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ms03826_surrey_ac_uk/Documents/Operational Analytics - Mohamed Shahil - Assignment/"/>
    </mc:Choice>
  </mc:AlternateContent>
  <xr:revisionPtr revIDLastSave="712143" documentId="8_{1AA64BBD-1446-468C-B0D7-F2C20D31363F}" xr6:coauthVersionLast="47" xr6:coauthVersionMax="47" xr10:uidLastSave="{A1094950-4C13-4ABA-8862-221AA8212264}"/>
  <bookViews>
    <workbookView xWindow="-120" yWindow="-120" windowWidth="29040" windowHeight="15720" firstSheet="2" activeTab="4" xr2:uid="{59A046EA-7978-440A-9715-4A23E2081687}"/>
  </bookViews>
  <sheets>
    <sheet name="Background Info" sheetId="1" r:id="rId1"/>
    <sheet name="Given Info - Average Model " sheetId="28" r:id="rId2"/>
    <sheet name="Given Info - Simulation Model" sheetId="72" r:id="rId3"/>
    <sheet name="RiskSerializationData8" sheetId="692" state="hidden" r:id="rId4"/>
    <sheet name="WHAT IF - Queue For Sample Prep" sheetId="329" r:id="rId5"/>
    <sheet name="WHAT IF - CSI Sample Collection" sheetId="425" r:id="rId6"/>
    <sheet name="WHAT IF - Start Validation" sheetId="427" r:id="rId7"/>
    <sheet name="Sheet28" sheetId="672" r:id="rId8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0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"mean"</definedName>
    <definedName name="_AtRisk_SimSetting_SimName002" hidden="1">"target"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BrowseRecords" localSheetId="3">RiskSerializationData8!$6:$29</definedName>
    <definedName name="Lambda" localSheetId="5">'WHAT IF - CSI Sample Collection'!$B$5</definedName>
    <definedName name="Lambda" localSheetId="6">'WHAT IF - Start Validation'!$B$5</definedName>
    <definedName name="Lambda">'WHAT IF - Queue For Sample Prep'!$B$5</definedName>
    <definedName name="Pal_Workbook_GUID" hidden="1">"IN3QU68U9GIL7BT88QINCPWJ"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9743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2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erializationHeader" localSheetId="3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692" l="1"/>
  <c r="A29" i="692"/>
  <c r="L28" i="692"/>
  <c r="A28" i="692"/>
  <c r="L27" i="692"/>
  <c r="A27" i="692"/>
  <c r="P26" i="692"/>
  <c r="A26" i="692"/>
  <c r="P25" i="692"/>
  <c r="L25" i="692"/>
  <c r="A25" i="692"/>
  <c r="P24" i="692"/>
  <c r="A24" i="692"/>
  <c r="A23" i="692"/>
  <c r="P22" i="692"/>
  <c r="A22" i="692"/>
  <c r="P21" i="692"/>
  <c r="A21" i="692"/>
  <c r="L20" i="692"/>
  <c r="A20" i="692"/>
  <c r="L19" i="692"/>
  <c r="A19" i="692"/>
  <c r="P18" i="692"/>
  <c r="A18" i="692"/>
  <c r="L17" i="692"/>
  <c r="A17" i="692"/>
  <c r="L16" i="692"/>
  <c r="A16" i="692"/>
  <c r="L15" i="692"/>
  <c r="A15" i="692"/>
  <c r="A14" i="692"/>
  <c r="L13" i="692"/>
  <c r="A13" i="692"/>
  <c r="P12" i="692"/>
  <c r="A12" i="692"/>
  <c r="A11" i="692"/>
  <c r="A10" i="692"/>
  <c r="A9" i="692"/>
  <c r="L8" i="692"/>
  <c r="A8" i="692"/>
  <c r="L7" i="692"/>
  <c r="A7" i="692"/>
  <c r="L6" i="692"/>
  <c r="A6" i="692"/>
  <c r="AJ145" i="427" a="1"/>
  <c r="AJ145" i="427" s="1"/>
  <c r="AE145" i="427" a="1"/>
  <c r="AE145" i="427" s="1"/>
  <c r="AA145" i="427" a="1"/>
  <c r="AA145" i="427" s="1"/>
  <c r="R145" i="427" a="1"/>
  <c r="R145" i="427" s="1"/>
  <c r="S145" i="427" a="1"/>
  <c r="S145" i="427" s="1"/>
  <c r="N145" i="427" a="1"/>
  <c r="N145" i="427" s="1"/>
  <c r="J145" i="427" a="1"/>
  <c r="J145" i="427" s="1"/>
  <c r="F145" i="427" a="1"/>
  <c r="F145" i="427" s="1"/>
  <c r="C145" i="427" a="1"/>
  <c r="C145" i="427" s="1"/>
  <c r="AJ144" i="427" a="1"/>
  <c r="AJ144" i="427" s="1"/>
  <c r="AE144" i="427" a="1"/>
  <c r="AE144" i="427" s="1"/>
  <c r="AA144" i="427" a="1"/>
  <c r="AA144" i="427" s="1"/>
  <c r="R144" i="427" a="1"/>
  <c r="R144" i="427" s="1"/>
  <c r="S144" i="427" a="1"/>
  <c r="S144" i="427" s="1"/>
  <c r="N144" i="427" a="1"/>
  <c r="N144" i="427" s="1"/>
  <c r="J144" i="427" a="1"/>
  <c r="J144" i="427" s="1"/>
  <c r="F144" i="427" a="1"/>
  <c r="F144" i="427" s="1"/>
  <c r="C144" i="427" a="1"/>
  <c r="C144" i="427" s="1"/>
  <c r="AJ143" i="427" a="1"/>
  <c r="AJ143" i="427" s="1"/>
  <c r="AE143" i="427" a="1"/>
  <c r="AE143" i="427" s="1"/>
  <c r="AA143" i="427" a="1"/>
  <c r="AA143" i="427" s="1"/>
  <c r="R143" i="427" a="1"/>
  <c r="R143" i="427" s="1"/>
  <c r="S143" i="427" a="1"/>
  <c r="S143" i="427" s="1"/>
  <c r="N143" i="427" a="1"/>
  <c r="N143" i="427" s="1"/>
  <c r="J143" i="427" a="1"/>
  <c r="J143" i="427" s="1"/>
  <c r="F143" i="427" a="1"/>
  <c r="F143" i="427" s="1"/>
  <c r="C143" i="427" a="1"/>
  <c r="C143" i="427" s="1"/>
  <c r="AJ142" i="427" a="1"/>
  <c r="AJ142" i="427" s="1"/>
  <c r="AE142" i="427" a="1"/>
  <c r="AE142" i="427" s="1"/>
  <c r="AA142" i="427" a="1"/>
  <c r="AA142" i="427" s="1"/>
  <c r="R142" i="427" a="1"/>
  <c r="R142" i="427" s="1"/>
  <c r="S142" i="427" a="1"/>
  <c r="S142" i="427" s="1"/>
  <c r="N142" i="427" a="1"/>
  <c r="N142" i="427" s="1"/>
  <c r="J142" i="427" a="1"/>
  <c r="J142" i="427" s="1"/>
  <c r="F142" i="427" a="1"/>
  <c r="F142" i="427" s="1"/>
  <c r="C142" i="427" a="1"/>
  <c r="C142" i="427" s="1"/>
  <c r="AJ141" i="427" a="1"/>
  <c r="AJ141" i="427" s="1"/>
  <c r="AE141" i="427" a="1"/>
  <c r="AE141" i="427" s="1"/>
  <c r="AA141" i="427" a="1"/>
  <c r="AA141" i="427" s="1"/>
  <c r="R141" i="427" a="1"/>
  <c r="R141" i="427" s="1"/>
  <c r="S141" i="427" a="1"/>
  <c r="S141" i="427" s="1"/>
  <c r="N141" i="427" a="1"/>
  <c r="N141" i="427" s="1"/>
  <c r="J141" i="427" a="1"/>
  <c r="J141" i="427" s="1"/>
  <c r="F141" i="427" a="1"/>
  <c r="F141" i="427" s="1"/>
  <c r="C141" i="427" a="1"/>
  <c r="C141" i="427" s="1"/>
  <c r="AJ140" i="427" a="1"/>
  <c r="AJ140" i="427" s="1"/>
  <c r="AE140" i="427" a="1"/>
  <c r="AE140" i="427" s="1"/>
  <c r="AA140" i="427" a="1"/>
  <c r="AA140" i="427" s="1"/>
  <c r="R140" i="427" a="1"/>
  <c r="R140" i="427" s="1"/>
  <c r="S140" i="427" a="1"/>
  <c r="S140" i="427" s="1"/>
  <c r="N140" i="427" a="1"/>
  <c r="N140" i="427" s="1"/>
  <c r="J140" i="427" a="1"/>
  <c r="J140" i="427" s="1"/>
  <c r="F140" i="427" a="1"/>
  <c r="F140" i="427" s="1"/>
  <c r="C140" i="427" a="1"/>
  <c r="C140" i="427" s="1"/>
  <c r="AJ139" i="427" a="1"/>
  <c r="AJ139" i="427" s="1"/>
  <c r="AE139" i="427" a="1"/>
  <c r="AE139" i="427" s="1"/>
  <c r="AA139" i="427" a="1"/>
  <c r="AA139" i="427" s="1"/>
  <c r="R139" i="427" a="1"/>
  <c r="R139" i="427" s="1"/>
  <c r="S139" i="427" a="1"/>
  <c r="S139" i="427" s="1"/>
  <c r="N139" i="427" a="1"/>
  <c r="N139" i="427" s="1"/>
  <c r="J139" i="427" a="1"/>
  <c r="J139" i="427" s="1"/>
  <c r="F139" i="427" a="1"/>
  <c r="F139" i="427" s="1"/>
  <c r="C139" i="427" a="1"/>
  <c r="C139" i="427" s="1"/>
  <c r="AJ138" i="427" a="1"/>
  <c r="AJ138" i="427" s="1"/>
  <c r="AE138" i="427" a="1"/>
  <c r="AE138" i="427" s="1"/>
  <c r="AA138" i="427" a="1"/>
  <c r="AA138" i="427" s="1"/>
  <c r="R138" i="427" a="1"/>
  <c r="R138" i="427" s="1"/>
  <c r="S138" i="427" a="1"/>
  <c r="S138" i="427" s="1"/>
  <c r="N138" i="427" a="1"/>
  <c r="N138" i="427" s="1"/>
  <c r="J138" i="427" a="1"/>
  <c r="J138" i="427" s="1"/>
  <c r="F138" i="427" a="1"/>
  <c r="F138" i="427" s="1"/>
  <c r="C138" i="427" a="1"/>
  <c r="C138" i="427" s="1"/>
  <c r="AJ137" i="427" a="1"/>
  <c r="AJ137" i="427" s="1"/>
  <c r="AE137" i="427" a="1"/>
  <c r="AE137" i="427" s="1"/>
  <c r="AA137" i="427" a="1"/>
  <c r="AA137" i="427" s="1"/>
  <c r="R137" i="427" a="1"/>
  <c r="R137" i="427" s="1"/>
  <c r="S137" i="427" a="1"/>
  <c r="S137" i="427" s="1"/>
  <c r="N137" i="427" a="1"/>
  <c r="N137" i="427" s="1"/>
  <c r="J137" i="427" a="1"/>
  <c r="J137" i="427" s="1"/>
  <c r="F137" i="427" a="1"/>
  <c r="F137" i="427" s="1"/>
  <c r="C137" i="427" a="1"/>
  <c r="C137" i="427" s="1"/>
  <c r="AJ136" i="427" a="1"/>
  <c r="AJ136" i="427" s="1"/>
  <c r="AE136" i="427" a="1"/>
  <c r="AE136" i="427" s="1"/>
  <c r="AA136" i="427" a="1"/>
  <c r="AA136" i="427" s="1"/>
  <c r="R136" i="427" a="1"/>
  <c r="R136" i="427" s="1"/>
  <c r="S136" i="427" a="1"/>
  <c r="S136" i="427" s="1"/>
  <c r="N136" i="427" a="1"/>
  <c r="N136" i="427" s="1"/>
  <c r="J136" i="427" a="1"/>
  <c r="J136" i="427" s="1"/>
  <c r="F136" i="427" a="1"/>
  <c r="F136" i="427" s="1"/>
  <c r="C136" i="427" a="1"/>
  <c r="C136" i="427" s="1"/>
  <c r="AJ135" i="427" a="1"/>
  <c r="AJ135" i="427" s="1"/>
  <c r="AE135" i="427" a="1"/>
  <c r="AE135" i="427" s="1"/>
  <c r="AA135" i="427" a="1"/>
  <c r="AA135" i="427" s="1"/>
  <c r="R135" i="427" a="1"/>
  <c r="R135" i="427" s="1"/>
  <c r="S135" i="427" a="1"/>
  <c r="S135" i="427" s="1"/>
  <c r="N135" i="427" a="1"/>
  <c r="N135" i="427" s="1"/>
  <c r="J135" i="427" a="1"/>
  <c r="J135" i="427" s="1"/>
  <c r="F135" i="427" a="1"/>
  <c r="F135" i="427" s="1"/>
  <c r="C135" i="427" a="1"/>
  <c r="C135" i="427" s="1"/>
  <c r="AJ134" i="427" a="1"/>
  <c r="AJ134" i="427" s="1"/>
  <c r="AE134" i="427" a="1"/>
  <c r="AE134" i="427" s="1"/>
  <c r="AA134" i="427" a="1"/>
  <c r="AA134" i="427" s="1"/>
  <c r="R134" i="427" a="1"/>
  <c r="R134" i="427" s="1"/>
  <c r="S134" i="427" a="1"/>
  <c r="S134" i="427" s="1"/>
  <c r="N134" i="427" a="1"/>
  <c r="N134" i="427" s="1"/>
  <c r="J134" i="427" a="1"/>
  <c r="J134" i="427" s="1"/>
  <c r="F134" i="427" a="1"/>
  <c r="F134" i="427" s="1"/>
  <c r="C134" i="427" a="1"/>
  <c r="C134" i="427" s="1"/>
  <c r="AJ133" i="427" a="1"/>
  <c r="AJ133" i="427" s="1"/>
  <c r="AE133" i="427" a="1"/>
  <c r="AE133" i="427" s="1"/>
  <c r="AA133" i="427" a="1"/>
  <c r="AA133" i="427" s="1"/>
  <c r="R133" i="427" a="1"/>
  <c r="R133" i="427" s="1"/>
  <c r="S133" i="427" a="1"/>
  <c r="S133" i="427" s="1"/>
  <c r="N133" i="427" a="1"/>
  <c r="N133" i="427" s="1"/>
  <c r="J133" i="427" a="1"/>
  <c r="J133" i="427" s="1"/>
  <c r="F133" i="427" a="1"/>
  <c r="F133" i="427" s="1"/>
  <c r="C133" i="427" a="1"/>
  <c r="C133" i="427" s="1"/>
  <c r="AJ132" i="427" a="1"/>
  <c r="AJ132" i="427" s="1"/>
  <c r="AE132" i="427" a="1"/>
  <c r="AE132" i="427" s="1"/>
  <c r="AA132" i="427" a="1"/>
  <c r="AA132" i="427" s="1"/>
  <c r="R132" i="427" a="1"/>
  <c r="R132" i="427" s="1"/>
  <c r="S132" i="427" a="1"/>
  <c r="S132" i="427" s="1"/>
  <c r="N132" i="427" a="1"/>
  <c r="N132" i="427" s="1"/>
  <c r="J132" i="427" a="1"/>
  <c r="J132" i="427" s="1"/>
  <c r="F132" i="427" a="1"/>
  <c r="F132" i="427" s="1"/>
  <c r="C132" i="427" a="1"/>
  <c r="C132" i="427" s="1"/>
  <c r="AJ131" i="427" a="1"/>
  <c r="AJ131" i="427" s="1"/>
  <c r="AE131" i="427" a="1"/>
  <c r="AE131" i="427" s="1"/>
  <c r="AA131" i="427" a="1"/>
  <c r="AA131" i="427" s="1"/>
  <c r="R131" i="427" a="1"/>
  <c r="R131" i="427" s="1"/>
  <c r="S131" i="427" a="1"/>
  <c r="S131" i="427" s="1"/>
  <c r="N131" i="427" a="1"/>
  <c r="N131" i="427" s="1"/>
  <c r="J131" i="427" a="1"/>
  <c r="J131" i="427" s="1"/>
  <c r="F131" i="427" a="1"/>
  <c r="F131" i="427" s="1"/>
  <c r="C131" i="427" a="1"/>
  <c r="C131" i="427" s="1"/>
  <c r="AJ130" i="427" a="1"/>
  <c r="AJ130" i="427" s="1"/>
  <c r="AE130" i="427" a="1"/>
  <c r="AE130" i="427" s="1"/>
  <c r="AA130" i="427" a="1"/>
  <c r="AA130" i="427" s="1"/>
  <c r="R130" i="427" a="1"/>
  <c r="R130" i="427" s="1"/>
  <c r="S130" i="427" a="1"/>
  <c r="S130" i="427" s="1"/>
  <c r="N130" i="427" a="1"/>
  <c r="N130" i="427" s="1"/>
  <c r="J130" i="427" a="1"/>
  <c r="J130" i="427" s="1"/>
  <c r="F130" i="427" a="1"/>
  <c r="F130" i="427" s="1"/>
  <c r="C130" i="427" a="1"/>
  <c r="C130" i="427" s="1"/>
  <c r="AJ129" i="427" a="1"/>
  <c r="AJ129" i="427" s="1"/>
  <c r="AE129" i="427" a="1"/>
  <c r="AE129" i="427" s="1"/>
  <c r="AA129" i="427" a="1"/>
  <c r="AA129" i="427" s="1"/>
  <c r="R129" i="427" a="1"/>
  <c r="R129" i="427" s="1"/>
  <c r="S129" i="427" a="1"/>
  <c r="S129" i="427" s="1"/>
  <c r="N129" i="427" a="1"/>
  <c r="N129" i="427" s="1"/>
  <c r="J129" i="427" a="1"/>
  <c r="J129" i="427" s="1"/>
  <c r="F129" i="427" a="1"/>
  <c r="F129" i="427" s="1"/>
  <c r="C129" i="427" a="1"/>
  <c r="C129" i="427" s="1"/>
  <c r="AJ128" i="427" a="1"/>
  <c r="AJ128" i="427" s="1"/>
  <c r="AE128" i="427" a="1"/>
  <c r="AE128" i="427" s="1"/>
  <c r="AA128" i="427" a="1"/>
  <c r="AA128" i="427" s="1"/>
  <c r="R128" i="427" a="1"/>
  <c r="R128" i="427" s="1"/>
  <c r="S128" i="427" a="1"/>
  <c r="S128" i="427" s="1"/>
  <c r="N128" i="427" a="1"/>
  <c r="N128" i="427" s="1"/>
  <c r="J128" i="427" a="1"/>
  <c r="J128" i="427" s="1"/>
  <c r="F128" i="427" a="1"/>
  <c r="F128" i="427" s="1"/>
  <c r="C128" i="427" a="1"/>
  <c r="C128" i="427" s="1"/>
  <c r="AJ127" i="427" a="1"/>
  <c r="AJ127" i="427" s="1"/>
  <c r="AE127" i="427" a="1"/>
  <c r="AE127" i="427" s="1"/>
  <c r="AA127" i="427" a="1"/>
  <c r="AA127" i="427" s="1"/>
  <c r="R127" i="427" a="1"/>
  <c r="R127" i="427" s="1"/>
  <c r="S127" i="427" a="1"/>
  <c r="S127" i="427" s="1"/>
  <c r="N127" i="427" a="1"/>
  <c r="N127" i="427" s="1"/>
  <c r="J127" i="427" a="1"/>
  <c r="J127" i="427" s="1"/>
  <c r="F127" i="427" a="1"/>
  <c r="F127" i="427" s="1"/>
  <c r="C127" i="427" a="1"/>
  <c r="C127" i="427" s="1"/>
  <c r="AJ126" i="427" a="1"/>
  <c r="AJ126" i="427" s="1"/>
  <c r="AE126" i="427" a="1"/>
  <c r="AE126" i="427" s="1"/>
  <c r="AA126" i="427" a="1"/>
  <c r="AA126" i="427" s="1"/>
  <c r="R126" i="427" a="1"/>
  <c r="R126" i="427" s="1"/>
  <c r="S126" i="427" a="1"/>
  <c r="S126" i="427" s="1"/>
  <c r="N126" i="427" a="1"/>
  <c r="N126" i="427" s="1"/>
  <c r="J126" i="427" a="1"/>
  <c r="J126" i="427" s="1"/>
  <c r="F126" i="427" a="1"/>
  <c r="F126" i="427" s="1"/>
  <c r="C126" i="427" a="1"/>
  <c r="C126" i="427" s="1"/>
  <c r="AJ125" i="427" a="1"/>
  <c r="AJ125" i="427" s="1"/>
  <c r="AE125" i="427" a="1"/>
  <c r="AE125" i="427" s="1"/>
  <c r="AA125" i="427" a="1"/>
  <c r="AA125" i="427" s="1"/>
  <c r="R125" i="427" a="1"/>
  <c r="R125" i="427" s="1"/>
  <c r="S125" i="427" a="1"/>
  <c r="S125" i="427" s="1"/>
  <c r="N125" i="427" a="1"/>
  <c r="N125" i="427" s="1"/>
  <c r="J125" i="427" a="1"/>
  <c r="J125" i="427" s="1"/>
  <c r="F125" i="427" a="1"/>
  <c r="F125" i="427" s="1"/>
  <c r="C125" i="427" a="1"/>
  <c r="C125" i="427" s="1"/>
  <c r="AJ124" i="427" a="1"/>
  <c r="AJ124" i="427" s="1"/>
  <c r="AE124" i="427" a="1"/>
  <c r="AE124" i="427" s="1"/>
  <c r="AA124" i="427" a="1"/>
  <c r="AA124" i="427" s="1"/>
  <c r="R124" i="427" a="1"/>
  <c r="R124" i="427" s="1"/>
  <c r="S124" i="427" a="1"/>
  <c r="S124" i="427" s="1"/>
  <c r="N124" i="427" a="1"/>
  <c r="N124" i="427" s="1"/>
  <c r="J124" i="427" a="1"/>
  <c r="J124" i="427" s="1"/>
  <c r="F124" i="427" a="1"/>
  <c r="F124" i="427" s="1"/>
  <c r="C124" i="427" a="1"/>
  <c r="C124" i="427" s="1"/>
  <c r="AJ123" i="427" a="1"/>
  <c r="AJ123" i="427" s="1"/>
  <c r="AE123" i="427" a="1"/>
  <c r="AE123" i="427" s="1"/>
  <c r="AA123" i="427" a="1"/>
  <c r="AA123" i="427" s="1"/>
  <c r="R123" i="427" a="1"/>
  <c r="R123" i="427" s="1"/>
  <c r="S123" i="427" a="1"/>
  <c r="S123" i="427" s="1"/>
  <c r="N123" i="427" a="1"/>
  <c r="N123" i="427" s="1"/>
  <c r="J123" i="427" a="1"/>
  <c r="J123" i="427" s="1"/>
  <c r="F123" i="427" a="1"/>
  <c r="F123" i="427" s="1"/>
  <c r="C123" i="427" a="1"/>
  <c r="C123" i="427" s="1"/>
  <c r="AJ122" i="427" a="1"/>
  <c r="AJ122" i="427" s="1"/>
  <c r="AE122" i="427" a="1"/>
  <c r="AE122" i="427" s="1"/>
  <c r="AA122" i="427" a="1"/>
  <c r="AA122" i="427" s="1"/>
  <c r="R122" i="427" a="1"/>
  <c r="R122" i="427" s="1"/>
  <c r="S122" i="427" a="1"/>
  <c r="S122" i="427" s="1"/>
  <c r="N122" i="427" a="1"/>
  <c r="N122" i="427" s="1"/>
  <c r="J122" i="427" a="1"/>
  <c r="J122" i="427" s="1"/>
  <c r="F122" i="427" a="1"/>
  <c r="F122" i="427" s="1"/>
  <c r="C122" i="427" a="1"/>
  <c r="C122" i="427" s="1"/>
  <c r="AJ121" i="427" a="1"/>
  <c r="AJ121" i="427" s="1"/>
  <c r="AE121" i="427" a="1"/>
  <c r="AE121" i="427" s="1"/>
  <c r="AA121" i="427" a="1"/>
  <c r="AA121" i="427" s="1"/>
  <c r="R121" i="427" a="1"/>
  <c r="R121" i="427" s="1"/>
  <c r="S121" i="427" a="1"/>
  <c r="S121" i="427" s="1"/>
  <c r="N121" i="427" a="1"/>
  <c r="N121" i="427" s="1"/>
  <c r="J121" i="427" a="1"/>
  <c r="J121" i="427" s="1"/>
  <c r="F121" i="427" a="1"/>
  <c r="F121" i="427" s="1"/>
  <c r="C121" i="427" a="1"/>
  <c r="C121" i="427" s="1"/>
  <c r="AJ120" i="427" a="1"/>
  <c r="AJ120" i="427" s="1"/>
  <c r="AE120" i="427" a="1"/>
  <c r="AE120" i="427" s="1"/>
  <c r="AA120" i="427" a="1"/>
  <c r="AA120" i="427" s="1"/>
  <c r="R120" i="427" a="1"/>
  <c r="R120" i="427" s="1"/>
  <c r="S120" i="427" a="1"/>
  <c r="S120" i="427" s="1"/>
  <c r="N120" i="427" a="1"/>
  <c r="N120" i="427" s="1"/>
  <c r="J120" i="427" a="1"/>
  <c r="J120" i="427" s="1"/>
  <c r="F120" i="427" a="1"/>
  <c r="F120" i="427" s="1"/>
  <c r="C120" i="427" a="1"/>
  <c r="C120" i="427" s="1"/>
  <c r="AJ119" i="427" a="1"/>
  <c r="AJ119" i="427" s="1"/>
  <c r="AE119" i="427" a="1"/>
  <c r="AE119" i="427" s="1"/>
  <c r="AA119" i="427" a="1"/>
  <c r="AA119" i="427" s="1"/>
  <c r="R119" i="427" a="1"/>
  <c r="R119" i="427" s="1"/>
  <c r="S119" i="427" a="1"/>
  <c r="S119" i="427" s="1"/>
  <c r="N119" i="427" a="1"/>
  <c r="N119" i="427" s="1"/>
  <c r="J119" i="427" a="1"/>
  <c r="J119" i="427" s="1"/>
  <c r="F119" i="427" a="1"/>
  <c r="F119" i="427" s="1"/>
  <c r="C119" i="427" a="1"/>
  <c r="C119" i="427" s="1"/>
  <c r="AJ118" i="427" a="1"/>
  <c r="AJ118" i="427" s="1"/>
  <c r="AE118" i="427" a="1"/>
  <c r="AE118" i="427" s="1"/>
  <c r="AA118" i="427" a="1"/>
  <c r="AA118" i="427" s="1"/>
  <c r="R118" i="427" a="1"/>
  <c r="R118" i="427" s="1"/>
  <c r="S118" i="427" a="1"/>
  <c r="S118" i="427" s="1"/>
  <c r="N118" i="427" a="1"/>
  <c r="N118" i="427" s="1"/>
  <c r="J118" i="427" a="1"/>
  <c r="J118" i="427" s="1"/>
  <c r="F118" i="427" a="1"/>
  <c r="F118" i="427" s="1"/>
  <c r="C118" i="427" a="1"/>
  <c r="C118" i="427" s="1"/>
  <c r="AJ117" i="427" a="1"/>
  <c r="AJ117" i="427" s="1"/>
  <c r="AE117" i="427" a="1"/>
  <c r="AE117" i="427" s="1"/>
  <c r="AA117" i="427" a="1"/>
  <c r="AA117" i="427" s="1"/>
  <c r="R117" i="427" a="1"/>
  <c r="R117" i="427" s="1"/>
  <c r="S117" i="427" a="1"/>
  <c r="S117" i="427" s="1"/>
  <c r="N117" i="427" a="1"/>
  <c r="N117" i="427" s="1"/>
  <c r="J117" i="427" a="1"/>
  <c r="J117" i="427" s="1"/>
  <c r="F117" i="427" a="1"/>
  <c r="F117" i="427" s="1"/>
  <c r="C117" i="427" a="1"/>
  <c r="C117" i="427" s="1"/>
  <c r="AJ116" i="427" a="1"/>
  <c r="AJ116" i="427" s="1"/>
  <c r="AE116" i="427" a="1"/>
  <c r="AE116" i="427" s="1"/>
  <c r="AA116" i="427" a="1"/>
  <c r="AA116" i="427" s="1"/>
  <c r="R116" i="427" a="1"/>
  <c r="R116" i="427" s="1"/>
  <c r="S116" i="427" a="1"/>
  <c r="S116" i="427" s="1"/>
  <c r="N116" i="427" a="1"/>
  <c r="N116" i="427" s="1"/>
  <c r="J116" i="427" a="1"/>
  <c r="J116" i="427" s="1"/>
  <c r="F116" i="427" a="1"/>
  <c r="F116" i="427" s="1"/>
  <c r="C116" i="427" a="1"/>
  <c r="C116" i="427" s="1"/>
  <c r="AJ115" i="427" a="1"/>
  <c r="AJ115" i="427" s="1"/>
  <c r="AE115" i="427" a="1"/>
  <c r="AE115" i="427" s="1"/>
  <c r="AA115" i="427" a="1"/>
  <c r="AA115" i="427" s="1"/>
  <c r="R115" i="427" a="1"/>
  <c r="R115" i="427" s="1"/>
  <c r="S115" i="427" a="1"/>
  <c r="S115" i="427" s="1"/>
  <c r="N115" i="427" a="1"/>
  <c r="N115" i="427" s="1"/>
  <c r="J115" i="427" a="1"/>
  <c r="J115" i="427" s="1"/>
  <c r="F115" i="427" a="1"/>
  <c r="F115" i="427" s="1"/>
  <c r="C115" i="427" a="1"/>
  <c r="C115" i="427" s="1"/>
  <c r="AJ114" i="427" a="1"/>
  <c r="AJ114" i="427" s="1"/>
  <c r="AE114" i="427" a="1"/>
  <c r="AE114" i="427" s="1"/>
  <c r="AA114" i="427" a="1"/>
  <c r="AA114" i="427" s="1"/>
  <c r="R114" i="427" a="1"/>
  <c r="R114" i="427" s="1"/>
  <c r="S114" i="427" a="1"/>
  <c r="S114" i="427" s="1"/>
  <c r="N114" i="427" a="1"/>
  <c r="N114" i="427" s="1"/>
  <c r="J114" i="427" a="1"/>
  <c r="J114" i="427" s="1"/>
  <c r="F114" i="427" a="1"/>
  <c r="F114" i="427" s="1"/>
  <c r="C114" i="427" a="1"/>
  <c r="C114" i="427" s="1"/>
  <c r="AJ113" i="427" a="1"/>
  <c r="AJ113" i="427" s="1"/>
  <c r="AE113" i="427" a="1"/>
  <c r="AE113" i="427" s="1"/>
  <c r="AA113" i="427" a="1"/>
  <c r="AA113" i="427" s="1"/>
  <c r="R113" i="427" a="1"/>
  <c r="R113" i="427" s="1"/>
  <c r="S113" i="427" a="1"/>
  <c r="S113" i="427" s="1"/>
  <c r="N113" i="427" a="1"/>
  <c r="N113" i="427" s="1"/>
  <c r="J113" i="427" a="1"/>
  <c r="J113" i="427" s="1"/>
  <c r="F113" i="427" a="1"/>
  <c r="F113" i="427" s="1"/>
  <c r="C113" i="427" a="1"/>
  <c r="C113" i="427" s="1"/>
  <c r="AJ112" i="427" a="1"/>
  <c r="AJ112" i="427" s="1"/>
  <c r="AE112" i="427" a="1"/>
  <c r="AE112" i="427" s="1"/>
  <c r="AA112" i="427" a="1"/>
  <c r="AA112" i="427" s="1"/>
  <c r="R112" i="427" a="1"/>
  <c r="R112" i="427" s="1"/>
  <c r="S112" i="427" a="1"/>
  <c r="S112" i="427" s="1"/>
  <c r="N112" i="427" a="1"/>
  <c r="N112" i="427" s="1"/>
  <c r="J112" i="427" a="1"/>
  <c r="J112" i="427" s="1"/>
  <c r="F112" i="427" a="1"/>
  <c r="F112" i="427" s="1"/>
  <c r="C112" i="427" a="1"/>
  <c r="C112" i="427" s="1"/>
  <c r="AJ111" i="427" a="1"/>
  <c r="AJ111" i="427" s="1"/>
  <c r="AE111" i="427" a="1"/>
  <c r="AE111" i="427" s="1"/>
  <c r="AA111" i="427" a="1"/>
  <c r="AA111" i="427" s="1"/>
  <c r="R111" i="427" a="1"/>
  <c r="R111" i="427" s="1"/>
  <c r="S111" i="427" a="1"/>
  <c r="S111" i="427" s="1"/>
  <c r="N111" i="427" a="1"/>
  <c r="N111" i="427" s="1"/>
  <c r="J111" i="427" a="1"/>
  <c r="J111" i="427" s="1"/>
  <c r="F111" i="427" a="1"/>
  <c r="F111" i="427" s="1"/>
  <c r="C111" i="427" a="1"/>
  <c r="C111" i="427" s="1"/>
  <c r="AJ110" i="427" a="1"/>
  <c r="AJ110" i="427" s="1"/>
  <c r="AE110" i="427" a="1"/>
  <c r="AE110" i="427" s="1"/>
  <c r="AA110" i="427" a="1"/>
  <c r="AA110" i="427" s="1"/>
  <c r="R110" i="427" a="1"/>
  <c r="R110" i="427" s="1"/>
  <c r="S110" i="427" a="1"/>
  <c r="S110" i="427" s="1"/>
  <c r="N110" i="427" a="1"/>
  <c r="N110" i="427" s="1"/>
  <c r="J110" i="427" a="1"/>
  <c r="J110" i="427" s="1"/>
  <c r="F110" i="427" a="1"/>
  <c r="F110" i="427" s="1"/>
  <c r="C110" i="427" a="1"/>
  <c r="C110" i="427" s="1"/>
  <c r="AJ109" i="427" a="1"/>
  <c r="AJ109" i="427" s="1"/>
  <c r="AE109" i="427" a="1"/>
  <c r="AE109" i="427" s="1"/>
  <c r="AA109" i="427" a="1"/>
  <c r="AA109" i="427" s="1"/>
  <c r="R109" i="427" a="1"/>
  <c r="R109" i="427" s="1"/>
  <c r="S109" i="427" a="1"/>
  <c r="S109" i="427" s="1"/>
  <c r="N109" i="427" a="1"/>
  <c r="N109" i="427" s="1"/>
  <c r="J109" i="427" a="1"/>
  <c r="J109" i="427" s="1"/>
  <c r="F109" i="427" a="1"/>
  <c r="F109" i="427" s="1"/>
  <c r="C109" i="427" a="1"/>
  <c r="C109" i="427" s="1"/>
  <c r="AJ108" i="427" a="1"/>
  <c r="AJ108" i="427" s="1"/>
  <c r="AE108" i="427" a="1"/>
  <c r="AE108" i="427" s="1"/>
  <c r="AA108" i="427" a="1"/>
  <c r="AA108" i="427" s="1"/>
  <c r="R108" i="427" a="1"/>
  <c r="R108" i="427" s="1"/>
  <c r="S108" i="427" a="1"/>
  <c r="S108" i="427" s="1"/>
  <c r="N108" i="427" a="1"/>
  <c r="N108" i="427" s="1"/>
  <c r="J108" i="427" a="1"/>
  <c r="J108" i="427" s="1"/>
  <c r="F108" i="427" a="1"/>
  <c r="F108" i="427" s="1"/>
  <c r="C108" i="427" a="1"/>
  <c r="C108" i="427" s="1"/>
  <c r="AJ107" i="427" a="1"/>
  <c r="AJ107" i="427" s="1"/>
  <c r="AE107" i="427" a="1"/>
  <c r="AE107" i="427" s="1"/>
  <c r="AA107" i="427" a="1"/>
  <c r="AA107" i="427" s="1"/>
  <c r="R107" i="427" a="1"/>
  <c r="R107" i="427" s="1"/>
  <c r="S107" i="427" a="1"/>
  <c r="S107" i="427" s="1"/>
  <c r="N107" i="427" a="1"/>
  <c r="N107" i="427" s="1"/>
  <c r="J107" i="427" a="1"/>
  <c r="J107" i="427" s="1"/>
  <c r="F107" i="427" a="1"/>
  <c r="F107" i="427" s="1"/>
  <c r="C107" i="427" a="1"/>
  <c r="C107" i="427" s="1"/>
  <c r="AJ106" i="427" a="1"/>
  <c r="AJ106" i="427" s="1"/>
  <c r="AE106" i="427" a="1"/>
  <c r="AE106" i="427" s="1"/>
  <c r="AA106" i="427" a="1"/>
  <c r="AA106" i="427" s="1"/>
  <c r="R106" i="427" a="1"/>
  <c r="R106" i="427" s="1"/>
  <c r="S106" i="427" a="1"/>
  <c r="S106" i="427" s="1"/>
  <c r="N106" i="427" a="1"/>
  <c r="N106" i="427" s="1"/>
  <c r="J106" i="427" a="1"/>
  <c r="J106" i="427" s="1"/>
  <c r="F106" i="427" a="1"/>
  <c r="F106" i="427" s="1"/>
  <c r="C106" i="427" a="1"/>
  <c r="C106" i="427" s="1"/>
  <c r="AJ105" i="427" a="1"/>
  <c r="AJ105" i="427" s="1"/>
  <c r="AE105" i="427" a="1"/>
  <c r="AE105" i="427" s="1"/>
  <c r="AA105" i="427" a="1"/>
  <c r="AA105" i="427" s="1"/>
  <c r="R105" i="427" a="1"/>
  <c r="R105" i="427" s="1"/>
  <c r="S105" i="427" a="1"/>
  <c r="S105" i="427" s="1"/>
  <c r="N105" i="427" a="1"/>
  <c r="N105" i="427" s="1"/>
  <c r="J105" i="427" a="1"/>
  <c r="J105" i="427" s="1"/>
  <c r="F105" i="427" a="1"/>
  <c r="F105" i="427" s="1"/>
  <c r="C105" i="427" a="1"/>
  <c r="C105" i="427" s="1"/>
  <c r="AJ104" i="427" a="1"/>
  <c r="AJ104" i="427" s="1"/>
  <c r="AE104" i="427" a="1"/>
  <c r="AE104" i="427" s="1"/>
  <c r="AA104" i="427" a="1"/>
  <c r="AA104" i="427" s="1"/>
  <c r="R104" i="427" a="1"/>
  <c r="R104" i="427" s="1"/>
  <c r="S104" i="427" a="1"/>
  <c r="S104" i="427" s="1"/>
  <c r="N104" i="427" a="1"/>
  <c r="N104" i="427" s="1"/>
  <c r="J104" i="427" a="1"/>
  <c r="J104" i="427" s="1"/>
  <c r="F104" i="427" a="1"/>
  <c r="F104" i="427" s="1"/>
  <c r="C104" i="427" a="1"/>
  <c r="C104" i="427" s="1"/>
  <c r="AJ103" i="427" a="1"/>
  <c r="AJ103" i="427" s="1"/>
  <c r="AE103" i="427" a="1"/>
  <c r="AE103" i="427" s="1"/>
  <c r="AA103" i="427" a="1"/>
  <c r="AA103" i="427" s="1"/>
  <c r="R103" i="427" a="1"/>
  <c r="R103" i="427" s="1"/>
  <c r="S103" i="427" a="1"/>
  <c r="S103" i="427" s="1"/>
  <c r="N103" i="427" a="1"/>
  <c r="N103" i="427" s="1"/>
  <c r="J103" i="427" a="1"/>
  <c r="J103" i="427" s="1"/>
  <c r="F103" i="427" a="1"/>
  <c r="F103" i="427" s="1"/>
  <c r="C103" i="427" a="1"/>
  <c r="C103" i="427" s="1"/>
  <c r="AJ102" i="427" a="1"/>
  <c r="AJ102" i="427" s="1"/>
  <c r="AE102" i="427" a="1"/>
  <c r="AE102" i="427" s="1"/>
  <c r="AA102" i="427" a="1"/>
  <c r="AA102" i="427" s="1"/>
  <c r="R102" i="427" a="1"/>
  <c r="R102" i="427" s="1"/>
  <c r="S102" i="427" a="1"/>
  <c r="S102" i="427" s="1"/>
  <c r="N102" i="427" a="1"/>
  <c r="N102" i="427" s="1"/>
  <c r="J102" i="427" a="1"/>
  <c r="J102" i="427" s="1"/>
  <c r="F102" i="427" a="1"/>
  <c r="F102" i="427" s="1"/>
  <c r="C102" i="427" a="1"/>
  <c r="C102" i="427" s="1"/>
  <c r="AJ101" i="427" a="1"/>
  <c r="AJ101" i="427" s="1"/>
  <c r="AE101" i="427" a="1"/>
  <c r="AE101" i="427" s="1"/>
  <c r="AA101" i="427" a="1"/>
  <c r="AA101" i="427" s="1"/>
  <c r="R101" i="427" a="1"/>
  <c r="R101" i="427" s="1"/>
  <c r="S101" i="427" a="1"/>
  <c r="S101" i="427" s="1"/>
  <c r="N101" i="427" a="1"/>
  <c r="N101" i="427" s="1"/>
  <c r="J101" i="427" a="1"/>
  <c r="J101" i="427" s="1"/>
  <c r="F101" i="427" a="1"/>
  <c r="F101" i="427" s="1"/>
  <c r="C101" i="427" a="1"/>
  <c r="C101" i="427" s="1"/>
  <c r="AJ100" i="427" a="1"/>
  <c r="AJ100" i="427" s="1"/>
  <c r="AE100" i="427" a="1"/>
  <c r="AE100" i="427" s="1"/>
  <c r="AA100" i="427" a="1"/>
  <c r="AA100" i="427" s="1"/>
  <c r="R100" i="427" a="1"/>
  <c r="R100" i="427" s="1"/>
  <c r="S100" i="427" a="1"/>
  <c r="S100" i="427" s="1"/>
  <c r="N100" i="427" a="1"/>
  <c r="N100" i="427" s="1"/>
  <c r="J100" i="427" a="1"/>
  <c r="J100" i="427" s="1"/>
  <c r="F100" i="427" a="1"/>
  <c r="F100" i="427" s="1"/>
  <c r="C100" i="427" a="1"/>
  <c r="C100" i="427" s="1"/>
  <c r="AJ99" i="427" a="1"/>
  <c r="AJ99" i="427" s="1"/>
  <c r="AE99" i="427" a="1"/>
  <c r="AE99" i="427" s="1"/>
  <c r="AA99" i="427" a="1"/>
  <c r="AA99" i="427" s="1"/>
  <c r="R99" i="427" a="1"/>
  <c r="R99" i="427" s="1"/>
  <c r="S99" i="427" a="1"/>
  <c r="S99" i="427" s="1"/>
  <c r="N99" i="427" a="1"/>
  <c r="N99" i="427" s="1"/>
  <c r="J99" i="427" a="1"/>
  <c r="J99" i="427" s="1"/>
  <c r="F99" i="427" a="1"/>
  <c r="F99" i="427" s="1"/>
  <c r="C99" i="427" a="1"/>
  <c r="C99" i="427" s="1"/>
  <c r="AJ98" i="427" a="1"/>
  <c r="AJ98" i="427" s="1"/>
  <c r="AE98" i="427" a="1"/>
  <c r="AE98" i="427" s="1"/>
  <c r="AA98" i="427" a="1"/>
  <c r="AA98" i="427" s="1"/>
  <c r="R98" i="427" a="1"/>
  <c r="R98" i="427" s="1"/>
  <c r="S98" i="427" a="1"/>
  <c r="S98" i="427" s="1"/>
  <c r="N98" i="427" a="1"/>
  <c r="N98" i="427" s="1"/>
  <c r="J98" i="427" a="1"/>
  <c r="J98" i="427" s="1"/>
  <c r="F98" i="427" a="1"/>
  <c r="F98" i="427" s="1"/>
  <c r="C98" i="427" a="1"/>
  <c r="C98" i="427" s="1"/>
  <c r="AJ97" i="427" a="1"/>
  <c r="AJ97" i="427" s="1"/>
  <c r="AE97" i="427" a="1"/>
  <c r="AE97" i="427" s="1"/>
  <c r="AA97" i="427" a="1"/>
  <c r="AA97" i="427" s="1"/>
  <c r="R97" i="427" a="1"/>
  <c r="R97" i="427" s="1"/>
  <c r="S97" i="427" a="1"/>
  <c r="S97" i="427" s="1"/>
  <c r="N97" i="427" a="1"/>
  <c r="N97" i="427" s="1"/>
  <c r="J97" i="427" a="1"/>
  <c r="J97" i="427" s="1"/>
  <c r="F97" i="427" a="1"/>
  <c r="F97" i="427" s="1"/>
  <c r="C97" i="427" a="1"/>
  <c r="C97" i="427" s="1"/>
  <c r="AJ96" i="427" a="1"/>
  <c r="AJ96" i="427" s="1"/>
  <c r="AE96" i="427" a="1"/>
  <c r="AE96" i="427" s="1"/>
  <c r="AA96" i="427" a="1"/>
  <c r="AA96" i="427" s="1"/>
  <c r="R96" i="427" a="1"/>
  <c r="R96" i="427" s="1"/>
  <c r="S96" i="427" a="1"/>
  <c r="S96" i="427" s="1"/>
  <c r="N96" i="427" a="1"/>
  <c r="N96" i="427" s="1"/>
  <c r="J96" i="427" a="1"/>
  <c r="J96" i="427" s="1"/>
  <c r="F96" i="427" a="1"/>
  <c r="F96" i="427" s="1"/>
  <c r="C96" i="427" a="1"/>
  <c r="C96" i="427" s="1"/>
  <c r="AJ95" i="427" a="1"/>
  <c r="AJ95" i="427" s="1"/>
  <c r="AE95" i="427" a="1"/>
  <c r="AE95" i="427" s="1"/>
  <c r="AA95" i="427" a="1"/>
  <c r="AA95" i="427" s="1"/>
  <c r="R95" i="427" a="1"/>
  <c r="R95" i="427" s="1"/>
  <c r="S95" i="427" a="1"/>
  <c r="S95" i="427" s="1"/>
  <c r="N95" i="427" a="1"/>
  <c r="N95" i="427" s="1"/>
  <c r="J95" i="427" a="1"/>
  <c r="J95" i="427" s="1"/>
  <c r="F95" i="427" a="1"/>
  <c r="F95" i="427" s="1"/>
  <c r="C95" i="427" a="1"/>
  <c r="C95" i="427" s="1"/>
  <c r="AJ94" i="427" a="1"/>
  <c r="AJ94" i="427" s="1"/>
  <c r="AE94" i="427" a="1"/>
  <c r="AE94" i="427" s="1"/>
  <c r="AA94" i="427" a="1"/>
  <c r="AA94" i="427" s="1"/>
  <c r="R94" i="427" a="1"/>
  <c r="R94" i="427" s="1"/>
  <c r="S94" i="427" a="1"/>
  <c r="S94" i="427" s="1"/>
  <c r="N94" i="427" a="1"/>
  <c r="N94" i="427" s="1"/>
  <c r="J94" i="427" a="1"/>
  <c r="J94" i="427" s="1"/>
  <c r="F94" i="427" a="1"/>
  <c r="F94" i="427" s="1"/>
  <c r="C94" i="427" a="1"/>
  <c r="C94" i="427" s="1"/>
  <c r="AJ93" i="427" a="1"/>
  <c r="AJ93" i="427" s="1"/>
  <c r="AE93" i="427" a="1"/>
  <c r="AE93" i="427" s="1"/>
  <c r="AA93" i="427" a="1"/>
  <c r="AA93" i="427" s="1"/>
  <c r="R93" i="427" a="1"/>
  <c r="R93" i="427" s="1"/>
  <c r="S93" i="427" a="1"/>
  <c r="S93" i="427" s="1"/>
  <c r="N93" i="427" a="1"/>
  <c r="N93" i="427" s="1"/>
  <c r="J93" i="427" a="1"/>
  <c r="J93" i="427" s="1"/>
  <c r="F93" i="427" a="1"/>
  <c r="F93" i="427" s="1"/>
  <c r="C93" i="427" a="1"/>
  <c r="C93" i="427" s="1"/>
  <c r="AJ92" i="427" a="1"/>
  <c r="AJ92" i="427" s="1"/>
  <c r="AE92" i="427" a="1"/>
  <c r="AE92" i="427" s="1"/>
  <c r="AA92" i="427" a="1"/>
  <c r="AA92" i="427" s="1"/>
  <c r="R92" i="427" a="1"/>
  <c r="R92" i="427" s="1"/>
  <c r="S92" i="427" a="1"/>
  <c r="S92" i="427" s="1"/>
  <c r="N92" i="427" a="1"/>
  <c r="N92" i="427" s="1"/>
  <c r="J92" i="427" a="1"/>
  <c r="J92" i="427" s="1"/>
  <c r="F92" i="427" a="1"/>
  <c r="F92" i="427" s="1"/>
  <c r="C92" i="427" a="1"/>
  <c r="C92" i="427" s="1"/>
  <c r="AJ91" i="427" a="1"/>
  <c r="AJ91" i="427" s="1"/>
  <c r="AE91" i="427" a="1"/>
  <c r="AE91" i="427" s="1"/>
  <c r="AA91" i="427" a="1"/>
  <c r="AA91" i="427" s="1"/>
  <c r="R91" i="427" a="1"/>
  <c r="R91" i="427" s="1"/>
  <c r="S91" i="427" a="1"/>
  <c r="S91" i="427" s="1"/>
  <c r="N91" i="427" a="1"/>
  <c r="N91" i="427" s="1"/>
  <c r="J91" i="427" a="1"/>
  <c r="J91" i="427" s="1"/>
  <c r="F91" i="427" a="1"/>
  <c r="F91" i="427" s="1"/>
  <c r="C91" i="427" a="1"/>
  <c r="C91" i="427" s="1"/>
  <c r="AJ90" i="427" a="1"/>
  <c r="AJ90" i="427" s="1"/>
  <c r="AE90" i="427" a="1"/>
  <c r="AE90" i="427" s="1"/>
  <c r="AA90" i="427" a="1"/>
  <c r="AA90" i="427" s="1"/>
  <c r="R90" i="427" a="1"/>
  <c r="R90" i="427" s="1"/>
  <c r="S90" i="427" a="1"/>
  <c r="S90" i="427" s="1"/>
  <c r="N90" i="427" a="1"/>
  <c r="N90" i="427" s="1"/>
  <c r="J90" i="427" a="1"/>
  <c r="J90" i="427" s="1"/>
  <c r="F90" i="427" a="1"/>
  <c r="F90" i="427" s="1"/>
  <c r="C90" i="427" a="1"/>
  <c r="C90" i="427" s="1"/>
  <c r="AJ89" i="427" a="1"/>
  <c r="AJ89" i="427" s="1"/>
  <c r="AE89" i="427" a="1"/>
  <c r="AE89" i="427" s="1"/>
  <c r="AA89" i="427" a="1"/>
  <c r="AA89" i="427" s="1"/>
  <c r="R89" i="427" a="1"/>
  <c r="R89" i="427" s="1"/>
  <c r="S89" i="427" a="1"/>
  <c r="S89" i="427" s="1"/>
  <c r="N89" i="427" a="1"/>
  <c r="N89" i="427" s="1"/>
  <c r="J89" i="427" a="1"/>
  <c r="J89" i="427" s="1"/>
  <c r="F89" i="427" a="1"/>
  <c r="F89" i="427" s="1"/>
  <c r="C89" i="427" a="1"/>
  <c r="C89" i="427" s="1"/>
  <c r="AJ88" i="427" a="1"/>
  <c r="AJ88" i="427" s="1"/>
  <c r="AE88" i="427" a="1"/>
  <c r="AE88" i="427" s="1"/>
  <c r="AA88" i="427" a="1"/>
  <c r="AA88" i="427" s="1"/>
  <c r="R88" i="427" a="1"/>
  <c r="R88" i="427" s="1"/>
  <c r="S88" i="427" a="1"/>
  <c r="S88" i="427" s="1"/>
  <c r="N88" i="427" a="1"/>
  <c r="N88" i="427" s="1"/>
  <c r="J88" i="427" a="1"/>
  <c r="J88" i="427" s="1"/>
  <c r="F88" i="427" a="1"/>
  <c r="F88" i="427" s="1"/>
  <c r="C88" i="427" a="1"/>
  <c r="C88" i="427" s="1"/>
  <c r="AJ87" i="427" a="1"/>
  <c r="AJ87" i="427" s="1"/>
  <c r="AE87" i="427" a="1"/>
  <c r="AE87" i="427" s="1"/>
  <c r="AA87" i="427" a="1"/>
  <c r="AA87" i="427" s="1"/>
  <c r="R87" i="427" a="1"/>
  <c r="R87" i="427" s="1"/>
  <c r="S87" i="427" a="1"/>
  <c r="S87" i="427" s="1"/>
  <c r="N87" i="427" a="1"/>
  <c r="N87" i="427" s="1"/>
  <c r="J87" i="427" a="1"/>
  <c r="J87" i="427" s="1"/>
  <c r="F87" i="427" a="1"/>
  <c r="F87" i="427" s="1"/>
  <c r="C87" i="427" a="1"/>
  <c r="C87" i="427" s="1"/>
  <c r="AJ86" i="427" a="1"/>
  <c r="AJ86" i="427" s="1"/>
  <c r="AE86" i="427" a="1"/>
  <c r="AE86" i="427" s="1"/>
  <c r="AA86" i="427" a="1"/>
  <c r="AA86" i="427" s="1"/>
  <c r="R86" i="427" a="1"/>
  <c r="R86" i="427" s="1"/>
  <c r="S86" i="427" a="1"/>
  <c r="S86" i="427" s="1"/>
  <c r="N86" i="427" a="1"/>
  <c r="N86" i="427" s="1"/>
  <c r="J86" i="427" a="1"/>
  <c r="J86" i="427" s="1"/>
  <c r="F86" i="427" a="1"/>
  <c r="F86" i="427" s="1"/>
  <c r="C86" i="427" a="1"/>
  <c r="C86" i="427" s="1"/>
  <c r="AJ85" i="427" a="1"/>
  <c r="AJ85" i="427" s="1"/>
  <c r="AE85" i="427" a="1"/>
  <c r="AE85" i="427" s="1"/>
  <c r="AA85" i="427" a="1"/>
  <c r="AA85" i="427" s="1"/>
  <c r="R85" i="427" a="1"/>
  <c r="R85" i="427" s="1"/>
  <c r="S85" i="427" a="1"/>
  <c r="S85" i="427" s="1"/>
  <c r="N85" i="427" a="1"/>
  <c r="N85" i="427" s="1"/>
  <c r="J85" i="427" a="1"/>
  <c r="J85" i="427" s="1"/>
  <c r="F85" i="427" a="1"/>
  <c r="F85" i="427" s="1"/>
  <c r="C85" i="427" a="1"/>
  <c r="C85" i="427" s="1"/>
  <c r="AJ84" i="427" a="1"/>
  <c r="AJ84" i="427" s="1"/>
  <c r="AE84" i="427" a="1"/>
  <c r="AE84" i="427" s="1"/>
  <c r="AA84" i="427" a="1"/>
  <c r="AA84" i="427" s="1"/>
  <c r="R84" i="427" a="1"/>
  <c r="R84" i="427" s="1"/>
  <c r="S84" i="427" a="1"/>
  <c r="S84" i="427" s="1"/>
  <c r="N84" i="427" a="1"/>
  <c r="N84" i="427" s="1"/>
  <c r="J84" i="427" a="1"/>
  <c r="J84" i="427" s="1"/>
  <c r="F84" i="427" a="1"/>
  <c r="F84" i="427" s="1"/>
  <c r="C84" i="427" a="1"/>
  <c r="C84" i="427" s="1"/>
  <c r="AJ83" i="427" a="1"/>
  <c r="AJ83" i="427" s="1"/>
  <c r="AE83" i="427" a="1"/>
  <c r="AE83" i="427" s="1"/>
  <c r="AA83" i="427" a="1"/>
  <c r="AA83" i="427" s="1"/>
  <c r="R83" i="427" a="1"/>
  <c r="R83" i="427" s="1"/>
  <c r="S83" i="427" a="1"/>
  <c r="S83" i="427" s="1"/>
  <c r="N83" i="427" a="1"/>
  <c r="N83" i="427" s="1"/>
  <c r="J83" i="427" a="1"/>
  <c r="J83" i="427" s="1"/>
  <c r="F83" i="427" a="1"/>
  <c r="F83" i="427" s="1"/>
  <c r="C83" i="427" a="1"/>
  <c r="C83" i="427" s="1"/>
  <c r="AJ82" i="427" a="1"/>
  <c r="AJ82" i="427" s="1"/>
  <c r="AE82" i="427" a="1"/>
  <c r="AE82" i="427" s="1"/>
  <c r="AA82" i="427" a="1"/>
  <c r="AA82" i="427" s="1"/>
  <c r="R82" i="427" a="1"/>
  <c r="R82" i="427" s="1"/>
  <c r="S82" i="427" a="1"/>
  <c r="S82" i="427" s="1"/>
  <c r="N82" i="427" a="1"/>
  <c r="N82" i="427" s="1"/>
  <c r="J82" i="427" a="1"/>
  <c r="J82" i="427" s="1"/>
  <c r="F82" i="427" a="1"/>
  <c r="F82" i="427" s="1"/>
  <c r="C82" i="427" a="1"/>
  <c r="C82" i="427" s="1"/>
  <c r="AJ81" i="427" a="1"/>
  <c r="AJ81" i="427" s="1"/>
  <c r="AE81" i="427" a="1"/>
  <c r="AE81" i="427" s="1"/>
  <c r="AA81" i="427" a="1"/>
  <c r="AA81" i="427" s="1"/>
  <c r="R81" i="427" a="1"/>
  <c r="R81" i="427" s="1"/>
  <c r="S81" i="427" a="1"/>
  <c r="S81" i="427" s="1"/>
  <c r="N81" i="427" a="1"/>
  <c r="N81" i="427" s="1"/>
  <c r="J81" i="427" a="1"/>
  <c r="J81" i="427" s="1"/>
  <c r="F81" i="427" a="1"/>
  <c r="F81" i="427" s="1"/>
  <c r="C81" i="427" a="1"/>
  <c r="C81" i="427" s="1"/>
  <c r="AJ80" i="427" a="1"/>
  <c r="AJ80" i="427" s="1"/>
  <c r="AE80" i="427" a="1"/>
  <c r="AE80" i="427" s="1"/>
  <c r="AA80" i="427" a="1"/>
  <c r="AA80" i="427" s="1"/>
  <c r="R80" i="427" a="1"/>
  <c r="R80" i="427" s="1"/>
  <c r="S80" i="427" a="1"/>
  <c r="S80" i="427" s="1"/>
  <c r="N80" i="427" a="1"/>
  <c r="N80" i="427" s="1"/>
  <c r="J80" i="427" a="1"/>
  <c r="J80" i="427" s="1"/>
  <c r="F80" i="427" a="1"/>
  <c r="F80" i="427" s="1"/>
  <c r="C80" i="427" a="1"/>
  <c r="C80" i="427" s="1"/>
  <c r="AJ79" i="427" a="1"/>
  <c r="AJ79" i="427" s="1"/>
  <c r="AE79" i="427" a="1"/>
  <c r="AE79" i="427" s="1"/>
  <c r="AA79" i="427" a="1"/>
  <c r="AA79" i="427" s="1"/>
  <c r="R79" i="427" a="1"/>
  <c r="R79" i="427" s="1"/>
  <c r="S79" i="427" a="1"/>
  <c r="S79" i="427" s="1"/>
  <c r="N79" i="427" a="1"/>
  <c r="N79" i="427" s="1"/>
  <c r="J79" i="427" a="1"/>
  <c r="J79" i="427" s="1"/>
  <c r="F79" i="427" a="1"/>
  <c r="F79" i="427" s="1"/>
  <c r="C79" i="427" a="1"/>
  <c r="C79" i="427" s="1"/>
  <c r="AJ78" i="427" a="1"/>
  <c r="AJ78" i="427" s="1"/>
  <c r="AE78" i="427" a="1"/>
  <c r="AE78" i="427" s="1"/>
  <c r="AA78" i="427" a="1"/>
  <c r="AA78" i="427" s="1"/>
  <c r="R78" i="427" a="1"/>
  <c r="R78" i="427" s="1"/>
  <c r="S78" i="427" a="1"/>
  <c r="S78" i="427" s="1"/>
  <c r="N78" i="427" a="1"/>
  <c r="N78" i="427" s="1"/>
  <c r="J78" i="427" a="1"/>
  <c r="J78" i="427" s="1"/>
  <c r="F78" i="427" a="1"/>
  <c r="F78" i="427" s="1"/>
  <c r="C78" i="427" a="1"/>
  <c r="C78" i="427" s="1"/>
  <c r="AJ77" i="427" a="1"/>
  <c r="AJ77" i="427" s="1"/>
  <c r="AE77" i="427" a="1"/>
  <c r="AE77" i="427" s="1"/>
  <c r="AA77" i="427" a="1"/>
  <c r="AA77" i="427" s="1"/>
  <c r="R77" i="427" a="1"/>
  <c r="R77" i="427" s="1"/>
  <c r="S77" i="427" a="1"/>
  <c r="S77" i="427" s="1"/>
  <c r="N77" i="427" a="1"/>
  <c r="N77" i="427" s="1"/>
  <c r="J77" i="427" a="1"/>
  <c r="J77" i="427" s="1"/>
  <c r="F77" i="427" a="1"/>
  <c r="F77" i="427" s="1"/>
  <c r="C77" i="427" a="1"/>
  <c r="C77" i="427" s="1"/>
  <c r="AJ76" i="427" a="1"/>
  <c r="AJ76" i="427" s="1"/>
  <c r="AE76" i="427" a="1"/>
  <c r="AE76" i="427" s="1"/>
  <c r="AA76" i="427" a="1"/>
  <c r="AA76" i="427" s="1"/>
  <c r="R76" i="427" a="1"/>
  <c r="R76" i="427" s="1"/>
  <c r="S76" i="427" a="1"/>
  <c r="S76" i="427" s="1"/>
  <c r="N76" i="427" a="1"/>
  <c r="N76" i="427" s="1"/>
  <c r="J76" i="427" a="1"/>
  <c r="J76" i="427" s="1"/>
  <c r="F76" i="427" a="1"/>
  <c r="F76" i="427" s="1"/>
  <c r="C76" i="427" a="1"/>
  <c r="C76" i="427" s="1"/>
  <c r="AJ75" i="427" a="1"/>
  <c r="AJ75" i="427" s="1"/>
  <c r="AE75" i="427" a="1"/>
  <c r="AE75" i="427" s="1"/>
  <c r="AA75" i="427" a="1"/>
  <c r="AA75" i="427" s="1"/>
  <c r="R75" i="427" a="1"/>
  <c r="R75" i="427" s="1"/>
  <c r="S75" i="427" a="1"/>
  <c r="S75" i="427" s="1"/>
  <c r="N75" i="427" a="1"/>
  <c r="N75" i="427" s="1"/>
  <c r="J75" i="427" a="1"/>
  <c r="J75" i="427" s="1"/>
  <c r="F75" i="427" a="1"/>
  <c r="F75" i="427" s="1"/>
  <c r="C75" i="427" a="1"/>
  <c r="C75" i="427" s="1"/>
  <c r="AJ74" i="427" a="1"/>
  <c r="AJ74" i="427" s="1"/>
  <c r="AE74" i="427" a="1"/>
  <c r="AE74" i="427" s="1"/>
  <c r="AA74" i="427" a="1"/>
  <c r="AA74" i="427" s="1"/>
  <c r="R74" i="427" a="1"/>
  <c r="R74" i="427" s="1"/>
  <c r="S74" i="427" a="1"/>
  <c r="S74" i="427" s="1"/>
  <c r="N74" i="427" a="1"/>
  <c r="N74" i="427" s="1"/>
  <c r="J74" i="427" a="1"/>
  <c r="J74" i="427" s="1"/>
  <c r="F74" i="427" a="1"/>
  <c r="F74" i="427" s="1"/>
  <c r="C74" i="427" a="1"/>
  <c r="C74" i="427" s="1"/>
  <c r="AJ73" i="427" a="1"/>
  <c r="AJ73" i="427" s="1"/>
  <c r="AE73" i="427" a="1"/>
  <c r="AE73" i="427" s="1"/>
  <c r="AA73" i="427" a="1"/>
  <c r="AA73" i="427" s="1"/>
  <c r="R73" i="427" a="1"/>
  <c r="R73" i="427" s="1"/>
  <c r="S73" i="427" a="1"/>
  <c r="S73" i="427" s="1"/>
  <c r="N73" i="427" a="1"/>
  <c r="N73" i="427" s="1"/>
  <c r="J73" i="427" a="1"/>
  <c r="J73" i="427" s="1"/>
  <c r="F73" i="427" a="1"/>
  <c r="F73" i="427" s="1"/>
  <c r="C73" i="427" a="1"/>
  <c r="C73" i="427" s="1"/>
  <c r="AJ72" i="427" a="1"/>
  <c r="AJ72" i="427" s="1"/>
  <c r="AE72" i="427" a="1"/>
  <c r="AE72" i="427" s="1"/>
  <c r="AA72" i="427" a="1"/>
  <c r="AA72" i="427" s="1"/>
  <c r="R72" i="427" a="1"/>
  <c r="R72" i="427" s="1"/>
  <c r="S72" i="427" a="1"/>
  <c r="S72" i="427" s="1"/>
  <c r="N72" i="427" a="1"/>
  <c r="N72" i="427" s="1"/>
  <c r="J72" i="427" a="1"/>
  <c r="J72" i="427" s="1"/>
  <c r="F72" i="427" a="1"/>
  <c r="F72" i="427" s="1"/>
  <c r="C72" i="427" a="1"/>
  <c r="C72" i="427" s="1"/>
  <c r="AJ71" i="427" a="1"/>
  <c r="AJ71" i="427" s="1"/>
  <c r="AE71" i="427" a="1"/>
  <c r="AE71" i="427" s="1"/>
  <c r="AA71" i="427" a="1"/>
  <c r="AA71" i="427" s="1"/>
  <c r="R71" i="427" a="1"/>
  <c r="R71" i="427" s="1"/>
  <c r="S71" i="427" a="1"/>
  <c r="S71" i="427" s="1"/>
  <c r="N71" i="427" a="1"/>
  <c r="N71" i="427" s="1"/>
  <c r="J71" i="427" a="1"/>
  <c r="J71" i="427" s="1"/>
  <c r="F71" i="427" a="1"/>
  <c r="F71" i="427" s="1"/>
  <c r="C71" i="427" a="1"/>
  <c r="C71" i="427" s="1"/>
  <c r="AJ70" i="427" a="1"/>
  <c r="AJ70" i="427" s="1"/>
  <c r="AE70" i="427" a="1"/>
  <c r="AE70" i="427" s="1"/>
  <c r="AA70" i="427" a="1"/>
  <c r="AA70" i="427" s="1"/>
  <c r="R70" i="427" a="1"/>
  <c r="R70" i="427" s="1"/>
  <c r="S70" i="427" a="1"/>
  <c r="S70" i="427" s="1"/>
  <c r="N70" i="427" a="1"/>
  <c r="N70" i="427" s="1"/>
  <c r="J70" i="427" a="1"/>
  <c r="J70" i="427" s="1"/>
  <c r="F70" i="427" a="1"/>
  <c r="F70" i="427" s="1"/>
  <c r="C70" i="427" a="1"/>
  <c r="C70" i="427" s="1"/>
  <c r="AJ69" i="427" a="1"/>
  <c r="AJ69" i="427" s="1"/>
  <c r="AE69" i="427" a="1"/>
  <c r="AE69" i="427" s="1"/>
  <c r="AA69" i="427" a="1"/>
  <c r="AA69" i="427" s="1"/>
  <c r="R69" i="427" a="1"/>
  <c r="R69" i="427" s="1"/>
  <c r="S69" i="427" a="1"/>
  <c r="S69" i="427" s="1"/>
  <c r="N69" i="427" a="1"/>
  <c r="N69" i="427" s="1"/>
  <c r="J69" i="427" a="1"/>
  <c r="J69" i="427" s="1"/>
  <c r="F69" i="427" a="1"/>
  <c r="F69" i="427" s="1"/>
  <c r="C69" i="427" a="1"/>
  <c r="C69" i="427" s="1"/>
  <c r="AJ68" i="427" a="1"/>
  <c r="AJ68" i="427" s="1"/>
  <c r="AE68" i="427" a="1"/>
  <c r="AE68" i="427" s="1"/>
  <c r="AA68" i="427" a="1"/>
  <c r="AA68" i="427" s="1"/>
  <c r="R68" i="427" a="1"/>
  <c r="R68" i="427" s="1"/>
  <c r="S68" i="427" a="1"/>
  <c r="S68" i="427" s="1"/>
  <c r="N68" i="427" a="1"/>
  <c r="N68" i="427" s="1"/>
  <c r="J68" i="427" a="1"/>
  <c r="J68" i="427" s="1"/>
  <c r="F68" i="427" a="1"/>
  <c r="F68" i="427" s="1"/>
  <c r="C68" i="427" a="1"/>
  <c r="C68" i="427" s="1"/>
  <c r="AJ67" i="427" a="1"/>
  <c r="AJ67" i="427" s="1"/>
  <c r="AE67" i="427" a="1"/>
  <c r="AE67" i="427" s="1"/>
  <c r="AA67" i="427" a="1"/>
  <c r="AA67" i="427" s="1"/>
  <c r="R67" i="427" a="1"/>
  <c r="R67" i="427" s="1"/>
  <c r="S67" i="427" a="1"/>
  <c r="S67" i="427" s="1"/>
  <c r="N67" i="427" a="1"/>
  <c r="N67" i="427" s="1"/>
  <c r="J67" i="427" a="1"/>
  <c r="J67" i="427" s="1"/>
  <c r="F67" i="427" a="1"/>
  <c r="F67" i="427" s="1"/>
  <c r="C67" i="427" a="1"/>
  <c r="C67" i="427" s="1"/>
  <c r="AJ66" i="427" a="1"/>
  <c r="AJ66" i="427" s="1"/>
  <c r="AE66" i="427" a="1"/>
  <c r="AE66" i="427" s="1"/>
  <c r="AA66" i="427" a="1"/>
  <c r="AA66" i="427" s="1"/>
  <c r="R66" i="427" a="1"/>
  <c r="R66" i="427" s="1"/>
  <c r="S66" i="427" a="1"/>
  <c r="S66" i="427" s="1"/>
  <c r="N66" i="427" a="1"/>
  <c r="N66" i="427" s="1"/>
  <c r="J66" i="427" a="1"/>
  <c r="J66" i="427" s="1"/>
  <c r="F66" i="427" a="1"/>
  <c r="F66" i="427" s="1"/>
  <c r="C66" i="427" a="1"/>
  <c r="C66" i="427" s="1"/>
  <c r="AJ65" i="427" a="1"/>
  <c r="AJ65" i="427" s="1"/>
  <c r="AE65" i="427" a="1"/>
  <c r="AE65" i="427" s="1"/>
  <c r="AA65" i="427" a="1"/>
  <c r="AA65" i="427" s="1"/>
  <c r="R65" i="427" a="1"/>
  <c r="R65" i="427" s="1"/>
  <c r="S65" i="427" a="1"/>
  <c r="S65" i="427" s="1"/>
  <c r="N65" i="427" a="1"/>
  <c r="N65" i="427" s="1"/>
  <c r="J65" i="427" a="1"/>
  <c r="J65" i="427" s="1"/>
  <c r="F65" i="427" a="1"/>
  <c r="F65" i="427" s="1"/>
  <c r="C65" i="427" a="1"/>
  <c r="C65" i="427" s="1"/>
  <c r="AJ64" i="427" a="1"/>
  <c r="AJ64" i="427" s="1"/>
  <c r="AE64" i="427" a="1"/>
  <c r="AE64" i="427" s="1"/>
  <c r="AA64" i="427" a="1"/>
  <c r="AA64" i="427" s="1"/>
  <c r="R64" i="427" a="1"/>
  <c r="R64" i="427" s="1"/>
  <c r="S64" i="427" a="1"/>
  <c r="S64" i="427" s="1"/>
  <c r="N64" i="427" a="1"/>
  <c r="N64" i="427" s="1"/>
  <c r="J64" i="427" a="1"/>
  <c r="J64" i="427" s="1"/>
  <c r="F64" i="427" a="1"/>
  <c r="F64" i="427" s="1"/>
  <c r="C64" i="427" a="1"/>
  <c r="C64" i="427" s="1"/>
  <c r="AJ63" i="427" a="1"/>
  <c r="AJ63" i="427" s="1"/>
  <c r="AE63" i="427" a="1"/>
  <c r="AE63" i="427" s="1"/>
  <c r="AA63" i="427" a="1"/>
  <c r="AA63" i="427" s="1"/>
  <c r="R63" i="427" a="1"/>
  <c r="R63" i="427" s="1"/>
  <c r="S63" i="427" a="1"/>
  <c r="S63" i="427" s="1"/>
  <c r="N63" i="427" a="1"/>
  <c r="N63" i="427" s="1"/>
  <c r="J63" i="427" a="1"/>
  <c r="J63" i="427" s="1"/>
  <c r="F63" i="427" a="1"/>
  <c r="F63" i="427" s="1"/>
  <c r="C63" i="427" a="1"/>
  <c r="C63" i="427" s="1"/>
  <c r="AJ62" i="427" a="1"/>
  <c r="AJ62" i="427" s="1"/>
  <c r="AE62" i="427" a="1"/>
  <c r="AE62" i="427" s="1"/>
  <c r="AA62" i="427" a="1"/>
  <c r="AA62" i="427" s="1"/>
  <c r="R62" i="427" a="1"/>
  <c r="R62" i="427" s="1"/>
  <c r="S62" i="427" a="1"/>
  <c r="S62" i="427" s="1"/>
  <c r="N62" i="427" a="1"/>
  <c r="N62" i="427" s="1"/>
  <c r="J62" i="427" a="1"/>
  <c r="J62" i="427" s="1"/>
  <c r="F62" i="427" a="1"/>
  <c r="F62" i="427" s="1"/>
  <c r="C62" i="427" a="1"/>
  <c r="C62" i="427" s="1"/>
  <c r="AJ61" i="427" a="1"/>
  <c r="AJ61" i="427" s="1"/>
  <c r="AE61" i="427" a="1"/>
  <c r="AE61" i="427" s="1"/>
  <c r="AA61" i="427" a="1"/>
  <c r="AA61" i="427" s="1"/>
  <c r="R61" i="427" a="1"/>
  <c r="R61" i="427" s="1"/>
  <c r="S61" i="427" a="1"/>
  <c r="S61" i="427" s="1"/>
  <c r="N61" i="427" a="1"/>
  <c r="N61" i="427" s="1"/>
  <c r="J61" i="427" a="1"/>
  <c r="J61" i="427" s="1"/>
  <c r="F61" i="427" a="1"/>
  <c r="F61" i="427" s="1"/>
  <c r="C61" i="427" a="1"/>
  <c r="C61" i="427" s="1"/>
  <c r="AJ60" i="427" a="1"/>
  <c r="AJ60" i="427" s="1"/>
  <c r="AE60" i="427" a="1"/>
  <c r="AE60" i="427" s="1"/>
  <c r="AA60" i="427" a="1"/>
  <c r="AA60" i="427" s="1"/>
  <c r="R60" i="427" a="1"/>
  <c r="R60" i="427" s="1"/>
  <c r="S60" i="427" a="1"/>
  <c r="S60" i="427" s="1"/>
  <c r="N60" i="427" a="1"/>
  <c r="N60" i="427" s="1"/>
  <c r="J60" i="427" a="1"/>
  <c r="J60" i="427" s="1"/>
  <c r="F60" i="427" a="1"/>
  <c r="F60" i="427" s="1"/>
  <c r="C60" i="427" a="1"/>
  <c r="C60" i="427" s="1"/>
  <c r="AJ59" i="427" a="1"/>
  <c r="AJ59" i="427" s="1"/>
  <c r="AE59" i="427" a="1"/>
  <c r="AE59" i="427" s="1"/>
  <c r="AA59" i="427" a="1"/>
  <c r="AA59" i="427" s="1"/>
  <c r="R59" i="427" a="1"/>
  <c r="R59" i="427" s="1"/>
  <c r="S59" i="427" a="1"/>
  <c r="S59" i="427" s="1"/>
  <c r="N59" i="427" a="1"/>
  <c r="N59" i="427" s="1"/>
  <c r="J59" i="427" a="1"/>
  <c r="J59" i="427" s="1"/>
  <c r="F59" i="427" a="1"/>
  <c r="F59" i="427" s="1"/>
  <c r="C59" i="427" a="1"/>
  <c r="C59" i="427" s="1"/>
  <c r="AJ58" i="427" a="1"/>
  <c r="AJ58" i="427" s="1"/>
  <c r="AE58" i="427" a="1"/>
  <c r="AE58" i="427" s="1"/>
  <c r="AA58" i="427" a="1"/>
  <c r="AA58" i="427" s="1"/>
  <c r="R58" i="427" a="1"/>
  <c r="R58" i="427" s="1"/>
  <c r="S58" i="427" a="1"/>
  <c r="S58" i="427" s="1"/>
  <c r="N58" i="427" a="1"/>
  <c r="N58" i="427" s="1"/>
  <c r="J58" i="427" a="1"/>
  <c r="J58" i="427" s="1"/>
  <c r="F58" i="427" a="1"/>
  <c r="F58" i="427" s="1"/>
  <c r="C58" i="427" a="1"/>
  <c r="C58" i="427" s="1"/>
  <c r="AJ57" i="427" a="1"/>
  <c r="AJ57" i="427" s="1"/>
  <c r="AE57" i="427" a="1"/>
  <c r="AE57" i="427" s="1"/>
  <c r="AA57" i="427" a="1"/>
  <c r="AA57" i="427" s="1"/>
  <c r="R57" i="427" a="1"/>
  <c r="R57" i="427" s="1"/>
  <c r="S57" i="427" a="1"/>
  <c r="S57" i="427" s="1"/>
  <c r="N57" i="427" a="1"/>
  <c r="N57" i="427" s="1"/>
  <c r="J57" i="427" a="1"/>
  <c r="J57" i="427" s="1"/>
  <c r="F57" i="427" a="1"/>
  <c r="F57" i="427" s="1"/>
  <c r="C57" i="427" a="1"/>
  <c r="C57" i="427" s="1"/>
  <c r="AJ56" i="427" a="1"/>
  <c r="AJ56" i="427" s="1"/>
  <c r="AE56" i="427" a="1"/>
  <c r="AE56" i="427" s="1"/>
  <c r="AA56" i="427" a="1"/>
  <c r="AA56" i="427" s="1"/>
  <c r="R56" i="427" a="1"/>
  <c r="R56" i="427" s="1"/>
  <c r="S56" i="427" a="1"/>
  <c r="S56" i="427" s="1"/>
  <c r="N56" i="427" a="1"/>
  <c r="N56" i="427" s="1"/>
  <c r="J56" i="427" a="1"/>
  <c r="J56" i="427" s="1"/>
  <c r="F56" i="427" a="1"/>
  <c r="F56" i="427" s="1"/>
  <c r="C56" i="427" a="1"/>
  <c r="C56" i="427" s="1"/>
  <c r="AJ55" i="427" a="1"/>
  <c r="AJ55" i="427" s="1"/>
  <c r="AE55" i="427" a="1"/>
  <c r="AE55" i="427" s="1"/>
  <c r="AA55" i="427" a="1"/>
  <c r="AA55" i="427" s="1"/>
  <c r="R55" i="427" a="1"/>
  <c r="R55" i="427" s="1"/>
  <c r="S55" i="427" a="1"/>
  <c r="S55" i="427" s="1"/>
  <c r="N55" i="427" a="1"/>
  <c r="N55" i="427" s="1"/>
  <c r="J55" i="427" a="1"/>
  <c r="J55" i="427" s="1"/>
  <c r="F55" i="427" a="1"/>
  <c r="F55" i="427" s="1"/>
  <c r="C55" i="427" a="1"/>
  <c r="C55" i="427" s="1"/>
  <c r="AJ54" i="427" a="1"/>
  <c r="AJ54" i="427" s="1"/>
  <c r="AE54" i="427" a="1"/>
  <c r="AE54" i="427" s="1"/>
  <c r="AA54" i="427" a="1"/>
  <c r="AA54" i="427" s="1"/>
  <c r="R54" i="427" a="1"/>
  <c r="R54" i="427" s="1"/>
  <c r="S54" i="427" a="1"/>
  <c r="S54" i="427" s="1"/>
  <c r="N54" i="427" a="1"/>
  <c r="N54" i="427" s="1"/>
  <c r="J54" i="427" a="1"/>
  <c r="J54" i="427" s="1"/>
  <c r="F54" i="427" a="1"/>
  <c r="F54" i="427" s="1"/>
  <c r="C54" i="427" a="1"/>
  <c r="C54" i="427" s="1"/>
  <c r="AJ53" i="427" a="1"/>
  <c r="AJ53" i="427" s="1"/>
  <c r="AE53" i="427" a="1"/>
  <c r="AE53" i="427" s="1"/>
  <c r="AA53" i="427" a="1"/>
  <c r="AA53" i="427" s="1"/>
  <c r="R53" i="427" a="1"/>
  <c r="R53" i="427" s="1"/>
  <c r="S53" i="427" a="1"/>
  <c r="S53" i="427" s="1"/>
  <c r="N53" i="427" a="1"/>
  <c r="N53" i="427" s="1"/>
  <c r="J53" i="427" a="1"/>
  <c r="J53" i="427" s="1"/>
  <c r="F53" i="427" a="1"/>
  <c r="F53" i="427" s="1"/>
  <c r="C53" i="427" a="1"/>
  <c r="C53" i="427" s="1"/>
  <c r="AJ52" i="427" a="1"/>
  <c r="AJ52" i="427" s="1"/>
  <c r="AE52" i="427" a="1"/>
  <c r="AE52" i="427" s="1"/>
  <c r="AA52" i="427" a="1"/>
  <c r="AA52" i="427" s="1"/>
  <c r="R52" i="427" a="1"/>
  <c r="R52" i="427" s="1"/>
  <c r="S52" i="427" a="1"/>
  <c r="S52" i="427" s="1"/>
  <c r="N52" i="427" a="1"/>
  <c r="N52" i="427" s="1"/>
  <c r="J52" i="427" a="1"/>
  <c r="J52" i="427" s="1"/>
  <c r="F52" i="427" a="1"/>
  <c r="F52" i="427" s="1"/>
  <c r="C52" i="427" a="1"/>
  <c r="C52" i="427" s="1"/>
  <c r="AJ51" i="427" a="1"/>
  <c r="AJ51" i="427" s="1"/>
  <c r="AE51" i="427" a="1"/>
  <c r="AE51" i="427" s="1"/>
  <c r="AA51" i="427" a="1"/>
  <c r="AA51" i="427" s="1"/>
  <c r="R51" i="427" a="1"/>
  <c r="R51" i="427" s="1"/>
  <c r="S51" i="427" a="1"/>
  <c r="S51" i="427" s="1"/>
  <c r="N51" i="427" a="1"/>
  <c r="N51" i="427" s="1"/>
  <c r="J51" i="427" a="1"/>
  <c r="J51" i="427" s="1"/>
  <c r="F51" i="427" a="1"/>
  <c r="F51" i="427" s="1"/>
  <c r="C51" i="427" a="1"/>
  <c r="C51" i="427" s="1"/>
  <c r="AJ50" i="427" a="1"/>
  <c r="AJ50" i="427" s="1"/>
  <c r="AE50" i="427" a="1"/>
  <c r="AE50" i="427" s="1"/>
  <c r="AA50" i="427" a="1"/>
  <c r="AA50" i="427" s="1"/>
  <c r="R50" i="427" a="1"/>
  <c r="R50" i="427" s="1"/>
  <c r="S50" i="427" a="1"/>
  <c r="S50" i="427" s="1"/>
  <c r="N50" i="427" a="1"/>
  <c r="N50" i="427" s="1"/>
  <c r="J50" i="427" a="1"/>
  <c r="J50" i="427" s="1"/>
  <c r="F50" i="427" a="1"/>
  <c r="F50" i="427" s="1"/>
  <c r="C50" i="427" a="1"/>
  <c r="C50" i="427" s="1"/>
  <c r="AJ49" i="427" a="1"/>
  <c r="AJ49" i="427" s="1"/>
  <c r="AE49" i="427" a="1"/>
  <c r="AE49" i="427" s="1"/>
  <c r="AA49" i="427" a="1"/>
  <c r="AA49" i="427" s="1"/>
  <c r="R49" i="427" a="1"/>
  <c r="R49" i="427" s="1"/>
  <c r="S49" i="427" a="1"/>
  <c r="S49" i="427" s="1"/>
  <c r="N49" i="427" a="1"/>
  <c r="N49" i="427" s="1"/>
  <c r="J49" i="427" a="1"/>
  <c r="J49" i="427" s="1"/>
  <c r="F49" i="427" a="1"/>
  <c r="F49" i="427" s="1"/>
  <c r="C49" i="427" a="1"/>
  <c r="C49" i="427" s="1"/>
  <c r="AJ48" i="427" a="1"/>
  <c r="AJ48" i="427" s="1"/>
  <c r="AE48" i="427" a="1"/>
  <c r="AE48" i="427" s="1"/>
  <c r="AA48" i="427" a="1"/>
  <c r="AA48" i="427" s="1"/>
  <c r="R48" i="427" a="1"/>
  <c r="R48" i="427" s="1"/>
  <c r="S48" i="427" a="1"/>
  <c r="S48" i="427" s="1"/>
  <c r="N48" i="427" a="1"/>
  <c r="N48" i="427" s="1"/>
  <c r="J48" i="427" a="1"/>
  <c r="J48" i="427" s="1"/>
  <c r="F48" i="427" a="1"/>
  <c r="F48" i="427" s="1"/>
  <c r="C48" i="427" a="1"/>
  <c r="C48" i="427" s="1"/>
  <c r="AJ47" i="427" a="1"/>
  <c r="AJ47" i="427" s="1"/>
  <c r="AE47" i="427" a="1"/>
  <c r="AE47" i="427" s="1"/>
  <c r="AA47" i="427" a="1"/>
  <c r="AA47" i="427" s="1"/>
  <c r="R47" i="427" a="1"/>
  <c r="R47" i="427" s="1"/>
  <c r="S47" i="427" a="1"/>
  <c r="S47" i="427" s="1"/>
  <c r="N47" i="427" a="1"/>
  <c r="N47" i="427" s="1"/>
  <c r="J47" i="427" a="1"/>
  <c r="J47" i="427" s="1"/>
  <c r="F47" i="427" a="1"/>
  <c r="F47" i="427" s="1"/>
  <c r="C47" i="427" a="1"/>
  <c r="C47" i="427" s="1"/>
  <c r="AJ46" i="427" a="1"/>
  <c r="AJ46" i="427" s="1"/>
  <c r="AE46" i="427" a="1"/>
  <c r="AE46" i="427" s="1"/>
  <c r="AA46" i="427" a="1"/>
  <c r="AA46" i="427" s="1"/>
  <c r="R46" i="427" a="1"/>
  <c r="R46" i="427" s="1"/>
  <c r="S46" i="427" a="1"/>
  <c r="S46" i="427" s="1"/>
  <c r="N46" i="427" a="1"/>
  <c r="N46" i="427" s="1"/>
  <c r="J46" i="427" a="1"/>
  <c r="J46" i="427" s="1"/>
  <c r="F46" i="427" a="1"/>
  <c r="F46" i="427" s="1"/>
  <c r="C46" i="427" a="1"/>
  <c r="C46" i="427" s="1"/>
  <c r="AJ45" i="427" a="1"/>
  <c r="AJ45" i="427" s="1"/>
  <c r="AE45" i="427" a="1"/>
  <c r="AE45" i="427" s="1"/>
  <c r="AA45" i="427" a="1"/>
  <c r="AA45" i="427" s="1"/>
  <c r="R45" i="427" a="1"/>
  <c r="R45" i="427" s="1"/>
  <c r="S45" i="427" a="1"/>
  <c r="S45" i="427" s="1"/>
  <c r="N45" i="427" a="1"/>
  <c r="N45" i="427" s="1"/>
  <c r="J45" i="427" a="1"/>
  <c r="J45" i="427" s="1"/>
  <c r="F45" i="427" a="1"/>
  <c r="F45" i="427" s="1"/>
  <c r="C45" i="427" a="1"/>
  <c r="C45" i="427" s="1"/>
  <c r="AJ44" i="427" a="1"/>
  <c r="AJ44" i="427" s="1"/>
  <c r="AE44" i="427" a="1"/>
  <c r="AE44" i="427" s="1"/>
  <c r="AA44" i="427" a="1"/>
  <c r="AA44" i="427" s="1"/>
  <c r="R44" i="427" a="1"/>
  <c r="R44" i="427" s="1"/>
  <c r="S44" i="427" a="1"/>
  <c r="S44" i="427" s="1"/>
  <c r="N44" i="427" a="1"/>
  <c r="N44" i="427" s="1"/>
  <c r="J44" i="427" a="1"/>
  <c r="J44" i="427" s="1"/>
  <c r="F44" i="427" a="1"/>
  <c r="F44" i="427" s="1"/>
  <c r="C44" i="427" a="1"/>
  <c r="C44" i="427" s="1"/>
  <c r="AJ43" i="427" a="1"/>
  <c r="AJ43" i="427" s="1"/>
  <c r="AE43" i="427" a="1"/>
  <c r="AE43" i="427" s="1"/>
  <c r="AA43" i="427" a="1"/>
  <c r="AA43" i="427" s="1"/>
  <c r="R43" i="427" a="1"/>
  <c r="R43" i="427" s="1"/>
  <c r="S43" i="427" a="1"/>
  <c r="S43" i="427" s="1"/>
  <c r="N43" i="427" a="1"/>
  <c r="N43" i="427" s="1"/>
  <c r="J43" i="427" a="1"/>
  <c r="J43" i="427" s="1"/>
  <c r="F43" i="427" a="1"/>
  <c r="F43" i="427" s="1"/>
  <c r="C43" i="427" a="1"/>
  <c r="C43" i="427" s="1"/>
  <c r="AJ42" i="427" a="1"/>
  <c r="AJ42" i="427" s="1"/>
  <c r="AE42" i="427" a="1"/>
  <c r="AE42" i="427" s="1"/>
  <c r="AA42" i="427" a="1"/>
  <c r="AA42" i="427" s="1"/>
  <c r="R42" i="427" a="1"/>
  <c r="R42" i="427" s="1"/>
  <c r="S42" i="427" a="1"/>
  <c r="S42" i="427" s="1"/>
  <c r="N42" i="427" a="1"/>
  <c r="N42" i="427" s="1"/>
  <c r="J42" i="427" a="1"/>
  <c r="J42" i="427" s="1"/>
  <c r="F42" i="427" a="1"/>
  <c r="F42" i="427" s="1"/>
  <c r="AJ145" i="425" a="1"/>
  <c r="AJ145" i="425" s="1"/>
  <c r="AE145" i="425" a="1"/>
  <c r="AE145" i="425" s="1"/>
  <c r="AA145" i="425" a="1"/>
  <c r="AA145" i="425" s="1"/>
  <c r="R145" i="425" a="1"/>
  <c r="R145" i="425" s="1"/>
  <c r="S145" i="425" a="1"/>
  <c r="S145" i="425" s="1"/>
  <c r="N145" i="425" a="1"/>
  <c r="N145" i="425" s="1"/>
  <c r="J145" i="425" a="1"/>
  <c r="J145" i="425" s="1"/>
  <c r="F145" i="425" a="1"/>
  <c r="F145" i="425" s="1"/>
  <c r="C145" i="425" a="1"/>
  <c r="C145" i="425" s="1"/>
  <c r="AJ144" i="425" a="1"/>
  <c r="AJ144" i="425" s="1"/>
  <c r="AE144" i="425" a="1"/>
  <c r="AE144" i="425" s="1"/>
  <c r="AA144" i="425" a="1"/>
  <c r="AA144" i="425" s="1"/>
  <c r="R144" i="425" a="1"/>
  <c r="R144" i="425" s="1"/>
  <c r="S144" i="425" a="1"/>
  <c r="S144" i="425" s="1"/>
  <c r="N144" i="425" a="1"/>
  <c r="N144" i="425" s="1"/>
  <c r="J144" i="425" a="1"/>
  <c r="J144" i="425" s="1"/>
  <c r="F144" i="425" a="1"/>
  <c r="F144" i="425" s="1"/>
  <c r="C144" i="425" a="1"/>
  <c r="C144" i="425" s="1"/>
  <c r="AJ143" i="425" a="1"/>
  <c r="AJ143" i="425" s="1"/>
  <c r="AE143" i="425" a="1"/>
  <c r="AE143" i="425" s="1"/>
  <c r="AA143" i="425" a="1"/>
  <c r="AA143" i="425" s="1"/>
  <c r="R143" i="425" a="1"/>
  <c r="R143" i="425" s="1"/>
  <c r="S143" i="425" a="1"/>
  <c r="S143" i="425" s="1"/>
  <c r="N143" i="425" a="1"/>
  <c r="N143" i="425" s="1"/>
  <c r="J143" i="425" a="1"/>
  <c r="J143" i="425" s="1"/>
  <c r="F143" i="425" a="1"/>
  <c r="F143" i="425" s="1"/>
  <c r="C143" i="425" a="1"/>
  <c r="C143" i="425" s="1"/>
  <c r="AJ142" i="425" a="1"/>
  <c r="AJ142" i="425" s="1"/>
  <c r="AE142" i="425" a="1"/>
  <c r="AE142" i="425" s="1"/>
  <c r="AA142" i="425" a="1"/>
  <c r="AA142" i="425" s="1"/>
  <c r="R142" i="425" a="1"/>
  <c r="R142" i="425" s="1"/>
  <c r="S142" i="425" a="1"/>
  <c r="S142" i="425" s="1"/>
  <c r="N142" i="425" a="1"/>
  <c r="N142" i="425" s="1"/>
  <c r="J142" i="425" a="1"/>
  <c r="J142" i="425" s="1"/>
  <c r="F142" i="425" a="1"/>
  <c r="F142" i="425" s="1"/>
  <c r="C142" i="425" a="1"/>
  <c r="C142" i="425" s="1"/>
  <c r="AJ141" i="425" a="1"/>
  <c r="AJ141" i="425" s="1"/>
  <c r="AE141" i="425" a="1"/>
  <c r="AE141" i="425" s="1"/>
  <c r="AA141" i="425" a="1"/>
  <c r="AA141" i="425" s="1"/>
  <c r="R141" i="425" a="1"/>
  <c r="R141" i="425" s="1"/>
  <c r="S141" i="425" a="1"/>
  <c r="S141" i="425" s="1"/>
  <c r="N141" i="425" a="1"/>
  <c r="N141" i="425" s="1"/>
  <c r="J141" i="425" a="1"/>
  <c r="J141" i="425" s="1"/>
  <c r="F141" i="425" a="1"/>
  <c r="F141" i="425" s="1"/>
  <c r="C141" i="425" a="1"/>
  <c r="C141" i="425" s="1"/>
  <c r="AJ140" i="425" a="1"/>
  <c r="AJ140" i="425" s="1"/>
  <c r="AE140" i="425" a="1"/>
  <c r="AE140" i="425" s="1"/>
  <c r="AA140" i="425" a="1"/>
  <c r="AA140" i="425" s="1"/>
  <c r="R140" i="425" a="1"/>
  <c r="R140" i="425" s="1"/>
  <c r="S140" i="425" a="1"/>
  <c r="S140" i="425" s="1"/>
  <c r="N140" i="425" a="1"/>
  <c r="N140" i="425" s="1"/>
  <c r="J140" i="425" a="1"/>
  <c r="J140" i="425" s="1"/>
  <c r="F140" i="425" a="1"/>
  <c r="F140" i="425" s="1"/>
  <c r="C140" i="425" a="1"/>
  <c r="C140" i="425" s="1"/>
  <c r="AJ139" i="425" a="1"/>
  <c r="AJ139" i="425" s="1"/>
  <c r="AE139" i="425" a="1"/>
  <c r="AE139" i="425" s="1"/>
  <c r="AA139" i="425" a="1"/>
  <c r="AA139" i="425" s="1"/>
  <c r="R139" i="425" a="1"/>
  <c r="R139" i="425" s="1"/>
  <c r="S139" i="425" a="1"/>
  <c r="S139" i="425" s="1"/>
  <c r="N139" i="425" a="1"/>
  <c r="N139" i="425" s="1"/>
  <c r="J139" i="425" a="1"/>
  <c r="J139" i="425" s="1"/>
  <c r="F139" i="425" a="1"/>
  <c r="F139" i="425" s="1"/>
  <c r="C139" i="425" a="1"/>
  <c r="C139" i="425" s="1"/>
  <c r="AJ138" i="425" a="1"/>
  <c r="AJ138" i="425" s="1"/>
  <c r="AE138" i="425" a="1"/>
  <c r="AE138" i="425" s="1"/>
  <c r="AA138" i="425" a="1"/>
  <c r="AA138" i="425" s="1"/>
  <c r="R138" i="425" a="1"/>
  <c r="R138" i="425" s="1"/>
  <c r="S138" i="425" a="1"/>
  <c r="S138" i="425" s="1"/>
  <c r="N138" i="425" a="1"/>
  <c r="N138" i="425" s="1"/>
  <c r="J138" i="425" a="1"/>
  <c r="J138" i="425" s="1"/>
  <c r="F138" i="425" a="1"/>
  <c r="F138" i="425" s="1"/>
  <c r="C138" i="425" a="1"/>
  <c r="C138" i="425" s="1"/>
  <c r="AJ137" i="425" a="1"/>
  <c r="AJ137" i="425" s="1"/>
  <c r="AE137" i="425" a="1"/>
  <c r="AE137" i="425" s="1"/>
  <c r="AA137" i="425" a="1"/>
  <c r="AA137" i="425" s="1"/>
  <c r="R137" i="425" a="1"/>
  <c r="R137" i="425" s="1"/>
  <c r="S137" i="425" a="1"/>
  <c r="S137" i="425" s="1"/>
  <c r="N137" i="425" a="1"/>
  <c r="N137" i="425" s="1"/>
  <c r="J137" i="425" a="1"/>
  <c r="J137" i="425" s="1"/>
  <c r="F137" i="425" a="1"/>
  <c r="F137" i="425" s="1"/>
  <c r="C137" i="425" a="1"/>
  <c r="C137" i="425" s="1"/>
  <c r="AJ136" i="425" a="1"/>
  <c r="AJ136" i="425" s="1"/>
  <c r="AE136" i="425" a="1"/>
  <c r="AE136" i="425" s="1"/>
  <c r="AA136" i="425" a="1"/>
  <c r="AA136" i="425" s="1"/>
  <c r="R136" i="425" a="1"/>
  <c r="R136" i="425" s="1"/>
  <c r="S136" i="425" a="1"/>
  <c r="S136" i="425" s="1"/>
  <c r="N136" i="425" a="1"/>
  <c r="N136" i="425" s="1"/>
  <c r="J136" i="425" a="1"/>
  <c r="J136" i="425" s="1"/>
  <c r="F136" i="425" a="1"/>
  <c r="F136" i="425" s="1"/>
  <c r="C136" i="425" a="1"/>
  <c r="C136" i="425" s="1"/>
  <c r="AJ135" i="425" a="1"/>
  <c r="AJ135" i="425" s="1"/>
  <c r="AE135" i="425" a="1"/>
  <c r="AE135" i="425" s="1"/>
  <c r="AA135" i="425" a="1"/>
  <c r="AA135" i="425" s="1"/>
  <c r="R135" i="425" a="1"/>
  <c r="R135" i="425" s="1"/>
  <c r="S135" i="425" a="1"/>
  <c r="S135" i="425" s="1"/>
  <c r="N135" i="425" a="1"/>
  <c r="N135" i="425" s="1"/>
  <c r="J135" i="425" a="1"/>
  <c r="J135" i="425" s="1"/>
  <c r="F135" i="425" a="1"/>
  <c r="F135" i="425" s="1"/>
  <c r="C135" i="425" a="1"/>
  <c r="C135" i="425" s="1"/>
  <c r="AJ134" i="425" a="1"/>
  <c r="AJ134" i="425" s="1"/>
  <c r="AE134" i="425" a="1"/>
  <c r="AE134" i="425" s="1"/>
  <c r="AA134" i="425" a="1"/>
  <c r="AA134" i="425" s="1"/>
  <c r="R134" i="425" a="1"/>
  <c r="R134" i="425" s="1"/>
  <c r="S134" i="425" a="1"/>
  <c r="S134" i="425" s="1"/>
  <c r="N134" i="425" a="1"/>
  <c r="N134" i="425" s="1"/>
  <c r="J134" i="425" a="1"/>
  <c r="J134" i="425" s="1"/>
  <c r="F134" i="425" a="1"/>
  <c r="F134" i="425" s="1"/>
  <c r="C134" i="425" a="1"/>
  <c r="C134" i="425" s="1"/>
  <c r="AJ133" i="425" a="1"/>
  <c r="AJ133" i="425" s="1"/>
  <c r="AE133" i="425" a="1"/>
  <c r="AE133" i="425" s="1"/>
  <c r="AA133" i="425" a="1"/>
  <c r="AA133" i="425" s="1"/>
  <c r="R133" i="425" a="1"/>
  <c r="R133" i="425" s="1"/>
  <c r="S133" i="425" a="1"/>
  <c r="S133" i="425" s="1"/>
  <c r="N133" i="425" a="1"/>
  <c r="N133" i="425" s="1"/>
  <c r="J133" i="425" a="1"/>
  <c r="J133" i="425" s="1"/>
  <c r="F133" i="425" a="1"/>
  <c r="F133" i="425" s="1"/>
  <c r="C133" i="425" a="1"/>
  <c r="C133" i="425" s="1"/>
  <c r="AJ132" i="425" a="1"/>
  <c r="AJ132" i="425" s="1"/>
  <c r="AE132" i="425" a="1"/>
  <c r="AE132" i="425" s="1"/>
  <c r="AA132" i="425" a="1"/>
  <c r="AA132" i="425" s="1"/>
  <c r="R132" i="425" a="1"/>
  <c r="R132" i="425" s="1"/>
  <c r="S132" i="425" a="1"/>
  <c r="S132" i="425" s="1"/>
  <c r="N132" i="425" a="1"/>
  <c r="N132" i="425" s="1"/>
  <c r="J132" i="425" a="1"/>
  <c r="J132" i="425" s="1"/>
  <c r="F132" i="425" a="1"/>
  <c r="F132" i="425" s="1"/>
  <c r="C132" i="425" a="1"/>
  <c r="C132" i="425" s="1"/>
  <c r="AJ131" i="425" a="1"/>
  <c r="AJ131" i="425" s="1"/>
  <c r="AE131" i="425" a="1"/>
  <c r="AE131" i="425" s="1"/>
  <c r="AA131" i="425" a="1"/>
  <c r="AA131" i="425" s="1"/>
  <c r="R131" i="425" a="1"/>
  <c r="R131" i="425" s="1"/>
  <c r="S131" i="425" a="1"/>
  <c r="S131" i="425" s="1"/>
  <c r="N131" i="425" a="1"/>
  <c r="N131" i="425" s="1"/>
  <c r="J131" i="425" a="1"/>
  <c r="J131" i="425" s="1"/>
  <c r="F131" i="425" a="1"/>
  <c r="F131" i="425" s="1"/>
  <c r="C131" i="425" a="1"/>
  <c r="C131" i="425" s="1"/>
  <c r="AJ130" i="425" a="1"/>
  <c r="AJ130" i="425" s="1"/>
  <c r="AE130" i="425" a="1"/>
  <c r="AE130" i="425" s="1"/>
  <c r="AA130" i="425" a="1"/>
  <c r="AA130" i="425" s="1"/>
  <c r="R130" i="425" a="1"/>
  <c r="R130" i="425" s="1"/>
  <c r="S130" i="425" a="1"/>
  <c r="S130" i="425" s="1"/>
  <c r="N130" i="425" a="1"/>
  <c r="N130" i="425" s="1"/>
  <c r="J130" i="425" a="1"/>
  <c r="J130" i="425" s="1"/>
  <c r="F130" i="425" a="1"/>
  <c r="F130" i="425" s="1"/>
  <c r="C130" i="425" a="1"/>
  <c r="C130" i="425" s="1"/>
  <c r="AJ129" i="425" a="1"/>
  <c r="AJ129" i="425" s="1"/>
  <c r="AE129" i="425" a="1"/>
  <c r="AE129" i="425" s="1"/>
  <c r="AA129" i="425" a="1"/>
  <c r="AA129" i="425" s="1"/>
  <c r="R129" i="425" a="1"/>
  <c r="R129" i="425" s="1"/>
  <c r="S129" i="425" a="1"/>
  <c r="S129" i="425" s="1"/>
  <c r="N129" i="425" a="1"/>
  <c r="N129" i="425" s="1"/>
  <c r="J129" i="425" a="1"/>
  <c r="J129" i="425" s="1"/>
  <c r="F129" i="425" a="1"/>
  <c r="F129" i="425" s="1"/>
  <c r="C129" i="425" a="1"/>
  <c r="C129" i="425" s="1"/>
  <c r="AJ128" i="425" a="1"/>
  <c r="AJ128" i="425" s="1"/>
  <c r="AE128" i="425" a="1"/>
  <c r="AE128" i="425" s="1"/>
  <c r="AA128" i="425" a="1"/>
  <c r="AA128" i="425" s="1"/>
  <c r="R128" i="425" a="1"/>
  <c r="R128" i="425" s="1"/>
  <c r="S128" i="425" a="1"/>
  <c r="S128" i="425" s="1"/>
  <c r="N128" i="425" a="1"/>
  <c r="N128" i="425" s="1"/>
  <c r="J128" i="425" a="1"/>
  <c r="J128" i="425" s="1"/>
  <c r="F128" i="425" a="1"/>
  <c r="F128" i="425" s="1"/>
  <c r="C128" i="425" a="1"/>
  <c r="C128" i="425" s="1"/>
  <c r="AJ127" i="425" a="1"/>
  <c r="AJ127" i="425" s="1"/>
  <c r="AE127" i="425" a="1"/>
  <c r="AE127" i="425" s="1"/>
  <c r="AA127" i="425" a="1"/>
  <c r="AA127" i="425" s="1"/>
  <c r="R127" i="425" a="1"/>
  <c r="R127" i="425" s="1"/>
  <c r="S127" i="425" a="1"/>
  <c r="S127" i="425" s="1"/>
  <c r="N127" i="425" a="1"/>
  <c r="N127" i="425" s="1"/>
  <c r="J127" i="425" a="1"/>
  <c r="J127" i="425" s="1"/>
  <c r="F127" i="425" a="1"/>
  <c r="F127" i="425" s="1"/>
  <c r="C127" i="425" a="1"/>
  <c r="C127" i="425" s="1"/>
  <c r="AJ126" i="425" a="1"/>
  <c r="AJ126" i="425" s="1"/>
  <c r="AE126" i="425" a="1"/>
  <c r="AE126" i="425" s="1"/>
  <c r="AA126" i="425" a="1"/>
  <c r="AA126" i="425" s="1"/>
  <c r="R126" i="425" a="1"/>
  <c r="R126" i="425" s="1"/>
  <c r="S126" i="425" a="1"/>
  <c r="S126" i="425" s="1"/>
  <c r="N126" i="425" a="1"/>
  <c r="N126" i="425" s="1"/>
  <c r="J126" i="425" a="1"/>
  <c r="J126" i="425" s="1"/>
  <c r="F126" i="425" a="1"/>
  <c r="F126" i="425" s="1"/>
  <c r="C126" i="425" a="1"/>
  <c r="C126" i="425" s="1"/>
  <c r="AJ125" i="425" a="1"/>
  <c r="AJ125" i="425" s="1"/>
  <c r="AE125" i="425" a="1"/>
  <c r="AE125" i="425" s="1"/>
  <c r="AA125" i="425" a="1"/>
  <c r="AA125" i="425" s="1"/>
  <c r="R125" i="425" a="1"/>
  <c r="R125" i="425" s="1"/>
  <c r="S125" i="425" a="1"/>
  <c r="S125" i="425" s="1"/>
  <c r="N125" i="425" a="1"/>
  <c r="N125" i="425" s="1"/>
  <c r="J125" i="425" a="1"/>
  <c r="J125" i="425" s="1"/>
  <c r="F125" i="425" a="1"/>
  <c r="F125" i="425" s="1"/>
  <c r="C125" i="425" a="1"/>
  <c r="C125" i="425" s="1"/>
  <c r="AJ124" i="425" a="1"/>
  <c r="AJ124" i="425" s="1"/>
  <c r="AE124" i="425" a="1"/>
  <c r="AE124" i="425" s="1"/>
  <c r="AA124" i="425" a="1"/>
  <c r="AA124" i="425" s="1"/>
  <c r="R124" i="425" a="1"/>
  <c r="R124" i="425" s="1"/>
  <c r="S124" i="425" a="1"/>
  <c r="S124" i="425" s="1"/>
  <c r="N124" i="425" a="1"/>
  <c r="N124" i="425" s="1"/>
  <c r="J124" i="425" a="1"/>
  <c r="J124" i="425" s="1"/>
  <c r="F124" i="425" a="1"/>
  <c r="F124" i="425" s="1"/>
  <c r="C124" i="425" a="1"/>
  <c r="C124" i="425" s="1"/>
  <c r="AJ123" i="425" a="1"/>
  <c r="AJ123" i="425" s="1"/>
  <c r="AE123" i="425" a="1"/>
  <c r="AE123" i="425" s="1"/>
  <c r="AA123" i="425" a="1"/>
  <c r="AA123" i="425" s="1"/>
  <c r="R123" i="425" a="1"/>
  <c r="R123" i="425" s="1"/>
  <c r="S123" i="425" a="1"/>
  <c r="S123" i="425" s="1"/>
  <c r="N123" i="425" a="1"/>
  <c r="N123" i="425" s="1"/>
  <c r="J123" i="425" a="1"/>
  <c r="J123" i="425" s="1"/>
  <c r="F123" i="425" a="1"/>
  <c r="F123" i="425" s="1"/>
  <c r="C123" i="425" a="1"/>
  <c r="C123" i="425" s="1"/>
  <c r="AJ122" i="425" a="1"/>
  <c r="AJ122" i="425" s="1"/>
  <c r="AE122" i="425" a="1"/>
  <c r="AE122" i="425" s="1"/>
  <c r="AA122" i="425" a="1"/>
  <c r="AA122" i="425" s="1"/>
  <c r="R122" i="425" a="1"/>
  <c r="R122" i="425" s="1"/>
  <c r="S122" i="425" a="1"/>
  <c r="S122" i="425" s="1"/>
  <c r="N122" i="425" a="1"/>
  <c r="N122" i="425" s="1"/>
  <c r="J122" i="425" a="1"/>
  <c r="J122" i="425" s="1"/>
  <c r="F122" i="425" a="1"/>
  <c r="F122" i="425" s="1"/>
  <c r="C122" i="425" a="1"/>
  <c r="C122" i="425" s="1"/>
  <c r="AJ121" i="425" a="1"/>
  <c r="AJ121" i="425" s="1"/>
  <c r="AE121" i="425" a="1"/>
  <c r="AE121" i="425" s="1"/>
  <c r="AA121" i="425" a="1"/>
  <c r="AA121" i="425" s="1"/>
  <c r="R121" i="425" a="1"/>
  <c r="R121" i="425" s="1"/>
  <c r="S121" i="425" a="1"/>
  <c r="S121" i="425" s="1"/>
  <c r="N121" i="425" a="1"/>
  <c r="N121" i="425" s="1"/>
  <c r="J121" i="425" a="1"/>
  <c r="J121" i="425" s="1"/>
  <c r="F121" i="425" a="1"/>
  <c r="F121" i="425" s="1"/>
  <c r="C121" i="425" a="1"/>
  <c r="C121" i="425" s="1"/>
  <c r="AJ120" i="425" a="1"/>
  <c r="AJ120" i="425" s="1"/>
  <c r="AE120" i="425" a="1"/>
  <c r="AE120" i="425" s="1"/>
  <c r="AA120" i="425" a="1"/>
  <c r="AA120" i="425" s="1"/>
  <c r="R120" i="425" a="1"/>
  <c r="R120" i="425" s="1"/>
  <c r="S120" i="425" a="1"/>
  <c r="S120" i="425" s="1"/>
  <c r="N120" i="425" a="1"/>
  <c r="N120" i="425" s="1"/>
  <c r="J120" i="425" a="1"/>
  <c r="J120" i="425" s="1"/>
  <c r="F120" i="425" a="1"/>
  <c r="F120" i="425" s="1"/>
  <c r="C120" i="425" a="1"/>
  <c r="C120" i="425" s="1"/>
  <c r="AJ119" i="425" a="1"/>
  <c r="AJ119" i="425" s="1"/>
  <c r="AE119" i="425" a="1"/>
  <c r="AE119" i="425" s="1"/>
  <c r="AA119" i="425" a="1"/>
  <c r="AA119" i="425" s="1"/>
  <c r="R119" i="425" a="1"/>
  <c r="R119" i="425" s="1"/>
  <c r="S119" i="425" a="1"/>
  <c r="S119" i="425" s="1"/>
  <c r="N119" i="425" a="1"/>
  <c r="N119" i="425" s="1"/>
  <c r="J119" i="425" a="1"/>
  <c r="J119" i="425" s="1"/>
  <c r="F119" i="425" a="1"/>
  <c r="F119" i="425" s="1"/>
  <c r="C119" i="425" a="1"/>
  <c r="C119" i="425" s="1"/>
  <c r="AJ118" i="425" a="1"/>
  <c r="AJ118" i="425" s="1"/>
  <c r="AE118" i="425" a="1"/>
  <c r="AE118" i="425" s="1"/>
  <c r="AA118" i="425" a="1"/>
  <c r="AA118" i="425" s="1"/>
  <c r="R118" i="425" a="1"/>
  <c r="R118" i="425" s="1"/>
  <c r="S118" i="425" a="1"/>
  <c r="S118" i="425" s="1"/>
  <c r="N118" i="425" a="1"/>
  <c r="N118" i="425" s="1"/>
  <c r="J118" i="425" a="1"/>
  <c r="J118" i="425" s="1"/>
  <c r="F118" i="425" a="1"/>
  <c r="F118" i="425" s="1"/>
  <c r="C118" i="425" a="1"/>
  <c r="C118" i="425" s="1"/>
  <c r="AJ117" i="425" a="1"/>
  <c r="AJ117" i="425" s="1"/>
  <c r="AE117" i="425" a="1"/>
  <c r="AE117" i="425" s="1"/>
  <c r="AA117" i="425" a="1"/>
  <c r="AA117" i="425" s="1"/>
  <c r="R117" i="425" a="1"/>
  <c r="R117" i="425" s="1"/>
  <c r="S117" i="425" a="1"/>
  <c r="S117" i="425" s="1"/>
  <c r="N117" i="425" a="1"/>
  <c r="N117" i="425" s="1"/>
  <c r="J117" i="425" a="1"/>
  <c r="J117" i="425" s="1"/>
  <c r="F117" i="425" a="1"/>
  <c r="F117" i="425" s="1"/>
  <c r="C117" i="425" a="1"/>
  <c r="C117" i="425" s="1"/>
  <c r="AJ116" i="425" a="1"/>
  <c r="AJ116" i="425" s="1"/>
  <c r="AE116" i="425" a="1"/>
  <c r="AE116" i="425" s="1"/>
  <c r="AA116" i="425" a="1"/>
  <c r="AA116" i="425" s="1"/>
  <c r="R116" i="425" a="1"/>
  <c r="R116" i="425" s="1"/>
  <c r="S116" i="425" a="1"/>
  <c r="S116" i="425" s="1"/>
  <c r="N116" i="425" a="1"/>
  <c r="N116" i="425" s="1"/>
  <c r="J116" i="425" a="1"/>
  <c r="J116" i="425" s="1"/>
  <c r="F116" i="425" a="1"/>
  <c r="F116" i="425" s="1"/>
  <c r="C116" i="425" a="1"/>
  <c r="C116" i="425" s="1"/>
  <c r="AJ115" i="425" a="1"/>
  <c r="AJ115" i="425" s="1"/>
  <c r="AE115" i="425" a="1"/>
  <c r="AE115" i="425" s="1"/>
  <c r="AA115" i="425" a="1"/>
  <c r="AA115" i="425" s="1"/>
  <c r="R115" i="425" a="1"/>
  <c r="R115" i="425" s="1"/>
  <c r="S115" i="425" a="1"/>
  <c r="S115" i="425" s="1"/>
  <c r="N115" i="425" a="1"/>
  <c r="N115" i="425" s="1"/>
  <c r="J115" i="425" a="1"/>
  <c r="J115" i="425" s="1"/>
  <c r="F115" i="425" a="1"/>
  <c r="F115" i="425" s="1"/>
  <c r="C115" i="425" a="1"/>
  <c r="C115" i="425" s="1"/>
  <c r="AJ114" i="425" a="1"/>
  <c r="AJ114" i="425" s="1"/>
  <c r="AE114" i="425" a="1"/>
  <c r="AE114" i="425" s="1"/>
  <c r="AA114" i="425" a="1"/>
  <c r="AA114" i="425" s="1"/>
  <c r="R114" i="425" a="1"/>
  <c r="R114" i="425" s="1"/>
  <c r="S114" i="425" a="1"/>
  <c r="S114" i="425" s="1"/>
  <c r="N114" i="425" a="1"/>
  <c r="N114" i="425" s="1"/>
  <c r="J114" i="425" a="1"/>
  <c r="J114" i="425" s="1"/>
  <c r="F114" i="425" a="1"/>
  <c r="F114" i="425" s="1"/>
  <c r="C114" i="425" a="1"/>
  <c r="C114" i="425" s="1"/>
  <c r="AJ113" i="425" a="1"/>
  <c r="AJ113" i="425" s="1"/>
  <c r="AE113" i="425" a="1"/>
  <c r="AE113" i="425" s="1"/>
  <c r="AA113" i="425" a="1"/>
  <c r="AA113" i="425" s="1"/>
  <c r="R113" i="425" a="1"/>
  <c r="R113" i="425" s="1"/>
  <c r="S113" i="425" a="1"/>
  <c r="S113" i="425" s="1"/>
  <c r="N113" i="425" a="1"/>
  <c r="N113" i="425" s="1"/>
  <c r="J113" i="425" a="1"/>
  <c r="J113" i="425" s="1"/>
  <c r="F113" i="425" a="1"/>
  <c r="F113" i="425" s="1"/>
  <c r="C113" i="425" a="1"/>
  <c r="C113" i="425" s="1"/>
  <c r="AJ112" i="425" a="1"/>
  <c r="AJ112" i="425" s="1"/>
  <c r="AE112" i="425" a="1"/>
  <c r="AE112" i="425" s="1"/>
  <c r="AA112" i="425" a="1"/>
  <c r="AA112" i="425" s="1"/>
  <c r="R112" i="425" a="1"/>
  <c r="R112" i="425" s="1"/>
  <c r="S112" i="425" a="1"/>
  <c r="S112" i="425" s="1"/>
  <c r="N112" i="425" a="1"/>
  <c r="N112" i="425" s="1"/>
  <c r="J112" i="425" a="1"/>
  <c r="J112" i="425" s="1"/>
  <c r="F112" i="425" a="1"/>
  <c r="F112" i="425" s="1"/>
  <c r="C112" i="425" a="1"/>
  <c r="C112" i="425" s="1"/>
  <c r="AJ111" i="425" a="1"/>
  <c r="AJ111" i="425" s="1"/>
  <c r="AE111" i="425" a="1"/>
  <c r="AE111" i="425" s="1"/>
  <c r="AA111" i="425" a="1"/>
  <c r="AA111" i="425" s="1"/>
  <c r="R111" i="425" a="1"/>
  <c r="R111" i="425" s="1"/>
  <c r="S111" i="425" a="1"/>
  <c r="S111" i="425" s="1"/>
  <c r="N111" i="425" a="1"/>
  <c r="N111" i="425" s="1"/>
  <c r="J111" i="425" a="1"/>
  <c r="J111" i="425" s="1"/>
  <c r="F111" i="425" a="1"/>
  <c r="F111" i="425" s="1"/>
  <c r="C111" i="425" a="1"/>
  <c r="C111" i="425" s="1"/>
  <c r="AJ110" i="425" a="1"/>
  <c r="AJ110" i="425" s="1"/>
  <c r="AE110" i="425" a="1"/>
  <c r="AE110" i="425" s="1"/>
  <c r="AA110" i="425" a="1"/>
  <c r="AA110" i="425" s="1"/>
  <c r="R110" i="425" a="1"/>
  <c r="R110" i="425" s="1"/>
  <c r="S110" i="425" a="1"/>
  <c r="S110" i="425" s="1"/>
  <c r="N110" i="425" a="1"/>
  <c r="N110" i="425" s="1"/>
  <c r="J110" i="425" a="1"/>
  <c r="J110" i="425" s="1"/>
  <c r="F110" i="425" a="1"/>
  <c r="F110" i="425" s="1"/>
  <c r="C110" i="425" a="1"/>
  <c r="C110" i="425" s="1"/>
  <c r="AJ109" i="425" a="1"/>
  <c r="AJ109" i="425" s="1"/>
  <c r="AE109" i="425" a="1"/>
  <c r="AE109" i="425" s="1"/>
  <c r="AA109" i="425" a="1"/>
  <c r="AA109" i="425" s="1"/>
  <c r="R109" i="425" a="1"/>
  <c r="R109" i="425" s="1"/>
  <c r="S109" i="425" a="1"/>
  <c r="S109" i="425" s="1"/>
  <c r="N109" i="425" a="1"/>
  <c r="N109" i="425" s="1"/>
  <c r="J109" i="425" a="1"/>
  <c r="J109" i="425" s="1"/>
  <c r="F109" i="425" a="1"/>
  <c r="F109" i="425" s="1"/>
  <c r="C109" i="425" a="1"/>
  <c r="C109" i="425" s="1"/>
  <c r="AJ108" i="425" a="1"/>
  <c r="AJ108" i="425" s="1"/>
  <c r="AE108" i="425" a="1"/>
  <c r="AE108" i="425" s="1"/>
  <c r="AA108" i="425" a="1"/>
  <c r="AA108" i="425" s="1"/>
  <c r="R108" i="425" a="1"/>
  <c r="R108" i="425" s="1"/>
  <c r="S108" i="425" a="1"/>
  <c r="S108" i="425" s="1"/>
  <c r="N108" i="425" a="1"/>
  <c r="N108" i="425" s="1"/>
  <c r="J108" i="425" a="1"/>
  <c r="J108" i="425" s="1"/>
  <c r="F108" i="425" a="1"/>
  <c r="F108" i="425" s="1"/>
  <c r="C108" i="425" a="1"/>
  <c r="C108" i="425" s="1"/>
  <c r="AJ107" i="425" a="1"/>
  <c r="AJ107" i="425" s="1"/>
  <c r="AE107" i="425" a="1"/>
  <c r="AE107" i="425" s="1"/>
  <c r="AA107" i="425" a="1"/>
  <c r="AA107" i="425" s="1"/>
  <c r="R107" i="425" a="1"/>
  <c r="R107" i="425" s="1"/>
  <c r="S107" i="425" a="1"/>
  <c r="S107" i="425" s="1"/>
  <c r="N107" i="425" a="1"/>
  <c r="N107" i="425" s="1"/>
  <c r="J107" i="425" a="1"/>
  <c r="J107" i="425" s="1"/>
  <c r="F107" i="425" a="1"/>
  <c r="F107" i="425" s="1"/>
  <c r="C107" i="425" a="1"/>
  <c r="C107" i="425" s="1"/>
  <c r="AJ106" i="425" a="1"/>
  <c r="AJ106" i="425" s="1"/>
  <c r="AE106" i="425" a="1"/>
  <c r="AE106" i="425" s="1"/>
  <c r="AA106" i="425" a="1"/>
  <c r="AA106" i="425" s="1"/>
  <c r="R106" i="425" a="1"/>
  <c r="R106" i="425" s="1"/>
  <c r="S106" i="425" a="1"/>
  <c r="S106" i="425" s="1"/>
  <c r="N106" i="425" a="1"/>
  <c r="N106" i="425" s="1"/>
  <c r="J106" i="425" a="1"/>
  <c r="J106" i="425" s="1"/>
  <c r="F106" i="425" a="1"/>
  <c r="F106" i="425" s="1"/>
  <c r="C106" i="425" a="1"/>
  <c r="C106" i="425" s="1"/>
  <c r="AJ105" i="425" a="1"/>
  <c r="AJ105" i="425" s="1"/>
  <c r="AE105" i="425" a="1"/>
  <c r="AE105" i="425" s="1"/>
  <c r="AA105" i="425" a="1"/>
  <c r="AA105" i="425" s="1"/>
  <c r="R105" i="425" a="1"/>
  <c r="R105" i="425" s="1"/>
  <c r="S105" i="425" a="1"/>
  <c r="S105" i="425" s="1"/>
  <c r="N105" i="425" a="1"/>
  <c r="N105" i="425" s="1"/>
  <c r="J105" i="425" a="1"/>
  <c r="J105" i="425" s="1"/>
  <c r="F105" i="425" a="1"/>
  <c r="F105" i="425" s="1"/>
  <c r="C105" i="425" a="1"/>
  <c r="C105" i="425" s="1"/>
  <c r="AJ104" i="425" a="1"/>
  <c r="AJ104" i="425" s="1"/>
  <c r="AE104" i="425" a="1"/>
  <c r="AE104" i="425" s="1"/>
  <c r="AA104" i="425" a="1"/>
  <c r="AA104" i="425" s="1"/>
  <c r="R104" i="425" a="1"/>
  <c r="R104" i="425" s="1"/>
  <c r="S104" i="425" a="1"/>
  <c r="S104" i="425" s="1"/>
  <c r="N104" i="425" a="1"/>
  <c r="N104" i="425" s="1"/>
  <c r="J104" i="425" a="1"/>
  <c r="J104" i="425" s="1"/>
  <c r="F104" i="425" a="1"/>
  <c r="F104" i="425" s="1"/>
  <c r="C104" i="425" a="1"/>
  <c r="C104" i="425" s="1"/>
  <c r="AJ103" i="425" a="1"/>
  <c r="AJ103" i="425" s="1"/>
  <c r="AE103" i="425" a="1"/>
  <c r="AE103" i="425" s="1"/>
  <c r="AA103" i="425" a="1"/>
  <c r="AA103" i="425" s="1"/>
  <c r="R103" i="425" a="1"/>
  <c r="R103" i="425" s="1"/>
  <c r="S103" i="425" a="1"/>
  <c r="S103" i="425" s="1"/>
  <c r="N103" i="425" a="1"/>
  <c r="N103" i="425" s="1"/>
  <c r="J103" i="425" a="1"/>
  <c r="J103" i="425" s="1"/>
  <c r="F103" i="425" a="1"/>
  <c r="F103" i="425" s="1"/>
  <c r="C103" i="425" a="1"/>
  <c r="C103" i="425" s="1"/>
  <c r="AJ102" i="425" a="1"/>
  <c r="AJ102" i="425" s="1"/>
  <c r="AE102" i="425" a="1"/>
  <c r="AE102" i="425" s="1"/>
  <c r="AA102" i="425" a="1"/>
  <c r="AA102" i="425" s="1"/>
  <c r="R102" i="425" a="1"/>
  <c r="R102" i="425" s="1"/>
  <c r="S102" i="425" a="1"/>
  <c r="S102" i="425" s="1"/>
  <c r="N102" i="425" a="1"/>
  <c r="N102" i="425" s="1"/>
  <c r="J102" i="425" a="1"/>
  <c r="J102" i="425" s="1"/>
  <c r="F102" i="425" a="1"/>
  <c r="F102" i="425" s="1"/>
  <c r="C102" i="425" a="1"/>
  <c r="C102" i="425" s="1"/>
  <c r="AJ101" i="425" a="1"/>
  <c r="AJ101" i="425" s="1"/>
  <c r="AE101" i="425" a="1"/>
  <c r="AE101" i="425" s="1"/>
  <c r="AA101" i="425" a="1"/>
  <c r="AA101" i="425" s="1"/>
  <c r="R101" i="425" a="1"/>
  <c r="R101" i="425" s="1"/>
  <c r="S101" i="425" a="1"/>
  <c r="S101" i="425" s="1"/>
  <c r="N101" i="425" a="1"/>
  <c r="N101" i="425" s="1"/>
  <c r="J101" i="425" a="1"/>
  <c r="J101" i="425" s="1"/>
  <c r="F101" i="425" a="1"/>
  <c r="F101" i="425" s="1"/>
  <c r="C101" i="425" a="1"/>
  <c r="C101" i="425" s="1"/>
  <c r="AJ100" i="425" a="1"/>
  <c r="AJ100" i="425" s="1"/>
  <c r="AE100" i="425" a="1"/>
  <c r="AE100" i="425" s="1"/>
  <c r="AA100" i="425" a="1"/>
  <c r="AA100" i="425" s="1"/>
  <c r="R100" i="425" a="1"/>
  <c r="R100" i="425" s="1"/>
  <c r="S100" i="425" a="1"/>
  <c r="S100" i="425" s="1"/>
  <c r="N100" i="425" a="1"/>
  <c r="N100" i="425" s="1"/>
  <c r="J100" i="425" a="1"/>
  <c r="J100" i="425" s="1"/>
  <c r="F100" i="425" a="1"/>
  <c r="F100" i="425" s="1"/>
  <c r="C100" i="425" a="1"/>
  <c r="C100" i="425" s="1"/>
  <c r="AJ99" i="425" a="1"/>
  <c r="AJ99" i="425" s="1"/>
  <c r="AE99" i="425" a="1"/>
  <c r="AE99" i="425" s="1"/>
  <c r="AA99" i="425" a="1"/>
  <c r="AA99" i="425" s="1"/>
  <c r="R99" i="425" a="1"/>
  <c r="R99" i="425" s="1"/>
  <c r="S99" i="425" a="1"/>
  <c r="S99" i="425" s="1"/>
  <c r="N99" i="425" a="1"/>
  <c r="N99" i="425" s="1"/>
  <c r="J99" i="425" a="1"/>
  <c r="J99" i="425" s="1"/>
  <c r="F99" i="425" a="1"/>
  <c r="F99" i="425" s="1"/>
  <c r="C99" i="425" a="1"/>
  <c r="C99" i="425" s="1"/>
  <c r="AJ98" i="425" a="1"/>
  <c r="AJ98" i="425" s="1"/>
  <c r="AE98" i="425" a="1"/>
  <c r="AE98" i="425" s="1"/>
  <c r="AA98" i="425" a="1"/>
  <c r="AA98" i="425" s="1"/>
  <c r="R98" i="425" a="1"/>
  <c r="R98" i="425" s="1"/>
  <c r="S98" i="425" a="1"/>
  <c r="S98" i="425" s="1"/>
  <c r="N98" i="425" a="1"/>
  <c r="N98" i="425" s="1"/>
  <c r="J98" i="425" a="1"/>
  <c r="J98" i="425" s="1"/>
  <c r="F98" i="425" a="1"/>
  <c r="F98" i="425" s="1"/>
  <c r="C98" i="425" a="1"/>
  <c r="C98" i="425" s="1"/>
  <c r="AJ97" i="425" a="1"/>
  <c r="AJ97" i="425" s="1"/>
  <c r="AE97" i="425" a="1"/>
  <c r="AE97" i="425" s="1"/>
  <c r="AA97" i="425" a="1"/>
  <c r="AA97" i="425" s="1"/>
  <c r="R97" i="425" a="1"/>
  <c r="R97" i="425" s="1"/>
  <c r="S97" i="425" a="1"/>
  <c r="S97" i="425" s="1"/>
  <c r="N97" i="425" a="1"/>
  <c r="N97" i="425" s="1"/>
  <c r="J97" i="425" a="1"/>
  <c r="J97" i="425" s="1"/>
  <c r="F97" i="425" a="1"/>
  <c r="F97" i="425" s="1"/>
  <c r="C97" i="425" a="1"/>
  <c r="C97" i="425" s="1"/>
  <c r="AJ96" i="425" a="1"/>
  <c r="AJ96" i="425" s="1"/>
  <c r="AE96" i="425" a="1"/>
  <c r="AE96" i="425" s="1"/>
  <c r="AA96" i="425" a="1"/>
  <c r="AA96" i="425" s="1"/>
  <c r="R96" i="425" a="1"/>
  <c r="R96" i="425" s="1"/>
  <c r="S96" i="425" a="1"/>
  <c r="S96" i="425" s="1"/>
  <c r="N96" i="425" a="1"/>
  <c r="N96" i="425" s="1"/>
  <c r="J96" i="425" a="1"/>
  <c r="J96" i="425" s="1"/>
  <c r="F96" i="425" a="1"/>
  <c r="F96" i="425" s="1"/>
  <c r="C96" i="425" a="1"/>
  <c r="C96" i="425" s="1"/>
  <c r="AJ95" i="425" a="1"/>
  <c r="AJ95" i="425" s="1"/>
  <c r="AE95" i="425" a="1"/>
  <c r="AE95" i="425" s="1"/>
  <c r="AA95" i="425" a="1"/>
  <c r="AA95" i="425" s="1"/>
  <c r="R95" i="425" a="1"/>
  <c r="R95" i="425" s="1"/>
  <c r="S95" i="425" a="1"/>
  <c r="S95" i="425" s="1"/>
  <c r="N95" i="425" a="1"/>
  <c r="N95" i="425" s="1"/>
  <c r="J95" i="425" a="1"/>
  <c r="J95" i="425" s="1"/>
  <c r="F95" i="425" a="1"/>
  <c r="F95" i="425" s="1"/>
  <c r="C95" i="425" a="1"/>
  <c r="C95" i="425" s="1"/>
  <c r="AJ94" i="425" a="1"/>
  <c r="AJ94" i="425" s="1"/>
  <c r="AE94" i="425" a="1"/>
  <c r="AE94" i="425" s="1"/>
  <c r="AA94" i="425" a="1"/>
  <c r="AA94" i="425" s="1"/>
  <c r="R94" i="425" a="1"/>
  <c r="R94" i="425" s="1"/>
  <c r="S94" i="425" a="1"/>
  <c r="S94" i="425" s="1"/>
  <c r="N94" i="425" a="1"/>
  <c r="N94" i="425" s="1"/>
  <c r="J94" i="425" a="1"/>
  <c r="J94" i="425" s="1"/>
  <c r="F94" i="425" a="1"/>
  <c r="F94" i="425" s="1"/>
  <c r="C94" i="425" a="1"/>
  <c r="C94" i="425" s="1"/>
  <c r="AJ93" i="425" a="1"/>
  <c r="AJ93" i="425" s="1"/>
  <c r="AE93" i="425" a="1"/>
  <c r="AE93" i="425" s="1"/>
  <c r="AA93" i="425" a="1"/>
  <c r="AA93" i="425" s="1"/>
  <c r="R93" i="425" a="1"/>
  <c r="R93" i="425" s="1"/>
  <c r="S93" i="425" a="1"/>
  <c r="S93" i="425" s="1"/>
  <c r="N93" i="425" a="1"/>
  <c r="N93" i="425" s="1"/>
  <c r="J93" i="425" a="1"/>
  <c r="J93" i="425" s="1"/>
  <c r="F93" i="425" a="1"/>
  <c r="F93" i="425" s="1"/>
  <c r="C93" i="425" a="1"/>
  <c r="C93" i="425" s="1"/>
  <c r="AJ92" i="425" a="1"/>
  <c r="AJ92" i="425" s="1"/>
  <c r="AE92" i="425" a="1"/>
  <c r="AE92" i="425" s="1"/>
  <c r="AA92" i="425" a="1"/>
  <c r="AA92" i="425" s="1"/>
  <c r="R92" i="425" a="1"/>
  <c r="R92" i="425" s="1"/>
  <c r="S92" i="425" a="1"/>
  <c r="S92" i="425" s="1"/>
  <c r="N92" i="425" a="1"/>
  <c r="N92" i="425" s="1"/>
  <c r="J92" i="425" a="1"/>
  <c r="J92" i="425" s="1"/>
  <c r="F92" i="425" a="1"/>
  <c r="F92" i="425" s="1"/>
  <c r="C92" i="425" a="1"/>
  <c r="C92" i="425" s="1"/>
  <c r="AJ91" i="425" a="1"/>
  <c r="AJ91" i="425" s="1"/>
  <c r="AE91" i="425" a="1"/>
  <c r="AE91" i="425" s="1"/>
  <c r="AA91" i="425" a="1"/>
  <c r="AA91" i="425" s="1"/>
  <c r="R91" i="425" a="1"/>
  <c r="R91" i="425" s="1"/>
  <c r="S91" i="425" a="1"/>
  <c r="S91" i="425" s="1"/>
  <c r="N91" i="425" a="1"/>
  <c r="N91" i="425" s="1"/>
  <c r="J91" i="425" a="1"/>
  <c r="J91" i="425" s="1"/>
  <c r="F91" i="425" a="1"/>
  <c r="F91" i="425" s="1"/>
  <c r="C91" i="425" a="1"/>
  <c r="C91" i="425" s="1"/>
  <c r="AJ90" i="425" a="1"/>
  <c r="AJ90" i="425" s="1"/>
  <c r="AE90" i="425" a="1"/>
  <c r="AE90" i="425" s="1"/>
  <c r="AA90" i="425" a="1"/>
  <c r="AA90" i="425" s="1"/>
  <c r="R90" i="425" a="1"/>
  <c r="R90" i="425" s="1"/>
  <c r="S90" i="425" a="1"/>
  <c r="S90" i="425" s="1"/>
  <c r="N90" i="425" a="1"/>
  <c r="N90" i="425" s="1"/>
  <c r="J90" i="425" a="1"/>
  <c r="J90" i="425" s="1"/>
  <c r="F90" i="425" a="1"/>
  <c r="F90" i="425" s="1"/>
  <c r="C90" i="425" a="1"/>
  <c r="C90" i="425" s="1"/>
  <c r="AJ89" i="425" a="1"/>
  <c r="AJ89" i="425" s="1"/>
  <c r="AE89" i="425" a="1"/>
  <c r="AE89" i="425" s="1"/>
  <c r="AA89" i="425" a="1"/>
  <c r="AA89" i="425" s="1"/>
  <c r="R89" i="425" a="1"/>
  <c r="R89" i="425" s="1"/>
  <c r="S89" i="425" a="1"/>
  <c r="S89" i="425" s="1"/>
  <c r="N89" i="425" a="1"/>
  <c r="N89" i="425" s="1"/>
  <c r="J89" i="425" a="1"/>
  <c r="J89" i="425" s="1"/>
  <c r="F89" i="425" a="1"/>
  <c r="F89" i="425" s="1"/>
  <c r="C89" i="425" a="1"/>
  <c r="C89" i="425" s="1"/>
  <c r="AJ88" i="425" a="1"/>
  <c r="AJ88" i="425" s="1"/>
  <c r="AE88" i="425" a="1"/>
  <c r="AE88" i="425" s="1"/>
  <c r="AA88" i="425" a="1"/>
  <c r="AA88" i="425" s="1"/>
  <c r="R88" i="425" a="1"/>
  <c r="R88" i="425" s="1"/>
  <c r="S88" i="425" a="1"/>
  <c r="S88" i="425" s="1"/>
  <c r="N88" i="425" a="1"/>
  <c r="N88" i="425" s="1"/>
  <c r="J88" i="425" a="1"/>
  <c r="J88" i="425" s="1"/>
  <c r="F88" i="425" a="1"/>
  <c r="F88" i="425" s="1"/>
  <c r="C88" i="425" a="1"/>
  <c r="C88" i="425" s="1"/>
  <c r="AJ87" i="425" a="1"/>
  <c r="AJ87" i="425" s="1"/>
  <c r="AE87" i="425" a="1"/>
  <c r="AE87" i="425" s="1"/>
  <c r="AA87" i="425" a="1"/>
  <c r="AA87" i="425" s="1"/>
  <c r="R87" i="425" a="1"/>
  <c r="R87" i="425" s="1"/>
  <c r="S87" i="425" a="1"/>
  <c r="S87" i="425" s="1"/>
  <c r="N87" i="425" a="1"/>
  <c r="N87" i="425" s="1"/>
  <c r="J87" i="425" a="1"/>
  <c r="J87" i="425" s="1"/>
  <c r="F87" i="425" a="1"/>
  <c r="F87" i="425" s="1"/>
  <c r="C87" i="425" a="1"/>
  <c r="C87" i="425" s="1"/>
  <c r="AJ86" i="425" a="1"/>
  <c r="AJ86" i="425" s="1"/>
  <c r="AE86" i="425" a="1"/>
  <c r="AE86" i="425" s="1"/>
  <c r="AA86" i="425" a="1"/>
  <c r="AA86" i="425" s="1"/>
  <c r="R86" i="425" a="1"/>
  <c r="R86" i="425" s="1"/>
  <c r="S86" i="425" a="1"/>
  <c r="S86" i="425" s="1"/>
  <c r="N86" i="425" a="1"/>
  <c r="N86" i="425" s="1"/>
  <c r="J86" i="425" a="1"/>
  <c r="J86" i="425" s="1"/>
  <c r="F86" i="425" a="1"/>
  <c r="F86" i="425" s="1"/>
  <c r="C86" i="425" a="1"/>
  <c r="C86" i="425" s="1"/>
  <c r="AJ85" i="425" a="1"/>
  <c r="AJ85" i="425" s="1"/>
  <c r="AE85" i="425" a="1"/>
  <c r="AE85" i="425" s="1"/>
  <c r="AA85" i="425" a="1"/>
  <c r="AA85" i="425" s="1"/>
  <c r="R85" i="425" a="1"/>
  <c r="R85" i="425" s="1"/>
  <c r="S85" i="425" a="1"/>
  <c r="S85" i="425" s="1"/>
  <c r="N85" i="425" a="1"/>
  <c r="N85" i="425" s="1"/>
  <c r="J85" i="425" a="1"/>
  <c r="J85" i="425" s="1"/>
  <c r="F85" i="425" a="1"/>
  <c r="F85" i="425" s="1"/>
  <c r="C85" i="425" a="1"/>
  <c r="C85" i="425" s="1"/>
  <c r="AJ84" i="425" a="1"/>
  <c r="AJ84" i="425" s="1"/>
  <c r="AE84" i="425" a="1"/>
  <c r="AE84" i="425" s="1"/>
  <c r="AA84" i="425" a="1"/>
  <c r="AA84" i="425" s="1"/>
  <c r="R84" i="425" a="1"/>
  <c r="R84" i="425" s="1"/>
  <c r="S84" i="425" a="1"/>
  <c r="S84" i="425" s="1"/>
  <c r="N84" i="425" a="1"/>
  <c r="N84" i="425" s="1"/>
  <c r="J84" i="425" a="1"/>
  <c r="J84" i="425" s="1"/>
  <c r="F84" i="425" a="1"/>
  <c r="F84" i="425" s="1"/>
  <c r="C84" i="425" a="1"/>
  <c r="C84" i="425" s="1"/>
  <c r="AJ83" i="425" a="1"/>
  <c r="AJ83" i="425" s="1"/>
  <c r="AE83" i="425" a="1"/>
  <c r="AE83" i="425" s="1"/>
  <c r="AA83" i="425" a="1"/>
  <c r="AA83" i="425" s="1"/>
  <c r="R83" i="425" a="1"/>
  <c r="R83" i="425" s="1"/>
  <c r="S83" i="425" a="1"/>
  <c r="S83" i="425" s="1"/>
  <c r="N83" i="425" a="1"/>
  <c r="N83" i="425" s="1"/>
  <c r="J83" i="425" a="1"/>
  <c r="J83" i="425" s="1"/>
  <c r="F83" i="425" a="1"/>
  <c r="F83" i="425" s="1"/>
  <c r="C83" i="425" a="1"/>
  <c r="C83" i="425" s="1"/>
  <c r="AJ82" i="425" a="1"/>
  <c r="AJ82" i="425" s="1"/>
  <c r="AE82" i="425" a="1"/>
  <c r="AE82" i="425" s="1"/>
  <c r="AA82" i="425" a="1"/>
  <c r="AA82" i="425" s="1"/>
  <c r="R82" i="425" a="1"/>
  <c r="R82" i="425" s="1"/>
  <c r="S82" i="425" a="1"/>
  <c r="S82" i="425" s="1"/>
  <c r="N82" i="425" a="1"/>
  <c r="N82" i="425" s="1"/>
  <c r="J82" i="425" a="1"/>
  <c r="J82" i="425" s="1"/>
  <c r="F82" i="425" a="1"/>
  <c r="F82" i="425" s="1"/>
  <c r="C82" i="425" a="1"/>
  <c r="C82" i="425" s="1"/>
  <c r="AJ81" i="425" a="1"/>
  <c r="AJ81" i="425" s="1"/>
  <c r="AE81" i="425" a="1"/>
  <c r="AE81" i="425" s="1"/>
  <c r="AA81" i="425" a="1"/>
  <c r="AA81" i="425" s="1"/>
  <c r="R81" i="425" a="1"/>
  <c r="R81" i="425" s="1"/>
  <c r="S81" i="425" a="1"/>
  <c r="S81" i="425" s="1"/>
  <c r="N81" i="425" a="1"/>
  <c r="N81" i="425" s="1"/>
  <c r="J81" i="425" a="1"/>
  <c r="J81" i="425" s="1"/>
  <c r="F81" i="425" a="1"/>
  <c r="F81" i="425" s="1"/>
  <c r="C81" i="425" a="1"/>
  <c r="C81" i="425" s="1"/>
  <c r="AJ80" i="425" a="1"/>
  <c r="AJ80" i="425" s="1"/>
  <c r="AE80" i="425" a="1"/>
  <c r="AE80" i="425" s="1"/>
  <c r="AA80" i="425" a="1"/>
  <c r="AA80" i="425" s="1"/>
  <c r="R80" i="425" a="1"/>
  <c r="R80" i="425" s="1"/>
  <c r="S80" i="425" a="1"/>
  <c r="S80" i="425" s="1"/>
  <c r="N80" i="425" a="1"/>
  <c r="N80" i="425" s="1"/>
  <c r="J80" i="425" a="1"/>
  <c r="J80" i="425" s="1"/>
  <c r="F80" i="425" a="1"/>
  <c r="F80" i="425" s="1"/>
  <c r="C80" i="425" a="1"/>
  <c r="C80" i="425" s="1"/>
  <c r="AJ79" i="425" a="1"/>
  <c r="AJ79" i="425" s="1"/>
  <c r="AE79" i="425" a="1"/>
  <c r="AE79" i="425" s="1"/>
  <c r="AA79" i="425" a="1"/>
  <c r="AA79" i="425" s="1"/>
  <c r="R79" i="425" a="1"/>
  <c r="R79" i="425" s="1"/>
  <c r="S79" i="425" a="1"/>
  <c r="S79" i="425" s="1"/>
  <c r="N79" i="425" a="1"/>
  <c r="N79" i="425" s="1"/>
  <c r="J79" i="425" a="1"/>
  <c r="J79" i="425" s="1"/>
  <c r="F79" i="425" a="1"/>
  <c r="F79" i="425" s="1"/>
  <c r="C79" i="425" a="1"/>
  <c r="C79" i="425" s="1"/>
  <c r="AJ78" i="425" a="1"/>
  <c r="AJ78" i="425" s="1"/>
  <c r="AE78" i="425" a="1"/>
  <c r="AE78" i="425" s="1"/>
  <c r="AA78" i="425" a="1"/>
  <c r="AA78" i="425" s="1"/>
  <c r="R78" i="425" a="1"/>
  <c r="R78" i="425" s="1"/>
  <c r="S78" i="425" a="1"/>
  <c r="S78" i="425" s="1"/>
  <c r="N78" i="425" a="1"/>
  <c r="N78" i="425" s="1"/>
  <c r="J78" i="425" a="1"/>
  <c r="J78" i="425" s="1"/>
  <c r="F78" i="425" a="1"/>
  <c r="F78" i="425" s="1"/>
  <c r="C78" i="425" a="1"/>
  <c r="C78" i="425" s="1"/>
  <c r="AJ77" i="425" a="1"/>
  <c r="AJ77" i="425" s="1"/>
  <c r="AE77" i="425" a="1"/>
  <c r="AE77" i="425" s="1"/>
  <c r="AA77" i="425" a="1"/>
  <c r="AA77" i="425" s="1"/>
  <c r="R77" i="425" a="1"/>
  <c r="R77" i="425" s="1"/>
  <c r="S77" i="425" a="1"/>
  <c r="S77" i="425" s="1"/>
  <c r="N77" i="425" a="1"/>
  <c r="N77" i="425" s="1"/>
  <c r="J77" i="425" a="1"/>
  <c r="J77" i="425" s="1"/>
  <c r="F77" i="425" a="1"/>
  <c r="F77" i="425" s="1"/>
  <c r="C77" i="425" a="1"/>
  <c r="C77" i="425" s="1"/>
  <c r="AJ76" i="425" a="1"/>
  <c r="AJ76" i="425" s="1"/>
  <c r="AE76" i="425" a="1"/>
  <c r="AE76" i="425" s="1"/>
  <c r="AA76" i="425" a="1"/>
  <c r="AA76" i="425" s="1"/>
  <c r="R76" i="425" a="1"/>
  <c r="R76" i="425" s="1"/>
  <c r="S76" i="425" a="1"/>
  <c r="S76" i="425" s="1"/>
  <c r="N76" i="425" a="1"/>
  <c r="N76" i="425" s="1"/>
  <c r="J76" i="425" a="1"/>
  <c r="J76" i="425" s="1"/>
  <c r="F76" i="425" a="1"/>
  <c r="F76" i="425" s="1"/>
  <c r="C76" i="425" a="1"/>
  <c r="C76" i="425" s="1"/>
  <c r="AJ75" i="425" a="1"/>
  <c r="AJ75" i="425" s="1"/>
  <c r="AE75" i="425" a="1"/>
  <c r="AE75" i="425" s="1"/>
  <c r="AA75" i="425" a="1"/>
  <c r="AA75" i="425" s="1"/>
  <c r="R75" i="425" a="1"/>
  <c r="R75" i="425" s="1"/>
  <c r="S75" i="425" a="1"/>
  <c r="S75" i="425" s="1"/>
  <c r="N75" i="425" a="1"/>
  <c r="N75" i="425" s="1"/>
  <c r="J75" i="425" a="1"/>
  <c r="J75" i="425" s="1"/>
  <c r="F75" i="425" a="1"/>
  <c r="F75" i="425" s="1"/>
  <c r="C75" i="425" a="1"/>
  <c r="C75" i="425" s="1"/>
  <c r="AJ74" i="425" a="1"/>
  <c r="AJ74" i="425" s="1"/>
  <c r="AE74" i="425" a="1"/>
  <c r="AE74" i="425" s="1"/>
  <c r="AA74" i="425" a="1"/>
  <c r="AA74" i="425" s="1"/>
  <c r="R74" i="425" a="1"/>
  <c r="R74" i="425" s="1"/>
  <c r="S74" i="425" a="1"/>
  <c r="S74" i="425" s="1"/>
  <c r="N74" i="425" a="1"/>
  <c r="N74" i="425" s="1"/>
  <c r="J74" i="425" a="1"/>
  <c r="J74" i="425" s="1"/>
  <c r="F74" i="425" a="1"/>
  <c r="F74" i="425" s="1"/>
  <c r="C74" i="425" a="1"/>
  <c r="C74" i="425" s="1"/>
  <c r="AJ73" i="425" a="1"/>
  <c r="AJ73" i="425" s="1"/>
  <c r="AE73" i="425" a="1"/>
  <c r="AE73" i="425" s="1"/>
  <c r="AA73" i="425" a="1"/>
  <c r="AA73" i="425" s="1"/>
  <c r="R73" i="425" a="1"/>
  <c r="R73" i="425" s="1"/>
  <c r="S73" i="425" a="1"/>
  <c r="S73" i="425" s="1"/>
  <c r="N73" i="425" a="1"/>
  <c r="N73" i="425" s="1"/>
  <c r="J73" i="425" a="1"/>
  <c r="J73" i="425" s="1"/>
  <c r="F73" i="425" a="1"/>
  <c r="F73" i="425" s="1"/>
  <c r="C73" i="425" a="1"/>
  <c r="C73" i="425" s="1"/>
  <c r="AJ72" i="425" a="1"/>
  <c r="AJ72" i="425" s="1"/>
  <c r="AE72" i="425" a="1"/>
  <c r="AE72" i="425" s="1"/>
  <c r="AA72" i="425" a="1"/>
  <c r="AA72" i="425" s="1"/>
  <c r="R72" i="425" a="1"/>
  <c r="R72" i="425" s="1"/>
  <c r="S72" i="425" a="1"/>
  <c r="S72" i="425" s="1"/>
  <c r="N72" i="425" a="1"/>
  <c r="N72" i="425" s="1"/>
  <c r="J72" i="425" a="1"/>
  <c r="J72" i="425" s="1"/>
  <c r="F72" i="425" a="1"/>
  <c r="F72" i="425" s="1"/>
  <c r="C72" i="425" a="1"/>
  <c r="C72" i="425" s="1"/>
  <c r="AJ71" i="425" a="1"/>
  <c r="AJ71" i="425" s="1"/>
  <c r="AE71" i="425" a="1"/>
  <c r="AE71" i="425" s="1"/>
  <c r="AA71" i="425" a="1"/>
  <c r="AA71" i="425" s="1"/>
  <c r="R71" i="425" a="1"/>
  <c r="R71" i="425" s="1"/>
  <c r="S71" i="425" a="1"/>
  <c r="S71" i="425" s="1"/>
  <c r="N71" i="425" a="1"/>
  <c r="N71" i="425" s="1"/>
  <c r="J71" i="425" a="1"/>
  <c r="J71" i="425" s="1"/>
  <c r="F71" i="425" a="1"/>
  <c r="F71" i="425" s="1"/>
  <c r="C71" i="425" a="1"/>
  <c r="C71" i="425" s="1"/>
  <c r="AJ70" i="425" a="1"/>
  <c r="AJ70" i="425" s="1"/>
  <c r="AE70" i="425" a="1"/>
  <c r="AE70" i="425" s="1"/>
  <c r="AA70" i="425" a="1"/>
  <c r="AA70" i="425" s="1"/>
  <c r="R70" i="425" a="1"/>
  <c r="R70" i="425" s="1"/>
  <c r="S70" i="425" a="1"/>
  <c r="S70" i="425" s="1"/>
  <c r="N70" i="425" a="1"/>
  <c r="N70" i="425" s="1"/>
  <c r="J70" i="425" a="1"/>
  <c r="J70" i="425" s="1"/>
  <c r="F70" i="425" a="1"/>
  <c r="F70" i="425" s="1"/>
  <c r="C70" i="425" a="1"/>
  <c r="C70" i="425" s="1"/>
  <c r="AJ69" i="425" a="1"/>
  <c r="AJ69" i="425" s="1"/>
  <c r="AE69" i="425" a="1"/>
  <c r="AE69" i="425" s="1"/>
  <c r="AA69" i="425" a="1"/>
  <c r="AA69" i="425" s="1"/>
  <c r="R69" i="425" a="1"/>
  <c r="R69" i="425" s="1"/>
  <c r="S69" i="425" a="1"/>
  <c r="S69" i="425" s="1"/>
  <c r="N69" i="425" a="1"/>
  <c r="N69" i="425" s="1"/>
  <c r="J69" i="425" a="1"/>
  <c r="J69" i="425" s="1"/>
  <c r="F69" i="425" a="1"/>
  <c r="F69" i="425" s="1"/>
  <c r="C69" i="425" a="1"/>
  <c r="C69" i="425" s="1"/>
  <c r="AJ68" i="425" a="1"/>
  <c r="AJ68" i="425" s="1"/>
  <c r="AE68" i="425" a="1"/>
  <c r="AE68" i="425" s="1"/>
  <c r="AA68" i="425" a="1"/>
  <c r="AA68" i="425" s="1"/>
  <c r="R68" i="425" a="1"/>
  <c r="R68" i="425" s="1"/>
  <c r="S68" i="425" a="1"/>
  <c r="S68" i="425" s="1"/>
  <c r="N68" i="425" a="1"/>
  <c r="N68" i="425" s="1"/>
  <c r="J68" i="425" a="1"/>
  <c r="J68" i="425" s="1"/>
  <c r="F68" i="425" a="1"/>
  <c r="F68" i="425" s="1"/>
  <c r="C68" i="425" a="1"/>
  <c r="C68" i="425" s="1"/>
  <c r="AJ67" i="425" a="1"/>
  <c r="AJ67" i="425" s="1"/>
  <c r="AE67" i="425" a="1"/>
  <c r="AE67" i="425" s="1"/>
  <c r="AA67" i="425" a="1"/>
  <c r="AA67" i="425" s="1"/>
  <c r="R67" i="425" a="1"/>
  <c r="R67" i="425" s="1"/>
  <c r="S67" i="425" a="1"/>
  <c r="S67" i="425" s="1"/>
  <c r="N67" i="425" a="1"/>
  <c r="N67" i="425" s="1"/>
  <c r="J67" i="425" a="1"/>
  <c r="J67" i="425" s="1"/>
  <c r="F67" i="425" a="1"/>
  <c r="F67" i="425" s="1"/>
  <c r="C67" i="425" a="1"/>
  <c r="C67" i="425" s="1"/>
  <c r="AJ66" i="425" a="1"/>
  <c r="AJ66" i="425" s="1"/>
  <c r="AE66" i="425" a="1"/>
  <c r="AE66" i="425" s="1"/>
  <c r="AA66" i="425" a="1"/>
  <c r="AA66" i="425" s="1"/>
  <c r="R66" i="425" a="1"/>
  <c r="R66" i="425" s="1"/>
  <c r="S66" i="425" a="1"/>
  <c r="S66" i="425" s="1"/>
  <c r="N66" i="425" a="1"/>
  <c r="N66" i="425" s="1"/>
  <c r="J66" i="425" a="1"/>
  <c r="J66" i="425" s="1"/>
  <c r="F66" i="425" a="1"/>
  <c r="F66" i="425" s="1"/>
  <c r="C66" i="425" a="1"/>
  <c r="C66" i="425" s="1"/>
  <c r="AJ65" i="425" a="1"/>
  <c r="AJ65" i="425" s="1"/>
  <c r="AE65" i="425" a="1"/>
  <c r="AE65" i="425" s="1"/>
  <c r="AA65" i="425" a="1"/>
  <c r="AA65" i="425" s="1"/>
  <c r="R65" i="425" a="1"/>
  <c r="R65" i="425" s="1"/>
  <c r="S65" i="425" a="1"/>
  <c r="S65" i="425" s="1"/>
  <c r="N65" i="425" a="1"/>
  <c r="N65" i="425" s="1"/>
  <c r="J65" i="425" a="1"/>
  <c r="J65" i="425" s="1"/>
  <c r="F65" i="425" a="1"/>
  <c r="F65" i="425" s="1"/>
  <c r="C65" i="425" a="1"/>
  <c r="C65" i="425" s="1"/>
  <c r="AJ64" i="425" a="1"/>
  <c r="AJ64" i="425" s="1"/>
  <c r="AE64" i="425" a="1"/>
  <c r="AE64" i="425" s="1"/>
  <c r="AA64" i="425" a="1"/>
  <c r="AA64" i="425" s="1"/>
  <c r="R64" i="425" a="1"/>
  <c r="R64" i="425" s="1"/>
  <c r="S64" i="425" a="1"/>
  <c r="S64" i="425" s="1"/>
  <c r="N64" i="425" a="1"/>
  <c r="N64" i="425" s="1"/>
  <c r="J64" i="425" a="1"/>
  <c r="J64" i="425" s="1"/>
  <c r="F64" i="425" a="1"/>
  <c r="F64" i="425" s="1"/>
  <c r="C64" i="425" a="1"/>
  <c r="C64" i="425" s="1"/>
  <c r="AJ63" i="425" a="1"/>
  <c r="AJ63" i="425" s="1"/>
  <c r="AE63" i="425" a="1"/>
  <c r="AE63" i="425" s="1"/>
  <c r="AA63" i="425" a="1"/>
  <c r="AA63" i="425" s="1"/>
  <c r="R63" i="425" a="1"/>
  <c r="R63" i="425" s="1"/>
  <c r="S63" i="425" a="1"/>
  <c r="S63" i="425" s="1"/>
  <c r="N63" i="425" a="1"/>
  <c r="N63" i="425" s="1"/>
  <c r="J63" i="425" a="1"/>
  <c r="J63" i="425" s="1"/>
  <c r="F63" i="425" a="1"/>
  <c r="F63" i="425" s="1"/>
  <c r="C63" i="425" a="1"/>
  <c r="C63" i="425" s="1"/>
  <c r="AJ62" i="425" a="1"/>
  <c r="AJ62" i="425" s="1"/>
  <c r="AE62" i="425" a="1"/>
  <c r="AE62" i="425" s="1"/>
  <c r="AA62" i="425" a="1"/>
  <c r="AA62" i="425" s="1"/>
  <c r="R62" i="425" a="1"/>
  <c r="R62" i="425" s="1"/>
  <c r="S62" i="425" a="1"/>
  <c r="S62" i="425" s="1"/>
  <c r="N62" i="425" a="1"/>
  <c r="N62" i="425" s="1"/>
  <c r="J62" i="425" a="1"/>
  <c r="J62" i="425" s="1"/>
  <c r="F62" i="425" a="1"/>
  <c r="F62" i="425" s="1"/>
  <c r="C62" i="425" a="1"/>
  <c r="C62" i="425" s="1"/>
  <c r="AJ61" i="425" a="1"/>
  <c r="AJ61" i="425" s="1"/>
  <c r="AE61" i="425" a="1"/>
  <c r="AE61" i="425" s="1"/>
  <c r="AA61" i="425" a="1"/>
  <c r="AA61" i="425" s="1"/>
  <c r="R61" i="425" a="1"/>
  <c r="R61" i="425" s="1"/>
  <c r="S61" i="425" a="1"/>
  <c r="S61" i="425" s="1"/>
  <c r="N61" i="425" a="1"/>
  <c r="N61" i="425" s="1"/>
  <c r="J61" i="425" a="1"/>
  <c r="J61" i="425" s="1"/>
  <c r="F61" i="425" a="1"/>
  <c r="F61" i="425" s="1"/>
  <c r="C61" i="425" a="1"/>
  <c r="C61" i="425" s="1"/>
  <c r="AJ60" i="425" a="1"/>
  <c r="AJ60" i="425" s="1"/>
  <c r="AE60" i="425" a="1"/>
  <c r="AE60" i="425" s="1"/>
  <c r="AA60" i="425" a="1"/>
  <c r="AA60" i="425" s="1"/>
  <c r="R60" i="425" a="1"/>
  <c r="R60" i="425" s="1"/>
  <c r="S60" i="425" a="1"/>
  <c r="S60" i="425" s="1"/>
  <c r="N60" i="425" a="1"/>
  <c r="N60" i="425" s="1"/>
  <c r="J60" i="425" a="1"/>
  <c r="J60" i="425" s="1"/>
  <c r="F60" i="425" a="1"/>
  <c r="F60" i="425" s="1"/>
  <c r="C60" i="425" a="1"/>
  <c r="C60" i="425" s="1"/>
  <c r="AJ59" i="425" a="1"/>
  <c r="AJ59" i="425" s="1"/>
  <c r="AE59" i="425" a="1"/>
  <c r="AE59" i="425" s="1"/>
  <c r="AA59" i="425" a="1"/>
  <c r="AA59" i="425" s="1"/>
  <c r="R59" i="425" a="1"/>
  <c r="R59" i="425" s="1"/>
  <c r="S59" i="425" a="1"/>
  <c r="S59" i="425" s="1"/>
  <c r="N59" i="425" a="1"/>
  <c r="N59" i="425" s="1"/>
  <c r="J59" i="425" a="1"/>
  <c r="J59" i="425" s="1"/>
  <c r="F59" i="425" a="1"/>
  <c r="F59" i="425" s="1"/>
  <c r="C59" i="425" a="1"/>
  <c r="C59" i="425" s="1"/>
  <c r="AJ58" i="425" a="1"/>
  <c r="AJ58" i="425" s="1"/>
  <c r="AE58" i="425" a="1"/>
  <c r="AE58" i="425" s="1"/>
  <c r="AA58" i="425" a="1"/>
  <c r="AA58" i="425" s="1"/>
  <c r="R58" i="425" a="1"/>
  <c r="R58" i="425" s="1"/>
  <c r="S58" i="425" a="1"/>
  <c r="S58" i="425" s="1"/>
  <c r="N58" i="425" a="1"/>
  <c r="N58" i="425" s="1"/>
  <c r="J58" i="425" a="1"/>
  <c r="J58" i="425" s="1"/>
  <c r="F58" i="425" a="1"/>
  <c r="F58" i="425" s="1"/>
  <c r="C58" i="425" a="1"/>
  <c r="C58" i="425" s="1"/>
  <c r="AJ57" i="425" a="1"/>
  <c r="AJ57" i="425" s="1"/>
  <c r="AE57" i="425" a="1"/>
  <c r="AE57" i="425" s="1"/>
  <c r="AA57" i="425" a="1"/>
  <c r="AA57" i="425" s="1"/>
  <c r="R57" i="425" a="1"/>
  <c r="R57" i="425" s="1"/>
  <c r="S57" i="425" a="1"/>
  <c r="S57" i="425" s="1"/>
  <c r="N57" i="425" a="1"/>
  <c r="N57" i="425" s="1"/>
  <c r="J57" i="425" a="1"/>
  <c r="J57" i="425" s="1"/>
  <c r="F57" i="425" a="1"/>
  <c r="F57" i="425" s="1"/>
  <c r="C57" i="425" a="1"/>
  <c r="C57" i="425" s="1"/>
  <c r="AJ56" i="425" a="1"/>
  <c r="AJ56" i="425" s="1"/>
  <c r="AE56" i="425" a="1"/>
  <c r="AE56" i="425" s="1"/>
  <c r="AA56" i="425" a="1"/>
  <c r="AA56" i="425" s="1"/>
  <c r="R56" i="425" a="1"/>
  <c r="R56" i="425" s="1"/>
  <c r="S56" i="425" a="1"/>
  <c r="S56" i="425" s="1"/>
  <c r="N56" i="425" a="1"/>
  <c r="N56" i="425" s="1"/>
  <c r="J56" i="425" a="1"/>
  <c r="J56" i="425" s="1"/>
  <c r="F56" i="425" a="1"/>
  <c r="F56" i="425" s="1"/>
  <c r="C56" i="425" a="1"/>
  <c r="C56" i="425" s="1"/>
  <c r="AJ55" i="425" a="1"/>
  <c r="AJ55" i="425" s="1"/>
  <c r="AE55" i="425" a="1"/>
  <c r="AE55" i="425" s="1"/>
  <c r="AA55" i="425" a="1"/>
  <c r="AA55" i="425" s="1"/>
  <c r="R55" i="425" a="1"/>
  <c r="R55" i="425" s="1"/>
  <c r="S55" i="425" a="1"/>
  <c r="S55" i="425" s="1"/>
  <c r="N55" i="425" a="1"/>
  <c r="N55" i="425" s="1"/>
  <c r="J55" i="425" a="1"/>
  <c r="J55" i="425" s="1"/>
  <c r="F55" i="425" a="1"/>
  <c r="F55" i="425" s="1"/>
  <c r="C55" i="425" a="1"/>
  <c r="C55" i="425" s="1"/>
  <c r="AJ54" i="425" a="1"/>
  <c r="AJ54" i="425" s="1"/>
  <c r="AE54" i="425" a="1"/>
  <c r="AE54" i="425" s="1"/>
  <c r="AA54" i="425" a="1"/>
  <c r="AA54" i="425" s="1"/>
  <c r="R54" i="425" a="1"/>
  <c r="R54" i="425" s="1"/>
  <c r="S54" i="425" a="1"/>
  <c r="S54" i="425" s="1"/>
  <c r="N54" i="425" a="1"/>
  <c r="N54" i="425" s="1"/>
  <c r="J54" i="425" a="1"/>
  <c r="J54" i="425" s="1"/>
  <c r="F54" i="425" a="1"/>
  <c r="F54" i="425" s="1"/>
  <c r="C54" i="425" a="1"/>
  <c r="C54" i="425" s="1"/>
  <c r="AJ53" i="425" a="1"/>
  <c r="AJ53" i="425" s="1"/>
  <c r="AE53" i="425" a="1"/>
  <c r="AE53" i="425" s="1"/>
  <c r="AA53" i="425" a="1"/>
  <c r="AA53" i="425" s="1"/>
  <c r="R53" i="425" a="1"/>
  <c r="R53" i="425" s="1"/>
  <c r="S53" i="425" a="1"/>
  <c r="S53" i="425" s="1"/>
  <c r="N53" i="425" a="1"/>
  <c r="N53" i="425" s="1"/>
  <c r="J53" i="425" a="1"/>
  <c r="J53" i="425" s="1"/>
  <c r="F53" i="425" a="1"/>
  <c r="F53" i="425" s="1"/>
  <c r="C53" i="425" a="1"/>
  <c r="C53" i="425" s="1"/>
  <c r="AJ52" i="425" a="1"/>
  <c r="AJ52" i="425" s="1"/>
  <c r="AE52" i="425" a="1"/>
  <c r="AE52" i="425" s="1"/>
  <c r="AA52" i="425" a="1"/>
  <c r="AA52" i="425" s="1"/>
  <c r="R52" i="425" a="1"/>
  <c r="R52" i="425" s="1"/>
  <c r="S52" i="425" a="1"/>
  <c r="S52" i="425" s="1"/>
  <c r="N52" i="425" a="1"/>
  <c r="N52" i="425" s="1"/>
  <c r="J52" i="425" a="1"/>
  <c r="J52" i="425" s="1"/>
  <c r="F52" i="425" a="1"/>
  <c r="F52" i="425" s="1"/>
  <c r="C52" i="425" a="1"/>
  <c r="C52" i="425" s="1"/>
  <c r="AJ51" i="425" a="1"/>
  <c r="AJ51" i="425" s="1"/>
  <c r="AE51" i="425" a="1"/>
  <c r="AE51" i="425" s="1"/>
  <c r="AA51" i="425" a="1"/>
  <c r="AA51" i="425" s="1"/>
  <c r="R51" i="425" a="1"/>
  <c r="R51" i="425" s="1"/>
  <c r="S51" i="425" a="1"/>
  <c r="S51" i="425" s="1"/>
  <c r="N51" i="425" a="1"/>
  <c r="N51" i="425" s="1"/>
  <c r="J51" i="425" a="1"/>
  <c r="J51" i="425" s="1"/>
  <c r="F51" i="425" a="1"/>
  <c r="F51" i="425" s="1"/>
  <c r="C51" i="425" a="1"/>
  <c r="C51" i="425" s="1"/>
  <c r="AJ50" i="425" a="1"/>
  <c r="AJ50" i="425" s="1"/>
  <c r="AE50" i="425" a="1"/>
  <c r="AE50" i="425" s="1"/>
  <c r="AA50" i="425" a="1"/>
  <c r="AA50" i="425" s="1"/>
  <c r="R50" i="425" a="1"/>
  <c r="R50" i="425" s="1"/>
  <c r="S50" i="425" a="1"/>
  <c r="S50" i="425" s="1"/>
  <c r="N50" i="425" a="1"/>
  <c r="N50" i="425" s="1"/>
  <c r="J50" i="425" a="1"/>
  <c r="J50" i="425" s="1"/>
  <c r="F50" i="425" a="1"/>
  <c r="F50" i="425" s="1"/>
  <c r="C50" i="425" a="1"/>
  <c r="C50" i="425" s="1"/>
  <c r="AJ49" i="425" a="1"/>
  <c r="AJ49" i="425" s="1"/>
  <c r="AE49" i="425" a="1"/>
  <c r="AE49" i="425" s="1"/>
  <c r="AA49" i="425" a="1"/>
  <c r="AA49" i="425" s="1"/>
  <c r="R49" i="425" a="1"/>
  <c r="R49" i="425" s="1"/>
  <c r="S49" i="425" a="1"/>
  <c r="S49" i="425" s="1"/>
  <c r="N49" i="425" a="1"/>
  <c r="N49" i="425" s="1"/>
  <c r="J49" i="425" a="1"/>
  <c r="J49" i="425" s="1"/>
  <c r="F49" i="425" a="1"/>
  <c r="F49" i="425" s="1"/>
  <c r="C49" i="425" a="1"/>
  <c r="C49" i="425" s="1"/>
  <c r="AJ48" i="425" a="1"/>
  <c r="AJ48" i="425" s="1"/>
  <c r="AE48" i="425" a="1"/>
  <c r="AE48" i="425" s="1"/>
  <c r="AA48" i="425" a="1"/>
  <c r="AA48" i="425" s="1"/>
  <c r="R48" i="425" a="1"/>
  <c r="R48" i="425" s="1"/>
  <c r="S48" i="425" a="1"/>
  <c r="S48" i="425" s="1"/>
  <c r="N48" i="425" a="1"/>
  <c r="N48" i="425" s="1"/>
  <c r="J48" i="425" a="1"/>
  <c r="J48" i="425" s="1"/>
  <c r="F48" i="425" a="1"/>
  <c r="F48" i="425" s="1"/>
  <c r="C48" i="425" a="1"/>
  <c r="C48" i="425" s="1"/>
  <c r="AJ47" i="425" a="1"/>
  <c r="AJ47" i="425" s="1"/>
  <c r="AE47" i="425" a="1"/>
  <c r="AE47" i="425" s="1"/>
  <c r="AA47" i="425" a="1"/>
  <c r="AA47" i="425" s="1"/>
  <c r="R47" i="425" a="1"/>
  <c r="R47" i="425" s="1"/>
  <c r="S47" i="425" a="1"/>
  <c r="S47" i="425" s="1"/>
  <c r="N47" i="425" a="1"/>
  <c r="N47" i="425" s="1"/>
  <c r="J47" i="425" a="1"/>
  <c r="J47" i="425" s="1"/>
  <c r="F47" i="425" a="1"/>
  <c r="F47" i="425" s="1"/>
  <c r="C47" i="425" a="1"/>
  <c r="C47" i="425" s="1"/>
  <c r="AJ46" i="425" a="1"/>
  <c r="AJ46" i="425" s="1"/>
  <c r="AE46" i="425" a="1"/>
  <c r="AE46" i="425" s="1"/>
  <c r="AA46" i="425" a="1"/>
  <c r="AA46" i="425" s="1"/>
  <c r="R46" i="425" a="1"/>
  <c r="R46" i="425" s="1"/>
  <c r="S46" i="425" a="1"/>
  <c r="S46" i="425" s="1"/>
  <c r="N46" i="425" a="1"/>
  <c r="N46" i="425" s="1"/>
  <c r="J46" i="425" a="1"/>
  <c r="J46" i="425" s="1"/>
  <c r="F46" i="425" a="1"/>
  <c r="F46" i="425" s="1"/>
  <c r="C46" i="425" a="1"/>
  <c r="C46" i="425" s="1"/>
  <c r="AJ45" i="425" a="1"/>
  <c r="AJ45" i="425" s="1"/>
  <c r="AE45" i="425" a="1"/>
  <c r="AE45" i="425" s="1"/>
  <c r="AA45" i="425" a="1"/>
  <c r="AA45" i="425" s="1"/>
  <c r="R45" i="425" a="1"/>
  <c r="R45" i="425" s="1"/>
  <c r="S45" i="425" a="1"/>
  <c r="S45" i="425" s="1"/>
  <c r="N45" i="425" a="1"/>
  <c r="N45" i="425" s="1"/>
  <c r="J45" i="425" a="1"/>
  <c r="J45" i="425" s="1"/>
  <c r="F45" i="425" a="1"/>
  <c r="F45" i="425" s="1"/>
  <c r="C45" i="425" a="1"/>
  <c r="C45" i="425" s="1"/>
  <c r="AJ44" i="425" a="1"/>
  <c r="AJ44" i="425" s="1"/>
  <c r="AE44" i="425" a="1"/>
  <c r="AE44" i="425" s="1"/>
  <c r="AA44" i="425" a="1"/>
  <c r="AA44" i="425" s="1"/>
  <c r="R44" i="425" a="1"/>
  <c r="R44" i="425" s="1"/>
  <c r="S44" i="425" a="1"/>
  <c r="S44" i="425" s="1"/>
  <c r="N44" i="425" a="1"/>
  <c r="N44" i="425" s="1"/>
  <c r="J44" i="425" a="1"/>
  <c r="J44" i="425" s="1"/>
  <c r="F44" i="425" a="1"/>
  <c r="F44" i="425" s="1"/>
  <c r="C44" i="425" a="1"/>
  <c r="C44" i="425" s="1"/>
  <c r="AJ43" i="425" a="1"/>
  <c r="AJ43" i="425" s="1"/>
  <c r="AE43" i="425" a="1"/>
  <c r="AE43" i="425" s="1"/>
  <c r="AA43" i="425" a="1"/>
  <c r="AA43" i="425" s="1"/>
  <c r="R43" i="425" a="1"/>
  <c r="R43" i="425" s="1"/>
  <c r="S43" i="425" a="1"/>
  <c r="S43" i="425" s="1"/>
  <c r="N43" i="425" a="1"/>
  <c r="N43" i="425" s="1"/>
  <c r="J43" i="425" a="1"/>
  <c r="J43" i="425" s="1"/>
  <c r="F43" i="425" a="1"/>
  <c r="F43" i="425" s="1"/>
  <c r="C43" i="425" a="1"/>
  <c r="C43" i="425" s="1"/>
  <c r="AJ42" i="425" a="1"/>
  <c r="AJ42" i="425" s="1"/>
  <c r="AE42" i="425" a="1"/>
  <c r="AE42" i="425" s="1"/>
  <c r="AA42" i="425" a="1"/>
  <c r="AA42" i="425" s="1"/>
  <c r="R42" i="425" a="1"/>
  <c r="R42" i="425" s="1"/>
  <c r="S42" i="425" a="1"/>
  <c r="S42" i="425" s="1"/>
  <c r="N42" i="425" a="1"/>
  <c r="N42" i="425" s="1"/>
  <c r="J42" i="425" a="1"/>
  <c r="J42" i="425" s="1"/>
  <c r="F42" i="425" a="1"/>
  <c r="F42" i="425" s="1"/>
  <c r="AJ145" i="329" a="1"/>
  <c r="AJ145" i="329" s="1"/>
  <c r="AE145" i="329" a="1"/>
  <c r="AE145" i="329" s="1"/>
  <c r="AA145" i="329" a="1"/>
  <c r="AA145" i="329" s="1"/>
  <c r="R145" i="329" a="1"/>
  <c r="R145" i="329" s="1"/>
  <c r="S145" i="329" a="1"/>
  <c r="S145" i="329" s="1"/>
  <c r="N145" i="329" a="1"/>
  <c r="N145" i="329" s="1"/>
  <c r="J145" i="329" a="1"/>
  <c r="J145" i="329" s="1"/>
  <c r="F145" i="329" a="1"/>
  <c r="F145" i="329" s="1"/>
  <c r="C145" i="329" a="1"/>
  <c r="C145" i="329" s="1"/>
  <c r="AJ144" i="329" a="1"/>
  <c r="AJ144" i="329" s="1"/>
  <c r="AE144" i="329" a="1"/>
  <c r="AE144" i="329" s="1"/>
  <c r="AA144" i="329" a="1"/>
  <c r="AA144" i="329" s="1"/>
  <c r="R144" i="329" a="1"/>
  <c r="R144" i="329" s="1"/>
  <c r="S144" i="329" a="1"/>
  <c r="S144" i="329" s="1"/>
  <c r="N144" i="329" a="1"/>
  <c r="N144" i="329" s="1"/>
  <c r="J144" i="329" a="1"/>
  <c r="J144" i="329" s="1"/>
  <c r="F144" i="329" a="1"/>
  <c r="F144" i="329" s="1"/>
  <c r="C144" i="329" a="1"/>
  <c r="C144" i="329" s="1"/>
  <c r="AJ143" i="329" a="1"/>
  <c r="AJ143" i="329" s="1"/>
  <c r="AE143" i="329" a="1"/>
  <c r="AE143" i="329" s="1"/>
  <c r="AA143" i="329" a="1"/>
  <c r="AA143" i="329" s="1"/>
  <c r="R143" i="329" a="1"/>
  <c r="R143" i="329" s="1"/>
  <c r="S143" i="329" a="1"/>
  <c r="S143" i="329" s="1"/>
  <c r="N143" i="329" a="1"/>
  <c r="N143" i="329" s="1"/>
  <c r="J143" i="329" a="1"/>
  <c r="J143" i="329" s="1"/>
  <c r="F143" i="329" a="1"/>
  <c r="F143" i="329" s="1"/>
  <c r="C143" i="329" a="1"/>
  <c r="C143" i="329" s="1"/>
  <c r="AJ142" i="329" a="1"/>
  <c r="AJ142" i="329" s="1"/>
  <c r="AE142" i="329" a="1"/>
  <c r="AE142" i="329" s="1"/>
  <c r="AA142" i="329" a="1"/>
  <c r="AA142" i="329" s="1"/>
  <c r="R142" i="329" a="1"/>
  <c r="R142" i="329" s="1"/>
  <c r="S142" i="329" a="1"/>
  <c r="S142" i="329" s="1"/>
  <c r="N142" i="329" a="1"/>
  <c r="N142" i="329" s="1"/>
  <c r="J142" i="329" a="1"/>
  <c r="J142" i="329" s="1"/>
  <c r="F142" i="329" a="1"/>
  <c r="F142" i="329" s="1"/>
  <c r="C142" i="329" a="1"/>
  <c r="C142" i="329" s="1"/>
  <c r="AJ141" i="329" a="1"/>
  <c r="AJ141" i="329" s="1"/>
  <c r="AE141" i="329" a="1"/>
  <c r="AE141" i="329" s="1"/>
  <c r="AA141" i="329" a="1"/>
  <c r="AA141" i="329" s="1"/>
  <c r="R141" i="329" a="1"/>
  <c r="R141" i="329" s="1"/>
  <c r="S141" i="329" a="1"/>
  <c r="S141" i="329" s="1"/>
  <c r="N141" i="329" a="1"/>
  <c r="N141" i="329" s="1"/>
  <c r="J141" i="329" a="1"/>
  <c r="J141" i="329" s="1"/>
  <c r="F141" i="329" a="1"/>
  <c r="F141" i="329" s="1"/>
  <c r="C141" i="329" a="1"/>
  <c r="C141" i="329" s="1"/>
  <c r="AJ140" i="329" a="1"/>
  <c r="AJ140" i="329" s="1"/>
  <c r="AE140" i="329" a="1"/>
  <c r="AE140" i="329" s="1"/>
  <c r="AA140" i="329" a="1"/>
  <c r="AA140" i="329" s="1"/>
  <c r="R140" i="329" a="1"/>
  <c r="R140" i="329" s="1"/>
  <c r="S140" i="329" a="1"/>
  <c r="S140" i="329" s="1"/>
  <c r="N140" i="329" a="1"/>
  <c r="N140" i="329" s="1"/>
  <c r="J140" i="329" a="1"/>
  <c r="J140" i="329" s="1"/>
  <c r="F140" i="329" a="1"/>
  <c r="F140" i="329" s="1"/>
  <c r="C140" i="329" a="1"/>
  <c r="C140" i="329" s="1"/>
  <c r="AJ139" i="329" a="1"/>
  <c r="AJ139" i="329" s="1"/>
  <c r="AE139" i="329" a="1"/>
  <c r="AE139" i="329" s="1"/>
  <c r="AA139" i="329" a="1"/>
  <c r="AA139" i="329" s="1"/>
  <c r="R139" i="329" a="1"/>
  <c r="R139" i="329" s="1"/>
  <c r="S139" i="329" a="1"/>
  <c r="S139" i="329" s="1"/>
  <c r="N139" i="329" a="1"/>
  <c r="N139" i="329" s="1"/>
  <c r="J139" i="329" a="1"/>
  <c r="J139" i="329" s="1"/>
  <c r="F139" i="329" a="1"/>
  <c r="F139" i="329" s="1"/>
  <c r="C139" i="329" a="1"/>
  <c r="C139" i="329" s="1"/>
  <c r="AJ138" i="329" a="1"/>
  <c r="AJ138" i="329" s="1"/>
  <c r="AE138" i="329" a="1"/>
  <c r="AE138" i="329" s="1"/>
  <c r="AA138" i="329" a="1"/>
  <c r="AA138" i="329" s="1"/>
  <c r="R138" i="329" a="1"/>
  <c r="R138" i="329" s="1"/>
  <c r="S138" i="329" a="1"/>
  <c r="S138" i="329" s="1"/>
  <c r="N138" i="329" a="1"/>
  <c r="N138" i="329" s="1"/>
  <c r="J138" i="329" a="1"/>
  <c r="J138" i="329" s="1"/>
  <c r="F138" i="329" a="1"/>
  <c r="F138" i="329" s="1"/>
  <c r="C138" i="329" a="1"/>
  <c r="C138" i="329" s="1"/>
  <c r="AJ137" i="329" a="1"/>
  <c r="AJ137" i="329" s="1"/>
  <c r="AE137" i="329" a="1"/>
  <c r="AE137" i="329" s="1"/>
  <c r="AA137" i="329" a="1"/>
  <c r="AA137" i="329" s="1"/>
  <c r="R137" i="329" a="1"/>
  <c r="R137" i="329" s="1"/>
  <c r="S137" i="329" a="1"/>
  <c r="S137" i="329" s="1"/>
  <c r="N137" i="329" a="1"/>
  <c r="N137" i="329" s="1"/>
  <c r="J137" i="329" a="1"/>
  <c r="J137" i="329" s="1"/>
  <c r="F137" i="329" a="1"/>
  <c r="F137" i="329" s="1"/>
  <c r="C137" i="329" a="1"/>
  <c r="C137" i="329" s="1"/>
  <c r="AJ136" i="329" a="1"/>
  <c r="AJ136" i="329" s="1"/>
  <c r="AE136" i="329" a="1"/>
  <c r="AE136" i="329" s="1"/>
  <c r="AA136" i="329" a="1"/>
  <c r="AA136" i="329" s="1"/>
  <c r="R136" i="329" a="1"/>
  <c r="R136" i="329" s="1"/>
  <c r="S136" i="329" a="1"/>
  <c r="S136" i="329" s="1"/>
  <c r="N136" i="329" a="1"/>
  <c r="N136" i="329" s="1"/>
  <c r="J136" i="329" a="1"/>
  <c r="J136" i="329" s="1"/>
  <c r="F136" i="329" a="1"/>
  <c r="F136" i="329" s="1"/>
  <c r="C136" i="329" a="1"/>
  <c r="C136" i="329" s="1"/>
  <c r="AJ135" i="329" a="1"/>
  <c r="AJ135" i="329" s="1"/>
  <c r="AE135" i="329" a="1"/>
  <c r="AE135" i="329" s="1"/>
  <c r="AA135" i="329" a="1"/>
  <c r="AA135" i="329" s="1"/>
  <c r="R135" i="329" a="1"/>
  <c r="R135" i="329" s="1"/>
  <c r="S135" i="329" a="1"/>
  <c r="S135" i="329" s="1"/>
  <c r="N135" i="329" a="1"/>
  <c r="N135" i="329" s="1"/>
  <c r="J135" i="329" a="1"/>
  <c r="J135" i="329" s="1"/>
  <c r="F135" i="329" a="1"/>
  <c r="F135" i="329" s="1"/>
  <c r="C135" i="329" a="1"/>
  <c r="C135" i="329" s="1"/>
  <c r="AJ134" i="329" a="1"/>
  <c r="AJ134" i="329" s="1"/>
  <c r="AE134" i="329" a="1"/>
  <c r="AE134" i="329" s="1"/>
  <c r="AA134" i="329" a="1"/>
  <c r="AA134" i="329" s="1"/>
  <c r="R134" i="329" a="1"/>
  <c r="R134" i="329" s="1"/>
  <c r="S134" i="329" a="1"/>
  <c r="S134" i="329" s="1"/>
  <c r="N134" i="329" a="1"/>
  <c r="N134" i="329" s="1"/>
  <c r="J134" i="329" a="1"/>
  <c r="J134" i="329" s="1"/>
  <c r="F134" i="329" a="1"/>
  <c r="F134" i="329" s="1"/>
  <c r="C134" i="329" a="1"/>
  <c r="C134" i="329" s="1"/>
  <c r="AJ133" i="329" a="1"/>
  <c r="AJ133" i="329" s="1"/>
  <c r="AE133" i="329" a="1"/>
  <c r="AE133" i="329" s="1"/>
  <c r="AA133" i="329" a="1"/>
  <c r="AA133" i="329" s="1"/>
  <c r="R133" i="329" a="1"/>
  <c r="R133" i="329" s="1"/>
  <c r="S133" i="329" a="1"/>
  <c r="S133" i="329" s="1"/>
  <c r="N133" i="329" a="1"/>
  <c r="N133" i="329" s="1"/>
  <c r="J133" i="329" a="1"/>
  <c r="J133" i="329" s="1"/>
  <c r="F133" i="329" a="1"/>
  <c r="F133" i="329" s="1"/>
  <c r="C133" i="329" a="1"/>
  <c r="C133" i="329" s="1"/>
  <c r="AJ132" i="329" a="1"/>
  <c r="AJ132" i="329" s="1"/>
  <c r="AE132" i="329" a="1"/>
  <c r="AE132" i="329" s="1"/>
  <c r="AA132" i="329" a="1"/>
  <c r="AA132" i="329" s="1"/>
  <c r="R132" i="329" a="1"/>
  <c r="R132" i="329" s="1"/>
  <c r="S132" i="329" a="1"/>
  <c r="S132" i="329" s="1"/>
  <c r="N132" i="329" a="1"/>
  <c r="N132" i="329" s="1"/>
  <c r="J132" i="329" a="1"/>
  <c r="J132" i="329" s="1"/>
  <c r="F132" i="329" a="1"/>
  <c r="F132" i="329" s="1"/>
  <c r="C132" i="329" a="1"/>
  <c r="C132" i="329" s="1"/>
  <c r="AJ131" i="329" a="1"/>
  <c r="AJ131" i="329" s="1"/>
  <c r="AE131" i="329" a="1"/>
  <c r="AE131" i="329" s="1"/>
  <c r="AA131" i="329" a="1"/>
  <c r="AA131" i="329" s="1"/>
  <c r="R131" i="329" a="1"/>
  <c r="R131" i="329" s="1"/>
  <c r="S131" i="329" a="1"/>
  <c r="S131" i="329" s="1"/>
  <c r="N131" i="329" a="1"/>
  <c r="N131" i="329" s="1"/>
  <c r="J131" i="329" a="1"/>
  <c r="J131" i="329" s="1"/>
  <c r="F131" i="329" a="1"/>
  <c r="F131" i="329" s="1"/>
  <c r="C131" i="329" a="1"/>
  <c r="C131" i="329" s="1"/>
  <c r="AJ130" i="329" a="1"/>
  <c r="AJ130" i="329" s="1"/>
  <c r="AE130" i="329" a="1"/>
  <c r="AE130" i="329" s="1"/>
  <c r="AA130" i="329" a="1"/>
  <c r="AA130" i="329" s="1"/>
  <c r="R130" i="329" a="1"/>
  <c r="R130" i="329" s="1"/>
  <c r="S130" i="329" a="1"/>
  <c r="S130" i="329" s="1"/>
  <c r="N130" i="329" a="1"/>
  <c r="N130" i="329" s="1"/>
  <c r="J130" i="329" a="1"/>
  <c r="J130" i="329" s="1"/>
  <c r="F130" i="329" a="1"/>
  <c r="F130" i="329" s="1"/>
  <c r="C130" i="329" a="1"/>
  <c r="C130" i="329" s="1"/>
  <c r="AJ129" i="329" a="1"/>
  <c r="AJ129" i="329" s="1"/>
  <c r="AE129" i="329" a="1"/>
  <c r="AE129" i="329" s="1"/>
  <c r="AA129" i="329" a="1"/>
  <c r="AA129" i="329" s="1"/>
  <c r="R129" i="329" a="1"/>
  <c r="R129" i="329" s="1"/>
  <c r="S129" i="329" a="1"/>
  <c r="S129" i="329" s="1"/>
  <c r="N129" i="329" a="1"/>
  <c r="N129" i="329" s="1"/>
  <c r="J129" i="329" a="1"/>
  <c r="J129" i="329" s="1"/>
  <c r="F129" i="329" a="1"/>
  <c r="F129" i="329" s="1"/>
  <c r="C129" i="329" a="1"/>
  <c r="C129" i="329" s="1"/>
  <c r="AJ128" i="329" a="1"/>
  <c r="AJ128" i="329" s="1"/>
  <c r="AE128" i="329" a="1"/>
  <c r="AE128" i="329" s="1"/>
  <c r="AA128" i="329" a="1"/>
  <c r="AA128" i="329" s="1"/>
  <c r="R128" i="329" a="1"/>
  <c r="R128" i="329" s="1"/>
  <c r="S128" i="329" a="1"/>
  <c r="S128" i="329" s="1"/>
  <c r="N128" i="329" a="1"/>
  <c r="N128" i="329" s="1"/>
  <c r="J128" i="329" a="1"/>
  <c r="J128" i="329" s="1"/>
  <c r="F128" i="329" a="1"/>
  <c r="F128" i="329" s="1"/>
  <c r="C128" i="329" a="1"/>
  <c r="C128" i="329" s="1"/>
  <c r="AJ127" i="329" a="1"/>
  <c r="AJ127" i="329" s="1"/>
  <c r="AE127" i="329" a="1"/>
  <c r="AE127" i="329" s="1"/>
  <c r="AA127" i="329" a="1"/>
  <c r="AA127" i="329" s="1"/>
  <c r="R127" i="329" a="1"/>
  <c r="R127" i="329" s="1"/>
  <c r="S127" i="329" a="1"/>
  <c r="S127" i="329" s="1"/>
  <c r="N127" i="329" a="1"/>
  <c r="N127" i="329" s="1"/>
  <c r="J127" i="329" a="1"/>
  <c r="J127" i="329" s="1"/>
  <c r="F127" i="329" a="1"/>
  <c r="F127" i="329" s="1"/>
  <c r="C127" i="329" a="1"/>
  <c r="C127" i="329" s="1"/>
  <c r="AJ126" i="329" a="1"/>
  <c r="AJ126" i="329" s="1"/>
  <c r="AE126" i="329" a="1"/>
  <c r="AE126" i="329" s="1"/>
  <c r="AA126" i="329" a="1"/>
  <c r="AA126" i="329" s="1"/>
  <c r="R126" i="329" a="1"/>
  <c r="R126" i="329" s="1"/>
  <c r="S126" i="329" a="1"/>
  <c r="S126" i="329" s="1"/>
  <c r="N126" i="329" a="1"/>
  <c r="N126" i="329" s="1"/>
  <c r="J126" i="329" a="1"/>
  <c r="J126" i="329" s="1"/>
  <c r="F126" i="329" a="1"/>
  <c r="F126" i="329" s="1"/>
  <c r="C126" i="329" a="1"/>
  <c r="C126" i="329" s="1"/>
  <c r="AJ125" i="329" a="1"/>
  <c r="AJ125" i="329" s="1"/>
  <c r="AE125" i="329" a="1"/>
  <c r="AE125" i="329" s="1"/>
  <c r="AA125" i="329" a="1"/>
  <c r="AA125" i="329" s="1"/>
  <c r="R125" i="329" a="1"/>
  <c r="R125" i="329" s="1"/>
  <c r="S125" i="329" a="1"/>
  <c r="S125" i="329" s="1"/>
  <c r="N125" i="329" a="1"/>
  <c r="N125" i="329" s="1"/>
  <c r="J125" i="329" a="1"/>
  <c r="J125" i="329" s="1"/>
  <c r="F125" i="329" a="1"/>
  <c r="F125" i="329" s="1"/>
  <c r="C125" i="329" a="1"/>
  <c r="C125" i="329" s="1"/>
  <c r="AJ124" i="329" a="1"/>
  <c r="AJ124" i="329" s="1"/>
  <c r="AE124" i="329" a="1"/>
  <c r="AE124" i="329" s="1"/>
  <c r="AA124" i="329" a="1"/>
  <c r="AA124" i="329" s="1"/>
  <c r="R124" i="329" a="1"/>
  <c r="R124" i="329" s="1"/>
  <c r="S124" i="329" a="1"/>
  <c r="S124" i="329" s="1"/>
  <c r="N124" i="329" a="1"/>
  <c r="N124" i="329" s="1"/>
  <c r="J124" i="329" a="1"/>
  <c r="J124" i="329" s="1"/>
  <c r="F124" i="329" a="1"/>
  <c r="F124" i="329" s="1"/>
  <c r="C124" i="329" a="1"/>
  <c r="C124" i="329" s="1"/>
  <c r="AJ123" i="329" a="1"/>
  <c r="AJ123" i="329" s="1"/>
  <c r="AE123" i="329" a="1"/>
  <c r="AE123" i="329" s="1"/>
  <c r="AA123" i="329" a="1"/>
  <c r="AA123" i="329" s="1"/>
  <c r="R123" i="329" a="1"/>
  <c r="R123" i="329" s="1"/>
  <c r="S123" i="329" a="1"/>
  <c r="S123" i="329" s="1"/>
  <c r="N123" i="329" a="1"/>
  <c r="N123" i="329" s="1"/>
  <c r="J123" i="329" a="1"/>
  <c r="J123" i="329" s="1"/>
  <c r="F123" i="329" a="1"/>
  <c r="F123" i="329" s="1"/>
  <c r="C123" i="329" a="1"/>
  <c r="C123" i="329" s="1"/>
  <c r="AJ122" i="329" a="1"/>
  <c r="AJ122" i="329" s="1"/>
  <c r="AE122" i="329" a="1"/>
  <c r="AE122" i="329" s="1"/>
  <c r="AA122" i="329" a="1"/>
  <c r="AA122" i="329" s="1"/>
  <c r="R122" i="329" a="1"/>
  <c r="R122" i="329" s="1"/>
  <c r="S122" i="329" a="1"/>
  <c r="S122" i="329" s="1"/>
  <c r="N122" i="329" a="1"/>
  <c r="N122" i="329" s="1"/>
  <c r="J122" i="329" a="1"/>
  <c r="J122" i="329" s="1"/>
  <c r="F122" i="329" a="1"/>
  <c r="F122" i="329" s="1"/>
  <c r="C122" i="329" a="1"/>
  <c r="C122" i="329" s="1"/>
  <c r="AJ121" i="329" a="1"/>
  <c r="AJ121" i="329" s="1"/>
  <c r="AE121" i="329" a="1"/>
  <c r="AE121" i="329" s="1"/>
  <c r="AA121" i="329" a="1"/>
  <c r="AA121" i="329" s="1"/>
  <c r="R121" i="329" a="1"/>
  <c r="R121" i="329" s="1"/>
  <c r="S121" i="329" a="1"/>
  <c r="S121" i="329" s="1"/>
  <c r="N121" i="329" a="1"/>
  <c r="N121" i="329" s="1"/>
  <c r="J121" i="329" a="1"/>
  <c r="J121" i="329" s="1"/>
  <c r="F121" i="329" a="1"/>
  <c r="F121" i="329" s="1"/>
  <c r="C121" i="329" a="1"/>
  <c r="C121" i="329" s="1"/>
  <c r="AJ120" i="329" a="1"/>
  <c r="AJ120" i="329" s="1"/>
  <c r="AE120" i="329" a="1"/>
  <c r="AE120" i="329" s="1"/>
  <c r="AA120" i="329" a="1"/>
  <c r="AA120" i="329" s="1"/>
  <c r="R120" i="329" a="1"/>
  <c r="R120" i="329" s="1"/>
  <c r="S120" i="329" a="1"/>
  <c r="S120" i="329" s="1"/>
  <c r="N120" i="329" a="1"/>
  <c r="N120" i="329" s="1"/>
  <c r="J120" i="329" a="1"/>
  <c r="J120" i="329" s="1"/>
  <c r="F120" i="329" a="1"/>
  <c r="F120" i="329" s="1"/>
  <c r="C120" i="329" a="1"/>
  <c r="C120" i="329" s="1"/>
  <c r="AJ119" i="329" a="1"/>
  <c r="AJ119" i="329" s="1"/>
  <c r="AE119" i="329" a="1"/>
  <c r="AE119" i="329" s="1"/>
  <c r="AA119" i="329" a="1"/>
  <c r="AA119" i="329" s="1"/>
  <c r="R119" i="329" a="1"/>
  <c r="R119" i="329" s="1"/>
  <c r="S119" i="329" a="1"/>
  <c r="S119" i="329" s="1"/>
  <c r="N119" i="329" a="1"/>
  <c r="N119" i="329" s="1"/>
  <c r="J119" i="329" a="1"/>
  <c r="J119" i="329" s="1"/>
  <c r="F119" i="329" a="1"/>
  <c r="F119" i="329" s="1"/>
  <c r="C119" i="329" a="1"/>
  <c r="C119" i="329" s="1"/>
  <c r="AJ118" i="329" a="1"/>
  <c r="AJ118" i="329" s="1"/>
  <c r="AE118" i="329" a="1"/>
  <c r="AE118" i="329" s="1"/>
  <c r="AA118" i="329" a="1"/>
  <c r="AA118" i="329" s="1"/>
  <c r="R118" i="329" a="1"/>
  <c r="R118" i="329" s="1"/>
  <c r="S118" i="329" a="1"/>
  <c r="S118" i="329" s="1"/>
  <c r="N118" i="329" a="1"/>
  <c r="N118" i="329" s="1"/>
  <c r="J118" i="329" a="1"/>
  <c r="J118" i="329" s="1"/>
  <c r="F118" i="329" a="1"/>
  <c r="F118" i="329" s="1"/>
  <c r="C118" i="329" a="1"/>
  <c r="C118" i="329" s="1"/>
  <c r="AJ117" i="329" a="1"/>
  <c r="AJ117" i="329" s="1"/>
  <c r="AE117" i="329" a="1"/>
  <c r="AE117" i="329" s="1"/>
  <c r="AA117" i="329" a="1"/>
  <c r="AA117" i="329" s="1"/>
  <c r="R117" i="329" a="1"/>
  <c r="R117" i="329" s="1"/>
  <c r="S117" i="329" a="1"/>
  <c r="S117" i="329" s="1"/>
  <c r="N117" i="329" a="1"/>
  <c r="N117" i="329" s="1"/>
  <c r="J117" i="329" a="1"/>
  <c r="J117" i="329" s="1"/>
  <c r="F117" i="329" a="1"/>
  <c r="F117" i="329" s="1"/>
  <c r="C117" i="329" a="1"/>
  <c r="C117" i="329" s="1"/>
  <c r="AJ116" i="329" a="1"/>
  <c r="AJ116" i="329" s="1"/>
  <c r="AE116" i="329" a="1"/>
  <c r="AE116" i="329" s="1"/>
  <c r="AA116" i="329" a="1"/>
  <c r="AA116" i="329" s="1"/>
  <c r="R116" i="329" a="1"/>
  <c r="R116" i="329" s="1"/>
  <c r="S116" i="329" a="1"/>
  <c r="S116" i="329" s="1"/>
  <c r="N116" i="329" a="1"/>
  <c r="N116" i="329" s="1"/>
  <c r="J116" i="329" a="1"/>
  <c r="J116" i="329" s="1"/>
  <c r="F116" i="329" a="1"/>
  <c r="F116" i="329" s="1"/>
  <c r="C116" i="329" a="1"/>
  <c r="C116" i="329" s="1"/>
  <c r="AJ115" i="329" a="1"/>
  <c r="AJ115" i="329" s="1"/>
  <c r="AE115" i="329" a="1"/>
  <c r="AE115" i="329" s="1"/>
  <c r="AA115" i="329" a="1"/>
  <c r="AA115" i="329" s="1"/>
  <c r="R115" i="329" a="1"/>
  <c r="R115" i="329" s="1"/>
  <c r="S115" i="329" a="1"/>
  <c r="S115" i="329" s="1"/>
  <c r="N115" i="329" a="1"/>
  <c r="N115" i="329" s="1"/>
  <c r="J115" i="329" a="1"/>
  <c r="J115" i="329" s="1"/>
  <c r="F115" i="329" a="1"/>
  <c r="F115" i="329" s="1"/>
  <c r="C115" i="329" a="1"/>
  <c r="C115" i="329" s="1"/>
  <c r="AJ114" i="329" a="1"/>
  <c r="AJ114" i="329" s="1"/>
  <c r="AE114" i="329" a="1"/>
  <c r="AE114" i="329" s="1"/>
  <c r="AA114" i="329" a="1"/>
  <c r="AA114" i="329" s="1"/>
  <c r="R114" i="329" a="1"/>
  <c r="R114" i="329" s="1"/>
  <c r="S114" i="329" a="1"/>
  <c r="S114" i="329" s="1"/>
  <c r="N114" i="329" a="1"/>
  <c r="N114" i="329" s="1"/>
  <c r="J114" i="329" a="1"/>
  <c r="J114" i="329" s="1"/>
  <c r="F114" i="329" a="1"/>
  <c r="F114" i="329" s="1"/>
  <c r="C114" i="329" a="1"/>
  <c r="C114" i="329" s="1"/>
  <c r="AJ113" i="329" a="1"/>
  <c r="AJ113" i="329" s="1"/>
  <c r="AE113" i="329" a="1"/>
  <c r="AE113" i="329" s="1"/>
  <c r="AA113" i="329" a="1"/>
  <c r="AA113" i="329" s="1"/>
  <c r="R113" i="329" a="1"/>
  <c r="R113" i="329" s="1"/>
  <c r="S113" i="329" a="1"/>
  <c r="S113" i="329" s="1"/>
  <c r="N113" i="329" a="1"/>
  <c r="N113" i="329" s="1"/>
  <c r="J113" i="329" a="1"/>
  <c r="J113" i="329" s="1"/>
  <c r="F113" i="329" a="1"/>
  <c r="F113" i="329" s="1"/>
  <c r="C113" i="329" a="1"/>
  <c r="C113" i="329" s="1"/>
  <c r="AJ112" i="329" a="1"/>
  <c r="AJ112" i="329" s="1"/>
  <c r="AE112" i="329" a="1"/>
  <c r="AE112" i="329" s="1"/>
  <c r="AA112" i="329" a="1"/>
  <c r="AA112" i="329" s="1"/>
  <c r="R112" i="329" a="1"/>
  <c r="R112" i="329" s="1"/>
  <c r="S112" i="329" a="1"/>
  <c r="S112" i="329" s="1"/>
  <c r="N112" i="329" a="1"/>
  <c r="N112" i="329" s="1"/>
  <c r="J112" i="329" a="1"/>
  <c r="J112" i="329" s="1"/>
  <c r="F112" i="329" a="1"/>
  <c r="F112" i="329" s="1"/>
  <c r="C112" i="329" a="1"/>
  <c r="C112" i="329" s="1"/>
  <c r="AJ111" i="329" a="1"/>
  <c r="AJ111" i="329" s="1"/>
  <c r="AE111" i="329" a="1"/>
  <c r="AE111" i="329" s="1"/>
  <c r="AA111" i="329" a="1"/>
  <c r="AA111" i="329" s="1"/>
  <c r="R111" i="329" a="1"/>
  <c r="R111" i="329" s="1"/>
  <c r="S111" i="329" a="1"/>
  <c r="S111" i="329" s="1"/>
  <c r="N111" i="329" a="1"/>
  <c r="N111" i="329" s="1"/>
  <c r="J111" i="329" a="1"/>
  <c r="J111" i="329" s="1"/>
  <c r="F111" i="329" a="1"/>
  <c r="F111" i="329" s="1"/>
  <c r="C111" i="329" a="1"/>
  <c r="C111" i="329" s="1"/>
  <c r="AJ110" i="329" a="1"/>
  <c r="AJ110" i="329" s="1"/>
  <c r="AE110" i="329" a="1"/>
  <c r="AE110" i="329" s="1"/>
  <c r="AA110" i="329" a="1"/>
  <c r="AA110" i="329" s="1"/>
  <c r="R110" i="329" a="1"/>
  <c r="R110" i="329" s="1"/>
  <c r="S110" i="329" a="1"/>
  <c r="S110" i="329" s="1"/>
  <c r="N110" i="329" a="1"/>
  <c r="N110" i="329" s="1"/>
  <c r="J110" i="329" a="1"/>
  <c r="J110" i="329" s="1"/>
  <c r="F110" i="329" a="1"/>
  <c r="F110" i="329" s="1"/>
  <c r="C110" i="329" a="1"/>
  <c r="C110" i="329" s="1"/>
  <c r="AJ109" i="329" a="1"/>
  <c r="AJ109" i="329" s="1"/>
  <c r="AE109" i="329" a="1"/>
  <c r="AE109" i="329" s="1"/>
  <c r="AA109" i="329" a="1"/>
  <c r="AA109" i="329" s="1"/>
  <c r="R109" i="329" a="1"/>
  <c r="R109" i="329" s="1"/>
  <c r="S109" i="329" a="1"/>
  <c r="S109" i="329" s="1"/>
  <c r="N109" i="329" a="1"/>
  <c r="N109" i="329" s="1"/>
  <c r="J109" i="329" a="1"/>
  <c r="J109" i="329" s="1"/>
  <c r="F109" i="329" a="1"/>
  <c r="F109" i="329" s="1"/>
  <c r="C109" i="329" a="1"/>
  <c r="C109" i="329" s="1"/>
  <c r="AJ108" i="329" a="1"/>
  <c r="AJ108" i="329" s="1"/>
  <c r="AE108" i="329" a="1"/>
  <c r="AE108" i="329" s="1"/>
  <c r="AA108" i="329" a="1"/>
  <c r="AA108" i="329" s="1"/>
  <c r="R108" i="329" a="1"/>
  <c r="R108" i="329" s="1"/>
  <c r="S108" i="329" a="1"/>
  <c r="S108" i="329" s="1"/>
  <c r="N108" i="329" a="1"/>
  <c r="N108" i="329" s="1"/>
  <c r="J108" i="329" a="1"/>
  <c r="J108" i="329" s="1"/>
  <c r="F108" i="329" a="1"/>
  <c r="F108" i="329" s="1"/>
  <c r="C108" i="329" a="1"/>
  <c r="C108" i="329" s="1"/>
  <c r="AJ107" i="329" a="1"/>
  <c r="AJ107" i="329" s="1"/>
  <c r="AE107" i="329" a="1"/>
  <c r="AE107" i="329" s="1"/>
  <c r="AA107" i="329" a="1"/>
  <c r="AA107" i="329" s="1"/>
  <c r="R107" i="329" a="1"/>
  <c r="R107" i="329" s="1"/>
  <c r="S107" i="329" a="1"/>
  <c r="S107" i="329" s="1"/>
  <c r="N107" i="329" a="1"/>
  <c r="N107" i="329" s="1"/>
  <c r="J107" i="329" a="1"/>
  <c r="J107" i="329" s="1"/>
  <c r="F107" i="329" a="1"/>
  <c r="F107" i="329" s="1"/>
  <c r="C107" i="329" a="1"/>
  <c r="C107" i="329" s="1"/>
  <c r="AJ106" i="329" a="1"/>
  <c r="AJ106" i="329" s="1"/>
  <c r="AE106" i="329" a="1"/>
  <c r="AE106" i="329" s="1"/>
  <c r="AA106" i="329" a="1"/>
  <c r="AA106" i="329" s="1"/>
  <c r="R106" i="329" a="1"/>
  <c r="R106" i="329" s="1"/>
  <c r="S106" i="329" a="1"/>
  <c r="S106" i="329" s="1"/>
  <c r="N106" i="329" a="1"/>
  <c r="N106" i="329" s="1"/>
  <c r="J106" i="329" a="1"/>
  <c r="J106" i="329" s="1"/>
  <c r="F106" i="329" a="1"/>
  <c r="F106" i="329" s="1"/>
  <c r="C106" i="329" a="1"/>
  <c r="C106" i="329" s="1"/>
  <c r="AJ105" i="329" a="1"/>
  <c r="AJ105" i="329" s="1"/>
  <c r="AE105" i="329" a="1"/>
  <c r="AE105" i="329" s="1"/>
  <c r="AA105" i="329" a="1"/>
  <c r="AA105" i="329" s="1"/>
  <c r="R105" i="329" a="1"/>
  <c r="R105" i="329" s="1"/>
  <c r="S105" i="329" a="1"/>
  <c r="S105" i="329" s="1"/>
  <c r="N105" i="329" a="1"/>
  <c r="N105" i="329" s="1"/>
  <c r="J105" i="329" a="1"/>
  <c r="J105" i="329" s="1"/>
  <c r="F105" i="329" a="1"/>
  <c r="F105" i="329" s="1"/>
  <c r="C105" i="329" a="1"/>
  <c r="C105" i="329" s="1"/>
  <c r="AJ104" i="329" a="1"/>
  <c r="AJ104" i="329" s="1"/>
  <c r="AE104" i="329" a="1"/>
  <c r="AE104" i="329" s="1"/>
  <c r="AA104" i="329" a="1"/>
  <c r="AA104" i="329" s="1"/>
  <c r="R104" i="329" a="1"/>
  <c r="R104" i="329" s="1"/>
  <c r="S104" i="329" a="1"/>
  <c r="S104" i="329" s="1"/>
  <c r="N104" i="329" a="1"/>
  <c r="N104" i="329" s="1"/>
  <c r="J104" i="329" a="1"/>
  <c r="J104" i="329" s="1"/>
  <c r="F104" i="329" a="1"/>
  <c r="F104" i="329" s="1"/>
  <c r="C104" i="329" a="1"/>
  <c r="C104" i="329" s="1"/>
  <c r="AJ103" i="329" a="1"/>
  <c r="AJ103" i="329" s="1"/>
  <c r="AE103" i="329" a="1"/>
  <c r="AE103" i="329" s="1"/>
  <c r="AA103" i="329" a="1"/>
  <c r="AA103" i="329" s="1"/>
  <c r="R103" i="329" a="1"/>
  <c r="R103" i="329" s="1"/>
  <c r="S103" i="329" a="1"/>
  <c r="S103" i="329" s="1"/>
  <c r="N103" i="329" a="1"/>
  <c r="N103" i="329" s="1"/>
  <c r="J103" i="329" a="1"/>
  <c r="J103" i="329" s="1"/>
  <c r="F103" i="329" a="1"/>
  <c r="F103" i="329" s="1"/>
  <c r="C103" i="329" a="1"/>
  <c r="C103" i="329" s="1"/>
  <c r="AJ102" i="329" a="1"/>
  <c r="AJ102" i="329" s="1"/>
  <c r="AE102" i="329" a="1"/>
  <c r="AE102" i="329" s="1"/>
  <c r="AA102" i="329" a="1"/>
  <c r="AA102" i="329" s="1"/>
  <c r="R102" i="329" a="1"/>
  <c r="R102" i="329" s="1"/>
  <c r="S102" i="329" a="1"/>
  <c r="S102" i="329" s="1"/>
  <c r="N102" i="329" a="1"/>
  <c r="N102" i="329" s="1"/>
  <c r="J102" i="329" a="1"/>
  <c r="J102" i="329" s="1"/>
  <c r="F102" i="329" a="1"/>
  <c r="F102" i="329" s="1"/>
  <c r="C102" i="329" a="1"/>
  <c r="C102" i="329" s="1"/>
  <c r="AJ101" i="329" a="1"/>
  <c r="AJ101" i="329" s="1"/>
  <c r="AE101" i="329" a="1"/>
  <c r="AE101" i="329" s="1"/>
  <c r="AA101" i="329" a="1"/>
  <c r="AA101" i="329" s="1"/>
  <c r="R101" i="329" a="1"/>
  <c r="R101" i="329" s="1"/>
  <c r="S101" i="329" a="1"/>
  <c r="S101" i="329" s="1"/>
  <c r="N101" i="329" a="1"/>
  <c r="N101" i="329" s="1"/>
  <c r="J101" i="329" a="1"/>
  <c r="J101" i="329" s="1"/>
  <c r="F101" i="329" a="1"/>
  <c r="F101" i="329" s="1"/>
  <c r="C101" i="329" a="1"/>
  <c r="C101" i="329" s="1"/>
  <c r="AJ100" i="329" a="1"/>
  <c r="AJ100" i="329" s="1"/>
  <c r="AE100" i="329" a="1"/>
  <c r="AE100" i="329" s="1"/>
  <c r="AA100" i="329" a="1"/>
  <c r="AA100" i="329" s="1"/>
  <c r="R100" i="329" a="1"/>
  <c r="R100" i="329" s="1"/>
  <c r="S100" i="329" a="1"/>
  <c r="S100" i="329" s="1"/>
  <c r="N100" i="329" a="1"/>
  <c r="N100" i="329" s="1"/>
  <c r="J100" i="329" a="1"/>
  <c r="J100" i="329" s="1"/>
  <c r="F100" i="329" a="1"/>
  <c r="F100" i="329" s="1"/>
  <c r="C100" i="329" a="1"/>
  <c r="C100" i="329" s="1"/>
  <c r="AJ99" i="329" a="1"/>
  <c r="AJ99" i="329" s="1"/>
  <c r="AE99" i="329" a="1"/>
  <c r="AE99" i="329" s="1"/>
  <c r="AA99" i="329" a="1"/>
  <c r="AA99" i="329" s="1"/>
  <c r="R99" i="329" a="1"/>
  <c r="R99" i="329" s="1"/>
  <c r="S99" i="329" a="1"/>
  <c r="S99" i="329" s="1"/>
  <c r="N99" i="329" a="1"/>
  <c r="N99" i="329" s="1"/>
  <c r="J99" i="329" a="1"/>
  <c r="J99" i="329" s="1"/>
  <c r="F99" i="329" a="1"/>
  <c r="F99" i="329" s="1"/>
  <c r="C99" i="329" a="1"/>
  <c r="C99" i="329" s="1"/>
  <c r="AJ98" i="329" a="1"/>
  <c r="AJ98" i="329" s="1"/>
  <c r="AE98" i="329" a="1"/>
  <c r="AE98" i="329" s="1"/>
  <c r="AA98" i="329" a="1"/>
  <c r="AA98" i="329" s="1"/>
  <c r="R98" i="329" a="1"/>
  <c r="R98" i="329" s="1"/>
  <c r="S98" i="329" a="1"/>
  <c r="S98" i="329" s="1"/>
  <c r="N98" i="329" a="1"/>
  <c r="N98" i="329" s="1"/>
  <c r="J98" i="329" a="1"/>
  <c r="J98" i="329" s="1"/>
  <c r="F98" i="329" a="1"/>
  <c r="F98" i="329" s="1"/>
  <c r="C98" i="329" a="1"/>
  <c r="C98" i="329" s="1"/>
  <c r="AJ97" i="329" a="1"/>
  <c r="AJ97" i="329" s="1"/>
  <c r="AE97" i="329" a="1"/>
  <c r="AE97" i="329" s="1"/>
  <c r="AA97" i="329" a="1"/>
  <c r="AA97" i="329" s="1"/>
  <c r="R97" i="329" a="1"/>
  <c r="R97" i="329" s="1"/>
  <c r="S97" i="329" a="1"/>
  <c r="S97" i="329" s="1"/>
  <c r="N97" i="329" a="1"/>
  <c r="N97" i="329" s="1"/>
  <c r="J97" i="329" a="1"/>
  <c r="J97" i="329" s="1"/>
  <c r="F97" i="329" a="1"/>
  <c r="F97" i="329" s="1"/>
  <c r="C97" i="329" a="1"/>
  <c r="C97" i="329" s="1"/>
  <c r="AJ96" i="329" a="1"/>
  <c r="AJ96" i="329" s="1"/>
  <c r="AE96" i="329" a="1"/>
  <c r="AE96" i="329" s="1"/>
  <c r="AA96" i="329" a="1"/>
  <c r="AA96" i="329" s="1"/>
  <c r="R96" i="329" a="1"/>
  <c r="R96" i="329" s="1"/>
  <c r="S96" i="329" a="1"/>
  <c r="S96" i="329" s="1"/>
  <c r="N96" i="329" a="1"/>
  <c r="N96" i="329" s="1"/>
  <c r="J96" i="329" a="1"/>
  <c r="J96" i="329" s="1"/>
  <c r="F96" i="329" a="1"/>
  <c r="F96" i="329" s="1"/>
  <c r="C96" i="329" a="1"/>
  <c r="C96" i="329" s="1"/>
  <c r="AJ95" i="329" a="1"/>
  <c r="AJ95" i="329" s="1"/>
  <c r="AE95" i="329" a="1"/>
  <c r="AE95" i="329" s="1"/>
  <c r="AA95" i="329" a="1"/>
  <c r="AA95" i="329" s="1"/>
  <c r="R95" i="329" a="1"/>
  <c r="R95" i="329" s="1"/>
  <c r="S95" i="329" a="1"/>
  <c r="S95" i="329" s="1"/>
  <c r="N95" i="329" a="1"/>
  <c r="N95" i="329" s="1"/>
  <c r="J95" i="329" a="1"/>
  <c r="J95" i="329" s="1"/>
  <c r="F95" i="329" a="1"/>
  <c r="F95" i="329" s="1"/>
  <c r="C95" i="329" a="1"/>
  <c r="C95" i="329" s="1"/>
  <c r="AJ94" i="329" a="1"/>
  <c r="AJ94" i="329" s="1"/>
  <c r="AE94" i="329" a="1"/>
  <c r="AE94" i="329" s="1"/>
  <c r="AA94" i="329" a="1"/>
  <c r="AA94" i="329" s="1"/>
  <c r="R94" i="329" a="1"/>
  <c r="R94" i="329" s="1"/>
  <c r="S94" i="329" a="1"/>
  <c r="S94" i="329" s="1"/>
  <c r="N94" i="329" a="1"/>
  <c r="N94" i="329" s="1"/>
  <c r="J94" i="329" a="1"/>
  <c r="J94" i="329" s="1"/>
  <c r="F94" i="329" a="1"/>
  <c r="F94" i="329" s="1"/>
  <c r="C94" i="329" a="1"/>
  <c r="C94" i="329" s="1"/>
  <c r="AJ93" i="329" a="1"/>
  <c r="AJ93" i="329" s="1"/>
  <c r="AE93" i="329" a="1"/>
  <c r="AE93" i="329" s="1"/>
  <c r="AA93" i="329" a="1"/>
  <c r="AA93" i="329" s="1"/>
  <c r="R93" i="329" a="1"/>
  <c r="R93" i="329" s="1"/>
  <c r="S93" i="329" a="1"/>
  <c r="S93" i="329" s="1"/>
  <c r="N93" i="329" a="1"/>
  <c r="N93" i="329" s="1"/>
  <c r="J93" i="329" a="1"/>
  <c r="J93" i="329" s="1"/>
  <c r="F93" i="329" a="1"/>
  <c r="F93" i="329" s="1"/>
  <c r="C93" i="329" a="1"/>
  <c r="C93" i="329" s="1"/>
  <c r="AJ92" i="329" a="1"/>
  <c r="AJ92" i="329" s="1"/>
  <c r="AE92" i="329" a="1"/>
  <c r="AE92" i="329" s="1"/>
  <c r="AA92" i="329" a="1"/>
  <c r="AA92" i="329" s="1"/>
  <c r="R92" i="329" a="1"/>
  <c r="R92" i="329" s="1"/>
  <c r="S92" i="329" a="1"/>
  <c r="S92" i="329" s="1"/>
  <c r="N92" i="329" a="1"/>
  <c r="N92" i="329" s="1"/>
  <c r="J92" i="329" a="1"/>
  <c r="J92" i="329" s="1"/>
  <c r="F92" i="329" a="1"/>
  <c r="F92" i="329" s="1"/>
  <c r="C92" i="329" a="1"/>
  <c r="C92" i="329" s="1"/>
  <c r="AJ91" i="329" a="1"/>
  <c r="AJ91" i="329" s="1"/>
  <c r="AJ90" i="329" a="1"/>
  <c r="AJ90" i="329" s="1"/>
  <c r="AE90" i="329" a="1"/>
  <c r="AE90" i="329" s="1"/>
  <c r="AA90" i="329" a="1"/>
  <c r="AA90" i="329" s="1"/>
  <c r="R90" i="329" a="1"/>
  <c r="R90" i="329" s="1"/>
  <c r="S90" i="329" a="1"/>
  <c r="S90" i="329" s="1"/>
  <c r="N90" i="329" a="1"/>
  <c r="N90" i="329" s="1"/>
  <c r="J90" i="329" a="1"/>
  <c r="J90" i="329" s="1"/>
  <c r="F90" i="329" a="1"/>
  <c r="F90" i="329" s="1"/>
  <c r="C90" i="329" a="1"/>
  <c r="C90" i="329" s="1"/>
  <c r="AJ89" i="329" a="1"/>
  <c r="AJ89" i="329" s="1"/>
  <c r="AE89" i="329" a="1"/>
  <c r="AE89" i="329" s="1"/>
  <c r="AA89" i="329" a="1"/>
  <c r="AA89" i="329" s="1"/>
  <c r="R89" i="329" a="1"/>
  <c r="R89" i="329" s="1"/>
  <c r="S89" i="329" a="1"/>
  <c r="S89" i="329" s="1"/>
  <c r="N89" i="329" a="1"/>
  <c r="N89" i="329" s="1"/>
  <c r="J89" i="329" a="1"/>
  <c r="J89" i="329" s="1"/>
  <c r="F89" i="329" a="1"/>
  <c r="F89" i="329" s="1"/>
  <c r="C89" i="329" a="1"/>
  <c r="C89" i="329" s="1"/>
  <c r="AJ88" i="329" a="1"/>
  <c r="AJ88" i="329" s="1"/>
  <c r="AE88" i="329" a="1"/>
  <c r="AE88" i="329" s="1"/>
  <c r="AA88" i="329" a="1"/>
  <c r="AA88" i="329" s="1"/>
  <c r="R88" i="329" a="1"/>
  <c r="R88" i="329" s="1"/>
  <c r="S88" i="329" a="1"/>
  <c r="S88" i="329" s="1"/>
  <c r="N88" i="329" a="1"/>
  <c r="N88" i="329" s="1"/>
  <c r="J88" i="329" a="1"/>
  <c r="J88" i="329" s="1"/>
  <c r="F88" i="329" a="1"/>
  <c r="F88" i="329" s="1"/>
  <c r="C88" i="329" a="1"/>
  <c r="C88" i="329" s="1"/>
  <c r="AJ87" i="329" a="1"/>
  <c r="AJ87" i="329" s="1"/>
  <c r="AE87" i="329" a="1"/>
  <c r="AE87" i="329" s="1"/>
  <c r="AA87" i="329" a="1"/>
  <c r="AA87" i="329" s="1"/>
  <c r="R87" i="329" a="1"/>
  <c r="R87" i="329" s="1"/>
  <c r="S87" i="329" a="1"/>
  <c r="S87" i="329" s="1"/>
  <c r="N87" i="329" a="1"/>
  <c r="N87" i="329" s="1"/>
  <c r="J87" i="329" a="1"/>
  <c r="J87" i="329" s="1"/>
  <c r="F87" i="329" a="1"/>
  <c r="F87" i="329" s="1"/>
  <c r="C87" i="329" a="1"/>
  <c r="C87" i="329" s="1"/>
  <c r="AJ86" i="329" a="1"/>
  <c r="AJ86" i="329" s="1"/>
  <c r="AE86" i="329" a="1"/>
  <c r="AE86" i="329" s="1"/>
  <c r="AA86" i="329" a="1"/>
  <c r="AA86" i="329" s="1"/>
  <c r="R86" i="329" a="1"/>
  <c r="R86" i="329" s="1"/>
  <c r="S86" i="329" a="1"/>
  <c r="S86" i="329" s="1"/>
  <c r="N86" i="329" a="1"/>
  <c r="N86" i="329" s="1"/>
  <c r="J86" i="329" a="1"/>
  <c r="J86" i="329" s="1"/>
  <c r="F86" i="329" a="1"/>
  <c r="F86" i="329" s="1"/>
  <c r="C86" i="329" a="1"/>
  <c r="C86" i="329" s="1"/>
  <c r="AJ85" i="329" a="1"/>
  <c r="AJ85" i="329" s="1"/>
  <c r="AE85" i="329" a="1"/>
  <c r="AE85" i="329" s="1"/>
  <c r="AA85" i="329" a="1"/>
  <c r="AA85" i="329" s="1"/>
  <c r="R85" i="329" a="1"/>
  <c r="R85" i="329" s="1"/>
  <c r="S85" i="329" a="1"/>
  <c r="S85" i="329" s="1"/>
  <c r="N85" i="329" a="1"/>
  <c r="N85" i="329" s="1"/>
  <c r="J85" i="329" a="1"/>
  <c r="J85" i="329" s="1"/>
  <c r="F85" i="329" a="1"/>
  <c r="F85" i="329" s="1"/>
  <c r="C85" i="329" a="1"/>
  <c r="C85" i="329" s="1"/>
  <c r="AJ84" i="329" a="1"/>
  <c r="AJ84" i="329" s="1"/>
  <c r="AE84" i="329" a="1"/>
  <c r="AE84" i="329" s="1"/>
  <c r="AA84" i="329" a="1"/>
  <c r="AA84" i="329" s="1"/>
  <c r="R84" i="329" a="1"/>
  <c r="R84" i="329" s="1"/>
  <c r="S84" i="329" a="1"/>
  <c r="S84" i="329" s="1"/>
  <c r="N84" i="329" a="1"/>
  <c r="N84" i="329" s="1"/>
  <c r="J84" i="329" a="1"/>
  <c r="J84" i="329" s="1"/>
  <c r="F84" i="329" a="1"/>
  <c r="F84" i="329" s="1"/>
  <c r="C84" i="329" a="1"/>
  <c r="C84" i="329" s="1"/>
  <c r="AJ83" i="329" a="1"/>
  <c r="AJ83" i="329" s="1"/>
  <c r="AE83" i="329" a="1"/>
  <c r="AE83" i="329" s="1"/>
  <c r="AA83" i="329" a="1"/>
  <c r="AA83" i="329" s="1"/>
  <c r="R83" i="329" a="1"/>
  <c r="R83" i="329" s="1"/>
  <c r="S83" i="329" a="1"/>
  <c r="S83" i="329" s="1"/>
  <c r="N83" i="329" a="1"/>
  <c r="N83" i="329" s="1"/>
  <c r="J83" i="329" a="1"/>
  <c r="J83" i="329" s="1"/>
  <c r="F83" i="329" a="1"/>
  <c r="F83" i="329" s="1"/>
  <c r="C83" i="329" a="1"/>
  <c r="C83" i="329" s="1"/>
  <c r="AJ82" i="329" a="1"/>
  <c r="AJ82" i="329" s="1"/>
  <c r="AE82" i="329" a="1"/>
  <c r="AE82" i="329" s="1"/>
  <c r="AA82" i="329" a="1"/>
  <c r="AA82" i="329" s="1"/>
  <c r="R82" i="329" a="1"/>
  <c r="R82" i="329" s="1"/>
  <c r="S82" i="329" a="1"/>
  <c r="S82" i="329" s="1"/>
  <c r="N82" i="329" a="1"/>
  <c r="N82" i="329" s="1"/>
  <c r="J82" i="329" a="1"/>
  <c r="J82" i="329" s="1"/>
  <c r="F82" i="329" a="1"/>
  <c r="F82" i="329" s="1"/>
  <c r="C82" i="329" a="1"/>
  <c r="C82" i="329" s="1"/>
  <c r="AJ81" i="329" a="1"/>
  <c r="AJ81" i="329" s="1"/>
  <c r="AE81" i="329" a="1"/>
  <c r="AE81" i="329" s="1"/>
  <c r="AA81" i="329" a="1"/>
  <c r="AA81" i="329" s="1"/>
  <c r="R81" i="329" a="1"/>
  <c r="R81" i="329" s="1"/>
  <c r="S81" i="329" a="1"/>
  <c r="S81" i="329" s="1"/>
  <c r="N81" i="329" a="1"/>
  <c r="N81" i="329" s="1"/>
  <c r="J81" i="329" a="1"/>
  <c r="J81" i="329" s="1"/>
  <c r="F81" i="329" a="1"/>
  <c r="F81" i="329" s="1"/>
  <c r="C81" i="329" a="1"/>
  <c r="C81" i="329" s="1"/>
  <c r="AJ80" i="329" a="1"/>
  <c r="AJ80" i="329" s="1"/>
  <c r="AE80" i="329" a="1"/>
  <c r="AE80" i="329" s="1"/>
  <c r="AA80" i="329" a="1"/>
  <c r="AA80" i="329" s="1"/>
  <c r="R80" i="329" a="1"/>
  <c r="R80" i="329" s="1"/>
  <c r="S80" i="329" a="1"/>
  <c r="S80" i="329" s="1"/>
  <c r="N80" i="329" a="1"/>
  <c r="N80" i="329" s="1"/>
  <c r="J80" i="329" a="1"/>
  <c r="J80" i="329" s="1"/>
  <c r="F80" i="329" a="1"/>
  <c r="F80" i="329" s="1"/>
  <c r="C80" i="329" a="1"/>
  <c r="C80" i="329" s="1"/>
  <c r="AJ79" i="329" a="1"/>
  <c r="AJ79" i="329" s="1"/>
  <c r="AE79" i="329" a="1"/>
  <c r="AE79" i="329" s="1"/>
  <c r="AA79" i="329" a="1"/>
  <c r="AA79" i="329" s="1"/>
  <c r="R79" i="329" a="1"/>
  <c r="R79" i="329" s="1"/>
  <c r="S79" i="329" a="1"/>
  <c r="S79" i="329" s="1"/>
  <c r="N79" i="329" a="1"/>
  <c r="N79" i="329" s="1"/>
  <c r="J79" i="329" a="1"/>
  <c r="J79" i="329" s="1"/>
  <c r="F79" i="329" a="1"/>
  <c r="F79" i="329" s="1"/>
  <c r="C79" i="329" a="1"/>
  <c r="C79" i="329" s="1"/>
  <c r="AJ78" i="329" a="1"/>
  <c r="AJ78" i="329" s="1"/>
  <c r="AE78" i="329" a="1"/>
  <c r="AE78" i="329" s="1"/>
  <c r="AA78" i="329" a="1"/>
  <c r="AA78" i="329" s="1"/>
  <c r="R78" i="329" a="1"/>
  <c r="R78" i="329" s="1"/>
  <c r="S78" i="329" a="1"/>
  <c r="S78" i="329" s="1"/>
  <c r="N78" i="329" a="1"/>
  <c r="N78" i="329" s="1"/>
  <c r="J78" i="329" a="1"/>
  <c r="J78" i="329" s="1"/>
  <c r="F78" i="329" a="1"/>
  <c r="F78" i="329" s="1"/>
  <c r="C78" i="329" a="1"/>
  <c r="C78" i="329" s="1"/>
  <c r="AJ77" i="329" a="1"/>
  <c r="AJ77" i="329" s="1"/>
  <c r="AE77" i="329" a="1"/>
  <c r="AE77" i="329" s="1"/>
  <c r="AA77" i="329" a="1"/>
  <c r="AA77" i="329" s="1"/>
  <c r="R77" i="329" a="1"/>
  <c r="R77" i="329" s="1"/>
  <c r="S77" i="329" a="1"/>
  <c r="S77" i="329" s="1"/>
  <c r="N77" i="329" a="1"/>
  <c r="N77" i="329" s="1"/>
  <c r="J77" i="329" a="1"/>
  <c r="J77" i="329" s="1"/>
  <c r="F77" i="329" a="1"/>
  <c r="F77" i="329" s="1"/>
  <c r="C77" i="329" a="1"/>
  <c r="C77" i="329" s="1"/>
  <c r="AJ76" i="329" a="1"/>
  <c r="AJ76" i="329" s="1"/>
  <c r="AE76" i="329" a="1"/>
  <c r="AE76" i="329" s="1"/>
  <c r="AA76" i="329" a="1"/>
  <c r="AA76" i="329" s="1"/>
  <c r="R76" i="329" a="1"/>
  <c r="R76" i="329" s="1"/>
  <c r="S76" i="329" a="1"/>
  <c r="S76" i="329" s="1"/>
  <c r="N76" i="329" a="1"/>
  <c r="N76" i="329" s="1"/>
  <c r="J76" i="329" a="1"/>
  <c r="J76" i="329" s="1"/>
  <c r="F76" i="329" a="1"/>
  <c r="F76" i="329" s="1"/>
  <c r="C76" i="329" a="1"/>
  <c r="C76" i="329" s="1"/>
  <c r="AJ75" i="329" a="1"/>
  <c r="AJ75" i="329" s="1"/>
  <c r="AE75" i="329" a="1"/>
  <c r="AE75" i="329" s="1"/>
  <c r="AA75" i="329" a="1"/>
  <c r="AA75" i="329" s="1"/>
  <c r="R75" i="329" a="1"/>
  <c r="R75" i="329" s="1"/>
  <c r="S75" i="329" a="1"/>
  <c r="S75" i="329" s="1"/>
  <c r="N75" i="329" a="1"/>
  <c r="N75" i="329" s="1"/>
  <c r="J75" i="329" a="1"/>
  <c r="J75" i="329" s="1"/>
  <c r="F75" i="329" a="1"/>
  <c r="F75" i="329" s="1"/>
  <c r="C75" i="329" a="1"/>
  <c r="C75" i="329" s="1"/>
  <c r="AJ74" i="329" a="1"/>
  <c r="AJ74" i="329" s="1"/>
  <c r="AE74" i="329" a="1"/>
  <c r="AE74" i="329" s="1"/>
  <c r="AA74" i="329" a="1"/>
  <c r="AA74" i="329" s="1"/>
  <c r="R74" i="329" a="1"/>
  <c r="R74" i="329" s="1"/>
  <c r="S74" i="329" a="1"/>
  <c r="S74" i="329" s="1"/>
  <c r="N74" i="329" a="1"/>
  <c r="N74" i="329" s="1"/>
  <c r="J74" i="329" a="1"/>
  <c r="J74" i="329" s="1"/>
  <c r="F74" i="329" a="1"/>
  <c r="F74" i="329" s="1"/>
  <c r="C74" i="329" a="1"/>
  <c r="C74" i="329" s="1"/>
  <c r="AJ73" i="329" a="1"/>
  <c r="AJ73" i="329" s="1"/>
  <c r="AE73" i="329" a="1"/>
  <c r="AE73" i="329" s="1"/>
  <c r="AA73" i="329" a="1"/>
  <c r="AA73" i="329" s="1"/>
  <c r="R73" i="329" a="1"/>
  <c r="R73" i="329" s="1"/>
  <c r="S73" i="329" a="1"/>
  <c r="S73" i="329" s="1"/>
  <c r="N73" i="329" a="1"/>
  <c r="N73" i="329" s="1"/>
  <c r="J73" i="329" a="1"/>
  <c r="J73" i="329" s="1"/>
  <c r="F73" i="329" a="1"/>
  <c r="F73" i="329" s="1"/>
  <c r="C73" i="329" a="1"/>
  <c r="C73" i="329" s="1"/>
  <c r="AJ72" i="329" a="1"/>
  <c r="AJ72" i="329" s="1"/>
  <c r="AE72" i="329" a="1"/>
  <c r="AE72" i="329" s="1"/>
  <c r="AA72" i="329" a="1"/>
  <c r="AA72" i="329" s="1"/>
  <c r="R72" i="329" a="1"/>
  <c r="R72" i="329" s="1"/>
  <c r="S72" i="329" a="1"/>
  <c r="S72" i="329" s="1"/>
  <c r="N72" i="329" a="1"/>
  <c r="N72" i="329" s="1"/>
  <c r="J72" i="329" a="1"/>
  <c r="J72" i="329" s="1"/>
  <c r="F72" i="329" a="1"/>
  <c r="F72" i="329" s="1"/>
  <c r="C72" i="329" a="1"/>
  <c r="C72" i="329" s="1"/>
  <c r="AJ71" i="329" a="1"/>
  <c r="AJ71" i="329" s="1"/>
  <c r="AE71" i="329" a="1"/>
  <c r="AE71" i="329" s="1"/>
  <c r="AA71" i="329" a="1"/>
  <c r="AA71" i="329" s="1"/>
  <c r="R71" i="329" a="1"/>
  <c r="R71" i="329" s="1"/>
  <c r="S71" i="329" a="1"/>
  <c r="S71" i="329" s="1"/>
  <c r="N71" i="329" a="1"/>
  <c r="N71" i="329" s="1"/>
  <c r="J71" i="329" a="1"/>
  <c r="J71" i="329" s="1"/>
  <c r="F71" i="329" a="1"/>
  <c r="F71" i="329" s="1"/>
  <c r="C71" i="329" a="1"/>
  <c r="C71" i="329" s="1"/>
  <c r="AJ70" i="329" a="1"/>
  <c r="AJ70" i="329" s="1"/>
  <c r="AE70" i="329" a="1"/>
  <c r="AE70" i="329" s="1"/>
  <c r="AA70" i="329" a="1"/>
  <c r="AA70" i="329" s="1"/>
  <c r="R70" i="329" a="1"/>
  <c r="R70" i="329" s="1"/>
  <c r="S70" i="329" a="1"/>
  <c r="S70" i="329" s="1"/>
  <c r="N70" i="329" a="1"/>
  <c r="N70" i="329" s="1"/>
  <c r="J70" i="329" a="1"/>
  <c r="J70" i="329" s="1"/>
  <c r="F70" i="329" a="1"/>
  <c r="F70" i="329" s="1"/>
  <c r="C70" i="329" a="1"/>
  <c r="C70" i="329" s="1"/>
  <c r="AJ69" i="329" a="1"/>
  <c r="AJ69" i="329" s="1"/>
  <c r="AE69" i="329" a="1"/>
  <c r="AE69" i="329" s="1"/>
  <c r="AA69" i="329" a="1"/>
  <c r="AA69" i="329" s="1"/>
  <c r="R69" i="329" a="1"/>
  <c r="R69" i="329" s="1"/>
  <c r="S69" i="329" a="1"/>
  <c r="S69" i="329" s="1"/>
  <c r="N69" i="329" a="1"/>
  <c r="N69" i="329" s="1"/>
  <c r="J69" i="329" a="1"/>
  <c r="J69" i="329" s="1"/>
  <c r="F69" i="329" a="1"/>
  <c r="F69" i="329" s="1"/>
  <c r="C69" i="329" a="1"/>
  <c r="C69" i="329" s="1"/>
  <c r="AJ68" i="329" a="1"/>
  <c r="AJ68" i="329" s="1"/>
  <c r="AE68" i="329" a="1"/>
  <c r="AE68" i="329" s="1"/>
  <c r="AA68" i="329" a="1"/>
  <c r="AA68" i="329" s="1"/>
  <c r="R68" i="329" a="1"/>
  <c r="R68" i="329" s="1"/>
  <c r="S68" i="329" a="1"/>
  <c r="S68" i="329" s="1"/>
  <c r="N68" i="329" a="1"/>
  <c r="N68" i="329" s="1"/>
  <c r="J68" i="329" a="1"/>
  <c r="J68" i="329" s="1"/>
  <c r="F68" i="329" a="1"/>
  <c r="F68" i="329" s="1"/>
  <c r="C68" i="329" a="1"/>
  <c r="C68" i="329" s="1"/>
  <c r="AJ67" i="329" a="1"/>
  <c r="AJ67" i="329" s="1"/>
  <c r="AE67" i="329" a="1"/>
  <c r="AE67" i="329" s="1"/>
  <c r="AA67" i="329" a="1"/>
  <c r="AA67" i="329" s="1"/>
  <c r="R67" i="329" a="1"/>
  <c r="R67" i="329" s="1"/>
  <c r="S67" i="329" a="1"/>
  <c r="S67" i="329" s="1"/>
  <c r="N67" i="329" a="1"/>
  <c r="N67" i="329" s="1"/>
  <c r="J67" i="329" a="1"/>
  <c r="J67" i="329" s="1"/>
  <c r="F67" i="329" a="1"/>
  <c r="F67" i="329" s="1"/>
  <c r="C67" i="329" a="1"/>
  <c r="C67" i="329" s="1"/>
  <c r="AJ66" i="329" a="1"/>
  <c r="AJ66" i="329" s="1"/>
  <c r="AE66" i="329" a="1"/>
  <c r="AE66" i="329" s="1"/>
  <c r="AA66" i="329" a="1"/>
  <c r="AA66" i="329" s="1"/>
  <c r="R66" i="329" a="1"/>
  <c r="R66" i="329" s="1"/>
  <c r="S66" i="329" a="1"/>
  <c r="S66" i="329" s="1"/>
  <c r="N66" i="329" a="1"/>
  <c r="N66" i="329" s="1"/>
  <c r="J66" i="329" a="1"/>
  <c r="J66" i="329" s="1"/>
  <c r="F66" i="329" a="1"/>
  <c r="F66" i="329" s="1"/>
  <c r="C66" i="329" a="1"/>
  <c r="C66" i="329" s="1"/>
  <c r="AJ65" i="329" a="1"/>
  <c r="AJ65" i="329" s="1"/>
  <c r="AE65" i="329" a="1"/>
  <c r="AE65" i="329" s="1"/>
  <c r="AA65" i="329" a="1"/>
  <c r="AA65" i="329" s="1"/>
  <c r="R65" i="329" a="1"/>
  <c r="R65" i="329" s="1"/>
  <c r="S65" i="329" a="1"/>
  <c r="S65" i="329" s="1"/>
  <c r="N65" i="329" a="1"/>
  <c r="N65" i="329" s="1"/>
  <c r="J65" i="329" a="1"/>
  <c r="J65" i="329" s="1"/>
  <c r="F65" i="329" a="1"/>
  <c r="F65" i="329" s="1"/>
  <c r="C65" i="329" a="1"/>
  <c r="C65" i="329" s="1"/>
  <c r="AJ64" i="329" a="1"/>
  <c r="AJ64" i="329" s="1"/>
  <c r="AE64" i="329" a="1"/>
  <c r="AE64" i="329" s="1"/>
  <c r="AA64" i="329" a="1"/>
  <c r="AA64" i="329" s="1"/>
  <c r="R64" i="329" a="1"/>
  <c r="R64" i="329" s="1"/>
  <c r="S64" i="329" a="1"/>
  <c r="S64" i="329" s="1"/>
  <c r="N64" i="329" a="1"/>
  <c r="N64" i="329" s="1"/>
  <c r="J64" i="329" a="1"/>
  <c r="J64" i="329" s="1"/>
  <c r="F64" i="329" a="1"/>
  <c r="F64" i="329" s="1"/>
  <c r="C64" i="329" a="1"/>
  <c r="C64" i="329" s="1"/>
  <c r="AJ63" i="329" a="1"/>
  <c r="AJ63" i="329" s="1"/>
  <c r="AE63" i="329" a="1"/>
  <c r="AE63" i="329" s="1"/>
  <c r="AA63" i="329" a="1"/>
  <c r="AA63" i="329" s="1"/>
  <c r="R63" i="329" a="1"/>
  <c r="R63" i="329" s="1"/>
  <c r="S63" i="329" a="1"/>
  <c r="S63" i="329" s="1"/>
  <c r="N63" i="329" a="1"/>
  <c r="N63" i="329" s="1"/>
  <c r="J63" i="329" a="1"/>
  <c r="J63" i="329" s="1"/>
  <c r="F63" i="329" a="1"/>
  <c r="F63" i="329" s="1"/>
  <c r="C63" i="329" a="1"/>
  <c r="C63" i="329" s="1"/>
  <c r="AJ62" i="329" a="1"/>
  <c r="AJ62" i="329" s="1"/>
  <c r="AE62" i="329" a="1"/>
  <c r="AE62" i="329" s="1"/>
  <c r="AA62" i="329" a="1"/>
  <c r="AA62" i="329" s="1"/>
  <c r="R62" i="329" a="1"/>
  <c r="R62" i="329" s="1"/>
  <c r="S62" i="329" a="1"/>
  <c r="S62" i="329" s="1"/>
  <c r="N62" i="329" a="1"/>
  <c r="N62" i="329" s="1"/>
  <c r="J62" i="329" a="1"/>
  <c r="J62" i="329" s="1"/>
  <c r="F62" i="329" a="1"/>
  <c r="F62" i="329" s="1"/>
  <c r="C62" i="329" a="1"/>
  <c r="C62" i="329" s="1"/>
  <c r="AJ61" i="329" a="1"/>
  <c r="AJ61" i="329" s="1"/>
  <c r="AE61" i="329" a="1"/>
  <c r="AE61" i="329" s="1"/>
  <c r="AA61" i="329" a="1"/>
  <c r="AA61" i="329" s="1"/>
  <c r="R61" i="329" a="1"/>
  <c r="R61" i="329" s="1"/>
  <c r="S61" i="329" a="1"/>
  <c r="S61" i="329" s="1"/>
  <c r="N61" i="329" a="1"/>
  <c r="N61" i="329" s="1"/>
  <c r="J61" i="329" a="1"/>
  <c r="J61" i="329" s="1"/>
  <c r="F61" i="329" a="1"/>
  <c r="F61" i="329" s="1"/>
  <c r="C61" i="329" a="1"/>
  <c r="C61" i="329" s="1"/>
  <c r="AJ60" i="329" a="1"/>
  <c r="AJ60" i="329" s="1"/>
  <c r="AE60" i="329" a="1"/>
  <c r="AE60" i="329" s="1"/>
  <c r="AA60" i="329" a="1"/>
  <c r="AA60" i="329" s="1"/>
  <c r="R60" i="329" a="1"/>
  <c r="R60" i="329" s="1"/>
  <c r="S60" i="329" a="1"/>
  <c r="S60" i="329" s="1"/>
  <c r="N60" i="329" a="1"/>
  <c r="N60" i="329" s="1"/>
  <c r="J60" i="329" a="1"/>
  <c r="J60" i="329" s="1"/>
  <c r="F60" i="329" a="1"/>
  <c r="F60" i="329" s="1"/>
  <c r="C60" i="329" a="1"/>
  <c r="C60" i="329" s="1"/>
  <c r="AJ59" i="329" a="1"/>
  <c r="AJ59" i="329" s="1"/>
  <c r="AE59" i="329" a="1"/>
  <c r="AE59" i="329" s="1"/>
  <c r="AA59" i="329" a="1"/>
  <c r="AA59" i="329" s="1"/>
  <c r="R59" i="329" a="1"/>
  <c r="R59" i="329" s="1"/>
  <c r="S59" i="329" a="1"/>
  <c r="S59" i="329" s="1"/>
  <c r="N59" i="329" a="1"/>
  <c r="N59" i="329" s="1"/>
  <c r="J59" i="329" a="1"/>
  <c r="J59" i="329" s="1"/>
  <c r="F59" i="329" a="1"/>
  <c r="F59" i="329" s="1"/>
  <c r="C59" i="329" a="1"/>
  <c r="C59" i="329" s="1"/>
  <c r="AJ58" i="329" a="1"/>
  <c r="AJ58" i="329" s="1"/>
  <c r="AE58" i="329" a="1"/>
  <c r="AE58" i="329" s="1"/>
  <c r="AA58" i="329" a="1"/>
  <c r="AA58" i="329" s="1"/>
  <c r="R58" i="329" a="1"/>
  <c r="R58" i="329" s="1"/>
  <c r="S58" i="329" a="1"/>
  <c r="S58" i="329" s="1"/>
  <c r="N58" i="329" a="1"/>
  <c r="N58" i="329" s="1"/>
  <c r="J58" i="329" a="1"/>
  <c r="J58" i="329" s="1"/>
  <c r="F58" i="329" a="1"/>
  <c r="F58" i="329" s="1"/>
  <c r="C58" i="329" a="1"/>
  <c r="C58" i="329" s="1"/>
  <c r="AJ57" i="329" a="1"/>
  <c r="AJ57" i="329" s="1"/>
  <c r="AE57" i="329" a="1"/>
  <c r="AE57" i="329" s="1"/>
  <c r="AA57" i="329" a="1"/>
  <c r="AA57" i="329" s="1"/>
  <c r="R57" i="329" a="1"/>
  <c r="R57" i="329" s="1"/>
  <c r="S57" i="329" a="1"/>
  <c r="S57" i="329" s="1"/>
  <c r="N57" i="329" a="1"/>
  <c r="N57" i="329" s="1"/>
  <c r="J57" i="329" a="1"/>
  <c r="J57" i="329" s="1"/>
  <c r="F57" i="329" a="1"/>
  <c r="F57" i="329" s="1"/>
  <c r="C57" i="329" a="1"/>
  <c r="C57" i="329" s="1"/>
  <c r="AJ56" i="329" a="1"/>
  <c r="AJ56" i="329" s="1"/>
  <c r="AE56" i="329" a="1"/>
  <c r="AE56" i="329" s="1"/>
  <c r="AA56" i="329" a="1"/>
  <c r="AA56" i="329" s="1"/>
  <c r="R56" i="329" a="1"/>
  <c r="R56" i="329" s="1"/>
  <c r="S56" i="329" a="1"/>
  <c r="S56" i="329" s="1"/>
  <c r="N56" i="329" a="1"/>
  <c r="N56" i="329" s="1"/>
  <c r="J56" i="329" a="1"/>
  <c r="J56" i="329" s="1"/>
  <c r="F56" i="329" a="1"/>
  <c r="F56" i="329" s="1"/>
  <c r="C56" i="329" a="1"/>
  <c r="C56" i="329" s="1"/>
  <c r="AJ55" i="329" a="1"/>
  <c r="AJ55" i="329" s="1"/>
  <c r="AE55" i="329" a="1"/>
  <c r="AE55" i="329" s="1"/>
  <c r="AA55" i="329" a="1"/>
  <c r="AA55" i="329" s="1"/>
  <c r="R55" i="329" a="1"/>
  <c r="R55" i="329" s="1"/>
  <c r="S55" i="329" a="1"/>
  <c r="S55" i="329" s="1"/>
  <c r="N55" i="329" a="1"/>
  <c r="N55" i="329" s="1"/>
  <c r="J55" i="329" a="1"/>
  <c r="J55" i="329" s="1"/>
  <c r="F55" i="329" a="1"/>
  <c r="F55" i="329" s="1"/>
  <c r="C55" i="329" a="1"/>
  <c r="C55" i="329" s="1"/>
  <c r="AJ54" i="329" a="1"/>
  <c r="AJ54" i="329" s="1"/>
  <c r="AE54" i="329" a="1"/>
  <c r="AE54" i="329" s="1"/>
  <c r="AA54" i="329" a="1"/>
  <c r="AA54" i="329" s="1"/>
  <c r="R54" i="329" a="1"/>
  <c r="R54" i="329" s="1"/>
  <c r="S54" i="329" a="1"/>
  <c r="S54" i="329" s="1"/>
  <c r="N54" i="329" a="1"/>
  <c r="N54" i="329" s="1"/>
  <c r="J54" i="329" a="1"/>
  <c r="J54" i="329" s="1"/>
  <c r="F54" i="329" a="1"/>
  <c r="F54" i="329" s="1"/>
  <c r="C54" i="329" a="1"/>
  <c r="C54" i="329" s="1"/>
  <c r="AJ53" i="329" a="1"/>
  <c r="AJ53" i="329" s="1"/>
  <c r="AE53" i="329" a="1"/>
  <c r="AE53" i="329" s="1"/>
  <c r="AA53" i="329" a="1"/>
  <c r="AA53" i="329" s="1"/>
  <c r="R53" i="329" a="1"/>
  <c r="R53" i="329" s="1"/>
  <c r="S53" i="329" a="1"/>
  <c r="S53" i="329" s="1"/>
  <c r="N53" i="329" a="1"/>
  <c r="N53" i="329" s="1"/>
  <c r="J53" i="329" a="1"/>
  <c r="J53" i="329" s="1"/>
  <c r="F53" i="329" a="1"/>
  <c r="F53" i="329" s="1"/>
  <c r="C53" i="329" a="1"/>
  <c r="C53" i="329" s="1"/>
  <c r="AJ52" i="329" a="1"/>
  <c r="AJ52" i="329" s="1"/>
  <c r="AE52" i="329" a="1"/>
  <c r="AE52" i="329" s="1"/>
  <c r="AA52" i="329" a="1"/>
  <c r="AA52" i="329" s="1"/>
  <c r="R52" i="329" a="1"/>
  <c r="R52" i="329" s="1"/>
  <c r="S52" i="329" a="1"/>
  <c r="S52" i="329" s="1"/>
  <c r="N52" i="329" a="1"/>
  <c r="N52" i="329" s="1"/>
  <c r="J52" i="329" a="1"/>
  <c r="J52" i="329" s="1"/>
  <c r="F52" i="329" a="1"/>
  <c r="F52" i="329" s="1"/>
  <c r="C52" i="329" a="1"/>
  <c r="C52" i="329" s="1"/>
  <c r="AJ51" i="329" a="1"/>
  <c r="AJ51" i="329" s="1"/>
  <c r="AE51" i="329" a="1"/>
  <c r="AE51" i="329" s="1"/>
  <c r="AA51" i="329" a="1"/>
  <c r="AA51" i="329" s="1"/>
  <c r="R51" i="329" a="1"/>
  <c r="R51" i="329" s="1"/>
  <c r="S51" i="329" a="1"/>
  <c r="S51" i="329" s="1"/>
  <c r="N51" i="329" a="1"/>
  <c r="N51" i="329" s="1"/>
  <c r="J51" i="329" a="1"/>
  <c r="J51" i="329" s="1"/>
  <c r="F51" i="329" a="1"/>
  <c r="F51" i="329" s="1"/>
  <c r="C51" i="329" a="1"/>
  <c r="C51" i="329" s="1"/>
  <c r="AJ50" i="329" a="1"/>
  <c r="AJ50" i="329" s="1"/>
  <c r="AE50" i="329" a="1"/>
  <c r="AE50" i="329" s="1"/>
  <c r="AA50" i="329" a="1"/>
  <c r="AA50" i="329" s="1"/>
  <c r="R50" i="329" a="1"/>
  <c r="R50" i="329" s="1"/>
  <c r="S50" i="329" a="1"/>
  <c r="S50" i="329" s="1"/>
  <c r="N50" i="329" a="1"/>
  <c r="N50" i="329" s="1"/>
  <c r="J50" i="329" a="1"/>
  <c r="J50" i="329" s="1"/>
  <c r="F50" i="329" a="1"/>
  <c r="F50" i="329" s="1"/>
  <c r="C50" i="329" a="1"/>
  <c r="C50" i="329" s="1"/>
  <c r="AJ49" i="329" a="1"/>
  <c r="AJ49" i="329" s="1"/>
  <c r="AE49" i="329" a="1"/>
  <c r="AE49" i="329" s="1"/>
  <c r="AA49" i="329" a="1"/>
  <c r="AA49" i="329" s="1"/>
  <c r="R49" i="329" a="1"/>
  <c r="R49" i="329" s="1"/>
  <c r="S49" i="329" a="1"/>
  <c r="S49" i="329" s="1"/>
  <c r="N49" i="329" a="1"/>
  <c r="N49" i="329" s="1"/>
  <c r="J49" i="329" a="1"/>
  <c r="J49" i="329" s="1"/>
  <c r="F49" i="329" a="1"/>
  <c r="F49" i="329" s="1"/>
  <c r="C49" i="329" a="1"/>
  <c r="C49" i="329" s="1"/>
  <c r="AJ48" i="329" a="1"/>
  <c r="AJ48" i="329" s="1"/>
  <c r="AE48" i="329" a="1"/>
  <c r="AE48" i="329" s="1"/>
  <c r="AA48" i="329" a="1"/>
  <c r="AA48" i="329" s="1"/>
  <c r="R48" i="329" a="1"/>
  <c r="R48" i="329" s="1"/>
  <c r="S48" i="329" a="1"/>
  <c r="S48" i="329" s="1"/>
  <c r="N48" i="329" a="1"/>
  <c r="N48" i="329" s="1"/>
  <c r="J48" i="329" a="1"/>
  <c r="J48" i="329" s="1"/>
  <c r="F48" i="329" a="1"/>
  <c r="F48" i="329" s="1"/>
  <c r="C48" i="329" a="1"/>
  <c r="C48" i="329" s="1"/>
  <c r="AJ47" i="329" a="1"/>
  <c r="AJ47" i="329" s="1"/>
  <c r="AE47" i="329" a="1"/>
  <c r="AE47" i="329" s="1"/>
  <c r="AA47" i="329" a="1"/>
  <c r="AA47" i="329" s="1"/>
  <c r="R47" i="329" a="1"/>
  <c r="R47" i="329" s="1"/>
  <c r="S47" i="329" a="1"/>
  <c r="S47" i="329" s="1"/>
  <c r="N47" i="329" a="1"/>
  <c r="N47" i="329" s="1"/>
  <c r="J47" i="329" a="1"/>
  <c r="J47" i="329" s="1"/>
  <c r="F47" i="329" a="1"/>
  <c r="F47" i="329" s="1"/>
  <c r="C47" i="329" a="1"/>
  <c r="C47" i="329" s="1"/>
  <c r="AJ46" i="329" a="1"/>
  <c r="AJ46" i="329" s="1"/>
  <c r="AE46" i="329" a="1"/>
  <c r="AE46" i="329" s="1"/>
  <c r="AA46" i="329" a="1"/>
  <c r="AA46" i="329" s="1"/>
  <c r="R46" i="329" a="1"/>
  <c r="R46" i="329" s="1"/>
  <c r="S46" i="329" a="1"/>
  <c r="S46" i="329" s="1"/>
  <c r="N46" i="329" a="1"/>
  <c r="N46" i="329" s="1"/>
  <c r="J46" i="329" a="1"/>
  <c r="J46" i="329" s="1"/>
  <c r="F46" i="329" a="1"/>
  <c r="F46" i="329" s="1"/>
  <c r="C46" i="329" a="1"/>
  <c r="C46" i="329" s="1"/>
  <c r="AJ45" i="329" a="1"/>
  <c r="AJ45" i="329" s="1"/>
  <c r="AE45" i="329" a="1"/>
  <c r="AE45" i="329" s="1"/>
  <c r="AA45" i="329" a="1"/>
  <c r="AA45" i="329" s="1"/>
  <c r="R45" i="329" a="1"/>
  <c r="R45" i="329" s="1"/>
  <c r="S45" i="329" a="1"/>
  <c r="S45" i="329" s="1"/>
  <c r="N45" i="329" a="1"/>
  <c r="N45" i="329" s="1"/>
  <c r="J45" i="329" a="1"/>
  <c r="J45" i="329" s="1"/>
  <c r="F45" i="329" a="1"/>
  <c r="F45" i="329" s="1"/>
  <c r="C45" i="329" a="1"/>
  <c r="C45" i="329" s="1"/>
  <c r="AJ44" i="329" a="1"/>
  <c r="AJ44" i="329" s="1"/>
  <c r="AE44" i="329" a="1"/>
  <c r="AE44" i="329" s="1"/>
  <c r="AA44" i="329" a="1"/>
  <c r="AA44" i="329" s="1"/>
  <c r="R44" i="329" a="1"/>
  <c r="R44" i="329" s="1"/>
  <c r="S44" i="329" a="1"/>
  <c r="S44" i="329" s="1"/>
  <c r="N44" i="329" a="1"/>
  <c r="N44" i="329" s="1"/>
  <c r="J44" i="329" a="1"/>
  <c r="J44" i="329" s="1"/>
  <c r="F44" i="329" a="1"/>
  <c r="F44" i="329" s="1"/>
  <c r="C44" i="329" a="1"/>
  <c r="C44" i="329" s="1"/>
  <c r="AJ43" i="329" a="1"/>
  <c r="AJ43" i="329" s="1"/>
  <c r="AE43" i="329" a="1"/>
  <c r="AE43" i="329" s="1"/>
  <c r="AA43" i="329" a="1"/>
  <c r="AA43" i="329" s="1"/>
  <c r="R43" i="329" a="1"/>
  <c r="R43" i="329" s="1"/>
  <c r="S43" i="329" a="1"/>
  <c r="S43" i="329" s="1"/>
  <c r="N43" i="329" a="1"/>
  <c r="N43" i="329" s="1"/>
  <c r="J43" i="329" a="1"/>
  <c r="J43" i="329" s="1"/>
  <c r="F43" i="329" a="1"/>
  <c r="F43" i="329" s="1"/>
  <c r="C43" i="329" a="1"/>
  <c r="C43" i="329" s="1"/>
  <c r="AJ42" i="329" a="1"/>
  <c r="AJ42" i="329" s="1"/>
  <c r="AE42" i="329" a="1"/>
  <c r="AE42" i="329" s="1"/>
  <c r="AA42" i="329" a="1"/>
  <c r="AA42" i="329" s="1"/>
  <c r="R42" i="329" a="1"/>
  <c r="R42" i="329" s="1"/>
  <c r="S42" i="329" a="1"/>
  <c r="S42" i="329" s="1"/>
  <c r="N42" i="329" a="1"/>
  <c r="N42" i="329" s="1"/>
  <c r="J42" i="329" a="1"/>
  <c r="J42" i="329" s="1"/>
  <c r="F42" i="329" a="1"/>
  <c r="F42" i="329" s="1"/>
  <c r="AJ145" i="72" a="1"/>
  <c r="AJ145" i="72" s="1"/>
  <c r="AE145" i="72" a="1"/>
  <c r="AE145" i="72" s="1"/>
  <c r="AA145" i="72" a="1"/>
  <c r="AA145" i="72" s="1"/>
  <c r="R145" i="72" a="1"/>
  <c r="R145" i="72" s="1"/>
  <c r="S145" i="72" a="1"/>
  <c r="S145" i="72" s="1"/>
  <c r="N145" i="72" a="1"/>
  <c r="N145" i="72" s="1"/>
  <c r="J145" i="72" a="1"/>
  <c r="J145" i="72" s="1"/>
  <c r="F145" i="72" a="1"/>
  <c r="F145" i="72" s="1"/>
  <c r="C145" i="72" a="1"/>
  <c r="C145" i="72" s="1"/>
  <c r="AJ144" i="72" a="1"/>
  <c r="AJ144" i="72" s="1"/>
  <c r="AE144" i="72" a="1"/>
  <c r="AE144" i="72" s="1"/>
  <c r="AA144" i="72" a="1"/>
  <c r="AA144" i="72" s="1"/>
  <c r="R144" i="72" a="1"/>
  <c r="R144" i="72" s="1"/>
  <c r="S144" i="72" a="1"/>
  <c r="S144" i="72" s="1"/>
  <c r="N144" i="72" a="1"/>
  <c r="N144" i="72" s="1"/>
  <c r="J144" i="72" a="1"/>
  <c r="J144" i="72" s="1"/>
  <c r="F144" i="72" a="1"/>
  <c r="F144" i="72" s="1"/>
  <c r="C144" i="72" a="1"/>
  <c r="C144" i="72" s="1"/>
  <c r="AJ143" i="72" a="1"/>
  <c r="AJ143" i="72" s="1"/>
  <c r="AE143" i="72" a="1"/>
  <c r="AE143" i="72" s="1"/>
  <c r="AA143" i="72" a="1"/>
  <c r="AA143" i="72" s="1"/>
  <c r="R143" i="72" a="1"/>
  <c r="R143" i="72" s="1"/>
  <c r="S143" i="72" a="1"/>
  <c r="S143" i="72" s="1"/>
  <c r="N143" i="72" a="1"/>
  <c r="N143" i="72" s="1"/>
  <c r="J143" i="72" a="1"/>
  <c r="J143" i="72" s="1"/>
  <c r="F143" i="72" a="1"/>
  <c r="F143" i="72" s="1"/>
  <c r="C143" i="72" a="1"/>
  <c r="C143" i="72" s="1"/>
  <c r="AJ142" i="72" a="1"/>
  <c r="AJ142" i="72" s="1"/>
  <c r="AE142" i="72" a="1"/>
  <c r="AE142" i="72" s="1"/>
  <c r="AA142" i="72" a="1"/>
  <c r="AA142" i="72" s="1"/>
  <c r="R142" i="72" a="1"/>
  <c r="R142" i="72" s="1"/>
  <c r="S142" i="72" a="1"/>
  <c r="S142" i="72" s="1"/>
  <c r="N142" i="72" a="1"/>
  <c r="N142" i="72" s="1"/>
  <c r="J142" i="72" a="1"/>
  <c r="J142" i="72" s="1"/>
  <c r="F142" i="72" a="1"/>
  <c r="F142" i="72" s="1"/>
  <c r="C142" i="72" a="1"/>
  <c r="C142" i="72" s="1"/>
  <c r="AJ141" i="72" a="1"/>
  <c r="AJ141" i="72" s="1"/>
  <c r="AE141" i="72" a="1"/>
  <c r="AE141" i="72" s="1"/>
  <c r="AA141" i="72" a="1"/>
  <c r="AA141" i="72" s="1"/>
  <c r="R141" i="72" a="1"/>
  <c r="R141" i="72" s="1"/>
  <c r="S141" i="72" a="1"/>
  <c r="S141" i="72" s="1"/>
  <c r="N141" i="72" a="1"/>
  <c r="N141" i="72" s="1"/>
  <c r="J141" i="72" a="1"/>
  <c r="J141" i="72" s="1"/>
  <c r="F141" i="72" a="1"/>
  <c r="F141" i="72" s="1"/>
  <c r="C141" i="72" a="1"/>
  <c r="C141" i="72" s="1"/>
  <c r="AJ140" i="72" a="1"/>
  <c r="AJ140" i="72" s="1"/>
  <c r="AE140" i="72" a="1"/>
  <c r="AE140" i="72" s="1"/>
  <c r="AA140" i="72" a="1"/>
  <c r="AA140" i="72" s="1"/>
  <c r="R140" i="72" a="1"/>
  <c r="R140" i="72" s="1"/>
  <c r="S140" i="72" a="1"/>
  <c r="S140" i="72" s="1"/>
  <c r="N140" i="72" a="1"/>
  <c r="N140" i="72" s="1"/>
  <c r="J140" i="72" a="1"/>
  <c r="J140" i="72" s="1"/>
  <c r="F140" i="72" a="1"/>
  <c r="F140" i="72" s="1"/>
  <c r="C140" i="72" a="1"/>
  <c r="C140" i="72" s="1"/>
  <c r="AJ139" i="72" a="1"/>
  <c r="AJ139" i="72" s="1"/>
  <c r="AE139" i="72" a="1"/>
  <c r="AE139" i="72" s="1"/>
  <c r="AA139" i="72" a="1"/>
  <c r="AA139" i="72" s="1"/>
  <c r="R139" i="72" a="1"/>
  <c r="R139" i="72" s="1"/>
  <c r="S139" i="72" a="1"/>
  <c r="S139" i="72" s="1"/>
  <c r="N139" i="72" a="1"/>
  <c r="N139" i="72" s="1"/>
  <c r="J139" i="72" a="1"/>
  <c r="J139" i="72" s="1"/>
  <c r="F139" i="72" a="1"/>
  <c r="F139" i="72" s="1"/>
  <c r="C139" i="72" a="1"/>
  <c r="C139" i="72" s="1"/>
  <c r="AJ138" i="72" a="1"/>
  <c r="AJ138" i="72" s="1"/>
  <c r="AE138" i="72" a="1"/>
  <c r="AE138" i="72" s="1"/>
  <c r="AA138" i="72" a="1"/>
  <c r="AA138" i="72" s="1"/>
  <c r="R138" i="72" a="1"/>
  <c r="R138" i="72" s="1"/>
  <c r="S138" i="72" a="1"/>
  <c r="S138" i="72" s="1"/>
  <c r="N138" i="72" a="1"/>
  <c r="N138" i="72" s="1"/>
  <c r="J138" i="72" a="1"/>
  <c r="J138" i="72" s="1"/>
  <c r="F138" i="72" a="1"/>
  <c r="F138" i="72" s="1"/>
  <c r="C138" i="72" a="1"/>
  <c r="C138" i="72" s="1"/>
  <c r="AJ137" i="72" a="1"/>
  <c r="AJ137" i="72" s="1"/>
  <c r="AE137" i="72" a="1"/>
  <c r="AE137" i="72" s="1"/>
  <c r="AA137" i="72" a="1"/>
  <c r="AA137" i="72" s="1"/>
  <c r="R137" i="72" a="1"/>
  <c r="R137" i="72" s="1"/>
  <c r="S137" i="72" a="1"/>
  <c r="S137" i="72" s="1"/>
  <c r="N137" i="72" a="1"/>
  <c r="N137" i="72" s="1"/>
  <c r="J137" i="72" a="1"/>
  <c r="J137" i="72" s="1"/>
  <c r="F137" i="72" a="1"/>
  <c r="F137" i="72" s="1"/>
  <c r="C137" i="72" a="1"/>
  <c r="C137" i="72" s="1"/>
  <c r="AJ136" i="72" a="1"/>
  <c r="AJ136" i="72" s="1"/>
  <c r="AE136" i="72" a="1"/>
  <c r="AE136" i="72" s="1"/>
  <c r="AA136" i="72" a="1"/>
  <c r="AA136" i="72" s="1"/>
  <c r="R136" i="72" a="1"/>
  <c r="R136" i="72" s="1"/>
  <c r="S136" i="72" a="1"/>
  <c r="S136" i="72" s="1"/>
  <c r="N136" i="72" a="1"/>
  <c r="N136" i="72" s="1"/>
  <c r="J136" i="72" a="1"/>
  <c r="J136" i="72" s="1"/>
  <c r="F136" i="72" a="1"/>
  <c r="F136" i="72" s="1"/>
  <c r="C136" i="72" a="1"/>
  <c r="C136" i="72" s="1"/>
  <c r="AJ135" i="72" a="1"/>
  <c r="AJ135" i="72" s="1"/>
  <c r="AE135" i="72" a="1"/>
  <c r="AE135" i="72" s="1"/>
  <c r="AA135" i="72" a="1"/>
  <c r="AA135" i="72" s="1"/>
  <c r="R135" i="72" a="1"/>
  <c r="R135" i="72" s="1"/>
  <c r="S135" i="72" a="1"/>
  <c r="S135" i="72" s="1"/>
  <c r="N135" i="72" a="1"/>
  <c r="N135" i="72" s="1"/>
  <c r="J135" i="72" a="1"/>
  <c r="J135" i="72" s="1"/>
  <c r="F135" i="72" a="1"/>
  <c r="F135" i="72" s="1"/>
  <c r="C135" i="72" a="1"/>
  <c r="C135" i="72" s="1"/>
  <c r="AJ134" i="72" a="1"/>
  <c r="AJ134" i="72" s="1"/>
  <c r="AE134" i="72" a="1"/>
  <c r="AE134" i="72" s="1"/>
  <c r="AA134" i="72" a="1"/>
  <c r="AA134" i="72" s="1"/>
  <c r="R134" i="72" a="1"/>
  <c r="R134" i="72" s="1"/>
  <c r="S134" i="72" a="1"/>
  <c r="S134" i="72" s="1"/>
  <c r="N134" i="72" a="1"/>
  <c r="N134" i="72" s="1"/>
  <c r="J134" i="72" a="1"/>
  <c r="J134" i="72" s="1"/>
  <c r="F134" i="72" a="1"/>
  <c r="F134" i="72" s="1"/>
  <c r="C134" i="72" a="1"/>
  <c r="C134" i="72" s="1"/>
  <c r="AJ133" i="72" a="1"/>
  <c r="AJ133" i="72" s="1"/>
  <c r="AE133" i="72" a="1"/>
  <c r="AE133" i="72" s="1"/>
  <c r="AA133" i="72" a="1"/>
  <c r="AA133" i="72" s="1"/>
  <c r="R133" i="72" a="1"/>
  <c r="R133" i="72" s="1"/>
  <c r="S133" i="72" a="1"/>
  <c r="S133" i="72" s="1"/>
  <c r="N133" i="72" a="1"/>
  <c r="N133" i="72" s="1"/>
  <c r="J133" i="72" a="1"/>
  <c r="J133" i="72" s="1"/>
  <c r="F133" i="72" a="1"/>
  <c r="F133" i="72" s="1"/>
  <c r="C133" i="72" a="1"/>
  <c r="C133" i="72" s="1"/>
  <c r="AJ132" i="72" a="1"/>
  <c r="AJ132" i="72" s="1"/>
  <c r="AE132" i="72" a="1"/>
  <c r="AE132" i="72" s="1"/>
  <c r="AA132" i="72" a="1"/>
  <c r="AA132" i="72" s="1"/>
  <c r="R132" i="72" a="1"/>
  <c r="R132" i="72" s="1"/>
  <c r="S132" i="72" a="1"/>
  <c r="S132" i="72" s="1"/>
  <c r="N132" i="72" a="1"/>
  <c r="N132" i="72" s="1"/>
  <c r="J132" i="72" a="1"/>
  <c r="J132" i="72" s="1"/>
  <c r="F132" i="72" a="1"/>
  <c r="F132" i="72" s="1"/>
  <c r="C132" i="72" a="1"/>
  <c r="C132" i="72" s="1"/>
  <c r="AJ131" i="72" a="1"/>
  <c r="AJ131" i="72" s="1"/>
  <c r="AE131" i="72" a="1"/>
  <c r="AE131" i="72" s="1"/>
  <c r="AA131" i="72" a="1"/>
  <c r="AA131" i="72" s="1"/>
  <c r="R131" i="72" a="1"/>
  <c r="R131" i="72" s="1"/>
  <c r="S131" i="72" a="1"/>
  <c r="S131" i="72" s="1"/>
  <c r="N131" i="72" a="1"/>
  <c r="N131" i="72" s="1"/>
  <c r="J131" i="72" a="1"/>
  <c r="J131" i="72" s="1"/>
  <c r="F131" i="72" a="1"/>
  <c r="F131" i="72" s="1"/>
  <c r="C131" i="72" a="1"/>
  <c r="C131" i="72" s="1"/>
  <c r="AJ130" i="72" a="1"/>
  <c r="AJ130" i="72" s="1"/>
  <c r="AE130" i="72" a="1"/>
  <c r="AE130" i="72" s="1"/>
  <c r="AA130" i="72" a="1"/>
  <c r="AA130" i="72" s="1"/>
  <c r="R130" i="72" a="1"/>
  <c r="R130" i="72" s="1"/>
  <c r="S130" i="72" a="1"/>
  <c r="S130" i="72" s="1"/>
  <c r="N130" i="72" a="1"/>
  <c r="N130" i="72" s="1"/>
  <c r="J130" i="72" a="1"/>
  <c r="J130" i="72" s="1"/>
  <c r="F130" i="72" a="1"/>
  <c r="F130" i="72" s="1"/>
  <c r="C130" i="72" a="1"/>
  <c r="C130" i="72" s="1"/>
  <c r="AJ129" i="72" a="1"/>
  <c r="AJ129" i="72" s="1"/>
  <c r="AE129" i="72" a="1"/>
  <c r="AE129" i="72" s="1"/>
  <c r="AA129" i="72" a="1"/>
  <c r="AA129" i="72" s="1"/>
  <c r="R129" i="72" a="1"/>
  <c r="R129" i="72" s="1"/>
  <c r="S129" i="72" a="1"/>
  <c r="S129" i="72" s="1"/>
  <c r="N129" i="72" a="1"/>
  <c r="N129" i="72" s="1"/>
  <c r="J129" i="72" a="1"/>
  <c r="J129" i="72" s="1"/>
  <c r="F129" i="72" a="1"/>
  <c r="F129" i="72" s="1"/>
  <c r="C129" i="72" a="1"/>
  <c r="C129" i="72" s="1"/>
  <c r="AJ128" i="72" a="1"/>
  <c r="AJ128" i="72" s="1"/>
  <c r="AE128" i="72" a="1"/>
  <c r="AE128" i="72" s="1"/>
  <c r="AA128" i="72" a="1"/>
  <c r="AA128" i="72" s="1"/>
  <c r="R128" i="72" a="1"/>
  <c r="R128" i="72" s="1"/>
  <c r="S128" i="72" a="1"/>
  <c r="S128" i="72" s="1"/>
  <c r="N128" i="72" a="1"/>
  <c r="N128" i="72" s="1"/>
  <c r="J128" i="72" a="1"/>
  <c r="J128" i="72" s="1"/>
  <c r="F128" i="72" a="1"/>
  <c r="F128" i="72" s="1"/>
  <c r="C128" i="72" a="1"/>
  <c r="C128" i="72" s="1"/>
  <c r="AJ127" i="72" a="1"/>
  <c r="AJ127" i="72" s="1"/>
  <c r="AE127" i="72" a="1"/>
  <c r="AE127" i="72" s="1"/>
  <c r="AA127" i="72" a="1"/>
  <c r="AA127" i="72" s="1"/>
  <c r="R127" i="72" a="1"/>
  <c r="R127" i="72" s="1"/>
  <c r="S127" i="72" a="1"/>
  <c r="S127" i="72" s="1"/>
  <c r="N127" i="72" a="1"/>
  <c r="N127" i="72" s="1"/>
  <c r="J127" i="72" a="1"/>
  <c r="J127" i="72" s="1"/>
  <c r="F127" i="72" a="1"/>
  <c r="F127" i="72" s="1"/>
  <c r="C127" i="72" a="1"/>
  <c r="C127" i="72" s="1"/>
  <c r="AJ126" i="72" a="1"/>
  <c r="AJ126" i="72" s="1"/>
  <c r="AE126" i="72" a="1"/>
  <c r="AE126" i="72" s="1"/>
  <c r="AA126" i="72" a="1"/>
  <c r="AA126" i="72" s="1"/>
  <c r="R126" i="72" a="1"/>
  <c r="R126" i="72" s="1"/>
  <c r="S126" i="72" a="1"/>
  <c r="S126" i="72" s="1"/>
  <c r="N126" i="72" a="1"/>
  <c r="N126" i="72" s="1"/>
  <c r="J126" i="72" a="1"/>
  <c r="J126" i="72" s="1"/>
  <c r="F126" i="72" a="1"/>
  <c r="F126" i="72" s="1"/>
  <c r="C126" i="72" a="1"/>
  <c r="C126" i="72" s="1"/>
  <c r="AJ125" i="72" a="1"/>
  <c r="AJ125" i="72" s="1"/>
  <c r="AE125" i="72" a="1"/>
  <c r="AE125" i="72" s="1"/>
  <c r="AA125" i="72" a="1"/>
  <c r="AA125" i="72" s="1"/>
  <c r="R125" i="72" a="1"/>
  <c r="R125" i="72" s="1"/>
  <c r="S125" i="72" a="1"/>
  <c r="S125" i="72" s="1"/>
  <c r="N125" i="72" a="1"/>
  <c r="N125" i="72" s="1"/>
  <c r="J125" i="72" a="1"/>
  <c r="J125" i="72" s="1"/>
  <c r="F125" i="72" a="1"/>
  <c r="F125" i="72" s="1"/>
  <c r="C125" i="72" a="1"/>
  <c r="C125" i="72" s="1"/>
  <c r="AJ124" i="72" a="1"/>
  <c r="AJ124" i="72" s="1"/>
  <c r="AE124" i="72" a="1"/>
  <c r="AE124" i="72" s="1"/>
  <c r="AA124" i="72" a="1"/>
  <c r="AA124" i="72" s="1"/>
  <c r="R124" i="72" a="1"/>
  <c r="R124" i="72" s="1"/>
  <c r="S124" i="72" a="1"/>
  <c r="S124" i="72" s="1"/>
  <c r="N124" i="72" a="1"/>
  <c r="N124" i="72" s="1"/>
  <c r="J124" i="72" a="1"/>
  <c r="J124" i="72" s="1"/>
  <c r="F124" i="72" a="1"/>
  <c r="F124" i="72" s="1"/>
  <c r="C124" i="72" a="1"/>
  <c r="C124" i="72" s="1"/>
  <c r="AJ123" i="72" a="1"/>
  <c r="AJ123" i="72" s="1"/>
  <c r="AE123" i="72" a="1"/>
  <c r="AE123" i="72" s="1"/>
  <c r="AA123" i="72" a="1"/>
  <c r="AA123" i="72" s="1"/>
  <c r="R123" i="72" a="1"/>
  <c r="R123" i="72" s="1"/>
  <c r="S123" i="72" a="1"/>
  <c r="S123" i="72" s="1"/>
  <c r="N123" i="72" a="1"/>
  <c r="N123" i="72" s="1"/>
  <c r="J123" i="72" a="1"/>
  <c r="J123" i="72" s="1"/>
  <c r="F123" i="72" a="1"/>
  <c r="F123" i="72" s="1"/>
  <c r="C123" i="72" a="1"/>
  <c r="C123" i="72" s="1"/>
  <c r="AJ122" i="72" a="1"/>
  <c r="AJ122" i="72" s="1"/>
  <c r="AE122" i="72" a="1"/>
  <c r="AE122" i="72" s="1"/>
  <c r="AA122" i="72" a="1"/>
  <c r="AA122" i="72" s="1"/>
  <c r="R122" i="72" a="1"/>
  <c r="R122" i="72" s="1"/>
  <c r="S122" i="72" a="1"/>
  <c r="S122" i="72" s="1"/>
  <c r="N122" i="72" a="1"/>
  <c r="N122" i="72" s="1"/>
  <c r="J122" i="72" a="1"/>
  <c r="J122" i="72" s="1"/>
  <c r="F122" i="72" a="1"/>
  <c r="F122" i="72" s="1"/>
  <c r="C122" i="72" a="1"/>
  <c r="C122" i="72" s="1"/>
  <c r="AJ121" i="72" a="1"/>
  <c r="AJ121" i="72" s="1"/>
  <c r="AE121" i="72" a="1"/>
  <c r="AE121" i="72" s="1"/>
  <c r="AA121" i="72" a="1"/>
  <c r="AA121" i="72" s="1"/>
  <c r="R121" i="72" a="1"/>
  <c r="R121" i="72" s="1"/>
  <c r="S121" i="72" a="1"/>
  <c r="S121" i="72" s="1"/>
  <c r="N121" i="72" a="1"/>
  <c r="N121" i="72" s="1"/>
  <c r="J121" i="72" a="1"/>
  <c r="J121" i="72" s="1"/>
  <c r="F121" i="72" a="1"/>
  <c r="F121" i="72" s="1"/>
  <c r="C121" i="72" a="1"/>
  <c r="C121" i="72" s="1"/>
  <c r="AJ120" i="72" a="1"/>
  <c r="AJ120" i="72" s="1"/>
  <c r="AE120" i="72" a="1"/>
  <c r="AE120" i="72" s="1"/>
  <c r="AA120" i="72" a="1"/>
  <c r="AA120" i="72" s="1"/>
  <c r="R120" i="72" a="1"/>
  <c r="R120" i="72" s="1"/>
  <c r="S120" i="72" a="1"/>
  <c r="S120" i="72" s="1"/>
  <c r="N120" i="72" a="1"/>
  <c r="N120" i="72" s="1"/>
  <c r="J120" i="72" a="1"/>
  <c r="J120" i="72" s="1"/>
  <c r="F120" i="72" a="1"/>
  <c r="F120" i="72" s="1"/>
  <c r="C120" i="72" a="1"/>
  <c r="C120" i="72" s="1"/>
  <c r="AJ119" i="72" a="1"/>
  <c r="AJ119" i="72" s="1"/>
  <c r="AE119" i="72" a="1"/>
  <c r="AE119" i="72" s="1"/>
  <c r="AA119" i="72" a="1"/>
  <c r="AA119" i="72" s="1"/>
  <c r="R119" i="72" a="1"/>
  <c r="R119" i="72" s="1"/>
  <c r="S119" i="72" a="1"/>
  <c r="S119" i="72" s="1"/>
  <c r="N119" i="72" a="1"/>
  <c r="N119" i="72" s="1"/>
  <c r="J119" i="72" a="1"/>
  <c r="J119" i="72" s="1"/>
  <c r="F119" i="72" a="1"/>
  <c r="F119" i="72" s="1"/>
  <c r="C119" i="72" a="1"/>
  <c r="C119" i="72" s="1"/>
  <c r="AJ118" i="72" a="1"/>
  <c r="AJ118" i="72" s="1"/>
  <c r="AE118" i="72" a="1"/>
  <c r="AE118" i="72" s="1"/>
  <c r="AA118" i="72" a="1"/>
  <c r="AA118" i="72" s="1"/>
  <c r="R118" i="72" a="1"/>
  <c r="R118" i="72" s="1"/>
  <c r="S118" i="72" a="1"/>
  <c r="S118" i="72" s="1"/>
  <c r="N118" i="72" a="1"/>
  <c r="N118" i="72" s="1"/>
  <c r="J118" i="72" a="1"/>
  <c r="J118" i="72" s="1"/>
  <c r="F118" i="72" a="1"/>
  <c r="F118" i="72" s="1"/>
  <c r="C118" i="72" a="1"/>
  <c r="C118" i="72" s="1"/>
  <c r="AJ117" i="72" a="1"/>
  <c r="AJ117" i="72" s="1"/>
  <c r="AE117" i="72" a="1"/>
  <c r="AE117" i="72" s="1"/>
  <c r="AA117" i="72" a="1"/>
  <c r="AA117" i="72" s="1"/>
  <c r="R117" i="72" a="1"/>
  <c r="R117" i="72" s="1"/>
  <c r="S117" i="72" a="1"/>
  <c r="S117" i="72" s="1"/>
  <c r="N117" i="72" a="1"/>
  <c r="N117" i="72" s="1"/>
  <c r="J117" i="72" a="1"/>
  <c r="J117" i="72" s="1"/>
  <c r="F117" i="72" a="1"/>
  <c r="F117" i="72" s="1"/>
  <c r="C117" i="72" a="1"/>
  <c r="C117" i="72" s="1"/>
  <c r="AJ116" i="72" a="1"/>
  <c r="AJ116" i="72" s="1"/>
  <c r="AE116" i="72" a="1"/>
  <c r="AE116" i="72" s="1"/>
  <c r="AA116" i="72" a="1"/>
  <c r="AA116" i="72" s="1"/>
  <c r="R116" i="72" a="1"/>
  <c r="R116" i="72" s="1"/>
  <c r="S116" i="72" a="1"/>
  <c r="S116" i="72" s="1"/>
  <c r="N116" i="72" a="1"/>
  <c r="N116" i="72" s="1"/>
  <c r="J116" i="72" a="1"/>
  <c r="J116" i="72" s="1"/>
  <c r="F116" i="72" a="1"/>
  <c r="F116" i="72" s="1"/>
  <c r="C116" i="72" a="1"/>
  <c r="C116" i="72" s="1"/>
  <c r="AJ115" i="72" a="1"/>
  <c r="AJ115" i="72" s="1"/>
  <c r="AE115" i="72" a="1"/>
  <c r="AE115" i="72" s="1"/>
  <c r="AA115" i="72" a="1"/>
  <c r="AA115" i="72" s="1"/>
  <c r="R115" i="72" a="1"/>
  <c r="R115" i="72" s="1"/>
  <c r="S115" i="72" a="1"/>
  <c r="S115" i="72" s="1"/>
  <c r="N115" i="72" a="1"/>
  <c r="N115" i="72" s="1"/>
  <c r="J115" i="72" a="1"/>
  <c r="J115" i="72" s="1"/>
  <c r="F115" i="72" a="1"/>
  <c r="F115" i="72" s="1"/>
  <c r="C115" i="72" a="1"/>
  <c r="C115" i="72" s="1"/>
  <c r="AJ114" i="72" a="1"/>
  <c r="AJ114" i="72" s="1"/>
  <c r="AE114" i="72" a="1"/>
  <c r="AE114" i="72" s="1"/>
  <c r="AA114" i="72" a="1"/>
  <c r="AA114" i="72" s="1"/>
  <c r="R114" i="72" a="1"/>
  <c r="R114" i="72" s="1"/>
  <c r="S114" i="72" a="1"/>
  <c r="S114" i="72" s="1"/>
  <c r="N114" i="72" a="1"/>
  <c r="N114" i="72" s="1"/>
  <c r="J114" i="72" a="1"/>
  <c r="J114" i="72" s="1"/>
  <c r="F114" i="72" a="1"/>
  <c r="F114" i="72" s="1"/>
  <c r="C114" i="72" a="1"/>
  <c r="C114" i="72" s="1"/>
  <c r="AJ113" i="72" a="1"/>
  <c r="AJ113" i="72" s="1"/>
  <c r="AE113" i="72" a="1"/>
  <c r="AE113" i="72" s="1"/>
  <c r="AA113" i="72" a="1"/>
  <c r="AA113" i="72" s="1"/>
  <c r="R113" i="72" a="1"/>
  <c r="R113" i="72" s="1"/>
  <c r="S113" i="72" a="1"/>
  <c r="S113" i="72" s="1"/>
  <c r="N113" i="72" a="1"/>
  <c r="N113" i="72" s="1"/>
  <c r="J113" i="72" a="1"/>
  <c r="J113" i="72" s="1"/>
  <c r="F113" i="72" a="1"/>
  <c r="F113" i="72" s="1"/>
  <c r="C113" i="72" a="1"/>
  <c r="C113" i="72" s="1"/>
  <c r="AJ112" i="72" a="1"/>
  <c r="AJ112" i="72" s="1"/>
  <c r="AE112" i="72" a="1"/>
  <c r="AE112" i="72" s="1"/>
  <c r="AA112" i="72" a="1"/>
  <c r="AA112" i="72" s="1"/>
  <c r="R112" i="72" a="1"/>
  <c r="R112" i="72" s="1"/>
  <c r="S112" i="72" a="1"/>
  <c r="S112" i="72" s="1"/>
  <c r="N112" i="72" a="1"/>
  <c r="N112" i="72" s="1"/>
  <c r="J112" i="72" a="1"/>
  <c r="J112" i="72" s="1"/>
  <c r="F112" i="72" a="1"/>
  <c r="F112" i="72" s="1"/>
  <c r="C112" i="72" a="1"/>
  <c r="C112" i="72" s="1"/>
  <c r="AJ111" i="72" a="1"/>
  <c r="AJ111" i="72" s="1"/>
  <c r="AE111" i="72" a="1"/>
  <c r="AE111" i="72" s="1"/>
  <c r="AA111" i="72" a="1"/>
  <c r="AA111" i="72" s="1"/>
  <c r="R111" i="72" a="1"/>
  <c r="R111" i="72" s="1"/>
  <c r="S111" i="72" a="1"/>
  <c r="S111" i="72" s="1"/>
  <c r="N111" i="72" a="1"/>
  <c r="N111" i="72" s="1"/>
  <c r="J111" i="72" a="1"/>
  <c r="J111" i="72" s="1"/>
  <c r="F111" i="72" a="1"/>
  <c r="F111" i="72" s="1"/>
  <c r="C111" i="72" a="1"/>
  <c r="C111" i="72" s="1"/>
  <c r="AJ110" i="72" a="1"/>
  <c r="AJ110" i="72" s="1"/>
  <c r="AE110" i="72" a="1"/>
  <c r="AE110" i="72" s="1"/>
  <c r="AA110" i="72" a="1"/>
  <c r="AA110" i="72" s="1"/>
  <c r="R110" i="72" a="1"/>
  <c r="R110" i="72" s="1"/>
  <c r="S110" i="72" a="1"/>
  <c r="S110" i="72" s="1"/>
  <c r="N110" i="72" a="1"/>
  <c r="N110" i="72" s="1"/>
  <c r="J110" i="72" a="1"/>
  <c r="J110" i="72" s="1"/>
  <c r="F110" i="72" a="1"/>
  <c r="F110" i="72" s="1"/>
  <c r="C110" i="72" a="1"/>
  <c r="C110" i="72" s="1"/>
  <c r="AJ109" i="72" a="1"/>
  <c r="AJ109" i="72" s="1"/>
  <c r="AE109" i="72" a="1"/>
  <c r="AE109" i="72" s="1"/>
  <c r="AA109" i="72" a="1"/>
  <c r="AA109" i="72" s="1"/>
  <c r="R109" i="72" a="1"/>
  <c r="R109" i="72" s="1"/>
  <c r="S109" i="72" a="1"/>
  <c r="S109" i="72" s="1"/>
  <c r="N109" i="72" a="1"/>
  <c r="N109" i="72" s="1"/>
  <c r="J109" i="72" a="1"/>
  <c r="J109" i="72" s="1"/>
  <c r="F109" i="72" a="1"/>
  <c r="F109" i="72" s="1"/>
  <c r="C109" i="72" a="1"/>
  <c r="C109" i="72" s="1"/>
  <c r="AJ108" i="72" a="1"/>
  <c r="AJ108" i="72" s="1"/>
  <c r="AE108" i="72" a="1"/>
  <c r="AE108" i="72" s="1"/>
  <c r="AA108" i="72" a="1"/>
  <c r="AA108" i="72" s="1"/>
  <c r="R108" i="72" a="1"/>
  <c r="R108" i="72" s="1"/>
  <c r="S108" i="72" a="1"/>
  <c r="S108" i="72" s="1"/>
  <c r="N108" i="72" a="1"/>
  <c r="N108" i="72" s="1"/>
  <c r="J108" i="72" a="1"/>
  <c r="J108" i="72" s="1"/>
  <c r="F108" i="72" a="1"/>
  <c r="F108" i="72" s="1"/>
  <c r="C108" i="72" a="1"/>
  <c r="C108" i="72" s="1"/>
  <c r="AJ107" i="72" a="1"/>
  <c r="AJ107" i="72" s="1"/>
  <c r="AE107" i="72" a="1"/>
  <c r="AE107" i="72" s="1"/>
  <c r="AA107" i="72" a="1"/>
  <c r="AA107" i="72" s="1"/>
  <c r="R107" i="72" a="1"/>
  <c r="R107" i="72" s="1"/>
  <c r="S107" i="72" a="1"/>
  <c r="S107" i="72" s="1"/>
  <c r="N107" i="72" a="1"/>
  <c r="N107" i="72" s="1"/>
  <c r="J107" i="72" a="1"/>
  <c r="J107" i="72" s="1"/>
  <c r="F107" i="72" a="1"/>
  <c r="F107" i="72" s="1"/>
  <c r="C107" i="72" a="1"/>
  <c r="C107" i="72" s="1"/>
  <c r="AJ106" i="72" a="1"/>
  <c r="AJ106" i="72" s="1"/>
  <c r="AE106" i="72" a="1"/>
  <c r="AE106" i="72" s="1"/>
  <c r="AA106" i="72" a="1"/>
  <c r="AA106" i="72" s="1"/>
  <c r="R106" i="72" a="1"/>
  <c r="R106" i="72" s="1"/>
  <c r="S106" i="72" a="1"/>
  <c r="S106" i="72" s="1"/>
  <c r="N106" i="72" a="1"/>
  <c r="N106" i="72" s="1"/>
  <c r="J106" i="72" a="1"/>
  <c r="J106" i="72" s="1"/>
  <c r="F106" i="72" a="1"/>
  <c r="F106" i="72" s="1"/>
  <c r="C106" i="72" a="1"/>
  <c r="C106" i="72" s="1"/>
  <c r="AJ105" i="72" a="1"/>
  <c r="AJ105" i="72" s="1"/>
  <c r="AE105" i="72" a="1"/>
  <c r="AE105" i="72" s="1"/>
  <c r="AA105" i="72" a="1"/>
  <c r="AA105" i="72" s="1"/>
  <c r="R105" i="72" a="1"/>
  <c r="R105" i="72" s="1"/>
  <c r="S105" i="72" a="1"/>
  <c r="S105" i="72" s="1"/>
  <c r="N105" i="72" a="1"/>
  <c r="N105" i="72" s="1"/>
  <c r="J105" i="72" a="1"/>
  <c r="J105" i="72" s="1"/>
  <c r="F105" i="72" a="1"/>
  <c r="F105" i="72" s="1"/>
  <c r="C105" i="72" a="1"/>
  <c r="C105" i="72" s="1"/>
  <c r="AJ104" i="72" a="1"/>
  <c r="AJ104" i="72" s="1"/>
  <c r="AE104" i="72" a="1"/>
  <c r="AE104" i="72" s="1"/>
  <c r="AA104" i="72" a="1"/>
  <c r="AA104" i="72" s="1"/>
  <c r="R104" i="72" a="1"/>
  <c r="R104" i="72" s="1"/>
  <c r="S104" i="72" a="1"/>
  <c r="S104" i="72" s="1"/>
  <c r="N104" i="72" a="1"/>
  <c r="N104" i="72" s="1"/>
  <c r="J104" i="72" a="1"/>
  <c r="J104" i="72" s="1"/>
  <c r="F104" i="72" a="1"/>
  <c r="F104" i="72" s="1"/>
  <c r="C104" i="72" a="1"/>
  <c r="C104" i="72" s="1"/>
  <c r="AJ103" i="72" a="1"/>
  <c r="AJ103" i="72" s="1"/>
  <c r="AE103" i="72" a="1"/>
  <c r="AE103" i="72" s="1"/>
  <c r="AA103" i="72" a="1"/>
  <c r="AA103" i="72" s="1"/>
  <c r="R103" i="72" a="1"/>
  <c r="R103" i="72" s="1"/>
  <c r="S103" i="72" a="1"/>
  <c r="S103" i="72" s="1"/>
  <c r="N103" i="72" a="1"/>
  <c r="N103" i="72" s="1"/>
  <c r="J103" i="72" a="1"/>
  <c r="J103" i="72" s="1"/>
  <c r="F103" i="72" a="1"/>
  <c r="F103" i="72" s="1"/>
  <c r="C103" i="72" a="1"/>
  <c r="C103" i="72" s="1"/>
  <c r="AJ102" i="72" a="1"/>
  <c r="AJ102" i="72" s="1"/>
  <c r="AE102" i="72" a="1"/>
  <c r="AE102" i="72" s="1"/>
  <c r="AA102" i="72" a="1"/>
  <c r="AA102" i="72" s="1"/>
  <c r="R102" i="72" a="1"/>
  <c r="R102" i="72" s="1"/>
  <c r="S102" i="72" a="1"/>
  <c r="S102" i="72" s="1"/>
  <c r="N102" i="72" a="1"/>
  <c r="N102" i="72" s="1"/>
  <c r="J102" i="72" a="1"/>
  <c r="J102" i="72" s="1"/>
  <c r="F102" i="72" a="1"/>
  <c r="F102" i="72" s="1"/>
  <c r="C102" i="72" a="1"/>
  <c r="C102" i="72" s="1"/>
  <c r="AJ101" i="72" a="1"/>
  <c r="AJ101" i="72" s="1"/>
  <c r="AE101" i="72" a="1"/>
  <c r="AE101" i="72" s="1"/>
  <c r="AA101" i="72" a="1"/>
  <c r="AA101" i="72" s="1"/>
  <c r="R101" i="72" a="1"/>
  <c r="R101" i="72" s="1"/>
  <c r="S101" i="72" a="1"/>
  <c r="S101" i="72" s="1"/>
  <c r="N101" i="72" a="1"/>
  <c r="N101" i="72" s="1"/>
  <c r="J101" i="72" a="1"/>
  <c r="J101" i="72" s="1"/>
  <c r="F101" i="72" a="1"/>
  <c r="F101" i="72" s="1"/>
  <c r="C101" i="72" a="1"/>
  <c r="C101" i="72" s="1"/>
  <c r="AJ100" i="72" a="1"/>
  <c r="AJ100" i="72" s="1"/>
  <c r="AE100" i="72" a="1"/>
  <c r="AE100" i="72" s="1"/>
  <c r="AA100" i="72" a="1"/>
  <c r="AA100" i="72" s="1"/>
  <c r="R100" i="72" a="1"/>
  <c r="R100" i="72" s="1"/>
  <c r="S100" i="72" a="1"/>
  <c r="S100" i="72" s="1"/>
  <c r="N100" i="72" a="1"/>
  <c r="N100" i="72" s="1"/>
  <c r="J100" i="72" a="1"/>
  <c r="J100" i="72" s="1"/>
  <c r="F100" i="72" a="1"/>
  <c r="F100" i="72" s="1"/>
  <c r="C100" i="72" a="1"/>
  <c r="C100" i="72" s="1"/>
  <c r="AJ99" i="72" a="1"/>
  <c r="AJ99" i="72" s="1"/>
  <c r="AE99" i="72" a="1"/>
  <c r="AE99" i="72" s="1"/>
  <c r="AA99" i="72" a="1"/>
  <c r="AA99" i="72" s="1"/>
  <c r="R99" i="72" a="1"/>
  <c r="R99" i="72" s="1"/>
  <c r="S99" i="72" a="1"/>
  <c r="S99" i="72" s="1"/>
  <c r="N99" i="72" a="1"/>
  <c r="N99" i="72" s="1"/>
  <c r="J99" i="72" a="1"/>
  <c r="J99" i="72" s="1"/>
  <c r="F99" i="72" a="1"/>
  <c r="F99" i="72" s="1"/>
  <c r="C99" i="72" a="1"/>
  <c r="C99" i="72" s="1"/>
  <c r="AJ98" i="72" a="1"/>
  <c r="AJ98" i="72" s="1"/>
  <c r="AE98" i="72" a="1"/>
  <c r="AE98" i="72" s="1"/>
  <c r="AA98" i="72" a="1"/>
  <c r="AA98" i="72" s="1"/>
  <c r="R98" i="72" a="1"/>
  <c r="R98" i="72" s="1"/>
  <c r="S98" i="72" a="1"/>
  <c r="S98" i="72" s="1"/>
  <c r="N98" i="72" a="1"/>
  <c r="N98" i="72" s="1"/>
  <c r="J98" i="72" a="1"/>
  <c r="J98" i="72" s="1"/>
  <c r="F98" i="72" a="1"/>
  <c r="F98" i="72" s="1"/>
  <c r="C98" i="72" a="1"/>
  <c r="C98" i="72" s="1"/>
  <c r="AJ97" i="72" a="1"/>
  <c r="AJ97" i="72" s="1"/>
  <c r="AE97" i="72" a="1"/>
  <c r="AE97" i="72" s="1"/>
  <c r="AA97" i="72" a="1"/>
  <c r="AA97" i="72" s="1"/>
  <c r="R97" i="72" a="1"/>
  <c r="R97" i="72" s="1"/>
  <c r="S97" i="72" a="1"/>
  <c r="S97" i="72" s="1"/>
  <c r="N97" i="72" a="1"/>
  <c r="N97" i="72" s="1"/>
  <c r="J97" i="72" a="1"/>
  <c r="J97" i="72" s="1"/>
  <c r="F97" i="72" a="1"/>
  <c r="F97" i="72" s="1"/>
  <c r="C97" i="72" a="1"/>
  <c r="C97" i="72" s="1"/>
  <c r="AJ96" i="72" a="1"/>
  <c r="AJ96" i="72" s="1"/>
  <c r="AE96" i="72" a="1"/>
  <c r="AE96" i="72" s="1"/>
  <c r="AA96" i="72" a="1"/>
  <c r="AA96" i="72" s="1"/>
  <c r="R96" i="72" a="1"/>
  <c r="R96" i="72" s="1"/>
  <c r="S96" i="72" a="1"/>
  <c r="S96" i="72" s="1"/>
  <c r="N96" i="72" a="1"/>
  <c r="N96" i="72" s="1"/>
  <c r="J96" i="72" a="1"/>
  <c r="J96" i="72" s="1"/>
  <c r="F96" i="72" a="1"/>
  <c r="F96" i="72" s="1"/>
  <c r="C96" i="72" a="1"/>
  <c r="C96" i="72" s="1"/>
  <c r="AJ95" i="72" a="1"/>
  <c r="AJ95" i="72" s="1"/>
  <c r="AE95" i="72" a="1"/>
  <c r="AE95" i="72" s="1"/>
  <c r="AA95" i="72" a="1"/>
  <c r="AA95" i="72" s="1"/>
  <c r="R95" i="72" a="1"/>
  <c r="R95" i="72" s="1"/>
  <c r="S95" i="72" a="1"/>
  <c r="S95" i="72" s="1"/>
  <c r="N95" i="72" a="1"/>
  <c r="N95" i="72" s="1"/>
  <c r="J95" i="72" a="1"/>
  <c r="J95" i="72" s="1"/>
  <c r="F95" i="72" a="1"/>
  <c r="F95" i="72" s="1"/>
  <c r="C95" i="72" a="1"/>
  <c r="C95" i="72" s="1"/>
  <c r="AJ94" i="72" a="1"/>
  <c r="AJ94" i="72" s="1"/>
  <c r="AE94" i="72" a="1"/>
  <c r="AE94" i="72" s="1"/>
  <c r="AA94" i="72" a="1"/>
  <c r="AA94" i="72" s="1"/>
  <c r="R94" i="72" a="1"/>
  <c r="R94" i="72" s="1"/>
  <c r="S94" i="72" a="1"/>
  <c r="S94" i="72" s="1"/>
  <c r="N94" i="72" a="1"/>
  <c r="N94" i="72" s="1"/>
  <c r="J94" i="72" a="1"/>
  <c r="J94" i="72" s="1"/>
  <c r="F94" i="72" a="1"/>
  <c r="F94" i="72" s="1"/>
  <c r="C94" i="72" a="1"/>
  <c r="C94" i="72" s="1"/>
  <c r="AJ93" i="72" a="1"/>
  <c r="AJ93" i="72" s="1"/>
  <c r="AE93" i="72" a="1"/>
  <c r="AE93" i="72" s="1"/>
  <c r="AA93" i="72" a="1"/>
  <c r="AA93" i="72" s="1"/>
  <c r="R93" i="72" a="1"/>
  <c r="R93" i="72" s="1"/>
  <c r="S93" i="72" a="1"/>
  <c r="S93" i="72" s="1"/>
  <c r="N93" i="72" a="1"/>
  <c r="N93" i="72" s="1"/>
  <c r="J93" i="72" a="1"/>
  <c r="J93" i="72" s="1"/>
  <c r="F93" i="72" a="1"/>
  <c r="F93" i="72" s="1"/>
  <c r="C93" i="72" a="1"/>
  <c r="C93" i="72" s="1"/>
  <c r="AJ92" i="72" a="1"/>
  <c r="AJ92" i="72" s="1"/>
  <c r="AE92" i="72" a="1"/>
  <c r="AE92" i="72" s="1"/>
  <c r="AA92" i="72" a="1"/>
  <c r="AA92" i="72" s="1"/>
  <c r="R92" i="72" a="1"/>
  <c r="R92" i="72" s="1"/>
  <c r="S92" i="72" a="1"/>
  <c r="S92" i="72" s="1"/>
  <c r="N92" i="72" a="1"/>
  <c r="N92" i="72" s="1"/>
  <c r="J92" i="72" a="1"/>
  <c r="J92" i="72" s="1"/>
  <c r="F92" i="72" a="1"/>
  <c r="F92" i="72" s="1"/>
  <c r="C92" i="72" a="1"/>
  <c r="C92" i="72" s="1"/>
  <c r="AJ91" i="72" a="1"/>
  <c r="AJ91" i="72" s="1"/>
  <c r="AE91" i="72" a="1"/>
  <c r="AE91" i="72" s="1"/>
  <c r="AA91" i="72" a="1"/>
  <c r="AA91" i="72" s="1"/>
  <c r="R91" i="72" a="1"/>
  <c r="R91" i="72" s="1"/>
  <c r="S91" i="72" a="1"/>
  <c r="S91" i="72" s="1"/>
  <c r="N91" i="72" a="1"/>
  <c r="N91" i="72" s="1"/>
  <c r="J91" i="72" a="1"/>
  <c r="J91" i="72" s="1"/>
  <c r="F91" i="72" a="1"/>
  <c r="F91" i="72" s="1"/>
  <c r="C91" i="72" a="1"/>
  <c r="C91" i="72" s="1"/>
  <c r="AJ90" i="72" a="1"/>
  <c r="AJ90" i="72" s="1"/>
  <c r="AE90" i="72" a="1"/>
  <c r="AE90" i="72" s="1"/>
  <c r="AA90" i="72" a="1"/>
  <c r="AA90" i="72" s="1"/>
  <c r="R90" i="72" a="1"/>
  <c r="R90" i="72" s="1"/>
  <c r="S90" i="72" a="1"/>
  <c r="S90" i="72" s="1"/>
  <c r="N90" i="72" a="1"/>
  <c r="N90" i="72" s="1"/>
  <c r="J90" i="72" a="1"/>
  <c r="J90" i="72" s="1"/>
  <c r="F90" i="72" a="1"/>
  <c r="F90" i="72" s="1"/>
  <c r="C90" i="72" a="1"/>
  <c r="C90" i="72" s="1"/>
  <c r="AJ89" i="72" a="1"/>
  <c r="AJ89" i="72" s="1"/>
  <c r="AE89" i="72" a="1"/>
  <c r="AE89" i="72" s="1"/>
  <c r="AA89" i="72" a="1"/>
  <c r="AA89" i="72" s="1"/>
  <c r="R89" i="72" a="1"/>
  <c r="R89" i="72" s="1"/>
  <c r="S89" i="72" a="1"/>
  <c r="S89" i="72" s="1"/>
  <c r="N89" i="72" a="1"/>
  <c r="N89" i="72" s="1"/>
  <c r="J89" i="72" a="1"/>
  <c r="J89" i="72" s="1"/>
  <c r="F89" i="72" a="1"/>
  <c r="F89" i="72" s="1"/>
  <c r="C89" i="72" a="1"/>
  <c r="C89" i="72" s="1"/>
  <c r="AJ88" i="72" a="1"/>
  <c r="AJ88" i="72" s="1"/>
  <c r="AE88" i="72" a="1"/>
  <c r="AE88" i="72" s="1"/>
  <c r="AA88" i="72" a="1"/>
  <c r="AA88" i="72" s="1"/>
  <c r="R88" i="72" a="1"/>
  <c r="R88" i="72" s="1"/>
  <c r="S88" i="72" a="1"/>
  <c r="S88" i="72" s="1"/>
  <c r="N88" i="72" a="1"/>
  <c r="N88" i="72" s="1"/>
  <c r="J88" i="72" a="1"/>
  <c r="J88" i="72" s="1"/>
  <c r="F88" i="72" a="1"/>
  <c r="F88" i="72" s="1"/>
  <c r="C88" i="72" a="1"/>
  <c r="C88" i="72" s="1"/>
  <c r="AJ87" i="72" a="1"/>
  <c r="AJ87" i="72" s="1"/>
  <c r="AE87" i="72" a="1"/>
  <c r="AE87" i="72" s="1"/>
  <c r="AA87" i="72" a="1"/>
  <c r="AA87" i="72" s="1"/>
  <c r="R87" i="72" a="1"/>
  <c r="R87" i="72" s="1"/>
  <c r="S87" i="72" a="1"/>
  <c r="S87" i="72" s="1"/>
  <c r="N87" i="72" a="1"/>
  <c r="N87" i="72" s="1"/>
  <c r="J87" i="72" a="1"/>
  <c r="J87" i="72" s="1"/>
  <c r="F87" i="72" a="1"/>
  <c r="F87" i="72" s="1"/>
  <c r="C87" i="72" a="1"/>
  <c r="C87" i="72" s="1"/>
  <c r="AJ86" i="72" a="1"/>
  <c r="AJ86" i="72" s="1"/>
  <c r="AE86" i="72" a="1"/>
  <c r="AE86" i="72" s="1"/>
  <c r="AA86" i="72" a="1"/>
  <c r="AA86" i="72" s="1"/>
  <c r="R86" i="72" a="1"/>
  <c r="R86" i="72" s="1"/>
  <c r="S86" i="72" a="1"/>
  <c r="S86" i="72" s="1"/>
  <c r="N86" i="72" a="1"/>
  <c r="N86" i="72" s="1"/>
  <c r="J86" i="72" a="1"/>
  <c r="J86" i="72" s="1"/>
  <c r="F86" i="72" a="1"/>
  <c r="F86" i="72" s="1"/>
  <c r="C86" i="72" a="1"/>
  <c r="C86" i="72" s="1"/>
  <c r="AJ85" i="72" a="1"/>
  <c r="AJ85" i="72" s="1"/>
  <c r="AE85" i="72" a="1"/>
  <c r="AE85" i="72" s="1"/>
  <c r="AA85" i="72" a="1"/>
  <c r="AA85" i="72" s="1"/>
  <c r="R85" i="72" a="1"/>
  <c r="R85" i="72" s="1"/>
  <c r="S85" i="72" a="1"/>
  <c r="S85" i="72" s="1"/>
  <c r="N85" i="72" a="1"/>
  <c r="N85" i="72" s="1"/>
  <c r="J85" i="72" a="1"/>
  <c r="J85" i="72" s="1"/>
  <c r="F85" i="72" a="1"/>
  <c r="F85" i="72" s="1"/>
  <c r="C85" i="72" a="1"/>
  <c r="C85" i="72" s="1"/>
  <c r="AJ84" i="72" a="1"/>
  <c r="AJ84" i="72" s="1"/>
  <c r="AE84" i="72" a="1"/>
  <c r="AE84" i="72" s="1"/>
  <c r="AA84" i="72" a="1"/>
  <c r="AA84" i="72" s="1"/>
  <c r="R84" i="72" a="1"/>
  <c r="R84" i="72" s="1"/>
  <c r="S84" i="72" a="1"/>
  <c r="S84" i="72" s="1"/>
  <c r="N84" i="72" a="1"/>
  <c r="N84" i="72" s="1"/>
  <c r="J84" i="72" a="1"/>
  <c r="J84" i="72" s="1"/>
  <c r="F84" i="72" a="1"/>
  <c r="F84" i="72" s="1"/>
  <c r="C84" i="72" a="1"/>
  <c r="C84" i="72" s="1"/>
  <c r="AJ83" i="72" a="1"/>
  <c r="AJ83" i="72" s="1"/>
  <c r="AE83" i="72" a="1"/>
  <c r="AE83" i="72" s="1"/>
  <c r="AA83" i="72" a="1"/>
  <c r="AA83" i="72" s="1"/>
  <c r="R83" i="72" a="1"/>
  <c r="R83" i="72" s="1"/>
  <c r="S83" i="72" a="1"/>
  <c r="S83" i="72" s="1"/>
  <c r="N83" i="72" a="1"/>
  <c r="N83" i="72" s="1"/>
  <c r="J83" i="72" a="1"/>
  <c r="J83" i="72" s="1"/>
  <c r="F83" i="72" a="1"/>
  <c r="F83" i="72" s="1"/>
  <c r="C83" i="72" a="1"/>
  <c r="C83" i="72" s="1"/>
  <c r="AJ82" i="72" a="1"/>
  <c r="AJ82" i="72" s="1"/>
  <c r="AE82" i="72" a="1"/>
  <c r="AE82" i="72" s="1"/>
  <c r="AA82" i="72" a="1"/>
  <c r="AA82" i="72" s="1"/>
  <c r="R82" i="72" a="1"/>
  <c r="R82" i="72" s="1"/>
  <c r="S82" i="72" a="1"/>
  <c r="S82" i="72" s="1"/>
  <c r="N82" i="72" a="1"/>
  <c r="N82" i="72" s="1"/>
  <c r="J82" i="72" a="1"/>
  <c r="J82" i="72" s="1"/>
  <c r="F82" i="72" a="1"/>
  <c r="F82" i="72" s="1"/>
  <c r="C82" i="72" a="1"/>
  <c r="C82" i="72" s="1"/>
  <c r="AJ81" i="72" a="1"/>
  <c r="AJ81" i="72" s="1"/>
  <c r="AE81" i="72" a="1"/>
  <c r="AE81" i="72" s="1"/>
  <c r="AA81" i="72" a="1"/>
  <c r="AA81" i="72" s="1"/>
  <c r="R81" i="72" a="1"/>
  <c r="R81" i="72" s="1"/>
  <c r="S81" i="72" a="1"/>
  <c r="S81" i="72" s="1"/>
  <c r="N81" i="72" a="1"/>
  <c r="N81" i="72" s="1"/>
  <c r="J81" i="72" a="1"/>
  <c r="J81" i="72" s="1"/>
  <c r="F81" i="72" a="1"/>
  <c r="F81" i="72" s="1"/>
  <c r="C81" i="72" a="1"/>
  <c r="C81" i="72" s="1"/>
  <c r="AJ80" i="72" a="1"/>
  <c r="AJ80" i="72" s="1"/>
  <c r="AE80" i="72" a="1"/>
  <c r="AE80" i="72" s="1"/>
  <c r="AA80" i="72" a="1"/>
  <c r="AA80" i="72" s="1"/>
  <c r="R80" i="72" a="1"/>
  <c r="R80" i="72" s="1"/>
  <c r="S80" i="72" a="1"/>
  <c r="S80" i="72" s="1"/>
  <c r="N80" i="72" a="1"/>
  <c r="N80" i="72" s="1"/>
  <c r="J80" i="72" a="1"/>
  <c r="J80" i="72" s="1"/>
  <c r="F80" i="72" a="1"/>
  <c r="F80" i="72" s="1"/>
  <c r="C80" i="72" a="1"/>
  <c r="C80" i="72" s="1"/>
  <c r="AJ79" i="72" a="1"/>
  <c r="AJ79" i="72" s="1"/>
  <c r="AE79" i="72" a="1"/>
  <c r="AE79" i="72" s="1"/>
  <c r="AA79" i="72" a="1"/>
  <c r="AA79" i="72" s="1"/>
  <c r="R79" i="72" a="1"/>
  <c r="R79" i="72" s="1"/>
  <c r="S79" i="72" a="1"/>
  <c r="S79" i="72" s="1"/>
  <c r="N79" i="72" a="1"/>
  <c r="N79" i="72" s="1"/>
  <c r="J79" i="72" a="1"/>
  <c r="J79" i="72" s="1"/>
  <c r="F79" i="72" a="1"/>
  <c r="F79" i="72" s="1"/>
  <c r="C79" i="72" a="1"/>
  <c r="C79" i="72" s="1"/>
  <c r="AJ78" i="72" a="1"/>
  <c r="AJ78" i="72" s="1"/>
  <c r="AE78" i="72" a="1"/>
  <c r="AE78" i="72" s="1"/>
  <c r="AA78" i="72" a="1"/>
  <c r="AA78" i="72" s="1"/>
  <c r="R78" i="72" a="1"/>
  <c r="R78" i="72" s="1"/>
  <c r="S78" i="72" a="1"/>
  <c r="S78" i="72" s="1"/>
  <c r="N78" i="72" a="1"/>
  <c r="N78" i="72" s="1"/>
  <c r="J78" i="72" a="1"/>
  <c r="J78" i="72" s="1"/>
  <c r="F78" i="72" a="1"/>
  <c r="F78" i="72" s="1"/>
  <c r="C78" i="72" a="1"/>
  <c r="C78" i="72" s="1"/>
  <c r="AJ77" i="72" a="1"/>
  <c r="AJ77" i="72" s="1"/>
  <c r="AE77" i="72" a="1"/>
  <c r="AE77" i="72" s="1"/>
  <c r="AA77" i="72" a="1"/>
  <c r="AA77" i="72" s="1"/>
  <c r="R77" i="72" a="1"/>
  <c r="R77" i="72" s="1"/>
  <c r="S77" i="72" a="1"/>
  <c r="S77" i="72" s="1"/>
  <c r="N77" i="72" a="1"/>
  <c r="N77" i="72" s="1"/>
  <c r="J77" i="72" a="1"/>
  <c r="J77" i="72" s="1"/>
  <c r="F77" i="72" a="1"/>
  <c r="F77" i="72" s="1"/>
  <c r="C77" i="72" a="1"/>
  <c r="C77" i="72" s="1"/>
  <c r="AJ76" i="72" a="1"/>
  <c r="AJ76" i="72" s="1"/>
  <c r="AE76" i="72" a="1"/>
  <c r="AE76" i="72" s="1"/>
  <c r="AA76" i="72" a="1"/>
  <c r="AA76" i="72" s="1"/>
  <c r="R76" i="72" a="1"/>
  <c r="R76" i="72" s="1"/>
  <c r="S76" i="72" a="1"/>
  <c r="S76" i="72" s="1"/>
  <c r="N76" i="72" a="1"/>
  <c r="N76" i="72" s="1"/>
  <c r="J76" i="72" a="1"/>
  <c r="J76" i="72" s="1"/>
  <c r="F76" i="72" a="1"/>
  <c r="F76" i="72" s="1"/>
  <c r="C76" i="72" a="1"/>
  <c r="C76" i="72" s="1"/>
  <c r="AJ75" i="72" a="1"/>
  <c r="AJ75" i="72" s="1"/>
  <c r="AE75" i="72" a="1"/>
  <c r="AE75" i="72" s="1"/>
  <c r="AA75" i="72" a="1"/>
  <c r="AA75" i="72" s="1"/>
  <c r="R75" i="72" a="1"/>
  <c r="R75" i="72" s="1"/>
  <c r="S75" i="72" a="1"/>
  <c r="S75" i="72" s="1"/>
  <c r="N75" i="72" a="1"/>
  <c r="N75" i="72" s="1"/>
  <c r="J75" i="72" a="1"/>
  <c r="J75" i="72" s="1"/>
  <c r="F75" i="72" a="1"/>
  <c r="F75" i="72" s="1"/>
  <c r="C75" i="72" a="1"/>
  <c r="C75" i="72" s="1"/>
  <c r="AJ74" i="72" a="1"/>
  <c r="AJ74" i="72" s="1"/>
  <c r="AE74" i="72" a="1"/>
  <c r="AE74" i="72" s="1"/>
  <c r="AA74" i="72" a="1"/>
  <c r="AA74" i="72" s="1"/>
  <c r="R74" i="72" a="1"/>
  <c r="R74" i="72" s="1"/>
  <c r="S74" i="72" a="1"/>
  <c r="S74" i="72" s="1"/>
  <c r="N74" i="72" a="1"/>
  <c r="N74" i="72" s="1"/>
  <c r="J74" i="72" a="1"/>
  <c r="J74" i="72" s="1"/>
  <c r="F74" i="72" a="1"/>
  <c r="F74" i="72" s="1"/>
  <c r="C74" i="72" a="1"/>
  <c r="C74" i="72" s="1"/>
  <c r="AJ73" i="72" a="1"/>
  <c r="AJ73" i="72" s="1"/>
  <c r="AE73" i="72" a="1"/>
  <c r="AE73" i="72" s="1"/>
  <c r="AA73" i="72" a="1"/>
  <c r="AA73" i="72" s="1"/>
  <c r="R73" i="72" a="1"/>
  <c r="R73" i="72" s="1"/>
  <c r="S73" i="72" a="1"/>
  <c r="S73" i="72" s="1"/>
  <c r="N73" i="72" a="1"/>
  <c r="N73" i="72" s="1"/>
  <c r="J73" i="72" a="1"/>
  <c r="J73" i="72" s="1"/>
  <c r="F73" i="72" a="1"/>
  <c r="F73" i="72" s="1"/>
  <c r="C73" i="72" a="1"/>
  <c r="C73" i="72" s="1"/>
  <c r="AJ72" i="72" a="1"/>
  <c r="AJ72" i="72" s="1"/>
  <c r="AE72" i="72" a="1"/>
  <c r="AE72" i="72" s="1"/>
  <c r="AA72" i="72" a="1"/>
  <c r="AA72" i="72" s="1"/>
  <c r="R72" i="72" a="1"/>
  <c r="R72" i="72" s="1"/>
  <c r="S72" i="72" a="1"/>
  <c r="S72" i="72" s="1"/>
  <c r="N72" i="72" a="1"/>
  <c r="N72" i="72" s="1"/>
  <c r="J72" i="72" a="1"/>
  <c r="J72" i="72" s="1"/>
  <c r="F72" i="72" a="1"/>
  <c r="F72" i="72" s="1"/>
  <c r="C72" i="72" a="1"/>
  <c r="C72" i="72" s="1"/>
  <c r="AJ71" i="72" a="1"/>
  <c r="AJ71" i="72" s="1"/>
  <c r="AE71" i="72" a="1"/>
  <c r="AE71" i="72" s="1"/>
  <c r="AA71" i="72" a="1"/>
  <c r="AA71" i="72" s="1"/>
  <c r="R71" i="72" a="1"/>
  <c r="R71" i="72" s="1"/>
  <c r="S71" i="72" a="1"/>
  <c r="S71" i="72" s="1"/>
  <c r="N71" i="72" a="1"/>
  <c r="N71" i="72" s="1"/>
  <c r="J71" i="72" a="1"/>
  <c r="J71" i="72" s="1"/>
  <c r="F71" i="72" a="1"/>
  <c r="F71" i="72" s="1"/>
  <c r="C71" i="72" a="1"/>
  <c r="C71" i="72" s="1"/>
  <c r="AJ70" i="72" a="1"/>
  <c r="AJ70" i="72" s="1"/>
  <c r="AE70" i="72" a="1"/>
  <c r="AE70" i="72" s="1"/>
  <c r="AA70" i="72" a="1"/>
  <c r="AA70" i="72" s="1"/>
  <c r="R70" i="72" a="1"/>
  <c r="R70" i="72" s="1"/>
  <c r="S70" i="72" a="1"/>
  <c r="S70" i="72" s="1"/>
  <c r="N70" i="72" a="1"/>
  <c r="N70" i="72" s="1"/>
  <c r="J70" i="72" a="1"/>
  <c r="J70" i="72" s="1"/>
  <c r="F70" i="72" a="1"/>
  <c r="F70" i="72" s="1"/>
  <c r="C70" i="72" a="1"/>
  <c r="C70" i="72" s="1"/>
  <c r="AJ69" i="72" a="1"/>
  <c r="AJ69" i="72" s="1"/>
  <c r="AE69" i="72" a="1"/>
  <c r="AE69" i="72" s="1"/>
  <c r="AA69" i="72" a="1"/>
  <c r="AA69" i="72" s="1"/>
  <c r="R69" i="72" a="1"/>
  <c r="R69" i="72" s="1"/>
  <c r="S69" i="72" a="1"/>
  <c r="S69" i="72" s="1"/>
  <c r="N69" i="72" a="1"/>
  <c r="N69" i="72" s="1"/>
  <c r="J69" i="72" a="1"/>
  <c r="J69" i="72" s="1"/>
  <c r="F69" i="72" a="1"/>
  <c r="F69" i="72" s="1"/>
  <c r="C69" i="72" a="1"/>
  <c r="C69" i="72" s="1"/>
  <c r="AJ68" i="72" a="1"/>
  <c r="AJ68" i="72" s="1"/>
  <c r="AE68" i="72" a="1"/>
  <c r="AE68" i="72" s="1"/>
  <c r="AA68" i="72" a="1"/>
  <c r="AA68" i="72" s="1"/>
  <c r="R68" i="72" a="1"/>
  <c r="R68" i="72" s="1"/>
  <c r="S68" i="72" a="1"/>
  <c r="S68" i="72" s="1"/>
  <c r="N68" i="72" a="1"/>
  <c r="N68" i="72" s="1"/>
  <c r="J68" i="72" a="1"/>
  <c r="J68" i="72" s="1"/>
  <c r="F68" i="72" a="1"/>
  <c r="F68" i="72" s="1"/>
  <c r="C68" i="72" a="1"/>
  <c r="C68" i="72" s="1"/>
  <c r="AJ67" i="72" a="1"/>
  <c r="AJ67" i="72" s="1"/>
  <c r="AE67" i="72" a="1"/>
  <c r="AE67" i="72" s="1"/>
  <c r="AA67" i="72" a="1"/>
  <c r="AA67" i="72" s="1"/>
  <c r="R67" i="72" a="1"/>
  <c r="R67" i="72" s="1"/>
  <c r="S67" i="72" a="1"/>
  <c r="S67" i="72" s="1"/>
  <c r="N67" i="72" a="1"/>
  <c r="N67" i="72" s="1"/>
  <c r="J67" i="72" a="1"/>
  <c r="J67" i="72" s="1"/>
  <c r="F67" i="72" a="1"/>
  <c r="F67" i="72" s="1"/>
  <c r="C67" i="72" a="1"/>
  <c r="C67" i="72" s="1"/>
  <c r="AJ66" i="72" a="1"/>
  <c r="AJ66" i="72" s="1"/>
  <c r="AE66" i="72" a="1"/>
  <c r="AE66" i="72" s="1"/>
  <c r="AA66" i="72" a="1"/>
  <c r="AA66" i="72" s="1"/>
  <c r="R66" i="72" a="1"/>
  <c r="R66" i="72" s="1"/>
  <c r="S66" i="72" a="1"/>
  <c r="S66" i="72" s="1"/>
  <c r="N66" i="72" a="1"/>
  <c r="N66" i="72" s="1"/>
  <c r="J66" i="72" a="1"/>
  <c r="J66" i="72" s="1"/>
  <c r="F66" i="72" a="1"/>
  <c r="F66" i="72" s="1"/>
  <c r="C66" i="72" a="1"/>
  <c r="C66" i="72" s="1"/>
  <c r="AJ65" i="72" a="1"/>
  <c r="AJ65" i="72" s="1"/>
  <c r="AE65" i="72" a="1"/>
  <c r="AE65" i="72" s="1"/>
  <c r="AA65" i="72" a="1"/>
  <c r="AA65" i="72" s="1"/>
  <c r="R65" i="72" a="1"/>
  <c r="R65" i="72" s="1"/>
  <c r="S65" i="72" a="1"/>
  <c r="S65" i="72" s="1"/>
  <c r="N65" i="72" a="1"/>
  <c r="N65" i="72" s="1"/>
  <c r="J65" i="72" a="1"/>
  <c r="J65" i="72" s="1"/>
  <c r="F65" i="72" a="1"/>
  <c r="F65" i="72" s="1"/>
  <c r="C65" i="72" a="1"/>
  <c r="C65" i="72" s="1"/>
  <c r="AJ64" i="72" a="1"/>
  <c r="AJ64" i="72" s="1"/>
  <c r="AE64" i="72" a="1"/>
  <c r="AE64" i="72" s="1"/>
  <c r="AA64" i="72" a="1"/>
  <c r="AA64" i="72" s="1"/>
  <c r="R64" i="72" a="1"/>
  <c r="R64" i="72" s="1"/>
  <c r="S64" i="72" a="1"/>
  <c r="S64" i="72" s="1"/>
  <c r="N64" i="72" a="1"/>
  <c r="N64" i="72" s="1"/>
  <c r="J64" i="72" a="1"/>
  <c r="J64" i="72" s="1"/>
  <c r="F64" i="72" a="1"/>
  <c r="F64" i="72" s="1"/>
  <c r="C64" i="72" a="1"/>
  <c r="C64" i="72" s="1"/>
  <c r="AJ63" i="72" a="1"/>
  <c r="AJ63" i="72" s="1"/>
  <c r="AE63" i="72" a="1"/>
  <c r="AE63" i="72" s="1"/>
  <c r="AA63" i="72" a="1"/>
  <c r="AA63" i="72" s="1"/>
  <c r="R63" i="72" a="1"/>
  <c r="R63" i="72" s="1"/>
  <c r="S63" i="72" a="1"/>
  <c r="S63" i="72" s="1"/>
  <c r="N63" i="72" a="1"/>
  <c r="N63" i="72" s="1"/>
  <c r="J63" i="72" a="1"/>
  <c r="J63" i="72" s="1"/>
  <c r="F63" i="72" a="1"/>
  <c r="F63" i="72" s="1"/>
  <c r="C63" i="72" a="1"/>
  <c r="C63" i="72" s="1"/>
  <c r="AJ62" i="72" a="1"/>
  <c r="AJ62" i="72" s="1"/>
  <c r="AE62" i="72" a="1"/>
  <c r="AE62" i="72" s="1"/>
  <c r="AA62" i="72" a="1"/>
  <c r="AA62" i="72" s="1"/>
  <c r="R62" i="72" a="1"/>
  <c r="R62" i="72" s="1"/>
  <c r="S62" i="72" a="1"/>
  <c r="S62" i="72" s="1"/>
  <c r="N62" i="72" a="1"/>
  <c r="N62" i="72" s="1"/>
  <c r="J62" i="72" a="1"/>
  <c r="J62" i="72" s="1"/>
  <c r="F62" i="72" a="1"/>
  <c r="F62" i="72" s="1"/>
  <c r="C62" i="72" a="1"/>
  <c r="C62" i="72" s="1"/>
  <c r="AJ61" i="72" a="1"/>
  <c r="AJ61" i="72" s="1"/>
  <c r="AE61" i="72" a="1"/>
  <c r="AE61" i="72" s="1"/>
  <c r="AA61" i="72" a="1"/>
  <c r="AA61" i="72" s="1"/>
  <c r="R61" i="72" a="1"/>
  <c r="R61" i="72" s="1"/>
  <c r="S61" i="72" a="1"/>
  <c r="S61" i="72" s="1"/>
  <c r="N61" i="72" a="1"/>
  <c r="N61" i="72" s="1"/>
  <c r="J61" i="72" a="1"/>
  <c r="J61" i="72" s="1"/>
  <c r="F61" i="72" a="1"/>
  <c r="F61" i="72" s="1"/>
  <c r="C61" i="72" a="1"/>
  <c r="C61" i="72" s="1"/>
  <c r="AJ60" i="72" a="1"/>
  <c r="AJ60" i="72" s="1"/>
  <c r="AE60" i="72" a="1"/>
  <c r="AE60" i="72" s="1"/>
  <c r="AA60" i="72" a="1"/>
  <c r="AA60" i="72" s="1"/>
  <c r="R60" i="72" a="1"/>
  <c r="R60" i="72" s="1"/>
  <c r="S60" i="72" a="1"/>
  <c r="S60" i="72" s="1"/>
  <c r="N60" i="72" a="1"/>
  <c r="N60" i="72" s="1"/>
  <c r="J60" i="72" a="1"/>
  <c r="J60" i="72" s="1"/>
  <c r="F60" i="72" a="1"/>
  <c r="F60" i="72" s="1"/>
  <c r="C60" i="72" a="1"/>
  <c r="C60" i="72" s="1"/>
  <c r="AJ59" i="72" a="1"/>
  <c r="AJ59" i="72" s="1"/>
  <c r="AE59" i="72" a="1"/>
  <c r="AE59" i="72" s="1"/>
  <c r="AA59" i="72" a="1"/>
  <c r="AA59" i="72" s="1"/>
  <c r="R59" i="72" a="1"/>
  <c r="R59" i="72" s="1"/>
  <c r="S59" i="72" a="1"/>
  <c r="S59" i="72" s="1"/>
  <c r="N59" i="72" a="1"/>
  <c r="N59" i="72" s="1"/>
  <c r="J59" i="72" a="1"/>
  <c r="J59" i="72" s="1"/>
  <c r="F59" i="72" a="1"/>
  <c r="F59" i="72" s="1"/>
  <c r="C59" i="72" a="1"/>
  <c r="C59" i="72" s="1"/>
  <c r="AJ58" i="72" a="1"/>
  <c r="AJ58" i="72" s="1"/>
  <c r="AE58" i="72" a="1"/>
  <c r="AE58" i="72" s="1"/>
  <c r="AA58" i="72" a="1"/>
  <c r="AA58" i="72" s="1"/>
  <c r="R58" i="72" a="1"/>
  <c r="R58" i="72" s="1"/>
  <c r="S58" i="72" a="1"/>
  <c r="S58" i="72" s="1"/>
  <c r="N58" i="72" a="1"/>
  <c r="N58" i="72" s="1"/>
  <c r="J58" i="72" a="1"/>
  <c r="J58" i="72" s="1"/>
  <c r="F58" i="72" a="1"/>
  <c r="F58" i="72" s="1"/>
  <c r="C58" i="72" a="1"/>
  <c r="C58" i="72" s="1"/>
  <c r="AJ57" i="72" a="1"/>
  <c r="AJ57" i="72" s="1"/>
  <c r="AE57" i="72" a="1"/>
  <c r="AE57" i="72" s="1"/>
  <c r="AA57" i="72" a="1"/>
  <c r="AA57" i="72" s="1"/>
  <c r="R57" i="72" a="1"/>
  <c r="R57" i="72" s="1"/>
  <c r="S57" i="72" a="1"/>
  <c r="S57" i="72" s="1"/>
  <c r="N57" i="72" a="1"/>
  <c r="N57" i="72" s="1"/>
  <c r="J57" i="72" a="1"/>
  <c r="J57" i="72" s="1"/>
  <c r="F57" i="72" a="1"/>
  <c r="F57" i="72" s="1"/>
  <c r="C57" i="72" a="1"/>
  <c r="C57" i="72" s="1"/>
  <c r="AJ56" i="72" a="1"/>
  <c r="AJ56" i="72" s="1"/>
  <c r="AE56" i="72" a="1"/>
  <c r="AE56" i="72" s="1"/>
  <c r="AA56" i="72" a="1"/>
  <c r="AA56" i="72" s="1"/>
  <c r="R56" i="72" a="1"/>
  <c r="R56" i="72" s="1"/>
  <c r="S56" i="72" a="1"/>
  <c r="S56" i="72" s="1"/>
  <c r="N56" i="72" a="1"/>
  <c r="N56" i="72" s="1"/>
  <c r="J56" i="72" a="1"/>
  <c r="J56" i="72" s="1"/>
  <c r="F56" i="72" a="1"/>
  <c r="F56" i="72" s="1"/>
  <c r="C56" i="72" a="1"/>
  <c r="C56" i="72" s="1"/>
  <c r="AJ55" i="72" a="1"/>
  <c r="AJ55" i="72" s="1"/>
  <c r="AE55" i="72" a="1"/>
  <c r="AE55" i="72" s="1"/>
  <c r="AA55" i="72" a="1"/>
  <c r="AA55" i="72" s="1"/>
  <c r="R55" i="72" a="1"/>
  <c r="R55" i="72" s="1"/>
  <c r="S55" i="72" a="1"/>
  <c r="S55" i="72" s="1"/>
  <c r="N55" i="72" a="1"/>
  <c r="N55" i="72" s="1"/>
  <c r="J55" i="72" a="1"/>
  <c r="J55" i="72" s="1"/>
  <c r="F55" i="72" a="1"/>
  <c r="F55" i="72" s="1"/>
  <c r="C55" i="72" a="1"/>
  <c r="C55" i="72" s="1"/>
  <c r="AJ54" i="72" a="1"/>
  <c r="AJ54" i="72" s="1"/>
  <c r="AE54" i="72" a="1"/>
  <c r="AE54" i="72" s="1"/>
  <c r="AA54" i="72" a="1"/>
  <c r="AA54" i="72" s="1"/>
  <c r="R54" i="72" a="1"/>
  <c r="R54" i="72" s="1"/>
  <c r="S54" i="72" a="1"/>
  <c r="S54" i="72" s="1"/>
  <c r="N54" i="72" a="1"/>
  <c r="N54" i="72" s="1"/>
  <c r="J54" i="72" a="1"/>
  <c r="J54" i="72" s="1"/>
  <c r="F54" i="72" a="1"/>
  <c r="F54" i="72" s="1"/>
  <c r="C54" i="72" a="1"/>
  <c r="C54" i="72" s="1"/>
  <c r="AJ53" i="72" a="1"/>
  <c r="AJ53" i="72" s="1"/>
  <c r="AE53" i="72" a="1"/>
  <c r="AE53" i="72" s="1"/>
  <c r="AA53" i="72" a="1"/>
  <c r="AA53" i="72" s="1"/>
  <c r="R53" i="72" a="1"/>
  <c r="R53" i="72" s="1"/>
  <c r="S53" i="72" a="1"/>
  <c r="S53" i="72" s="1"/>
  <c r="N53" i="72" a="1"/>
  <c r="N53" i="72" s="1"/>
  <c r="J53" i="72" a="1"/>
  <c r="J53" i="72" s="1"/>
  <c r="F53" i="72" a="1"/>
  <c r="F53" i="72" s="1"/>
  <c r="C53" i="72" a="1"/>
  <c r="C53" i="72" s="1"/>
  <c r="AJ52" i="72" a="1"/>
  <c r="AJ52" i="72" s="1"/>
  <c r="AE52" i="72" a="1"/>
  <c r="AE52" i="72" s="1"/>
  <c r="AA52" i="72" a="1"/>
  <c r="AA52" i="72" s="1"/>
  <c r="R52" i="72" a="1"/>
  <c r="R52" i="72" s="1"/>
  <c r="S52" i="72" a="1"/>
  <c r="S52" i="72" s="1"/>
  <c r="N52" i="72" a="1"/>
  <c r="N52" i="72" s="1"/>
  <c r="J52" i="72" a="1"/>
  <c r="J52" i="72" s="1"/>
  <c r="F52" i="72" a="1"/>
  <c r="F52" i="72" s="1"/>
  <c r="C52" i="72" a="1"/>
  <c r="C52" i="72" s="1"/>
  <c r="AJ51" i="72" a="1"/>
  <c r="AJ51" i="72" s="1"/>
  <c r="AE51" i="72" a="1"/>
  <c r="AE51" i="72" s="1"/>
  <c r="AA51" i="72" a="1"/>
  <c r="AA51" i="72" s="1"/>
  <c r="R51" i="72" a="1"/>
  <c r="R51" i="72" s="1"/>
  <c r="S51" i="72" a="1"/>
  <c r="S51" i="72" s="1"/>
  <c r="N51" i="72" a="1"/>
  <c r="N51" i="72" s="1"/>
  <c r="J51" i="72" a="1"/>
  <c r="J51" i="72" s="1"/>
  <c r="F51" i="72" a="1"/>
  <c r="F51" i="72" s="1"/>
  <c r="C51" i="72" a="1"/>
  <c r="C51" i="72" s="1"/>
  <c r="AJ50" i="72" a="1"/>
  <c r="AJ50" i="72" s="1"/>
  <c r="AE50" i="72" a="1"/>
  <c r="AE50" i="72" s="1"/>
  <c r="AA50" i="72" a="1"/>
  <c r="AA50" i="72" s="1"/>
  <c r="R50" i="72" a="1"/>
  <c r="R50" i="72" s="1"/>
  <c r="S50" i="72" a="1"/>
  <c r="S50" i="72" s="1"/>
  <c r="N50" i="72" a="1"/>
  <c r="N50" i="72" s="1"/>
  <c r="J50" i="72" a="1"/>
  <c r="J50" i="72" s="1"/>
  <c r="F50" i="72" a="1"/>
  <c r="F50" i="72" s="1"/>
  <c r="C50" i="72" a="1"/>
  <c r="C50" i="72" s="1"/>
  <c r="AJ49" i="72" a="1"/>
  <c r="AJ49" i="72" s="1"/>
  <c r="AE49" i="72" a="1"/>
  <c r="AE49" i="72" s="1"/>
  <c r="AA49" i="72" a="1"/>
  <c r="AA49" i="72" s="1"/>
  <c r="R49" i="72" a="1"/>
  <c r="R49" i="72" s="1"/>
  <c r="S49" i="72" a="1"/>
  <c r="S49" i="72" s="1"/>
  <c r="N49" i="72" a="1"/>
  <c r="N49" i="72" s="1"/>
  <c r="J49" i="72" a="1"/>
  <c r="J49" i="72" s="1"/>
  <c r="F49" i="72" a="1"/>
  <c r="F49" i="72" s="1"/>
  <c r="C49" i="72" a="1"/>
  <c r="C49" i="72" s="1"/>
  <c r="AJ48" i="72" a="1"/>
  <c r="AJ48" i="72" s="1"/>
  <c r="AE48" i="72" a="1"/>
  <c r="AE48" i="72" s="1"/>
  <c r="AA48" i="72" a="1"/>
  <c r="AA48" i="72" s="1"/>
  <c r="R48" i="72" a="1"/>
  <c r="R48" i="72" s="1"/>
  <c r="S48" i="72" a="1"/>
  <c r="S48" i="72" s="1"/>
  <c r="N48" i="72" a="1"/>
  <c r="N48" i="72" s="1"/>
  <c r="J48" i="72" a="1"/>
  <c r="J48" i="72" s="1"/>
  <c r="F48" i="72" a="1"/>
  <c r="F48" i="72" s="1"/>
  <c r="C48" i="72" a="1"/>
  <c r="C48" i="72" s="1"/>
  <c r="AJ47" i="72" a="1"/>
  <c r="AJ47" i="72" s="1"/>
  <c r="AE47" i="72" a="1"/>
  <c r="AE47" i="72" s="1"/>
  <c r="AA47" i="72" a="1"/>
  <c r="AA47" i="72" s="1"/>
  <c r="R47" i="72" a="1"/>
  <c r="R47" i="72" s="1"/>
  <c r="S47" i="72" a="1"/>
  <c r="S47" i="72" s="1"/>
  <c r="N47" i="72" a="1"/>
  <c r="N47" i="72" s="1"/>
  <c r="J47" i="72" a="1"/>
  <c r="J47" i="72" s="1"/>
  <c r="F47" i="72" a="1"/>
  <c r="F47" i="72" s="1"/>
  <c r="C47" i="72" a="1"/>
  <c r="C47" i="72" s="1"/>
  <c r="AJ46" i="72" a="1"/>
  <c r="AJ46" i="72" s="1"/>
  <c r="AE46" i="72" a="1"/>
  <c r="AE46" i="72" s="1"/>
  <c r="AA46" i="72" a="1"/>
  <c r="AA46" i="72" s="1"/>
  <c r="R46" i="72" a="1"/>
  <c r="R46" i="72" s="1"/>
  <c r="S46" i="72" a="1"/>
  <c r="S46" i="72" s="1"/>
  <c r="N46" i="72" a="1"/>
  <c r="N46" i="72" s="1"/>
  <c r="J46" i="72" a="1"/>
  <c r="J46" i="72" s="1"/>
  <c r="F46" i="72" a="1"/>
  <c r="F46" i="72" s="1"/>
  <c r="C46" i="72" a="1"/>
  <c r="C46" i="72" s="1"/>
  <c r="AJ45" i="72" a="1"/>
  <c r="AJ45" i="72" s="1"/>
  <c r="AE45" i="72" a="1"/>
  <c r="AE45" i="72" s="1"/>
  <c r="AA45" i="72" a="1"/>
  <c r="AA45" i="72" s="1"/>
  <c r="R45" i="72" a="1"/>
  <c r="R45" i="72" s="1"/>
  <c r="S45" i="72" a="1"/>
  <c r="S45" i="72" s="1"/>
  <c r="N45" i="72" a="1"/>
  <c r="N45" i="72" s="1"/>
  <c r="J45" i="72" a="1"/>
  <c r="J45" i="72" s="1"/>
  <c r="F45" i="72" a="1"/>
  <c r="F45" i="72" s="1"/>
  <c r="C45" i="72" a="1"/>
  <c r="C45" i="72" s="1"/>
  <c r="AJ44" i="72" a="1"/>
  <c r="AJ44" i="72" s="1"/>
  <c r="AE44" i="72" a="1"/>
  <c r="AE44" i="72" s="1"/>
  <c r="AA44" i="72" a="1"/>
  <c r="AA44" i="72" s="1"/>
  <c r="R44" i="72" a="1"/>
  <c r="R44" i="72" s="1"/>
  <c r="S44" i="72" a="1"/>
  <c r="S44" i="72" s="1"/>
  <c r="N44" i="72" a="1"/>
  <c r="N44" i="72" s="1"/>
  <c r="J44" i="72" a="1"/>
  <c r="J44" i="72" s="1"/>
  <c r="F44" i="72" a="1"/>
  <c r="F44" i="72" s="1"/>
  <c r="C44" i="72" a="1"/>
  <c r="C44" i="72" s="1"/>
  <c r="AJ43" i="72" a="1"/>
  <c r="AJ43" i="72" s="1"/>
  <c r="AE43" i="72" a="1"/>
  <c r="AE43" i="72" s="1"/>
  <c r="AA43" i="72" a="1"/>
  <c r="AA43" i="72" s="1"/>
  <c r="R43" i="72" a="1"/>
  <c r="R43" i="72" s="1"/>
  <c r="S43" i="72" a="1"/>
  <c r="S43" i="72" s="1"/>
  <c r="N43" i="72" a="1"/>
  <c r="N43" i="72" s="1"/>
  <c r="J43" i="72" a="1"/>
  <c r="J43" i="72" s="1"/>
  <c r="F43" i="72" a="1"/>
  <c r="F43" i="72" s="1"/>
  <c r="C43" i="72" a="1"/>
  <c r="C43" i="72" s="1"/>
  <c r="AJ42" i="72" a="1"/>
  <c r="AJ42" i="72" s="1"/>
  <c r="AE42" i="72" a="1"/>
  <c r="AE42" i="72" s="1"/>
  <c r="AA42" i="72" a="1"/>
  <c r="AA42" i="72" s="1"/>
  <c r="R42" i="72" a="1"/>
  <c r="R42" i="72" s="1"/>
  <c r="S42" i="72" a="1"/>
  <c r="S42" i="72" s="1"/>
  <c r="N42" i="72" a="1"/>
  <c r="N42" i="72" s="1"/>
  <c r="J42" i="72" a="1"/>
  <c r="J42" i="72" s="1"/>
  <c r="F42" i="72" a="1"/>
  <c r="F42" i="72" s="1"/>
  <c r="AE145" i="28" a="1"/>
  <c r="AE145" i="28" s="1"/>
  <c r="AA145" i="28" a="1"/>
  <c r="AA145" i="28" s="1"/>
  <c r="R145" i="28" a="1"/>
  <c r="R145" i="28" s="1"/>
  <c r="S145" i="28" a="1"/>
  <c r="S145" i="28" s="1"/>
  <c r="N145" i="28" a="1"/>
  <c r="N145" i="28" s="1"/>
  <c r="J145" i="28" a="1"/>
  <c r="J145" i="28" s="1"/>
  <c r="F145" i="28" a="1"/>
  <c r="F145" i="28" s="1"/>
  <c r="C145" i="28" a="1"/>
  <c r="C145" i="28" s="1"/>
  <c r="AE144" i="28" a="1"/>
  <c r="AE144" i="28" s="1"/>
  <c r="AA144" i="28" a="1"/>
  <c r="AA144" i="28" s="1"/>
  <c r="R144" i="28" a="1"/>
  <c r="R144" i="28" s="1"/>
  <c r="S144" i="28" a="1"/>
  <c r="S144" i="28" s="1"/>
  <c r="N144" i="28" a="1"/>
  <c r="N144" i="28" s="1"/>
  <c r="J144" i="28" a="1"/>
  <c r="J144" i="28" s="1"/>
  <c r="F144" i="28" a="1"/>
  <c r="F144" i="28" s="1"/>
  <c r="C144" i="28" a="1"/>
  <c r="C144" i="28" s="1"/>
  <c r="AE143" i="28" a="1"/>
  <c r="AE143" i="28" s="1"/>
  <c r="AA143" i="28" a="1"/>
  <c r="AA143" i="28" s="1"/>
  <c r="R143" i="28" a="1"/>
  <c r="R143" i="28" s="1"/>
  <c r="S143" i="28" a="1"/>
  <c r="S143" i="28" s="1"/>
  <c r="N143" i="28" a="1"/>
  <c r="N143" i="28" s="1"/>
  <c r="J143" i="28" a="1"/>
  <c r="J143" i="28" s="1"/>
  <c r="F143" i="28" a="1"/>
  <c r="F143" i="28" s="1"/>
  <c r="C143" i="28" a="1"/>
  <c r="C143" i="28" s="1"/>
  <c r="AE142" i="28" a="1"/>
  <c r="AE142" i="28" s="1"/>
  <c r="AA142" i="28" a="1"/>
  <c r="AA142" i="28" s="1"/>
  <c r="R142" i="28" a="1"/>
  <c r="R142" i="28" s="1"/>
  <c r="S142" i="28" a="1"/>
  <c r="S142" i="28" s="1"/>
  <c r="N142" i="28" a="1"/>
  <c r="N142" i="28" s="1"/>
  <c r="J142" i="28" a="1"/>
  <c r="J142" i="28" s="1"/>
  <c r="F142" i="28" a="1"/>
  <c r="F142" i="28" s="1"/>
  <c r="C142" i="28" a="1"/>
  <c r="C142" i="28" s="1"/>
  <c r="AE141" i="28" a="1"/>
  <c r="AE141" i="28" s="1"/>
  <c r="AA141" i="28" a="1"/>
  <c r="AA141" i="28" s="1"/>
  <c r="R141" i="28" a="1"/>
  <c r="R141" i="28" s="1"/>
  <c r="S141" i="28" a="1"/>
  <c r="S141" i="28" s="1"/>
  <c r="N141" i="28" a="1"/>
  <c r="N141" i="28" s="1"/>
  <c r="J141" i="28" a="1"/>
  <c r="J141" i="28" s="1"/>
  <c r="F141" i="28" a="1"/>
  <c r="F141" i="28" s="1"/>
  <c r="C141" i="28" a="1"/>
  <c r="C141" i="28" s="1"/>
  <c r="AE140" i="28" a="1"/>
  <c r="AE140" i="28" s="1"/>
  <c r="AA140" i="28" a="1"/>
  <c r="AA140" i="28" s="1"/>
  <c r="R140" i="28" a="1"/>
  <c r="R140" i="28" s="1"/>
  <c r="S140" i="28" a="1"/>
  <c r="S140" i="28" s="1"/>
  <c r="N140" i="28" a="1"/>
  <c r="N140" i="28" s="1"/>
  <c r="J140" i="28" a="1"/>
  <c r="J140" i="28" s="1"/>
  <c r="F140" i="28" a="1"/>
  <c r="F140" i="28" s="1"/>
  <c r="C140" i="28" a="1"/>
  <c r="C140" i="28" s="1"/>
  <c r="AE139" i="28" a="1"/>
  <c r="AE139" i="28" s="1"/>
  <c r="AA139" i="28" a="1"/>
  <c r="AA139" i="28" s="1"/>
  <c r="R139" i="28" a="1"/>
  <c r="R139" i="28" s="1"/>
  <c r="S139" i="28" a="1"/>
  <c r="S139" i="28" s="1"/>
  <c r="N139" i="28" a="1"/>
  <c r="N139" i="28" s="1"/>
  <c r="J139" i="28" a="1"/>
  <c r="J139" i="28" s="1"/>
  <c r="F139" i="28" a="1"/>
  <c r="F139" i="28" s="1"/>
  <c r="C139" i="28" a="1"/>
  <c r="C139" i="28" s="1"/>
  <c r="AE138" i="28" a="1"/>
  <c r="AE138" i="28" s="1"/>
  <c r="AA138" i="28" a="1"/>
  <c r="AA138" i="28" s="1"/>
  <c r="R138" i="28" a="1"/>
  <c r="R138" i="28" s="1"/>
  <c r="S138" i="28" a="1"/>
  <c r="S138" i="28" s="1"/>
  <c r="N138" i="28" a="1"/>
  <c r="N138" i="28" s="1"/>
  <c r="J138" i="28" a="1"/>
  <c r="J138" i="28" s="1"/>
  <c r="F138" i="28" a="1"/>
  <c r="F138" i="28" s="1"/>
  <c r="C138" i="28" a="1"/>
  <c r="C138" i="28" s="1"/>
  <c r="AE137" i="28" a="1"/>
  <c r="AE137" i="28" s="1"/>
  <c r="AA137" i="28" a="1"/>
  <c r="AA137" i="28" s="1"/>
  <c r="R137" i="28" a="1"/>
  <c r="R137" i="28" s="1"/>
  <c r="S137" i="28" a="1"/>
  <c r="S137" i="28" s="1"/>
  <c r="N137" i="28" a="1"/>
  <c r="N137" i="28" s="1"/>
  <c r="J137" i="28" a="1"/>
  <c r="J137" i="28" s="1"/>
  <c r="F137" i="28" a="1"/>
  <c r="F137" i="28" s="1"/>
  <c r="C137" i="28" a="1"/>
  <c r="C137" i="28" s="1"/>
  <c r="AE136" i="28" a="1"/>
  <c r="AE136" i="28" s="1"/>
  <c r="AA136" i="28" a="1"/>
  <c r="AA136" i="28" s="1"/>
  <c r="R136" i="28" a="1"/>
  <c r="R136" i="28" s="1"/>
  <c r="S136" i="28" a="1"/>
  <c r="S136" i="28" s="1"/>
  <c r="N136" i="28" a="1"/>
  <c r="N136" i="28" s="1"/>
  <c r="J136" i="28" a="1"/>
  <c r="J136" i="28" s="1"/>
  <c r="F136" i="28" a="1"/>
  <c r="F136" i="28" s="1"/>
  <c r="C136" i="28" a="1"/>
  <c r="C136" i="28" s="1"/>
  <c r="AE135" i="28" a="1"/>
  <c r="AE135" i="28" s="1"/>
  <c r="AA135" i="28" a="1"/>
  <c r="AA135" i="28" s="1"/>
  <c r="R135" i="28" a="1"/>
  <c r="R135" i="28" s="1"/>
  <c r="S135" i="28" a="1"/>
  <c r="S135" i="28" s="1"/>
  <c r="N135" i="28" a="1"/>
  <c r="N135" i="28" s="1"/>
  <c r="J135" i="28" a="1"/>
  <c r="J135" i="28" s="1"/>
  <c r="F135" i="28" a="1"/>
  <c r="F135" i="28" s="1"/>
  <c r="C135" i="28" a="1"/>
  <c r="C135" i="28" s="1"/>
  <c r="AE134" i="28" a="1"/>
  <c r="AE134" i="28" s="1"/>
  <c r="AA134" i="28" a="1"/>
  <c r="AA134" i="28" s="1"/>
  <c r="R134" i="28" a="1"/>
  <c r="R134" i="28" s="1"/>
  <c r="S134" i="28" a="1"/>
  <c r="S134" i="28" s="1"/>
  <c r="N134" i="28" a="1"/>
  <c r="N134" i="28" s="1"/>
  <c r="J134" i="28" a="1"/>
  <c r="J134" i="28" s="1"/>
  <c r="F134" i="28" a="1"/>
  <c r="F134" i="28" s="1"/>
  <c r="C134" i="28" a="1"/>
  <c r="C134" i="28" s="1"/>
  <c r="AE133" i="28" a="1"/>
  <c r="AE133" i="28" s="1"/>
  <c r="AA133" i="28" a="1"/>
  <c r="AA133" i="28" s="1"/>
  <c r="R133" i="28" a="1"/>
  <c r="R133" i="28" s="1"/>
  <c r="S133" i="28" a="1"/>
  <c r="S133" i="28" s="1"/>
  <c r="N133" i="28" a="1"/>
  <c r="N133" i="28" s="1"/>
  <c r="J133" i="28" a="1"/>
  <c r="J133" i="28" s="1"/>
  <c r="F133" i="28" a="1"/>
  <c r="F133" i="28" s="1"/>
  <c r="C133" i="28" a="1"/>
  <c r="C133" i="28" s="1"/>
  <c r="AE132" i="28" a="1"/>
  <c r="AE132" i="28" s="1"/>
  <c r="AA132" i="28" a="1"/>
  <c r="AA132" i="28" s="1"/>
  <c r="R132" i="28" a="1"/>
  <c r="R132" i="28" s="1"/>
  <c r="S132" i="28" a="1"/>
  <c r="S132" i="28" s="1"/>
  <c r="N132" i="28" a="1"/>
  <c r="N132" i="28" s="1"/>
  <c r="J132" i="28" a="1"/>
  <c r="J132" i="28" s="1"/>
  <c r="F132" i="28" a="1"/>
  <c r="F132" i="28" s="1"/>
  <c r="C132" i="28" a="1"/>
  <c r="C132" i="28" s="1"/>
  <c r="AE131" i="28" a="1"/>
  <c r="AE131" i="28" s="1"/>
  <c r="AA131" i="28" a="1"/>
  <c r="AA131" i="28" s="1"/>
  <c r="R131" i="28" a="1"/>
  <c r="R131" i="28" s="1"/>
  <c r="S131" i="28" a="1"/>
  <c r="S131" i="28" s="1"/>
  <c r="N131" i="28" a="1"/>
  <c r="N131" i="28" s="1"/>
  <c r="J131" i="28" a="1"/>
  <c r="J131" i="28" s="1"/>
  <c r="F131" i="28" a="1"/>
  <c r="F131" i="28" s="1"/>
  <c r="C131" i="28" a="1"/>
  <c r="C131" i="28" s="1"/>
  <c r="AE130" i="28" a="1"/>
  <c r="AE130" i="28" s="1"/>
  <c r="AA130" i="28" a="1"/>
  <c r="AA130" i="28" s="1"/>
  <c r="R130" i="28" a="1"/>
  <c r="R130" i="28" s="1"/>
  <c r="S130" i="28" a="1"/>
  <c r="S130" i="28" s="1"/>
  <c r="N130" i="28" a="1"/>
  <c r="N130" i="28" s="1"/>
  <c r="J130" i="28" a="1"/>
  <c r="J130" i="28" s="1"/>
  <c r="F130" i="28" a="1"/>
  <c r="F130" i="28" s="1"/>
  <c r="C130" i="28" a="1"/>
  <c r="C130" i="28" s="1"/>
  <c r="AE129" i="28" a="1"/>
  <c r="AE129" i="28" s="1"/>
  <c r="AA129" i="28" a="1"/>
  <c r="AA129" i="28" s="1"/>
  <c r="R129" i="28" a="1"/>
  <c r="R129" i="28" s="1"/>
  <c r="S129" i="28" a="1"/>
  <c r="S129" i="28" s="1"/>
  <c r="N129" i="28" a="1"/>
  <c r="N129" i="28" s="1"/>
  <c r="J129" i="28" a="1"/>
  <c r="J129" i="28" s="1"/>
  <c r="F129" i="28" a="1"/>
  <c r="F129" i="28" s="1"/>
  <c r="C129" i="28" a="1"/>
  <c r="C129" i="28" s="1"/>
  <c r="AE128" i="28" a="1"/>
  <c r="AE128" i="28" s="1"/>
  <c r="AA128" i="28" a="1"/>
  <c r="AA128" i="28" s="1"/>
  <c r="R128" i="28" a="1"/>
  <c r="R128" i="28" s="1"/>
  <c r="S128" i="28" a="1"/>
  <c r="S128" i="28" s="1"/>
  <c r="N128" i="28" a="1"/>
  <c r="N128" i="28" s="1"/>
  <c r="J128" i="28" a="1"/>
  <c r="J128" i="28" s="1"/>
  <c r="F128" i="28" a="1"/>
  <c r="F128" i="28" s="1"/>
  <c r="C128" i="28" a="1"/>
  <c r="C128" i="28" s="1"/>
  <c r="AE127" i="28" a="1"/>
  <c r="AE127" i="28" s="1"/>
  <c r="AA127" i="28" a="1"/>
  <c r="AA127" i="28" s="1"/>
  <c r="R127" i="28" a="1"/>
  <c r="R127" i="28" s="1"/>
  <c r="S127" i="28" a="1"/>
  <c r="S127" i="28" s="1"/>
  <c r="N127" i="28" a="1"/>
  <c r="N127" i="28" s="1"/>
  <c r="J127" i="28" a="1"/>
  <c r="J127" i="28" s="1"/>
  <c r="F127" i="28" a="1"/>
  <c r="F127" i="28" s="1"/>
  <c r="C127" i="28" a="1"/>
  <c r="C127" i="28" s="1"/>
  <c r="AE126" i="28" a="1"/>
  <c r="AE126" i="28" s="1"/>
  <c r="AA126" i="28" a="1"/>
  <c r="AA126" i="28" s="1"/>
  <c r="R126" i="28" a="1"/>
  <c r="R126" i="28" s="1"/>
  <c r="S126" i="28" a="1"/>
  <c r="S126" i="28" s="1"/>
  <c r="N126" i="28" a="1"/>
  <c r="N126" i="28" s="1"/>
  <c r="J126" i="28" a="1"/>
  <c r="J126" i="28" s="1"/>
  <c r="F126" i="28" a="1"/>
  <c r="F126" i="28" s="1"/>
  <c r="C126" i="28" a="1"/>
  <c r="C126" i="28" s="1"/>
  <c r="AE125" i="28" a="1"/>
  <c r="AE125" i="28" s="1"/>
  <c r="AA125" i="28" a="1"/>
  <c r="AA125" i="28" s="1"/>
  <c r="R125" i="28" a="1"/>
  <c r="R125" i="28" s="1"/>
  <c r="S125" i="28" a="1"/>
  <c r="S125" i="28" s="1"/>
  <c r="N125" i="28" a="1"/>
  <c r="N125" i="28" s="1"/>
  <c r="J125" i="28" a="1"/>
  <c r="J125" i="28" s="1"/>
  <c r="F125" i="28" a="1"/>
  <c r="F125" i="28" s="1"/>
  <c r="C125" i="28" a="1"/>
  <c r="C125" i="28" s="1"/>
  <c r="AE124" i="28" a="1"/>
  <c r="AE124" i="28" s="1"/>
  <c r="AA124" i="28" a="1"/>
  <c r="AA124" i="28" s="1"/>
  <c r="R124" i="28" a="1"/>
  <c r="R124" i="28" s="1"/>
  <c r="S124" i="28" a="1"/>
  <c r="S124" i="28" s="1"/>
  <c r="N124" i="28" a="1"/>
  <c r="N124" i="28" s="1"/>
  <c r="J124" i="28" a="1"/>
  <c r="J124" i="28" s="1"/>
  <c r="F124" i="28" a="1"/>
  <c r="F124" i="28" s="1"/>
  <c r="C124" i="28" a="1"/>
  <c r="C124" i="28" s="1"/>
  <c r="AE123" i="28" a="1"/>
  <c r="AE123" i="28" s="1"/>
  <c r="AA123" i="28" a="1"/>
  <c r="AA123" i="28" s="1"/>
  <c r="R123" i="28" a="1"/>
  <c r="R123" i="28" s="1"/>
  <c r="S123" i="28" a="1"/>
  <c r="S123" i="28" s="1"/>
  <c r="N123" i="28" a="1"/>
  <c r="N123" i="28" s="1"/>
  <c r="J123" i="28" a="1"/>
  <c r="J123" i="28" s="1"/>
  <c r="F123" i="28" a="1"/>
  <c r="F123" i="28" s="1"/>
  <c r="C123" i="28" a="1"/>
  <c r="C123" i="28" s="1"/>
  <c r="AE122" i="28" a="1"/>
  <c r="AE122" i="28" s="1"/>
  <c r="AA122" i="28" a="1"/>
  <c r="AA122" i="28" s="1"/>
  <c r="R122" i="28" a="1"/>
  <c r="R122" i="28" s="1"/>
  <c r="S122" i="28" a="1"/>
  <c r="S122" i="28" s="1"/>
  <c r="N122" i="28" a="1"/>
  <c r="N122" i="28" s="1"/>
  <c r="J122" i="28" a="1"/>
  <c r="J122" i="28" s="1"/>
  <c r="F122" i="28" a="1"/>
  <c r="F122" i="28" s="1"/>
  <c r="C122" i="28" a="1"/>
  <c r="C122" i="28" s="1"/>
  <c r="AE121" i="28" a="1"/>
  <c r="AE121" i="28" s="1"/>
  <c r="AA121" i="28" a="1"/>
  <c r="AA121" i="28" s="1"/>
  <c r="R121" i="28" a="1"/>
  <c r="R121" i="28" s="1"/>
  <c r="S121" i="28" a="1"/>
  <c r="S121" i="28" s="1"/>
  <c r="N121" i="28" a="1"/>
  <c r="N121" i="28" s="1"/>
  <c r="J121" i="28" a="1"/>
  <c r="J121" i="28" s="1"/>
  <c r="F121" i="28" a="1"/>
  <c r="F121" i="28" s="1"/>
  <c r="C121" i="28" a="1"/>
  <c r="C121" i="28" s="1"/>
  <c r="AE120" i="28" a="1"/>
  <c r="AE120" i="28" s="1"/>
  <c r="AA120" i="28" a="1"/>
  <c r="AA120" i="28" s="1"/>
  <c r="R120" i="28" a="1"/>
  <c r="R120" i="28" s="1"/>
  <c r="S120" i="28" a="1"/>
  <c r="S120" i="28" s="1"/>
  <c r="N120" i="28" a="1"/>
  <c r="N120" i="28" s="1"/>
  <c r="J120" i="28" a="1"/>
  <c r="J120" i="28" s="1"/>
  <c r="F120" i="28" a="1"/>
  <c r="F120" i="28" s="1"/>
  <c r="C120" i="28" a="1"/>
  <c r="C120" i="28" s="1"/>
  <c r="AE119" i="28" a="1"/>
  <c r="AE119" i="28" s="1"/>
  <c r="AA119" i="28" a="1"/>
  <c r="AA119" i="28" s="1"/>
  <c r="R119" i="28" a="1"/>
  <c r="R119" i="28" s="1"/>
  <c r="S119" i="28" a="1"/>
  <c r="S119" i="28" s="1"/>
  <c r="N119" i="28" a="1"/>
  <c r="N119" i="28" s="1"/>
  <c r="J119" i="28" a="1"/>
  <c r="J119" i="28" s="1"/>
  <c r="F119" i="28" a="1"/>
  <c r="F119" i="28" s="1"/>
  <c r="C119" i="28" a="1"/>
  <c r="C119" i="28" s="1"/>
  <c r="AE118" i="28" a="1"/>
  <c r="AE118" i="28" s="1"/>
  <c r="AA118" i="28" a="1"/>
  <c r="AA118" i="28" s="1"/>
  <c r="R118" i="28" a="1"/>
  <c r="R118" i="28" s="1"/>
  <c r="S118" i="28" a="1"/>
  <c r="S118" i="28" s="1"/>
  <c r="N118" i="28" a="1"/>
  <c r="N118" i="28" s="1"/>
  <c r="J118" i="28" a="1"/>
  <c r="J118" i="28" s="1"/>
  <c r="F118" i="28" a="1"/>
  <c r="F118" i="28" s="1"/>
  <c r="C118" i="28" a="1"/>
  <c r="C118" i="28" s="1"/>
  <c r="AE117" i="28" a="1"/>
  <c r="AE117" i="28" s="1"/>
  <c r="AA117" i="28" a="1"/>
  <c r="AA117" i="28" s="1"/>
  <c r="R117" i="28" a="1"/>
  <c r="R117" i="28" s="1"/>
  <c r="S117" i="28" a="1"/>
  <c r="S117" i="28" s="1"/>
  <c r="N117" i="28" a="1"/>
  <c r="N117" i="28" s="1"/>
  <c r="J117" i="28" a="1"/>
  <c r="J117" i="28" s="1"/>
  <c r="F117" i="28" a="1"/>
  <c r="F117" i="28" s="1"/>
  <c r="C117" i="28" a="1"/>
  <c r="C117" i="28" s="1"/>
  <c r="AE116" i="28" a="1"/>
  <c r="AE116" i="28" s="1"/>
  <c r="AA116" i="28" a="1"/>
  <c r="AA116" i="28" s="1"/>
  <c r="R116" i="28" a="1"/>
  <c r="R116" i="28" s="1"/>
  <c r="S116" i="28" a="1"/>
  <c r="S116" i="28" s="1"/>
  <c r="N116" i="28" a="1"/>
  <c r="N116" i="28" s="1"/>
  <c r="J116" i="28" a="1"/>
  <c r="J116" i="28" s="1"/>
  <c r="F116" i="28" a="1"/>
  <c r="F116" i="28" s="1"/>
  <c r="C116" i="28" a="1"/>
  <c r="C116" i="28" s="1"/>
  <c r="AE115" i="28" a="1"/>
  <c r="AE115" i="28" s="1"/>
  <c r="AA115" i="28" a="1"/>
  <c r="AA115" i="28" s="1"/>
  <c r="R115" i="28" a="1"/>
  <c r="R115" i="28" s="1"/>
  <c r="S115" i="28" a="1"/>
  <c r="S115" i="28" s="1"/>
  <c r="N115" i="28" a="1"/>
  <c r="N115" i="28" s="1"/>
  <c r="J115" i="28" a="1"/>
  <c r="J115" i="28" s="1"/>
  <c r="F115" i="28" a="1"/>
  <c r="F115" i="28" s="1"/>
  <c r="C115" i="28" a="1"/>
  <c r="C115" i="28" s="1"/>
  <c r="AE114" i="28" a="1"/>
  <c r="AE114" i="28" s="1"/>
  <c r="AA114" i="28" a="1"/>
  <c r="AA114" i="28" s="1"/>
  <c r="R114" i="28" a="1"/>
  <c r="R114" i="28" s="1"/>
  <c r="S114" i="28" a="1"/>
  <c r="S114" i="28" s="1"/>
  <c r="N114" i="28" a="1"/>
  <c r="N114" i="28" s="1"/>
  <c r="J114" i="28" a="1"/>
  <c r="J114" i="28" s="1"/>
  <c r="F114" i="28" a="1"/>
  <c r="F114" i="28" s="1"/>
  <c r="C114" i="28" a="1"/>
  <c r="C114" i="28" s="1"/>
  <c r="AE113" i="28" a="1"/>
  <c r="AE113" i="28" s="1"/>
  <c r="AA113" i="28" a="1"/>
  <c r="AA113" i="28" s="1"/>
  <c r="R113" i="28" a="1"/>
  <c r="R113" i="28" s="1"/>
  <c r="S113" i="28" a="1"/>
  <c r="S113" i="28" s="1"/>
  <c r="N113" i="28" a="1"/>
  <c r="N113" i="28" s="1"/>
  <c r="J113" i="28" a="1"/>
  <c r="J113" i="28" s="1"/>
  <c r="F113" i="28" a="1"/>
  <c r="F113" i="28" s="1"/>
  <c r="C113" i="28" a="1"/>
  <c r="C113" i="28" s="1"/>
  <c r="AE112" i="28" a="1"/>
  <c r="AE112" i="28" s="1"/>
  <c r="AA112" i="28" a="1"/>
  <c r="AA112" i="28" s="1"/>
  <c r="R112" i="28" a="1"/>
  <c r="R112" i="28" s="1"/>
  <c r="S112" i="28" a="1"/>
  <c r="S112" i="28" s="1"/>
  <c r="N112" i="28" a="1"/>
  <c r="N112" i="28" s="1"/>
  <c r="J112" i="28" a="1"/>
  <c r="J112" i="28" s="1"/>
  <c r="F112" i="28" a="1"/>
  <c r="F112" i="28" s="1"/>
  <c r="C112" i="28" a="1"/>
  <c r="C112" i="28" s="1"/>
  <c r="AE111" i="28" a="1"/>
  <c r="AE111" i="28" s="1"/>
  <c r="AA111" i="28" a="1"/>
  <c r="AA111" i="28" s="1"/>
  <c r="R111" i="28" a="1"/>
  <c r="R111" i="28" s="1"/>
  <c r="S111" i="28" a="1"/>
  <c r="S111" i="28" s="1"/>
  <c r="N111" i="28" a="1"/>
  <c r="N111" i="28" s="1"/>
  <c r="J111" i="28" a="1"/>
  <c r="J111" i="28" s="1"/>
  <c r="F111" i="28" a="1"/>
  <c r="F111" i="28" s="1"/>
  <c r="C111" i="28" a="1"/>
  <c r="C111" i="28" s="1"/>
  <c r="AE110" i="28" a="1"/>
  <c r="AE110" i="28" s="1"/>
  <c r="AA110" i="28" a="1"/>
  <c r="AA110" i="28" s="1"/>
  <c r="R110" i="28" a="1"/>
  <c r="R110" i="28" s="1"/>
  <c r="S110" i="28" a="1"/>
  <c r="S110" i="28" s="1"/>
  <c r="N110" i="28" a="1"/>
  <c r="N110" i="28" s="1"/>
  <c r="J110" i="28" a="1"/>
  <c r="J110" i="28" s="1"/>
  <c r="F110" i="28" a="1"/>
  <c r="F110" i="28" s="1"/>
  <c r="C110" i="28" a="1"/>
  <c r="C110" i="28" s="1"/>
  <c r="AE109" i="28" a="1"/>
  <c r="AE109" i="28" s="1"/>
  <c r="AA109" i="28" a="1"/>
  <c r="AA109" i="28" s="1"/>
  <c r="R109" i="28" a="1"/>
  <c r="R109" i="28" s="1"/>
  <c r="S109" i="28" a="1"/>
  <c r="S109" i="28" s="1"/>
  <c r="N109" i="28" a="1"/>
  <c r="N109" i="28" s="1"/>
  <c r="J109" i="28" a="1"/>
  <c r="J109" i="28" s="1"/>
  <c r="F109" i="28" a="1"/>
  <c r="F109" i="28" s="1"/>
  <c r="C109" i="28" a="1"/>
  <c r="C109" i="28" s="1"/>
  <c r="AE108" i="28" a="1"/>
  <c r="AE108" i="28" s="1"/>
  <c r="AA108" i="28" a="1"/>
  <c r="AA108" i="28" s="1"/>
  <c r="R108" i="28" a="1"/>
  <c r="R108" i="28" s="1"/>
  <c r="S108" i="28" a="1"/>
  <c r="S108" i="28" s="1"/>
  <c r="N108" i="28" a="1"/>
  <c r="N108" i="28" s="1"/>
  <c r="J108" i="28" a="1"/>
  <c r="J108" i="28" s="1"/>
  <c r="F108" i="28" a="1"/>
  <c r="F108" i="28" s="1"/>
  <c r="C108" i="28" a="1"/>
  <c r="C108" i="28" s="1"/>
  <c r="AE107" i="28" a="1"/>
  <c r="AE107" i="28" s="1"/>
  <c r="AA107" i="28" a="1"/>
  <c r="AA107" i="28" s="1"/>
  <c r="R107" i="28" a="1"/>
  <c r="R107" i="28" s="1"/>
  <c r="S107" i="28" a="1"/>
  <c r="S107" i="28" s="1"/>
  <c r="N107" i="28" a="1"/>
  <c r="N107" i="28" s="1"/>
  <c r="J107" i="28" a="1"/>
  <c r="J107" i="28" s="1"/>
  <c r="F107" i="28" a="1"/>
  <c r="F107" i="28" s="1"/>
  <c r="C107" i="28" a="1"/>
  <c r="C107" i="28" s="1"/>
  <c r="AE106" i="28" a="1"/>
  <c r="AE106" i="28" s="1"/>
  <c r="AA106" i="28" a="1"/>
  <c r="AA106" i="28" s="1"/>
  <c r="R106" i="28" a="1"/>
  <c r="R106" i="28" s="1"/>
  <c r="S106" i="28" a="1"/>
  <c r="S106" i="28" s="1"/>
  <c r="N106" i="28" a="1"/>
  <c r="N106" i="28" s="1"/>
  <c r="J106" i="28" a="1"/>
  <c r="J106" i="28" s="1"/>
  <c r="F106" i="28" a="1"/>
  <c r="F106" i="28" s="1"/>
  <c r="C106" i="28" a="1"/>
  <c r="C106" i="28" s="1"/>
  <c r="AE105" i="28" a="1"/>
  <c r="AE105" i="28" s="1"/>
  <c r="AA105" i="28" a="1"/>
  <c r="AA105" i="28" s="1"/>
  <c r="R105" i="28" a="1"/>
  <c r="R105" i="28" s="1"/>
  <c r="S105" i="28" a="1"/>
  <c r="S105" i="28" s="1"/>
  <c r="N105" i="28" a="1"/>
  <c r="N105" i="28" s="1"/>
  <c r="J105" i="28" a="1"/>
  <c r="J105" i="28" s="1"/>
  <c r="F105" i="28" a="1"/>
  <c r="F105" i="28" s="1"/>
  <c r="C105" i="28" a="1"/>
  <c r="C105" i="28" s="1"/>
  <c r="AE104" i="28" a="1"/>
  <c r="AE104" i="28" s="1"/>
  <c r="AA104" i="28" a="1"/>
  <c r="AA104" i="28" s="1"/>
  <c r="R104" i="28" a="1"/>
  <c r="R104" i="28" s="1"/>
  <c r="S104" i="28" a="1"/>
  <c r="S104" i="28" s="1"/>
  <c r="N104" i="28" a="1"/>
  <c r="N104" i="28" s="1"/>
  <c r="J104" i="28" a="1"/>
  <c r="J104" i="28" s="1"/>
  <c r="F104" i="28" a="1"/>
  <c r="F104" i="28" s="1"/>
  <c r="C104" i="28" a="1"/>
  <c r="C104" i="28" s="1"/>
  <c r="AE103" i="28" a="1"/>
  <c r="AE103" i="28" s="1"/>
  <c r="AA103" i="28" a="1"/>
  <c r="AA103" i="28" s="1"/>
  <c r="R103" i="28" a="1"/>
  <c r="R103" i="28" s="1"/>
  <c r="S103" i="28" a="1"/>
  <c r="S103" i="28" s="1"/>
  <c r="N103" i="28" a="1"/>
  <c r="N103" i="28" s="1"/>
  <c r="J103" i="28" a="1"/>
  <c r="J103" i="28" s="1"/>
  <c r="F103" i="28" a="1"/>
  <c r="F103" i="28" s="1"/>
  <c r="C103" i="28" a="1"/>
  <c r="C103" i="28" s="1"/>
  <c r="AE102" i="28" a="1"/>
  <c r="AE102" i="28" s="1"/>
  <c r="AA102" i="28" a="1"/>
  <c r="AA102" i="28" s="1"/>
  <c r="R102" i="28" a="1"/>
  <c r="R102" i="28" s="1"/>
  <c r="S102" i="28" a="1"/>
  <c r="S102" i="28" s="1"/>
  <c r="N102" i="28" a="1"/>
  <c r="N102" i="28" s="1"/>
  <c r="J102" i="28" a="1"/>
  <c r="J102" i="28" s="1"/>
  <c r="F102" i="28" a="1"/>
  <c r="F102" i="28" s="1"/>
  <c r="C102" i="28" a="1"/>
  <c r="C102" i="28" s="1"/>
  <c r="AE101" i="28" a="1"/>
  <c r="AE101" i="28" s="1"/>
  <c r="AA101" i="28" a="1"/>
  <c r="AA101" i="28" s="1"/>
  <c r="R101" i="28" a="1"/>
  <c r="R101" i="28" s="1"/>
  <c r="S101" i="28" a="1"/>
  <c r="S101" i="28" s="1"/>
  <c r="N101" i="28" a="1"/>
  <c r="N101" i="28" s="1"/>
  <c r="J101" i="28" a="1"/>
  <c r="J101" i="28" s="1"/>
  <c r="F101" i="28" a="1"/>
  <c r="F101" i="28" s="1"/>
  <c r="C101" i="28" a="1"/>
  <c r="C101" i="28" s="1"/>
  <c r="AE100" i="28" a="1"/>
  <c r="AE100" i="28" s="1"/>
  <c r="AA100" i="28" a="1"/>
  <c r="AA100" i="28" s="1"/>
  <c r="R100" i="28" a="1"/>
  <c r="R100" i="28" s="1"/>
  <c r="S100" i="28" a="1"/>
  <c r="S100" i="28" s="1"/>
  <c r="N100" i="28" a="1"/>
  <c r="N100" i="28" s="1"/>
  <c r="J100" i="28" a="1"/>
  <c r="J100" i="28" s="1"/>
  <c r="F100" i="28" a="1"/>
  <c r="F100" i="28" s="1"/>
  <c r="C100" i="28" a="1"/>
  <c r="C100" i="28" s="1"/>
  <c r="AE99" i="28" a="1"/>
  <c r="AE99" i="28" s="1"/>
  <c r="AA99" i="28" a="1"/>
  <c r="AA99" i="28" s="1"/>
  <c r="R99" i="28" a="1"/>
  <c r="R99" i="28" s="1"/>
  <c r="S99" i="28" a="1"/>
  <c r="S99" i="28" s="1"/>
  <c r="N99" i="28" a="1"/>
  <c r="N99" i="28" s="1"/>
  <c r="J99" i="28" a="1"/>
  <c r="J99" i="28" s="1"/>
  <c r="F99" i="28" a="1"/>
  <c r="F99" i="28" s="1"/>
  <c r="C99" i="28" a="1"/>
  <c r="C99" i="28" s="1"/>
  <c r="AE98" i="28" a="1"/>
  <c r="AE98" i="28" s="1"/>
  <c r="AA98" i="28" a="1"/>
  <c r="AA98" i="28" s="1"/>
  <c r="R98" i="28" a="1"/>
  <c r="R98" i="28" s="1"/>
  <c r="S98" i="28" a="1"/>
  <c r="S98" i="28" s="1"/>
  <c r="N98" i="28" a="1"/>
  <c r="N98" i="28" s="1"/>
  <c r="J98" i="28" a="1"/>
  <c r="J98" i="28" s="1"/>
  <c r="F98" i="28" a="1"/>
  <c r="F98" i="28" s="1"/>
  <c r="C98" i="28" a="1"/>
  <c r="C98" i="28" s="1"/>
  <c r="AE97" i="28" a="1"/>
  <c r="AE97" i="28" s="1"/>
  <c r="AA97" i="28" a="1"/>
  <c r="AA97" i="28" s="1"/>
  <c r="R97" i="28" a="1"/>
  <c r="R97" i="28" s="1"/>
  <c r="S97" i="28" a="1"/>
  <c r="S97" i="28" s="1"/>
  <c r="N97" i="28" a="1"/>
  <c r="N97" i="28" s="1"/>
  <c r="J97" i="28" a="1"/>
  <c r="J97" i="28" s="1"/>
  <c r="F97" i="28" a="1"/>
  <c r="F97" i="28" s="1"/>
  <c r="C97" i="28" a="1"/>
  <c r="C97" i="28" s="1"/>
  <c r="AE96" i="28" a="1"/>
  <c r="AE96" i="28" s="1"/>
  <c r="AA96" i="28" a="1"/>
  <c r="AA96" i="28" s="1"/>
  <c r="R96" i="28" a="1"/>
  <c r="R96" i="28" s="1"/>
  <c r="S96" i="28" a="1"/>
  <c r="S96" i="28" s="1"/>
  <c r="N96" i="28" a="1"/>
  <c r="N96" i="28" s="1"/>
  <c r="J96" i="28" a="1"/>
  <c r="J96" i="28" s="1"/>
  <c r="F96" i="28" a="1"/>
  <c r="F96" i="28" s="1"/>
  <c r="C96" i="28" a="1"/>
  <c r="C96" i="28" s="1"/>
  <c r="AE95" i="28" a="1"/>
  <c r="AE95" i="28" s="1"/>
  <c r="AA95" i="28" a="1"/>
  <c r="AA95" i="28" s="1"/>
  <c r="R95" i="28" a="1"/>
  <c r="R95" i="28" s="1"/>
  <c r="S95" i="28" a="1"/>
  <c r="S95" i="28" s="1"/>
  <c r="N95" i="28" a="1"/>
  <c r="N95" i="28" s="1"/>
  <c r="J95" i="28" a="1"/>
  <c r="J95" i="28" s="1"/>
  <c r="F95" i="28" a="1"/>
  <c r="F95" i="28" s="1"/>
  <c r="C95" i="28" a="1"/>
  <c r="C95" i="28" s="1"/>
  <c r="AE94" i="28" a="1"/>
  <c r="AE94" i="28" s="1"/>
  <c r="AA94" i="28" a="1"/>
  <c r="AA94" i="28" s="1"/>
  <c r="R94" i="28" a="1"/>
  <c r="R94" i="28" s="1"/>
  <c r="S94" i="28" a="1"/>
  <c r="S94" i="28" s="1"/>
  <c r="N94" i="28" a="1"/>
  <c r="N94" i="28" s="1"/>
  <c r="J94" i="28" a="1"/>
  <c r="J94" i="28" s="1"/>
  <c r="F94" i="28" a="1"/>
  <c r="F94" i="28" s="1"/>
  <c r="C94" i="28" a="1"/>
  <c r="C94" i="28" s="1"/>
  <c r="AE93" i="28" a="1"/>
  <c r="AE93" i="28" s="1"/>
  <c r="AA93" i="28" a="1"/>
  <c r="AA93" i="28" s="1"/>
  <c r="R93" i="28" a="1"/>
  <c r="R93" i="28" s="1"/>
  <c r="S93" i="28" a="1"/>
  <c r="S93" i="28" s="1"/>
  <c r="N93" i="28" a="1"/>
  <c r="N93" i="28" s="1"/>
  <c r="J93" i="28" a="1"/>
  <c r="J93" i="28" s="1"/>
  <c r="F93" i="28" a="1"/>
  <c r="F93" i="28" s="1"/>
  <c r="C93" i="28" a="1"/>
  <c r="C93" i="28" s="1"/>
  <c r="AE92" i="28" a="1"/>
  <c r="AE92" i="28" s="1"/>
  <c r="AA92" i="28" a="1"/>
  <c r="AA92" i="28" s="1"/>
  <c r="R92" i="28" a="1"/>
  <c r="R92" i="28" s="1"/>
  <c r="S92" i="28" a="1"/>
  <c r="S92" i="28" s="1"/>
  <c r="N92" i="28" a="1"/>
  <c r="N92" i="28" s="1"/>
  <c r="J92" i="28" a="1"/>
  <c r="J92" i="28" s="1"/>
  <c r="F92" i="28" a="1"/>
  <c r="F92" i="28" s="1"/>
  <c r="C92" i="28" a="1"/>
  <c r="C92" i="28" s="1"/>
  <c r="AE91" i="28" a="1"/>
  <c r="AE91" i="28" s="1"/>
  <c r="AA91" i="28" a="1"/>
  <c r="AA91" i="28" s="1"/>
  <c r="R91" i="28" a="1"/>
  <c r="R91" i="28" s="1"/>
  <c r="S91" i="28" a="1"/>
  <c r="S91" i="28" s="1"/>
  <c r="N91" i="28" a="1"/>
  <c r="N91" i="28" s="1"/>
  <c r="J91" i="28" a="1"/>
  <c r="J91" i="28" s="1"/>
  <c r="F91" i="28" a="1"/>
  <c r="F91" i="28" s="1"/>
  <c r="C91" i="28" a="1"/>
  <c r="C91" i="28" s="1"/>
  <c r="AE90" i="28" a="1"/>
  <c r="AE90" i="28" s="1"/>
  <c r="AA90" i="28" a="1"/>
  <c r="AA90" i="28" s="1"/>
  <c r="R90" i="28" a="1"/>
  <c r="R90" i="28" s="1"/>
  <c r="S90" i="28" a="1"/>
  <c r="S90" i="28" s="1"/>
  <c r="N90" i="28" a="1"/>
  <c r="N90" i="28" s="1"/>
  <c r="J90" i="28" a="1"/>
  <c r="J90" i="28" s="1"/>
  <c r="F90" i="28" a="1"/>
  <c r="F90" i="28" s="1"/>
  <c r="C90" i="28" a="1"/>
  <c r="C90" i="28" s="1"/>
  <c r="AE89" i="28" a="1"/>
  <c r="AE89" i="28" s="1"/>
  <c r="AA89" i="28" a="1"/>
  <c r="AA89" i="28" s="1"/>
  <c r="R89" i="28" a="1"/>
  <c r="R89" i="28" s="1"/>
  <c r="S89" i="28" a="1"/>
  <c r="S89" i="28" s="1"/>
  <c r="N89" i="28" a="1"/>
  <c r="N89" i="28" s="1"/>
  <c r="J89" i="28" a="1"/>
  <c r="J89" i="28" s="1"/>
  <c r="F89" i="28" a="1"/>
  <c r="F89" i="28" s="1"/>
  <c r="C89" i="28" a="1"/>
  <c r="C89" i="28" s="1"/>
  <c r="AE88" i="28" a="1"/>
  <c r="AE88" i="28" s="1"/>
  <c r="AA88" i="28" a="1"/>
  <c r="AA88" i="28" s="1"/>
  <c r="R88" i="28" a="1"/>
  <c r="R88" i="28" s="1"/>
  <c r="S88" i="28" a="1"/>
  <c r="S88" i="28" s="1"/>
  <c r="N88" i="28" a="1"/>
  <c r="N88" i="28" s="1"/>
  <c r="J88" i="28" a="1"/>
  <c r="J88" i="28" s="1"/>
  <c r="F88" i="28" a="1"/>
  <c r="F88" i="28" s="1"/>
  <c r="C88" i="28" a="1"/>
  <c r="C88" i="28" s="1"/>
  <c r="AE87" i="28" a="1"/>
  <c r="AE87" i="28" s="1"/>
  <c r="AA87" i="28" a="1"/>
  <c r="AA87" i="28" s="1"/>
  <c r="R87" i="28" a="1"/>
  <c r="R87" i="28" s="1"/>
  <c r="S87" i="28" a="1"/>
  <c r="S87" i="28" s="1"/>
  <c r="N87" i="28" a="1"/>
  <c r="N87" i="28" s="1"/>
  <c r="J87" i="28" a="1"/>
  <c r="J87" i="28" s="1"/>
  <c r="F87" i="28" a="1"/>
  <c r="F87" i="28" s="1"/>
  <c r="C87" i="28" a="1"/>
  <c r="C87" i="28" s="1"/>
  <c r="AE86" i="28" a="1"/>
  <c r="AE86" i="28" s="1"/>
  <c r="AA86" i="28" a="1"/>
  <c r="AA86" i="28" s="1"/>
  <c r="R86" i="28" a="1"/>
  <c r="R86" i="28" s="1"/>
  <c r="S86" i="28" a="1"/>
  <c r="S86" i="28" s="1"/>
  <c r="N86" i="28" a="1"/>
  <c r="N86" i="28" s="1"/>
  <c r="J86" i="28" a="1"/>
  <c r="J86" i="28" s="1"/>
  <c r="F86" i="28" a="1"/>
  <c r="F86" i="28" s="1"/>
  <c r="C86" i="28" a="1"/>
  <c r="C86" i="28" s="1"/>
  <c r="AE85" i="28" a="1"/>
  <c r="AE85" i="28" s="1"/>
  <c r="AA85" i="28" a="1"/>
  <c r="AA85" i="28" s="1"/>
  <c r="R85" i="28" a="1"/>
  <c r="R85" i="28" s="1"/>
  <c r="S85" i="28" a="1"/>
  <c r="S85" i="28" s="1"/>
  <c r="N85" i="28" a="1"/>
  <c r="N85" i="28" s="1"/>
  <c r="J85" i="28" a="1"/>
  <c r="J85" i="28" s="1"/>
  <c r="F85" i="28" a="1"/>
  <c r="F85" i="28" s="1"/>
  <c r="C85" i="28" a="1"/>
  <c r="C85" i="28" s="1"/>
  <c r="AE84" i="28" a="1"/>
  <c r="AE84" i="28" s="1"/>
  <c r="AA84" i="28" a="1"/>
  <c r="AA84" i="28" s="1"/>
  <c r="R84" i="28" a="1"/>
  <c r="R84" i="28" s="1"/>
  <c r="S84" i="28" a="1"/>
  <c r="S84" i="28" s="1"/>
  <c r="N84" i="28" a="1"/>
  <c r="N84" i="28" s="1"/>
  <c r="J84" i="28" a="1"/>
  <c r="J84" i="28" s="1"/>
  <c r="F84" i="28" a="1"/>
  <c r="F84" i="28" s="1"/>
  <c r="C84" i="28" a="1"/>
  <c r="C84" i="28" s="1"/>
  <c r="AE83" i="28" a="1"/>
  <c r="AE83" i="28" s="1"/>
  <c r="AA83" i="28" a="1"/>
  <c r="AA83" i="28" s="1"/>
  <c r="R83" i="28" a="1"/>
  <c r="R83" i="28" s="1"/>
  <c r="S83" i="28" a="1"/>
  <c r="S83" i="28" s="1"/>
  <c r="N83" i="28" a="1"/>
  <c r="N83" i="28" s="1"/>
  <c r="J83" i="28" a="1"/>
  <c r="J83" i="28" s="1"/>
  <c r="F83" i="28" a="1"/>
  <c r="F83" i="28" s="1"/>
  <c r="C83" i="28" a="1"/>
  <c r="C83" i="28" s="1"/>
  <c r="AE82" i="28" a="1"/>
  <c r="AE82" i="28" s="1"/>
  <c r="AA82" i="28" a="1"/>
  <c r="AA82" i="28" s="1"/>
  <c r="R82" i="28" a="1"/>
  <c r="R82" i="28" s="1"/>
  <c r="S82" i="28" a="1"/>
  <c r="S82" i="28" s="1"/>
  <c r="N82" i="28" a="1"/>
  <c r="N82" i="28" s="1"/>
  <c r="J82" i="28" a="1"/>
  <c r="J82" i="28" s="1"/>
  <c r="F82" i="28" a="1"/>
  <c r="F82" i="28" s="1"/>
  <c r="C82" i="28" a="1"/>
  <c r="C82" i="28" s="1"/>
  <c r="AE81" i="28" a="1"/>
  <c r="AE81" i="28" s="1"/>
  <c r="AA81" i="28" a="1"/>
  <c r="AA81" i="28" s="1"/>
  <c r="R81" i="28" a="1"/>
  <c r="R81" i="28" s="1"/>
  <c r="S81" i="28" a="1"/>
  <c r="S81" i="28" s="1"/>
  <c r="N81" i="28" a="1"/>
  <c r="N81" i="28" s="1"/>
  <c r="J81" i="28" a="1"/>
  <c r="J81" i="28" s="1"/>
  <c r="F81" i="28" a="1"/>
  <c r="F81" i="28" s="1"/>
  <c r="C81" i="28" a="1"/>
  <c r="C81" i="28" s="1"/>
  <c r="AE80" i="28" a="1"/>
  <c r="AE80" i="28" s="1"/>
  <c r="AA80" i="28" a="1"/>
  <c r="AA80" i="28" s="1"/>
  <c r="R80" i="28" a="1"/>
  <c r="R80" i="28" s="1"/>
  <c r="S80" i="28" a="1"/>
  <c r="S80" i="28" s="1"/>
  <c r="N80" i="28" a="1"/>
  <c r="N80" i="28" s="1"/>
  <c r="J80" i="28" a="1"/>
  <c r="J80" i="28" s="1"/>
  <c r="F80" i="28" a="1"/>
  <c r="F80" i="28" s="1"/>
  <c r="C80" i="28" a="1"/>
  <c r="C80" i="28" s="1"/>
  <c r="AE79" i="28" a="1"/>
  <c r="AE79" i="28" s="1"/>
  <c r="AA79" i="28" a="1"/>
  <c r="AA79" i="28" s="1"/>
  <c r="R79" i="28" a="1"/>
  <c r="R79" i="28" s="1"/>
  <c r="S79" i="28" a="1"/>
  <c r="S79" i="28" s="1"/>
  <c r="N79" i="28" a="1"/>
  <c r="N79" i="28" s="1"/>
  <c r="J79" i="28" a="1"/>
  <c r="J79" i="28" s="1"/>
  <c r="F79" i="28" a="1"/>
  <c r="F79" i="28" s="1"/>
  <c r="C79" i="28" a="1"/>
  <c r="C79" i="28" s="1"/>
  <c r="AE78" i="28" a="1"/>
  <c r="AE78" i="28" s="1"/>
  <c r="AA78" i="28" a="1"/>
  <c r="AA78" i="28" s="1"/>
  <c r="R78" i="28" a="1"/>
  <c r="R78" i="28" s="1"/>
  <c r="S78" i="28" a="1"/>
  <c r="S78" i="28" s="1"/>
  <c r="N78" i="28" a="1"/>
  <c r="N78" i="28" s="1"/>
  <c r="J78" i="28" a="1"/>
  <c r="J78" i="28" s="1"/>
  <c r="F78" i="28" a="1"/>
  <c r="F78" i="28" s="1"/>
  <c r="C78" i="28" a="1"/>
  <c r="C78" i="28" s="1"/>
  <c r="AE77" i="28" a="1"/>
  <c r="AE77" i="28" s="1"/>
  <c r="AA77" i="28" a="1"/>
  <c r="AA77" i="28" s="1"/>
  <c r="R77" i="28" a="1"/>
  <c r="R77" i="28" s="1"/>
  <c r="S77" i="28" a="1"/>
  <c r="S77" i="28" s="1"/>
  <c r="N77" i="28" a="1"/>
  <c r="N77" i="28" s="1"/>
  <c r="J77" i="28" a="1"/>
  <c r="J77" i="28" s="1"/>
  <c r="F77" i="28" a="1"/>
  <c r="F77" i="28" s="1"/>
  <c r="C77" i="28" a="1"/>
  <c r="C77" i="28" s="1"/>
  <c r="AE76" i="28" a="1"/>
  <c r="AE76" i="28" s="1"/>
  <c r="AA76" i="28" a="1"/>
  <c r="AA76" i="28" s="1"/>
  <c r="R76" i="28" a="1"/>
  <c r="R76" i="28" s="1"/>
  <c r="S76" i="28" a="1"/>
  <c r="S76" i="28" s="1"/>
  <c r="N76" i="28" a="1"/>
  <c r="N76" i="28" s="1"/>
  <c r="J76" i="28" a="1"/>
  <c r="J76" i="28" s="1"/>
  <c r="F76" i="28" a="1"/>
  <c r="F76" i="28" s="1"/>
  <c r="C76" i="28" a="1"/>
  <c r="C76" i="28" s="1"/>
  <c r="AE75" i="28" a="1"/>
  <c r="AE75" i="28" s="1"/>
  <c r="AA75" i="28" a="1"/>
  <c r="AA75" i="28" s="1"/>
  <c r="R75" i="28" a="1"/>
  <c r="R75" i="28" s="1"/>
  <c r="S75" i="28" a="1"/>
  <c r="S75" i="28" s="1"/>
  <c r="N75" i="28" a="1"/>
  <c r="N75" i="28" s="1"/>
  <c r="J75" i="28" a="1"/>
  <c r="J75" i="28" s="1"/>
  <c r="F75" i="28" a="1"/>
  <c r="F75" i="28" s="1"/>
  <c r="C75" i="28" a="1"/>
  <c r="C75" i="28" s="1"/>
  <c r="AE74" i="28" a="1"/>
  <c r="AE74" i="28" s="1"/>
  <c r="AA74" i="28" a="1"/>
  <c r="AA74" i="28" s="1"/>
  <c r="R74" i="28" a="1"/>
  <c r="R74" i="28" s="1"/>
  <c r="S74" i="28" a="1"/>
  <c r="S74" i="28" s="1"/>
  <c r="N74" i="28" a="1"/>
  <c r="N74" i="28" s="1"/>
  <c r="J74" i="28" a="1"/>
  <c r="J74" i="28" s="1"/>
  <c r="F74" i="28" a="1"/>
  <c r="F74" i="28" s="1"/>
  <c r="C74" i="28" a="1"/>
  <c r="C74" i="28" s="1"/>
  <c r="AE73" i="28" a="1"/>
  <c r="AE73" i="28" s="1"/>
  <c r="AA73" i="28" a="1"/>
  <c r="AA73" i="28" s="1"/>
  <c r="R73" i="28" a="1"/>
  <c r="R73" i="28" s="1"/>
  <c r="S73" i="28" a="1"/>
  <c r="S73" i="28" s="1"/>
  <c r="N73" i="28" a="1"/>
  <c r="N73" i="28" s="1"/>
  <c r="J73" i="28" a="1"/>
  <c r="J73" i="28" s="1"/>
  <c r="F73" i="28" a="1"/>
  <c r="F73" i="28" s="1"/>
  <c r="C73" i="28" a="1"/>
  <c r="C73" i="28" s="1"/>
  <c r="AE72" i="28" a="1"/>
  <c r="AE72" i="28" s="1"/>
  <c r="AA72" i="28" a="1"/>
  <c r="AA72" i="28" s="1"/>
  <c r="R72" i="28" a="1"/>
  <c r="R72" i="28" s="1"/>
  <c r="S72" i="28" a="1"/>
  <c r="S72" i="28" s="1"/>
  <c r="N72" i="28" a="1"/>
  <c r="N72" i="28" s="1"/>
  <c r="J72" i="28" a="1"/>
  <c r="J72" i="28" s="1"/>
  <c r="F72" i="28" a="1"/>
  <c r="F72" i="28" s="1"/>
  <c r="C72" i="28" a="1"/>
  <c r="C72" i="28" s="1"/>
  <c r="AE71" i="28" a="1"/>
  <c r="AE71" i="28" s="1"/>
  <c r="AA71" i="28" a="1"/>
  <c r="AA71" i="28" s="1"/>
  <c r="R71" i="28" a="1"/>
  <c r="R71" i="28" s="1"/>
  <c r="S71" i="28" a="1"/>
  <c r="S71" i="28" s="1"/>
  <c r="N71" i="28" a="1"/>
  <c r="N71" i="28" s="1"/>
  <c r="J71" i="28" a="1"/>
  <c r="J71" i="28" s="1"/>
  <c r="F71" i="28" a="1"/>
  <c r="F71" i="28" s="1"/>
  <c r="C71" i="28" a="1"/>
  <c r="C71" i="28" s="1"/>
  <c r="AE70" i="28" a="1"/>
  <c r="AE70" i="28" s="1"/>
  <c r="AA70" i="28" a="1"/>
  <c r="AA70" i="28" s="1"/>
  <c r="R70" i="28" a="1"/>
  <c r="R70" i="28" s="1"/>
  <c r="S70" i="28" a="1"/>
  <c r="S70" i="28" s="1"/>
  <c r="N70" i="28" a="1"/>
  <c r="N70" i="28" s="1"/>
  <c r="J70" i="28" a="1"/>
  <c r="J70" i="28" s="1"/>
  <c r="F70" i="28" a="1"/>
  <c r="F70" i="28" s="1"/>
  <c r="C70" i="28" a="1"/>
  <c r="C70" i="28" s="1"/>
  <c r="AE69" i="28" a="1"/>
  <c r="AE69" i="28" s="1"/>
  <c r="AA69" i="28" a="1"/>
  <c r="AA69" i="28" s="1"/>
  <c r="R69" i="28" a="1"/>
  <c r="R69" i="28" s="1"/>
  <c r="S69" i="28" a="1"/>
  <c r="S69" i="28" s="1"/>
  <c r="N69" i="28" a="1"/>
  <c r="N69" i="28" s="1"/>
  <c r="J69" i="28" a="1"/>
  <c r="J69" i="28" s="1"/>
  <c r="F69" i="28" a="1"/>
  <c r="F69" i="28" s="1"/>
  <c r="C69" i="28" a="1"/>
  <c r="C69" i="28" s="1"/>
  <c r="AE68" i="28" a="1"/>
  <c r="AE68" i="28" s="1"/>
  <c r="AA68" i="28" a="1"/>
  <c r="AA68" i="28" s="1"/>
  <c r="R68" i="28" a="1"/>
  <c r="R68" i="28" s="1"/>
  <c r="S68" i="28" a="1"/>
  <c r="S68" i="28" s="1"/>
  <c r="N68" i="28" a="1"/>
  <c r="N68" i="28" s="1"/>
  <c r="J68" i="28" a="1"/>
  <c r="J68" i="28" s="1"/>
  <c r="F68" i="28" a="1"/>
  <c r="F68" i="28" s="1"/>
  <c r="C68" i="28" a="1"/>
  <c r="C68" i="28" s="1"/>
  <c r="AE67" i="28" a="1"/>
  <c r="AE67" i="28" s="1"/>
  <c r="AA67" i="28" a="1"/>
  <c r="AA67" i="28" s="1"/>
  <c r="R67" i="28" a="1"/>
  <c r="R67" i="28" s="1"/>
  <c r="S67" i="28" a="1"/>
  <c r="S67" i="28" s="1"/>
  <c r="N67" i="28" a="1"/>
  <c r="N67" i="28" s="1"/>
  <c r="J67" i="28" a="1"/>
  <c r="J67" i="28" s="1"/>
  <c r="F67" i="28" a="1"/>
  <c r="F67" i="28" s="1"/>
  <c r="C67" i="28" a="1"/>
  <c r="C67" i="28" s="1"/>
  <c r="AE66" i="28" a="1"/>
  <c r="AE66" i="28" s="1"/>
  <c r="AA66" i="28" a="1"/>
  <c r="AA66" i="28" s="1"/>
  <c r="R66" i="28" a="1"/>
  <c r="R66" i="28" s="1"/>
  <c r="S66" i="28" a="1"/>
  <c r="S66" i="28" s="1"/>
  <c r="N66" i="28" a="1"/>
  <c r="N66" i="28" s="1"/>
  <c r="J66" i="28" a="1"/>
  <c r="J66" i="28" s="1"/>
  <c r="F66" i="28" a="1"/>
  <c r="F66" i="28" s="1"/>
  <c r="C66" i="28" a="1"/>
  <c r="C66" i="28" s="1"/>
  <c r="AE65" i="28" a="1"/>
  <c r="AE65" i="28" s="1"/>
  <c r="AA65" i="28" a="1"/>
  <c r="AA65" i="28" s="1"/>
  <c r="R65" i="28" a="1"/>
  <c r="R65" i="28" s="1"/>
  <c r="S65" i="28" a="1"/>
  <c r="S65" i="28" s="1"/>
  <c r="N65" i="28" a="1"/>
  <c r="N65" i="28" s="1"/>
  <c r="J65" i="28" a="1"/>
  <c r="J65" i="28" s="1"/>
  <c r="F65" i="28" a="1"/>
  <c r="F65" i="28" s="1"/>
  <c r="C65" i="28" a="1"/>
  <c r="C65" i="28" s="1"/>
  <c r="AE64" i="28" a="1"/>
  <c r="AE64" i="28" s="1"/>
  <c r="AA64" i="28" a="1"/>
  <c r="AA64" i="28" s="1"/>
  <c r="R64" i="28" a="1"/>
  <c r="R64" i="28" s="1"/>
  <c r="S64" i="28" a="1"/>
  <c r="S64" i="28" s="1"/>
  <c r="N64" i="28" a="1"/>
  <c r="N64" i="28" s="1"/>
  <c r="J64" i="28" a="1"/>
  <c r="J64" i="28" s="1"/>
  <c r="F64" i="28" a="1"/>
  <c r="F64" i="28" s="1"/>
  <c r="C64" i="28" a="1"/>
  <c r="C64" i="28" s="1"/>
  <c r="AE63" i="28" a="1"/>
  <c r="AE63" i="28" s="1"/>
  <c r="AA63" i="28" a="1"/>
  <c r="AA63" i="28" s="1"/>
  <c r="R63" i="28" a="1"/>
  <c r="R63" i="28" s="1"/>
  <c r="S63" i="28" a="1"/>
  <c r="S63" i="28" s="1"/>
  <c r="N63" i="28" a="1"/>
  <c r="N63" i="28" s="1"/>
  <c r="J63" i="28" a="1"/>
  <c r="J63" i="28" s="1"/>
  <c r="F63" i="28" a="1"/>
  <c r="F63" i="28" s="1"/>
  <c r="C63" i="28" a="1"/>
  <c r="C63" i="28" s="1"/>
  <c r="AE62" i="28" a="1"/>
  <c r="AE62" i="28" s="1"/>
  <c r="AA62" i="28" a="1"/>
  <c r="AA62" i="28" s="1"/>
  <c r="R62" i="28" a="1"/>
  <c r="R62" i="28" s="1"/>
  <c r="S62" i="28" a="1"/>
  <c r="S62" i="28" s="1"/>
  <c r="N62" i="28" a="1"/>
  <c r="N62" i="28" s="1"/>
  <c r="J62" i="28" a="1"/>
  <c r="J62" i="28" s="1"/>
  <c r="F62" i="28" a="1"/>
  <c r="F62" i="28" s="1"/>
  <c r="C62" i="28" a="1"/>
  <c r="C62" i="28" s="1"/>
  <c r="AE61" i="28" a="1"/>
  <c r="AE61" i="28" s="1"/>
  <c r="AA61" i="28" a="1"/>
  <c r="AA61" i="28" s="1"/>
  <c r="R61" i="28" a="1"/>
  <c r="R61" i="28" s="1"/>
  <c r="S61" i="28" a="1"/>
  <c r="S61" i="28" s="1"/>
  <c r="N61" i="28" a="1"/>
  <c r="N61" i="28" s="1"/>
  <c r="J61" i="28" a="1"/>
  <c r="J61" i="28" s="1"/>
  <c r="F61" i="28" a="1"/>
  <c r="F61" i="28" s="1"/>
  <c r="C61" i="28" a="1"/>
  <c r="C61" i="28" s="1"/>
  <c r="AE60" i="28" a="1"/>
  <c r="AE60" i="28" s="1"/>
  <c r="AA60" i="28" a="1"/>
  <c r="AA60" i="28" s="1"/>
  <c r="R60" i="28" a="1"/>
  <c r="R60" i="28" s="1"/>
  <c r="S60" i="28" a="1"/>
  <c r="S60" i="28" s="1"/>
  <c r="N60" i="28" a="1"/>
  <c r="N60" i="28" s="1"/>
  <c r="J60" i="28" a="1"/>
  <c r="J60" i="28" s="1"/>
  <c r="F60" i="28" a="1"/>
  <c r="F60" i="28" s="1"/>
  <c r="C60" i="28" a="1"/>
  <c r="C60" i="28" s="1"/>
  <c r="AE59" i="28" a="1"/>
  <c r="AE59" i="28" s="1"/>
  <c r="AA59" i="28" a="1"/>
  <c r="AA59" i="28" s="1"/>
  <c r="R59" i="28" a="1"/>
  <c r="R59" i="28" s="1"/>
  <c r="S59" i="28" a="1"/>
  <c r="S59" i="28" s="1"/>
  <c r="N59" i="28" a="1"/>
  <c r="N59" i="28" s="1"/>
  <c r="J59" i="28" a="1"/>
  <c r="J59" i="28" s="1"/>
  <c r="F59" i="28" a="1"/>
  <c r="F59" i="28" s="1"/>
  <c r="C59" i="28" a="1"/>
  <c r="C59" i="28" s="1"/>
  <c r="AE58" i="28" a="1"/>
  <c r="AE58" i="28" s="1"/>
  <c r="AA58" i="28" a="1"/>
  <c r="AA58" i="28" s="1"/>
  <c r="R58" i="28" a="1"/>
  <c r="R58" i="28" s="1"/>
  <c r="S58" i="28" a="1"/>
  <c r="S58" i="28" s="1"/>
  <c r="N58" i="28" a="1"/>
  <c r="N58" i="28" s="1"/>
  <c r="J58" i="28" a="1"/>
  <c r="J58" i="28" s="1"/>
  <c r="F58" i="28" a="1"/>
  <c r="F58" i="28" s="1"/>
  <c r="C58" i="28" a="1"/>
  <c r="C58" i="28" s="1"/>
  <c r="AE57" i="28" a="1"/>
  <c r="AE57" i="28" s="1"/>
  <c r="AA57" i="28" a="1"/>
  <c r="AA57" i="28" s="1"/>
  <c r="R57" i="28" a="1"/>
  <c r="R57" i="28" s="1"/>
  <c r="S57" i="28" a="1"/>
  <c r="S57" i="28" s="1"/>
  <c r="N57" i="28" a="1"/>
  <c r="N57" i="28" s="1"/>
  <c r="J57" i="28" a="1"/>
  <c r="J57" i="28" s="1"/>
  <c r="F57" i="28" a="1"/>
  <c r="F57" i="28" s="1"/>
  <c r="C57" i="28" a="1"/>
  <c r="C57" i="28" s="1"/>
  <c r="AE56" i="28" a="1"/>
  <c r="AE56" i="28" s="1"/>
  <c r="AA56" i="28" a="1"/>
  <c r="AA56" i="28" s="1"/>
  <c r="R56" i="28" a="1"/>
  <c r="R56" i="28" s="1"/>
  <c r="S56" i="28" a="1"/>
  <c r="S56" i="28" s="1"/>
  <c r="N56" i="28" a="1"/>
  <c r="N56" i="28" s="1"/>
  <c r="J56" i="28" a="1"/>
  <c r="J56" i="28" s="1"/>
  <c r="F56" i="28" a="1"/>
  <c r="F56" i="28" s="1"/>
  <c r="C56" i="28" a="1"/>
  <c r="C56" i="28" s="1"/>
  <c r="AE55" i="28" a="1"/>
  <c r="AE55" i="28" s="1"/>
  <c r="AA55" i="28" a="1"/>
  <c r="AA55" i="28" s="1"/>
  <c r="R55" i="28" a="1"/>
  <c r="R55" i="28" s="1"/>
  <c r="S55" i="28" a="1"/>
  <c r="S55" i="28" s="1"/>
  <c r="N55" i="28" a="1"/>
  <c r="N55" i="28" s="1"/>
  <c r="J55" i="28" a="1"/>
  <c r="J55" i="28" s="1"/>
  <c r="F55" i="28" a="1"/>
  <c r="F55" i="28" s="1"/>
  <c r="C55" i="28" a="1"/>
  <c r="C55" i="28" s="1"/>
  <c r="AE54" i="28" a="1"/>
  <c r="AE54" i="28" s="1"/>
  <c r="AA54" i="28" a="1"/>
  <c r="AA54" i="28" s="1"/>
  <c r="R54" i="28" a="1"/>
  <c r="R54" i="28" s="1"/>
  <c r="S54" i="28" a="1"/>
  <c r="S54" i="28" s="1"/>
  <c r="N54" i="28" a="1"/>
  <c r="N54" i="28" s="1"/>
  <c r="J54" i="28" a="1"/>
  <c r="J54" i="28" s="1"/>
  <c r="F54" i="28" a="1"/>
  <c r="F54" i="28" s="1"/>
  <c r="C54" i="28" a="1"/>
  <c r="C54" i="28" s="1"/>
  <c r="AE53" i="28" a="1"/>
  <c r="AE53" i="28" s="1"/>
  <c r="AA53" i="28" a="1"/>
  <c r="AA53" i="28" s="1"/>
  <c r="R53" i="28" a="1"/>
  <c r="R53" i="28" s="1"/>
  <c r="S53" i="28" a="1"/>
  <c r="S53" i="28" s="1"/>
  <c r="N53" i="28" a="1"/>
  <c r="N53" i="28" s="1"/>
  <c r="J53" i="28" a="1"/>
  <c r="J53" i="28" s="1"/>
  <c r="F53" i="28" a="1"/>
  <c r="F53" i="28" s="1"/>
  <c r="C53" i="28" a="1"/>
  <c r="C53" i="28" s="1"/>
  <c r="AE52" i="28" a="1"/>
  <c r="AE52" i="28" s="1"/>
  <c r="AA52" i="28" a="1"/>
  <c r="AA52" i="28" s="1"/>
  <c r="R52" i="28" a="1"/>
  <c r="R52" i="28" s="1"/>
  <c r="S52" i="28" a="1"/>
  <c r="S52" i="28" s="1"/>
  <c r="N52" i="28" a="1"/>
  <c r="N52" i="28" s="1"/>
  <c r="J52" i="28" a="1"/>
  <c r="J52" i="28" s="1"/>
  <c r="F52" i="28" a="1"/>
  <c r="F52" i="28" s="1"/>
  <c r="C52" i="28" a="1"/>
  <c r="C52" i="28" s="1"/>
  <c r="AE51" i="28" a="1"/>
  <c r="AE51" i="28" s="1"/>
  <c r="AA51" i="28" a="1"/>
  <c r="AA51" i="28" s="1"/>
  <c r="R51" i="28" a="1"/>
  <c r="R51" i="28" s="1"/>
  <c r="S51" i="28" a="1"/>
  <c r="S51" i="28" s="1"/>
  <c r="N51" i="28" a="1"/>
  <c r="N51" i="28" s="1"/>
  <c r="J51" i="28" a="1"/>
  <c r="J51" i="28" s="1"/>
  <c r="F51" i="28" a="1"/>
  <c r="F51" i="28" s="1"/>
  <c r="C51" i="28" a="1"/>
  <c r="C51" i="28" s="1"/>
  <c r="AE50" i="28" a="1"/>
  <c r="AE50" i="28" s="1"/>
  <c r="AA50" i="28" a="1"/>
  <c r="AA50" i="28" s="1"/>
  <c r="R50" i="28" a="1"/>
  <c r="R50" i="28" s="1"/>
  <c r="S50" i="28" a="1"/>
  <c r="S50" i="28" s="1"/>
  <c r="N50" i="28" a="1"/>
  <c r="N50" i="28" s="1"/>
  <c r="J50" i="28" a="1"/>
  <c r="J50" i="28" s="1"/>
  <c r="F50" i="28" a="1"/>
  <c r="F50" i="28" s="1"/>
  <c r="C50" i="28" a="1"/>
  <c r="C50" i="28" s="1"/>
  <c r="AE49" i="28" a="1"/>
  <c r="AE49" i="28" s="1"/>
  <c r="AA49" i="28" a="1"/>
  <c r="AA49" i="28" s="1"/>
  <c r="R49" i="28" a="1"/>
  <c r="R49" i="28" s="1"/>
  <c r="S49" i="28" a="1"/>
  <c r="S49" i="28" s="1"/>
  <c r="N49" i="28" a="1"/>
  <c r="N49" i="28" s="1"/>
  <c r="J49" i="28" a="1"/>
  <c r="J49" i="28" s="1"/>
  <c r="F49" i="28" a="1"/>
  <c r="F49" i="28" s="1"/>
  <c r="C49" i="28" a="1"/>
  <c r="C49" i="28" s="1"/>
  <c r="AE48" i="28" a="1"/>
  <c r="AE48" i="28" s="1"/>
  <c r="AA48" i="28" a="1"/>
  <c r="AA48" i="28" s="1"/>
  <c r="R48" i="28" a="1"/>
  <c r="R48" i="28" s="1"/>
  <c r="S48" i="28" a="1"/>
  <c r="S48" i="28" s="1"/>
  <c r="N48" i="28" a="1"/>
  <c r="N48" i="28" s="1"/>
  <c r="J48" i="28" a="1"/>
  <c r="J48" i="28" s="1"/>
  <c r="F48" i="28" a="1"/>
  <c r="F48" i="28" s="1"/>
  <c r="C48" i="28" a="1"/>
  <c r="C48" i="28" s="1"/>
  <c r="AE47" i="28" a="1"/>
  <c r="AE47" i="28" s="1"/>
  <c r="AA47" i="28" a="1"/>
  <c r="AA47" i="28" s="1"/>
  <c r="R47" i="28" a="1"/>
  <c r="R47" i="28" s="1"/>
  <c r="S47" i="28" a="1"/>
  <c r="S47" i="28" s="1"/>
  <c r="N47" i="28" a="1"/>
  <c r="N47" i="28" s="1"/>
  <c r="J47" i="28" a="1"/>
  <c r="J47" i="28" s="1"/>
  <c r="F47" i="28" a="1"/>
  <c r="F47" i="28" s="1"/>
  <c r="C47" i="28" a="1"/>
  <c r="C47" i="28" s="1"/>
  <c r="AE46" i="28" a="1"/>
  <c r="AE46" i="28" s="1"/>
  <c r="AA46" i="28" a="1"/>
  <c r="AA46" i="28" s="1"/>
  <c r="R46" i="28" a="1"/>
  <c r="R46" i="28" s="1"/>
  <c r="S46" i="28" a="1"/>
  <c r="S46" i="28" s="1"/>
  <c r="N46" i="28" a="1"/>
  <c r="N46" i="28" s="1"/>
  <c r="J46" i="28" a="1"/>
  <c r="J46" i="28" s="1"/>
  <c r="F46" i="28" a="1"/>
  <c r="F46" i="28" s="1"/>
  <c r="C46" i="28" a="1"/>
  <c r="C46" i="28" s="1"/>
  <c r="AE45" i="28" a="1"/>
  <c r="AE45" i="28" s="1"/>
  <c r="AA45" i="28" a="1"/>
  <c r="AA45" i="28" s="1"/>
  <c r="R45" i="28" a="1"/>
  <c r="R45" i="28" s="1"/>
  <c r="S45" i="28" a="1"/>
  <c r="S45" i="28" s="1"/>
  <c r="N45" i="28" a="1"/>
  <c r="N45" i="28" s="1"/>
  <c r="J45" i="28" a="1"/>
  <c r="J45" i="28" s="1"/>
  <c r="F45" i="28" a="1"/>
  <c r="F45" i="28" s="1"/>
  <c r="C45" i="28" a="1"/>
  <c r="C45" i="28" s="1"/>
  <c r="AE44" i="28" a="1"/>
  <c r="AE44" i="28" s="1"/>
  <c r="AA44" i="28" a="1"/>
  <c r="AA44" i="28" s="1"/>
  <c r="R44" i="28" a="1"/>
  <c r="R44" i="28" s="1"/>
  <c r="S44" i="28" a="1"/>
  <c r="S44" i="28" s="1"/>
  <c r="N44" i="28" a="1"/>
  <c r="N44" i="28" s="1"/>
  <c r="J44" i="28" a="1"/>
  <c r="J44" i="28" s="1"/>
  <c r="F44" i="28" a="1"/>
  <c r="F44" i="28" s="1"/>
  <c r="C44" i="28" a="1"/>
  <c r="C44" i="28" s="1"/>
  <c r="AE43" i="28" a="1"/>
  <c r="AE43" i="28" s="1"/>
  <c r="AA43" i="28" a="1"/>
  <c r="AA43" i="28" s="1"/>
  <c r="R43" i="28" a="1"/>
  <c r="R43" i="28" s="1"/>
  <c r="S43" i="28" a="1"/>
  <c r="S43" i="28" s="1"/>
  <c r="N43" i="28" a="1"/>
  <c r="N43" i="28" s="1"/>
  <c r="J43" i="28" a="1"/>
  <c r="J43" i="28" s="1"/>
  <c r="F43" i="28" a="1"/>
  <c r="F43" i="28" s="1"/>
  <c r="C43" i="28" a="1"/>
  <c r="C43" i="28" s="1"/>
  <c r="AE42" i="28" a="1"/>
  <c r="AE42" i="28" s="1"/>
  <c r="AA42" i="28" a="1"/>
  <c r="AA42" i="28" s="1"/>
  <c r="R42" i="28" a="1"/>
  <c r="R42" i="28" s="1"/>
  <c r="S42" i="28" a="1"/>
  <c r="S42" i="28" s="1"/>
  <c r="N42" i="28" a="1"/>
  <c r="N42" i="28" s="1"/>
  <c r="J42" i="28" a="1"/>
  <c r="J42" i="28" s="1"/>
  <c r="F42" i="28" a="1"/>
  <c r="F42" i="28" s="1"/>
  <c r="C42" i="28" a="1"/>
  <c r="C42" i="28" s="1"/>
  <c r="D42" i="28" s="1"/>
  <c r="E42" i="28" s="1"/>
  <c r="C28" i="427"/>
  <c r="D28" i="427"/>
  <c r="B28" i="427"/>
  <c r="D13" i="425"/>
  <c r="B13" i="425"/>
  <c r="W43" i="425"/>
  <c r="W44" i="425"/>
  <c r="W45" i="425"/>
  <c r="W46" i="425"/>
  <c r="W47" i="425"/>
  <c r="W48" i="425"/>
  <c r="W49" i="425"/>
  <c r="W50" i="425"/>
  <c r="W51" i="425"/>
  <c r="W52" i="425"/>
  <c r="W53" i="425"/>
  <c r="W54" i="425"/>
  <c r="W55" i="425"/>
  <c r="W56" i="425"/>
  <c r="W57" i="425"/>
  <c r="W58" i="425"/>
  <c r="W59" i="425"/>
  <c r="W60" i="425"/>
  <c r="W61" i="425"/>
  <c r="W62" i="425"/>
  <c r="W63" i="425"/>
  <c r="W64" i="425"/>
  <c r="W65" i="425"/>
  <c r="W66" i="425"/>
  <c r="W67" i="425"/>
  <c r="W68" i="425"/>
  <c r="W69" i="425"/>
  <c r="W70" i="425"/>
  <c r="W71" i="425"/>
  <c r="W72" i="425"/>
  <c r="W73" i="425"/>
  <c r="W74" i="425"/>
  <c r="W75" i="425"/>
  <c r="W76" i="425"/>
  <c r="W77" i="425"/>
  <c r="W78" i="425"/>
  <c r="W79" i="425"/>
  <c r="W80" i="425"/>
  <c r="W81" i="425"/>
  <c r="W82" i="425"/>
  <c r="W83" i="425"/>
  <c r="W84" i="425"/>
  <c r="W85" i="425"/>
  <c r="W86" i="425"/>
  <c r="W87" i="425"/>
  <c r="W88" i="425"/>
  <c r="W89" i="425"/>
  <c r="W90" i="425"/>
  <c r="W91" i="425"/>
  <c r="W92" i="425"/>
  <c r="W93" i="425"/>
  <c r="W94" i="425"/>
  <c r="W95" i="425"/>
  <c r="W96" i="425"/>
  <c r="W97" i="425"/>
  <c r="W98" i="425"/>
  <c r="W99" i="425"/>
  <c r="W100" i="425"/>
  <c r="W101" i="425"/>
  <c r="W102" i="425"/>
  <c r="W103" i="425"/>
  <c r="W104" i="425"/>
  <c r="W105" i="425"/>
  <c r="W106" i="425"/>
  <c r="W107" i="425"/>
  <c r="W108" i="425"/>
  <c r="W109" i="425"/>
  <c r="W110" i="425"/>
  <c r="W111" i="425"/>
  <c r="W112" i="425"/>
  <c r="W113" i="425"/>
  <c r="W114" i="425"/>
  <c r="W115" i="425"/>
  <c r="W116" i="425"/>
  <c r="W117" i="425"/>
  <c r="W118" i="425"/>
  <c r="W119" i="425"/>
  <c r="W120" i="425"/>
  <c r="W121" i="425"/>
  <c r="W122" i="425"/>
  <c r="W123" i="425"/>
  <c r="W124" i="425"/>
  <c r="W125" i="425"/>
  <c r="W126" i="425"/>
  <c r="W127" i="425"/>
  <c r="W128" i="425"/>
  <c r="W129" i="425"/>
  <c r="W130" i="425"/>
  <c r="W131" i="425"/>
  <c r="W132" i="425"/>
  <c r="W133" i="425"/>
  <c r="W134" i="425"/>
  <c r="W135" i="425"/>
  <c r="W136" i="425"/>
  <c r="W137" i="425"/>
  <c r="W138" i="425"/>
  <c r="W139" i="425"/>
  <c r="W140" i="425"/>
  <c r="W141" i="425"/>
  <c r="W142" i="425"/>
  <c r="W143" i="425"/>
  <c r="W144" i="425"/>
  <c r="W145" i="425"/>
  <c r="W42" i="425"/>
  <c r="W43" i="427"/>
  <c r="W44" i="427"/>
  <c r="W45" i="427"/>
  <c r="W46" i="427"/>
  <c r="W47" i="427"/>
  <c r="W48" i="427"/>
  <c r="W49" i="427"/>
  <c r="W50" i="427"/>
  <c r="W51" i="427"/>
  <c r="W52" i="427"/>
  <c r="W53" i="427"/>
  <c r="W54" i="427"/>
  <c r="W55" i="427"/>
  <c r="W56" i="427"/>
  <c r="W57" i="427"/>
  <c r="W58" i="427"/>
  <c r="W59" i="427"/>
  <c r="W60" i="427"/>
  <c r="W61" i="427"/>
  <c r="W62" i="427"/>
  <c r="W63" i="427"/>
  <c r="W64" i="427"/>
  <c r="W65" i="427"/>
  <c r="W66" i="427"/>
  <c r="W67" i="427"/>
  <c r="W68" i="427"/>
  <c r="W69" i="427"/>
  <c r="W70" i="427"/>
  <c r="W71" i="427"/>
  <c r="W72" i="427"/>
  <c r="W73" i="427"/>
  <c r="W74" i="427"/>
  <c r="W75" i="427"/>
  <c r="W76" i="427"/>
  <c r="W77" i="427"/>
  <c r="W78" i="427"/>
  <c r="W79" i="427"/>
  <c r="W80" i="427"/>
  <c r="W81" i="427"/>
  <c r="W82" i="427"/>
  <c r="W83" i="427"/>
  <c r="W84" i="427"/>
  <c r="W85" i="427"/>
  <c r="W86" i="427"/>
  <c r="W87" i="427"/>
  <c r="W88" i="427"/>
  <c r="W89" i="427"/>
  <c r="W90" i="427"/>
  <c r="W91" i="427"/>
  <c r="W92" i="427"/>
  <c r="W93" i="427"/>
  <c r="W94" i="427"/>
  <c r="W95" i="427"/>
  <c r="W96" i="427"/>
  <c r="W97" i="427"/>
  <c r="W98" i="427"/>
  <c r="W99" i="427"/>
  <c r="W100" i="427"/>
  <c r="W101" i="427"/>
  <c r="W102" i="427"/>
  <c r="W103" i="427"/>
  <c r="W104" i="427"/>
  <c r="W105" i="427"/>
  <c r="W106" i="427"/>
  <c r="W107" i="427"/>
  <c r="W108" i="427"/>
  <c r="W109" i="427"/>
  <c r="W110" i="427"/>
  <c r="W111" i="427"/>
  <c r="W112" i="427"/>
  <c r="W113" i="427"/>
  <c r="W114" i="427"/>
  <c r="W115" i="427"/>
  <c r="W116" i="427"/>
  <c r="W117" i="427"/>
  <c r="W118" i="427"/>
  <c r="W119" i="427"/>
  <c r="W120" i="427"/>
  <c r="W121" i="427"/>
  <c r="W122" i="427"/>
  <c r="W123" i="427"/>
  <c r="W124" i="427"/>
  <c r="W125" i="427"/>
  <c r="W126" i="427"/>
  <c r="W127" i="427"/>
  <c r="W128" i="427"/>
  <c r="W129" i="427"/>
  <c r="W130" i="427"/>
  <c r="W131" i="427"/>
  <c r="W132" i="427"/>
  <c r="W133" i="427"/>
  <c r="W134" i="427"/>
  <c r="W135" i="427"/>
  <c r="W136" i="427"/>
  <c r="W137" i="427"/>
  <c r="W138" i="427"/>
  <c r="W139" i="427"/>
  <c r="W140" i="427"/>
  <c r="W141" i="427"/>
  <c r="W142" i="427"/>
  <c r="W143" i="427"/>
  <c r="W144" i="427"/>
  <c r="W145" i="427"/>
  <c r="W42" i="427"/>
  <c r="B38" i="427"/>
  <c r="B36" i="427"/>
  <c r="E8" i="427"/>
  <c r="C18" i="427"/>
  <c r="B5" i="427"/>
  <c r="B38" i="425"/>
  <c r="B36" i="425"/>
  <c r="E8" i="425"/>
  <c r="C18" i="425"/>
  <c r="B5" i="425"/>
  <c r="C19" i="329"/>
  <c r="B38" i="329"/>
  <c r="B36" i="329"/>
  <c r="E8" i="329"/>
  <c r="C18" i="329"/>
  <c r="B5" i="329"/>
  <c r="W145" i="72"/>
  <c r="W144" i="72"/>
  <c r="W143" i="72"/>
  <c r="W142" i="72"/>
  <c r="W141" i="72"/>
  <c r="W140" i="72"/>
  <c r="W139" i="72"/>
  <c r="W138" i="72"/>
  <c r="W137" i="72"/>
  <c r="W136" i="72"/>
  <c r="W135" i="72"/>
  <c r="W134" i="72"/>
  <c r="W133" i="72"/>
  <c r="W132" i="72"/>
  <c r="W131" i="72"/>
  <c r="W130" i="72"/>
  <c r="W129" i="72"/>
  <c r="W128" i="72"/>
  <c r="W127" i="72"/>
  <c r="W126" i="72"/>
  <c r="W125" i="72"/>
  <c r="W124" i="72"/>
  <c r="W123" i="72"/>
  <c r="W122" i="72"/>
  <c r="W121" i="72"/>
  <c r="W120" i="72"/>
  <c r="W119" i="72"/>
  <c r="W118" i="72"/>
  <c r="W117" i="72"/>
  <c r="W116" i="72"/>
  <c r="W115" i="72"/>
  <c r="W114" i="72"/>
  <c r="W113" i="72"/>
  <c r="W112" i="72"/>
  <c r="W111" i="72"/>
  <c r="W110" i="72"/>
  <c r="W109" i="72"/>
  <c r="W108" i="72"/>
  <c r="W107" i="72"/>
  <c r="W106" i="72"/>
  <c r="W105" i="72"/>
  <c r="W104" i="72"/>
  <c r="W103" i="72"/>
  <c r="W102" i="72"/>
  <c r="W101" i="72"/>
  <c r="W100" i="72"/>
  <c r="W99" i="72"/>
  <c r="W98" i="72"/>
  <c r="W97" i="72"/>
  <c r="W96" i="72"/>
  <c r="W95" i="72"/>
  <c r="W94" i="72"/>
  <c r="W93" i="72"/>
  <c r="W92" i="72"/>
  <c r="W91" i="72"/>
  <c r="W90" i="72"/>
  <c r="W89" i="72"/>
  <c r="W88" i="72"/>
  <c r="W87" i="72"/>
  <c r="W86" i="72"/>
  <c r="W85" i="72"/>
  <c r="W84" i="72"/>
  <c r="W83" i="72"/>
  <c r="W82" i="72"/>
  <c r="W81" i="72"/>
  <c r="W80" i="72"/>
  <c r="W79" i="72"/>
  <c r="W78" i="72"/>
  <c r="W77" i="72"/>
  <c r="W76" i="72"/>
  <c r="W75" i="72"/>
  <c r="W74" i="72"/>
  <c r="W73" i="72"/>
  <c r="W72" i="72"/>
  <c r="W71" i="72"/>
  <c r="W70" i="72"/>
  <c r="W69" i="72"/>
  <c r="W68" i="72"/>
  <c r="W67" i="72"/>
  <c r="W66" i="72"/>
  <c r="W65" i="72"/>
  <c r="W64" i="72"/>
  <c r="W63" i="72"/>
  <c r="W62" i="72"/>
  <c r="W61" i="72"/>
  <c r="W60" i="72"/>
  <c r="W59" i="72"/>
  <c r="W58" i="72"/>
  <c r="W57" i="72"/>
  <c r="W56" i="72"/>
  <c r="W55" i="72"/>
  <c r="W54" i="72"/>
  <c r="W53" i="72"/>
  <c r="W52" i="72"/>
  <c r="W51" i="72"/>
  <c r="W50" i="72"/>
  <c r="W49" i="72"/>
  <c r="W48" i="72"/>
  <c r="W47" i="72"/>
  <c r="W46" i="72"/>
  <c r="W45" i="72"/>
  <c r="W44" i="72"/>
  <c r="W43" i="72"/>
  <c r="W42" i="72"/>
  <c r="B38" i="72"/>
  <c r="B36" i="72"/>
  <c r="E8" i="72"/>
  <c r="C18" i="72"/>
  <c r="B5" i="72"/>
  <c r="W145" i="28"/>
  <c r="W144" i="28"/>
  <c r="W143" i="28"/>
  <c r="W142" i="28"/>
  <c r="W141" i="28"/>
  <c r="W140" i="28"/>
  <c r="W139" i="28"/>
  <c r="W138" i="28"/>
  <c r="W137" i="28"/>
  <c r="W136" i="28"/>
  <c r="W135" i="28"/>
  <c r="W134" i="28"/>
  <c r="W133" i="28"/>
  <c r="W132" i="28"/>
  <c r="W131" i="28"/>
  <c r="W130" i="28"/>
  <c r="W129" i="28"/>
  <c r="W128" i="28"/>
  <c r="W127" i="28"/>
  <c r="W126" i="28"/>
  <c r="W125" i="28"/>
  <c r="W124" i="28"/>
  <c r="W123" i="28"/>
  <c r="W122" i="28"/>
  <c r="W121" i="28"/>
  <c r="W120" i="28"/>
  <c r="W119" i="28"/>
  <c r="W118" i="28"/>
  <c r="W117" i="28"/>
  <c r="W116" i="28"/>
  <c r="W115" i="28"/>
  <c r="W114" i="28"/>
  <c r="W113" i="28"/>
  <c r="W112" i="28"/>
  <c r="W111" i="28"/>
  <c r="W110" i="28"/>
  <c r="W109" i="28"/>
  <c r="W108" i="28"/>
  <c r="W107" i="28"/>
  <c r="W106" i="28"/>
  <c r="W105" i="28"/>
  <c r="W104" i="28"/>
  <c r="W103" i="28"/>
  <c r="W102" i="28"/>
  <c r="W101" i="28"/>
  <c r="W100" i="28"/>
  <c r="W99" i="28"/>
  <c r="W98" i="28"/>
  <c r="W97" i="28"/>
  <c r="W96" i="28"/>
  <c r="W95" i="28"/>
  <c r="W94" i="28"/>
  <c r="W93" i="28"/>
  <c r="W92" i="28"/>
  <c r="W91" i="28"/>
  <c r="W90" i="28"/>
  <c r="W89" i="28"/>
  <c r="W88" i="28"/>
  <c r="W87" i="28"/>
  <c r="W86" i="28"/>
  <c r="W85" i="28"/>
  <c r="W84" i="28"/>
  <c r="W83" i="28"/>
  <c r="W82" i="28"/>
  <c r="W81" i="28"/>
  <c r="W80" i="28"/>
  <c r="W79" i="28"/>
  <c r="W78" i="28"/>
  <c r="W77" i="28"/>
  <c r="W76" i="28"/>
  <c r="W75" i="28"/>
  <c r="W74" i="28"/>
  <c r="W73" i="28"/>
  <c r="W72" i="28"/>
  <c r="W71" i="28"/>
  <c r="W70" i="28"/>
  <c r="W69" i="28"/>
  <c r="W68" i="28"/>
  <c r="W67" i="28"/>
  <c r="W66" i="28"/>
  <c r="W65" i="28"/>
  <c r="W64" i="28"/>
  <c r="W63" i="28"/>
  <c r="W62" i="28"/>
  <c r="W61" i="28"/>
  <c r="W60" i="28"/>
  <c r="W59" i="28"/>
  <c r="W58" i="28"/>
  <c r="W57" i="28"/>
  <c r="W56" i="28"/>
  <c r="W55" i="28"/>
  <c r="W54" i="28"/>
  <c r="W53" i="28"/>
  <c r="W52" i="28"/>
  <c r="W51" i="28"/>
  <c r="W50" i="28"/>
  <c r="W49" i="28"/>
  <c r="W48" i="28"/>
  <c r="W47" i="28"/>
  <c r="W46" i="28"/>
  <c r="W45" i="28"/>
  <c r="W44" i="28"/>
  <c r="W43" i="28"/>
  <c r="W42" i="28"/>
  <c r="B38" i="28"/>
  <c r="B36" i="28"/>
  <c r="C18" i="28"/>
  <c r="E8" i="28"/>
  <c r="B5" i="28"/>
  <c r="C42" i="427" a="1"/>
  <c r="C91" i="329" a="1"/>
  <c r="AE91" i="329" a="1"/>
  <c r="C42" i="425" a="1"/>
  <c r="J91" i="329" a="1"/>
  <c r="F91" i="329" a="1"/>
  <c r="AA91" i="329" a="1"/>
  <c r="R91" i="329" a="1"/>
  <c r="S91" i="329" a="1"/>
  <c r="C42" i="329" a="1"/>
  <c r="C42" i="72" a="1"/>
  <c r="N91" i="329" a="1"/>
  <c r="N91" i="329" l="1"/>
  <c r="C42" i="72"/>
  <c r="D42" i="72" s="1"/>
  <c r="C42" i="329"/>
  <c r="D42" i="329" s="1"/>
  <c r="S91" i="329"/>
  <c r="R91" i="329"/>
  <c r="AA91" i="329"/>
  <c r="F91" i="329"/>
  <c r="J91" i="329"/>
  <c r="C42" i="425"/>
  <c r="D42" i="425" s="1"/>
  <c r="AE91" i="329"/>
  <c r="C91" i="329"/>
  <c r="C42" i="427"/>
  <c r="D42" i="427" s="1"/>
  <c r="G42" i="28"/>
  <c r="I42" i="28" s="1"/>
  <c r="L42" i="28" s="1"/>
  <c r="D43" i="28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57" i="28" s="1"/>
  <c r="D58" i="28" s="1"/>
  <c r="D59" i="28" s="1"/>
  <c r="D60" i="28" s="1"/>
  <c r="D61" i="28" s="1"/>
  <c r="D62" i="28" s="1"/>
  <c r="D63" i="28" s="1"/>
  <c r="D64" i="28" s="1"/>
  <c r="D65" i="28" s="1"/>
  <c r="D66" i="28" s="1"/>
  <c r="D67" i="28" s="1"/>
  <c r="D68" i="28" s="1"/>
  <c r="D69" i="28" s="1"/>
  <c r="D70" i="28" s="1"/>
  <c r="D71" i="28" s="1"/>
  <c r="D72" i="28" s="1"/>
  <c r="D73" i="28" s="1"/>
  <c r="D74" i="28" s="1"/>
  <c r="D75" i="28" s="1"/>
  <c r="D76" i="28" s="1"/>
  <c r="D77" i="28" s="1"/>
  <c r="D78" i="28" s="1"/>
  <c r="D79" i="28" s="1"/>
  <c r="D80" i="28" s="1"/>
  <c r="D81" i="28" s="1"/>
  <c r="D82" i="28" s="1"/>
  <c r="D83" i="28" s="1"/>
  <c r="D84" i="28" s="1"/>
  <c r="D85" i="28" s="1"/>
  <c r="D86" i="28" s="1"/>
  <c r="D87" i="28" s="1"/>
  <c r="D88" i="28" s="1"/>
  <c r="D89" i="28" s="1"/>
  <c r="D90" i="28" s="1"/>
  <c r="D91" i="28" s="1"/>
  <c r="D92" i="28" s="1"/>
  <c r="D93" i="28" s="1"/>
  <c r="D94" i="28" s="1"/>
  <c r="D95" i="28" s="1"/>
  <c r="D96" i="28" s="1"/>
  <c r="D97" i="28" s="1"/>
  <c r="D98" i="28" s="1"/>
  <c r="D99" i="28" s="1"/>
  <c r="D100" i="28" s="1"/>
  <c r="D101" i="28" s="1"/>
  <c r="D102" i="28" s="1"/>
  <c r="D103" i="28" s="1"/>
  <c r="D104" i="28" s="1"/>
  <c r="D105" i="28" s="1"/>
  <c r="D106" i="28" s="1"/>
  <c r="D107" i="28" s="1"/>
  <c r="D108" i="28" s="1"/>
  <c r="D109" i="28" s="1"/>
  <c r="D110" i="28" s="1"/>
  <c r="D111" i="28" s="1"/>
  <c r="D112" i="28" s="1"/>
  <c r="D113" i="28" s="1"/>
  <c r="D114" i="28" s="1"/>
  <c r="D115" i="28" s="1"/>
  <c r="D116" i="28" s="1"/>
  <c r="D117" i="28" s="1"/>
  <c r="D118" i="28" s="1"/>
  <c r="D119" i="28" s="1"/>
  <c r="D120" i="28" s="1"/>
  <c r="D121" i="28" s="1"/>
  <c r="D122" i="28" s="1"/>
  <c r="D123" i="28" s="1"/>
  <c r="D124" i="28" s="1"/>
  <c r="D125" i="28" s="1"/>
  <c r="D126" i="28" s="1"/>
  <c r="D127" i="28" s="1"/>
  <c r="D128" i="28" s="1"/>
  <c r="D129" i="28" s="1"/>
  <c r="D130" i="28" s="1"/>
  <c r="D131" i="28" s="1"/>
  <c r="D132" i="28" s="1"/>
  <c r="D133" i="28" s="1"/>
  <c r="D134" i="28" s="1"/>
  <c r="D135" i="28" s="1"/>
  <c r="D136" i="28" s="1"/>
  <c r="D137" i="28" s="1"/>
  <c r="D138" i="28" s="1"/>
  <c r="D139" i="28" s="1"/>
  <c r="D140" i="28" s="1"/>
  <c r="D141" i="28" s="1"/>
  <c r="D142" i="28" s="1"/>
  <c r="D143" i="28" s="1"/>
  <c r="D144" i="28" s="1"/>
  <c r="D145" i="28" s="1"/>
  <c r="H42" i="28" l="1"/>
  <c r="K42" i="28"/>
  <c r="M42" i="28" s="1"/>
  <c r="P42" i="28" s="1"/>
  <c r="E42" i="72"/>
  <c r="G42" i="72" s="1"/>
  <c r="D43" i="72"/>
  <c r="D44" i="72" s="1"/>
  <c r="D45" i="72" s="1"/>
  <c r="D46" i="72" s="1"/>
  <c r="D47" i="72" s="1"/>
  <c r="D48" i="72" s="1"/>
  <c r="D49" i="72" s="1"/>
  <c r="D50" i="72" s="1"/>
  <c r="D51" i="72" s="1"/>
  <c r="D52" i="72" s="1"/>
  <c r="D53" i="72" s="1"/>
  <c r="D54" i="72" s="1"/>
  <c r="D55" i="72" s="1"/>
  <c r="D56" i="72" s="1"/>
  <c r="D57" i="72" s="1"/>
  <c r="D58" i="72" s="1"/>
  <c r="D59" i="72" s="1"/>
  <c r="D60" i="72" s="1"/>
  <c r="D61" i="72" s="1"/>
  <c r="D62" i="72" s="1"/>
  <c r="D63" i="72" s="1"/>
  <c r="D64" i="72" s="1"/>
  <c r="D65" i="72" s="1"/>
  <c r="D66" i="72" s="1"/>
  <c r="D67" i="72" s="1"/>
  <c r="D68" i="72" s="1"/>
  <c r="D69" i="72" s="1"/>
  <c r="D70" i="72" s="1"/>
  <c r="D71" i="72" s="1"/>
  <c r="D72" i="72" s="1"/>
  <c r="D73" i="72" s="1"/>
  <c r="D74" i="72" s="1"/>
  <c r="D75" i="72" s="1"/>
  <c r="D76" i="72" s="1"/>
  <c r="D77" i="72" s="1"/>
  <c r="D78" i="72" s="1"/>
  <c r="D79" i="72" s="1"/>
  <c r="D80" i="72" s="1"/>
  <c r="D81" i="72" s="1"/>
  <c r="D82" i="72" s="1"/>
  <c r="D83" i="72" s="1"/>
  <c r="D84" i="72" s="1"/>
  <c r="D85" i="72" s="1"/>
  <c r="D86" i="72" s="1"/>
  <c r="D87" i="72" s="1"/>
  <c r="D88" i="72" s="1"/>
  <c r="D89" i="72" s="1"/>
  <c r="D90" i="72" s="1"/>
  <c r="D91" i="72" s="1"/>
  <c r="D92" i="72" s="1"/>
  <c r="D93" i="72" s="1"/>
  <c r="D94" i="72" s="1"/>
  <c r="D95" i="72" s="1"/>
  <c r="D96" i="72" s="1"/>
  <c r="D97" i="72" s="1"/>
  <c r="D98" i="72" s="1"/>
  <c r="D99" i="72" s="1"/>
  <c r="D100" i="72" s="1"/>
  <c r="D101" i="72" s="1"/>
  <c r="D102" i="72" s="1"/>
  <c r="D103" i="72" s="1"/>
  <c r="D104" i="72" s="1"/>
  <c r="D105" i="72" s="1"/>
  <c r="D106" i="72" s="1"/>
  <c r="D107" i="72" s="1"/>
  <c r="D108" i="72" s="1"/>
  <c r="D109" i="72" s="1"/>
  <c r="D110" i="72" s="1"/>
  <c r="D111" i="72" s="1"/>
  <c r="D112" i="72" s="1"/>
  <c r="D113" i="72" s="1"/>
  <c r="D114" i="72" s="1"/>
  <c r="D115" i="72" s="1"/>
  <c r="D116" i="72" s="1"/>
  <c r="D117" i="72" s="1"/>
  <c r="D118" i="72" s="1"/>
  <c r="D119" i="72" s="1"/>
  <c r="D120" i="72" s="1"/>
  <c r="D121" i="72" s="1"/>
  <c r="D122" i="72" s="1"/>
  <c r="D123" i="72" s="1"/>
  <c r="D124" i="72" s="1"/>
  <c r="D125" i="72" s="1"/>
  <c r="D126" i="72" s="1"/>
  <c r="D127" i="72" s="1"/>
  <c r="D128" i="72" s="1"/>
  <c r="D129" i="72" s="1"/>
  <c r="D130" i="72" s="1"/>
  <c r="D131" i="72" s="1"/>
  <c r="D132" i="72" s="1"/>
  <c r="D133" i="72" s="1"/>
  <c r="D134" i="72" s="1"/>
  <c r="D135" i="72" s="1"/>
  <c r="D136" i="72" s="1"/>
  <c r="D137" i="72" s="1"/>
  <c r="D138" i="72" s="1"/>
  <c r="D139" i="72" s="1"/>
  <c r="D140" i="72" s="1"/>
  <c r="D141" i="72" s="1"/>
  <c r="D142" i="72" s="1"/>
  <c r="D143" i="72" s="1"/>
  <c r="D144" i="72" s="1"/>
  <c r="D145" i="72" s="1"/>
  <c r="E42" i="427"/>
  <c r="G42" i="427" s="1"/>
  <c r="D43" i="427"/>
  <c r="D44" i="427" s="1"/>
  <c r="D45" i="427" s="1"/>
  <c r="D46" i="427" s="1"/>
  <c r="D47" i="427" s="1"/>
  <c r="D48" i="427" s="1"/>
  <c r="D49" i="427" s="1"/>
  <c r="D50" i="427" s="1"/>
  <c r="D51" i="427" s="1"/>
  <c r="D52" i="427" s="1"/>
  <c r="D53" i="427" s="1"/>
  <c r="D54" i="427" s="1"/>
  <c r="D55" i="427" s="1"/>
  <c r="D56" i="427" s="1"/>
  <c r="D57" i="427" s="1"/>
  <c r="D58" i="427" s="1"/>
  <c r="D59" i="427" s="1"/>
  <c r="D60" i="427" s="1"/>
  <c r="D61" i="427" s="1"/>
  <c r="D62" i="427" s="1"/>
  <c r="D63" i="427" s="1"/>
  <c r="D64" i="427" s="1"/>
  <c r="D65" i="427" s="1"/>
  <c r="D66" i="427" s="1"/>
  <c r="D67" i="427" s="1"/>
  <c r="D68" i="427" s="1"/>
  <c r="D69" i="427" s="1"/>
  <c r="D70" i="427" s="1"/>
  <c r="D71" i="427" s="1"/>
  <c r="D72" i="427" s="1"/>
  <c r="D73" i="427" s="1"/>
  <c r="D74" i="427" s="1"/>
  <c r="D75" i="427" s="1"/>
  <c r="D76" i="427" s="1"/>
  <c r="D77" i="427" s="1"/>
  <c r="D78" i="427" s="1"/>
  <c r="D79" i="427" s="1"/>
  <c r="D80" i="427" s="1"/>
  <c r="D81" i="427" s="1"/>
  <c r="D82" i="427" s="1"/>
  <c r="D83" i="427" s="1"/>
  <c r="D84" i="427" s="1"/>
  <c r="D85" i="427" s="1"/>
  <c r="D86" i="427" s="1"/>
  <c r="D87" i="427" s="1"/>
  <c r="D88" i="427" s="1"/>
  <c r="D89" i="427" s="1"/>
  <c r="D90" i="427" s="1"/>
  <c r="D91" i="427" s="1"/>
  <c r="D92" i="427" s="1"/>
  <c r="D93" i="427" s="1"/>
  <c r="D94" i="427" s="1"/>
  <c r="D95" i="427" s="1"/>
  <c r="D96" i="427" s="1"/>
  <c r="D97" i="427" s="1"/>
  <c r="D98" i="427" s="1"/>
  <c r="D99" i="427" s="1"/>
  <c r="D100" i="427" s="1"/>
  <c r="D101" i="427" s="1"/>
  <c r="D102" i="427" s="1"/>
  <c r="D103" i="427" s="1"/>
  <c r="D104" i="427" s="1"/>
  <c r="D105" i="427" s="1"/>
  <c r="D106" i="427" s="1"/>
  <c r="D107" i="427" s="1"/>
  <c r="D108" i="427" s="1"/>
  <c r="D109" i="427" s="1"/>
  <c r="D110" i="427" s="1"/>
  <c r="D111" i="427" s="1"/>
  <c r="D112" i="427" s="1"/>
  <c r="D113" i="427" s="1"/>
  <c r="D114" i="427" s="1"/>
  <c r="D115" i="427" s="1"/>
  <c r="D116" i="427" s="1"/>
  <c r="D117" i="427" s="1"/>
  <c r="D118" i="427" s="1"/>
  <c r="D119" i="427" s="1"/>
  <c r="D120" i="427" s="1"/>
  <c r="D121" i="427" s="1"/>
  <c r="D122" i="427" s="1"/>
  <c r="D123" i="427" s="1"/>
  <c r="D124" i="427" s="1"/>
  <c r="D125" i="427" s="1"/>
  <c r="D126" i="427" s="1"/>
  <c r="D127" i="427" s="1"/>
  <c r="D128" i="427" s="1"/>
  <c r="D129" i="427" s="1"/>
  <c r="D130" i="427" s="1"/>
  <c r="D131" i="427" s="1"/>
  <c r="D132" i="427" s="1"/>
  <c r="D133" i="427" s="1"/>
  <c r="D134" i="427" s="1"/>
  <c r="D135" i="427" s="1"/>
  <c r="D136" i="427" s="1"/>
  <c r="D137" i="427" s="1"/>
  <c r="D138" i="427" s="1"/>
  <c r="D139" i="427" s="1"/>
  <c r="D140" i="427" s="1"/>
  <c r="D141" i="427" s="1"/>
  <c r="D142" i="427" s="1"/>
  <c r="D143" i="427" s="1"/>
  <c r="D144" i="427" s="1"/>
  <c r="D145" i="427" s="1"/>
  <c r="E42" i="425"/>
  <c r="G42" i="425" s="1"/>
  <c r="D43" i="425"/>
  <c r="D44" i="425" s="1"/>
  <c r="D45" i="425" s="1"/>
  <c r="D46" i="425" s="1"/>
  <c r="D47" i="425" s="1"/>
  <c r="D48" i="425" s="1"/>
  <c r="D49" i="425" s="1"/>
  <c r="D50" i="425" s="1"/>
  <c r="D51" i="425" s="1"/>
  <c r="D52" i="425" s="1"/>
  <c r="D53" i="425" s="1"/>
  <c r="D54" i="425" s="1"/>
  <c r="D55" i="425" s="1"/>
  <c r="D56" i="425" s="1"/>
  <c r="D57" i="425" s="1"/>
  <c r="D58" i="425" s="1"/>
  <c r="D59" i="425" s="1"/>
  <c r="D60" i="425" s="1"/>
  <c r="D61" i="425" s="1"/>
  <c r="D62" i="425" s="1"/>
  <c r="D63" i="425" s="1"/>
  <c r="D64" i="425" s="1"/>
  <c r="D65" i="425" s="1"/>
  <c r="D66" i="425" s="1"/>
  <c r="D67" i="425" s="1"/>
  <c r="D68" i="425" s="1"/>
  <c r="D69" i="425" s="1"/>
  <c r="D70" i="425" s="1"/>
  <c r="D71" i="425" s="1"/>
  <c r="D72" i="425" s="1"/>
  <c r="D73" i="425" s="1"/>
  <c r="D74" i="425" s="1"/>
  <c r="D75" i="425" s="1"/>
  <c r="D76" i="425" s="1"/>
  <c r="D77" i="425" s="1"/>
  <c r="D78" i="425" s="1"/>
  <c r="D79" i="425" s="1"/>
  <c r="D80" i="425" s="1"/>
  <c r="D81" i="425" s="1"/>
  <c r="D82" i="425" s="1"/>
  <c r="D83" i="425" s="1"/>
  <c r="D84" i="425" s="1"/>
  <c r="D85" i="425" s="1"/>
  <c r="D86" i="425" s="1"/>
  <c r="D87" i="425" s="1"/>
  <c r="D88" i="425" s="1"/>
  <c r="D89" i="425" s="1"/>
  <c r="D90" i="425" s="1"/>
  <c r="D91" i="425" s="1"/>
  <c r="D92" i="425" s="1"/>
  <c r="D93" i="425" s="1"/>
  <c r="D94" i="425" s="1"/>
  <c r="D95" i="425" s="1"/>
  <c r="D96" i="425" s="1"/>
  <c r="D97" i="425" s="1"/>
  <c r="D98" i="425" s="1"/>
  <c r="D99" i="425" s="1"/>
  <c r="D100" i="425" s="1"/>
  <c r="D101" i="425" s="1"/>
  <c r="D102" i="425" s="1"/>
  <c r="D103" i="425" s="1"/>
  <c r="D104" i="425" s="1"/>
  <c r="D105" i="425" s="1"/>
  <c r="D106" i="425" s="1"/>
  <c r="D107" i="425" s="1"/>
  <c r="D108" i="425" s="1"/>
  <c r="D109" i="425" s="1"/>
  <c r="D110" i="425" s="1"/>
  <c r="D111" i="425" s="1"/>
  <c r="D112" i="425" s="1"/>
  <c r="D113" i="425" s="1"/>
  <c r="D114" i="425" s="1"/>
  <c r="D115" i="425" s="1"/>
  <c r="D116" i="425" s="1"/>
  <c r="D117" i="425" s="1"/>
  <c r="D118" i="425" s="1"/>
  <c r="D119" i="425" s="1"/>
  <c r="D120" i="425" s="1"/>
  <c r="D121" i="425" s="1"/>
  <c r="D122" i="425" s="1"/>
  <c r="D123" i="425" s="1"/>
  <c r="D124" i="425" s="1"/>
  <c r="D125" i="425" s="1"/>
  <c r="D126" i="425" s="1"/>
  <c r="D127" i="425" s="1"/>
  <c r="D128" i="425" s="1"/>
  <c r="D129" i="425" s="1"/>
  <c r="D130" i="425" s="1"/>
  <c r="D131" i="425" s="1"/>
  <c r="D132" i="425" s="1"/>
  <c r="D133" i="425" s="1"/>
  <c r="D134" i="425" s="1"/>
  <c r="D135" i="425" s="1"/>
  <c r="D136" i="425" s="1"/>
  <c r="D137" i="425" s="1"/>
  <c r="D138" i="425" s="1"/>
  <c r="D139" i="425" s="1"/>
  <c r="D140" i="425" s="1"/>
  <c r="D141" i="425" s="1"/>
  <c r="D142" i="425" s="1"/>
  <c r="D143" i="425" s="1"/>
  <c r="D144" i="425" s="1"/>
  <c r="D145" i="425" s="1"/>
  <c r="D43" i="329"/>
  <c r="D44" i="329" s="1"/>
  <c r="D45" i="329" s="1"/>
  <c r="D46" i="329" s="1"/>
  <c r="D47" i="329" s="1"/>
  <c r="D48" i="329" s="1"/>
  <c r="D49" i="329" s="1"/>
  <c r="D50" i="329" s="1"/>
  <c r="D51" i="329" s="1"/>
  <c r="D52" i="329" s="1"/>
  <c r="D53" i="329" s="1"/>
  <c r="D54" i="329" s="1"/>
  <c r="D55" i="329" s="1"/>
  <c r="D56" i="329" s="1"/>
  <c r="D57" i="329" s="1"/>
  <c r="D58" i="329" s="1"/>
  <c r="D59" i="329" s="1"/>
  <c r="D60" i="329" s="1"/>
  <c r="D61" i="329" s="1"/>
  <c r="D62" i="329" s="1"/>
  <c r="D63" i="329" s="1"/>
  <c r="D64" i="329" s="1"/>
  <c r="D65" i="329" s="1"/>
  <c r="D66" i="329" s="1"/>
  <c r="D67" i="329" s="1"/>
  <c r="D68" i="329" s="1"/>
  <c r="D69" i="329" s="1"/>
  <c r="D70" i="329" s="1"/>
  <c r="D71" i="329" s="1"/>
  <c r="D72" i="329" s="1"/>
  <c r="D73" i="329" s="1"/>
  <c r="D74" i="329" s="1"/>
  <c r="D75" i="329" s="1"/>
  <c r="D76" i="329" s="1"/>
  <c r="D77" i="329" s="1"/>
  <c r="D78" i="329" s="1"/>
  <c r="D79" i="329" s="1"/>
  <c r="D80" i="329" s="1"/>
  <c r="D81" i="329" s="1"/>
  <c r="D82" i="329" s="1"/>
  <c r="D83" i="329" s="1"/>
  <c r="D84" i="329" s="1"/>
  <c r="D85" i="329" s="1"/>
  <c r="D86" i="329" s="1"/>
  <c r="D87" i="329" s="1"/>
  <c r="D88" i="329" s="1"/>
  <c r="D89" i="329" s="1"/>
  <c r="D90" i="329" s="1"/>
  <c r="D91" i="329" s="1"/>
  <c r="D92" i="329" s="1"/>
  <c r="D93" i="329" s="1"/>
  <c r="D94" i="329" s="1"/>
  <c r="D95" i="329" s="1"/>
  <c r="D96" i="329" s="1"/>
  <c r="D97" i="329" s="1"/>
  <c r="D98" i="329" s="1"/>
  <c r="D99" i="329" s="1"/>
  <c r="D100" i="329" s="1"/>
  <c r="D101" i="329" s="1"/>
  <c r="D102" i="329" s="1"/>
  <c r="D103" i="329" s="1"/>
  <c r="D104" i="329" s="1"/>
  <c r="D105" i="329" s="1"/>
  <c r="D106" i="329" s="1"/>
  <c r="D107" i="329" s="1"/>
  <c r="D108" i="329" s="1"/>
  <c r="D109" i="329" s="1"/>
  <c r="D110" i="329" s="1"/>
  <c r="D111" i="329" s="1"/>
  <c r="D112" i="329" s="1"/>
  <c r="D113" i="329" s="1"/>
  <c r="D114" i="329" s="1"/>
  <c r="D115" i="329" s="1"/>
  <c r="D116" i="329" s="1"/>
  <c r="D117" i="329" s="1"/>
  <c r="D118" i="329" s="1"/>
  <c r="D119" i="329" s="1"/>
  <c r="D120" i="329" s="1"/>
  <c r="D121" i="329" s="1"/>
  <c r="D122" i="329" s="1"/>
  <c r="D123" i="329" s="1"/>
  <c r="D124" i="329" s="1"/>
  <c r="D125" i="329" s="1"/>
  <c r="D126" i="329" s="1"/>
  <c r="D127" i="329" s="1"/>
  <c r="D128" i="329" s="1"/>
  <c r="D129" i="329" s="1"/>
  <c r="D130" i="329" s="1"/>
  <c r="D131" i="329" s="1"/>
  <c r="D132" i="329" s="1"/>
  <c r="D133" i="329" s="1"/>
  <c r="D134" i="329" s="1"/>
  <c r="D135" i="329" s="1"/>
  <c r="D136" i="329" s="1"/>
  <c r="D137" i="329" s="1"/>
  <c r="D138" i="329" s="1"/>
  <c r="D139" i="329" s="1"/>
  <c r="D140" i="329" s="1"/>
  <c r="D141" i="329" s="1"/>
  <c r="D142" i="329" s="1"/>
  <c r="D143" i="329" s="1"/>
  <c r="D144" i="329" s="1"/>
  <c r="D145" i="329" s="1"/>
  <c r="E42" i="329"/>
  <c r="G42" i="329" s="1"/>
  <c r="E43" i="28" l="1"/>
  <c r="G43" i="28" s="1"/>
  <c r="I43" i="28" s="1"/>
  <c r="L43" i="28" s="1"/>
  <c r="O42" i="28"/>
  <c r="Q42" i="28" s="1"/>
  <c r="U42" i="28" s="1"/>
  <c r="H42" i="329"/>
  <c r="I42" i="329"/>
  <c r="I42" i="425"/>
  <c r="H42" i="425"/>
  <c r="I42" i="427"/>
  <c r="H42" i="427"/>
  <c r="H42" i="72"/>
  <c r="I42" i="72"/>
  <c r="H43" i="28" l="1"/>
  <c r="K43" i="28"/>
  <c r="E44" i="28" s="1"/>
  <c r="G44" i="28" s="1"/>
  <c r="T42" i="28"/>
  <c r="L42" i="72"/>
  <c r="K42" i="72"/>
  <c r="K42" i="427"/>
  <c r="L42" i="427"/>
  <c r="L42" i="425"/>
  <c r="K42" i="425"/>
  <c r="L42" i="329"/>
  <c r="K42" i="329"/>
  <c r="M43" i="28" l="1"/>
  <c r="P43" i="28" s="1"/>
  <c r="E43" i="329"/>
  <c r="G43" i="329" s="1"/>
  <c r="M42" i="329"/>
  <c r="M42" i="425"/>
  <c r="E43" i="425"/>
  <c r="G43" i="425" s="1"/>
  <c r="M42" i="427"/>
  <c r="E43" i="427"/>
  <c r="G43" i="427" s="1"/>
  <c r="E43" i="72"/>
  <c r="G43" i="72" s="1"/>
  <c r="M42" i="72"/>
  <c r="H44" i="28"/>
  <c r="I44" i="28"/>
  <c r="O43" i="28" l="1"/>
  <c r="Q43" i="28" s="1"/>
  <c r="U43" i="28" s="1"/>
  <c r="L44" i="28"/>
  <c r="K44" i="28"/>
  <c r="P42" i="72"/>
  <c r="O42" i="72"/>
  <c r="Q42" i="72" s="1"/>
  <c r="I43" i="72"/>
  <c r="H43" i="72"/>
  <c r="I43" i="427"/>
  <c r="H43" i="427"/>
  <c r="P42" i="427"/>
  <c r="O42" i="427"/>
  <c r="Q42" i="427" s="1"/>
  <c r="H43" i="425"/>
  <c r="I43" i="425"/>
  <c r="P42" i="425"/>
  <c r="O42" i="425"/>
  <c r="Q42" i="425" s="1"/>
  <c r="O42" i="329"/>
  <c r="Q42" i="329" s="1"/>
  <c r="P42" i="329"/>
  <c r="I43" i="329"/>
  <c r="H43" i="329"/>
  <c r="T43" i="28" l="1"/>
  <c r="L43" i="329"/>
  <c r="K43" i="329"/>
  <c r="U42" i="425"/>
  <c r="T42" i="425"/>
  <c r="T42" i="329"/>
  <c r="U42" i="329"/>
  <c r="T42" i="427"/>
  <c r="U42" i="427"/>
  <c r="K43" i="425"/>
  <c r="L43" i="425"/>
  <c r="L43" i="427"/>
  <c r="K43" i="427"/>
  <c r="L43" i="72"/>
  <c r="K43" i="72"/>
  <c r="M44" i="28"/>
  <c r="E45" i="28"/>
  <c r="G45" i="28" s="1"/>
  <c r="T42" i="72"/>
  <c r="U42" i="72"/>
  <c r="P44" i="28" l="1"/>
  <c r="O44" i="28"/>
  <c r="Q44" i="28" s="1"/>
  <c r="M43" i="72"/>
  <c r="E44" i="72"/>
  <c r="G44" i="72" s="1"/>
  <c r="M43" i="329"/>
  <c r="E44" i="329"/>
  <c r="G44" i="329" s="1"/>
  <c r="M43" i="427"/>
  <c r="E44" i="427"/>
  <c r="G44" i="427" s="1"/>
  <c r="E44" i="425"/>
  <c r="G44" i="425" s="1"/>
  <c r="M43" i="425"/>
  <c r="I45" i="28"/>
  <c r="H45" i="28"/>
  <c r="P43" i="72" l="1"/>
  <c r="O43" i="72"/>
  <c r="Q43" i="72" s="1"/>
  <c r="P43" i="329"/>
  <c r="O43" i="329"/>
  <c r="Q43" i="329" s="1"/>
  <c r="U44" i="28"/>
  <c r="T44" i="28"/>
  <c r="P43" i="425"/>
  <c r="O43" i="425"/>
  <c r="Q43" i="425" s="1"/>
  <c r="I44" i="425"/>
  <c r="H44" i="425"/>
  <c r="I44" i="427"/>
  <c r="H44" i="427"/>
  <c r="O43" i="427"/>
  <c r="Q43" i="427" s="1"/>
  <c r="P43" i="427"/>
  <c r="L45" i="28"/>
  <c r="K45" i="28"/>
  <c r="I44" i="329"/>
  <c r="H44" i="329"/>
  <c r="I44" i="72"/>
  <c r="H44" i="72"/>
  <c r="K44" i="425" l="1"/>
  <c r="L44" i="425"/>
  <c r="L44" i="72"/>
  <c r="K44" i="72"/>
  <c r="E46" i="28"/>
  <c r="G46" i="28" s="1"/>
  <c r="M45" i="28"/>
  <c r="L44" i="427"/>
  <c r="K44" i="427"/>
  <c r="U43" i="425"/>
  <c r="T43" i="425"/>
  <c r="T43" i="329"/>
  <c r="U43" i="329"/>
  <c r="K44" i="329"/>
  <c r="L44" i="329"/>
  <c r="U43" i="72"/>
  <c r="T43" i="72"/>
  <c r="U43" i="427"/>
  <c r="T43" i="427"/>
  <c r="H46" i="28" l="1"/>
  <c r="I46" i="28"/>
  <c r="E45" i="427"/>
  <c r="G45" i="427" s="1"/>
  <c r="M44" i="427"/>
  <c r="M44" i="425"/>
  <c r="E45" i="425"/>
  <c r="G45" i="425" s="1"/>
  <c r="P45" i="28"/>
  <c r="O45" i="28"/>
  <c r="Q45" i="28" s="1"/>
  <c r="M44" i="72"/>
  <c r="E45" i="72"/>
  <c r="G45" i="72" s="1"/>
  <c r="E45" i="329"/>
  <c r="G45" i="329" s="1"/>
  <c r="M44" i="329"/>
  <c r="O44" i="329" l="1"/>
  <c r="Q44" i="329" s="1"/>
  <c r="P44" i="329"/>
  <c r="H45" i="72"/>
  <c r="I45" i="72"/>
  <c r="H45" i="425"/>
  <c r="I45" i="425"/>
  <c r="O44" i="72"/>
  <c r="Q44" i="72" s="1"/>
  <c r="P44" i="72"/>
  <c r="O44" i="425"/>
  <c r="Q44" i="425" s="1"/>
  <c r="P44" i="425"/>
  <c r="H45" i="329"/>
  <c r="I45" i="329"/>
  <c r="H45" i="427"/>
  <c r="I45" i="427"/>
  <c r="U45" i="28"/>
  <c r="T45" i="28"/>
  <c r="P44" i="427"/>
  <c r="O44" i="427"/>
  <c r="Q44" i="427" s="1"/>
  <c r="L46" i="28"/>
  <c r="K46" i="28"/>
  <c r="T44" i="427" l="1"/>
  <c r="U44" i="427"/>
  <c r="K45" i="427"/>
  <c r="L45" i="427"/>
  <c r="T44" i="425"/>
  <c r="U44" i="425"/>
  <c r="L45" i="329"/>
  <c r="K45" i="329"/>
  <c r="L45" i="425"/>
  <c r="K45" i="425"/>
  <c r="K45" i="72"/>
  <c r="L45" i="72"/>
  <c r="M46" i="28"/>
  <c r="E47" i="28"/>
  <c r="G47" i="28" s="1"/>
  <c r="U44" i="72"/>
  <c r="T44" i="72"/>
  <c r="U44" i="329"/>
  <c r="T44" i="329"/>
  <c r="P46" i="28" l="1"/>
  <c r="O46" i="28"/>
  <c r="Q46" i="28" s="1"/>
  <c r="E46" i="425"/>
  <c r="G46" i="425" s="1"/>
  <c r="M45" i="425"/>
  <c r="M45" i="72"/>
  <c r="E46" i="72"/>
  <c r="G46" i="72" s="1"/>
  <c r="E46" i="329"/>
  <c r="G46" i="329" s="1"/>
  <c r="M45" i="329"/>
  <c r="I47" i="28"/>
  <c r="H47" i="28"/>
  <c r="M45" i="427"/>
  <c r="E46" i="427"/>
  <c r="G46" i="427" s="1"/>
  <c r="L47" i="28" l="1"/>
  <c r="K47" i="28"/>
  <c r="O45" i="329"/>
  <c r="Q45" i="329" s="1"/>
  <c r="P45" i="329"/>
  <c r="H46" i="329"/>
  <c r="I46" i="329"/>
  <c r="P45" i="425"/>
  <c r="O45" i="425"/>
  <c r="Q45" i="425" s="1"/>
  <c r="H46" i="425"/>
  <c r="I46" i="425"/>
  <c r="O45" i="427"/>
  <c r="Q45" i="427" s="1"/>
  <c r="P45" i="427"/>
  <c r="I46" i="72"/>
  <c r="H46" i="72"/>
  <c r="H46" i="427"/>
  <c r="I46" i="427"/>
  <c r="P45" i="72"/>
  <c r="O45" i="72"/>
  <c r="Q45" i="72" s="1"/>
  <c r="U46" i="28"/>
  <c r="T46" i="28"/>
  <c r="K46" i="427" l="1"/>
  <c r="L46" i="427"/>
  <c r="L46" i="72"/>
  <c r="K46" i="72"/>
  <c r="K46" i="329"/>
  <c r="L46" i="329"/>
  <c r="T45" i="427"/>
  <c r="U45" i="427"/>
  <c r="K46" i="425"/>
  <c r="L46" i="425"/>
  <c r="T45" i="425"/>
  <c r="U45" i="425"/>
  <c r="T45" i="329"/>
  <c r="U45" i="329"/>
  <c r="T45" i="72"/>
  <c r="U45" i="72"/>
  <c r="M47" i="28"/>
  <c r="E48" i="28"/>
  <c r="G48" i="28" s="1"/>
  <c r="E47" i="425" l="1"/>
  <c r="G47" i="425" s="1"/>
  <c r="M46" i="425"/>
  <c r="E47" i="329"/>
  <c r="G47" i="329" s="1"/>
  <c r="M46" i="329"/>
  <c r="H48" i="28"/>
  <c r="I48" i="28"/>
  <c r="M46" i="72"/>
  <c r="E47" i="72"/>
  <c r="G47" i="72" s="1"/>
  <c r="E47" i="427"/>
  <c r="G47" i="427" s="1"/>
  <c r="M46" i="427"/>
  <c r="P47" i="28"/>
  <c r="O47" i="28"/>
  <c r="Q47" i="28" l="1"/>
  <c r="O46" i="427"/>
  <c r="Q46" i="427" s="1"/>
  <c r="P46" i="427"/>
  <c r="P46" i="72"/>
  <c r="O46" i="72"/>
  <c r="Q46" i="72" s="1"/>
  <c r="O46" i="329"/>
  <c r="Q46" i="329" s="1"/>
  <c r="P46" i="329"/>
  <c r="I47" i="72"/>
  <c r="H47" i="72"/>
  <c r="P46" i="425"/>
  <c r="O46" i="425"/>
  <c r="Q46" i="425" s="1"/>
  <c r="I47" i="427"/>
  <c r="H47" i="427"/>
  <c r="H47" i="329"/>
  <c r="I47" i="329"/>
  <c r="L48" i="28"/>
  <c r="K48" i="28"/>
  <c r="E49" i="28" s="1"/>
  <c r="G49" i="28" s="1"/>
  <c r="H47" i="425"/>
  <c r="I47" i="425"/>
  <c r="L47" i="329" l="1"/>
  <c r="K47" i="329"/>
  <c r="K47" i="427"/>
  <c r="L47" i="427"/>
  <c r="L47" i="425"/>
  <c r="K47" i="425"/>
  <c r="U46" i="425"/>
  <c r="T46" i="425"/>
  <c r="K47" i="72"/>
  <c r="L47" i="72"/>
  <c r="U46" i="329"/>
  <c r="T46" i="329"/>
  <c r="U46" i="72"/>
  <c r="T46" i="72"/>
  <c r="I49" i="28"/>
  <c r="H49" i="28"/>
  <c r="U46" i="427"/>
  <c r="T46" i="427"/>
  <c r="M48" i="28"/>
  <c r="U47" i="28"/>
  <c r="T47" i="28"/>
  <c r="P48" i="28" l="1"/>
  <c r="O48" i="28"/>
  <c r="M47" i="425"/>
  <c r="E48" i="425"/>
  <c r="G48" i="425" s="1"/>
  <c r="M47" i="427"/>
  <c r="E48" i="427"/>
  <c r="G48" i="427" s="1"/>
  <c r="E48" i="72"/>
  <c r="G48" i="72" s="1"/>
  <c r="M47" i="72"/>
  <c r="L49" i="28"/>
  <c r="K49" i="28"/>
  <c r="E50" i="28" s="1"/>
  <c r="G50" i="28" s="1"/>
  <c r="M47" i="329"/>
  <c r="E48" i="329"/>
  <c r="G48" i="329" s="1"/>
  <c r="H50" i="28" l="1"/>
  <c r="I50" i="28"/>
  <c r="I48" i="329"/>
  <c r="H48" i="329"/>
  <c r="P47" i="329"/>
  <c r="O47" i="329"/>
  <c r="I48" i="72"/>
  <c r="H48" i="72"/>
  <c r="O47" i="72"/>
  <c r="P47" i="72"/>
  <c r="H48" i="425"/>
  <c r="I48" i="425"/>
  <c r="O47" i="427"/>
  <c r="P47" i="427"/>
  <c r="H48" i="427"/>
  <c r="I48" i="427"/>
  <c r="O47" i="425"/>
  <c r="P47" i="425"/>
  <c r="Q48" i="28"/>
  <c r="M49" i="28"/>
  <c r="U48" i="28" l="1"/>
  <c r="T48" i="28"/>
  <c r="K48" i="427"/>
  <c r="E49" i="427" s="1"/>
  <c r="G49" i="427" s="1"/>
  <c r="L48" i="427"/>
  <c r="P49" i="28"/>
  <c r="O49" i="28"/>
  <c r="K48" i="425"/>
  <c r="E49" i="425" s="1"/>
  <c r="G49" i="425" s="1"/>
  <c r="L48" i="425"/>
  <c r="Q47" i="72"/>
  <c r="Q47" i="329"/>
  <c r="Q47" i="425"/>
  <c r="Q47" i="427"/>
  <c r="K48" i="72"/>
  <c r="E49" i="72" s="1"/>
  <c r="G49" i="72" s="1"/>
  <c r="L48" i="72"/>
  <c r="L48" i="329"/>
  <c r="K48" i="329"/>
  <c r="E49" i="329" s="1"/>
  <c r="G49" i="329" s="1"/>
  <c r="L50" i="28"/>
  <c r="K50" i="28"/>
  <c r="E51" i="28" s="1"/>
  <c r="G51" i="28" s="1"/>
  <c r="M48" i="425" l="1"/>
  <c r="P48" i="425" s="1"/>
  <c r="M48" i="329"/>
  <c r="O48" i="329" s="1"/>
  <c r="M48" i="72"/>
  <c r="O48" i="72" s="1"/>
  <c r="U47" i="427"/>
  <c r="T47" i="427"/>
  <c r="U47" i="329"/>
  <c r="T47" i="329"/>
  <c r="U47" i="72"/>
  <c r="T47" i="72"/>
  <c r="I51" i="28"/>
  <c r="H51" i="28"/>
  <c r="I49" i="329"/>
  <c r="H49" i="329"/>
  <c r="M50" i="28"/>
  <c r="Q49" i="28"/>
  <c r="I49" i="427"/>
  <c r="H49" i="427"/>
  <c r="H49" i="72"/>
  <c r="I49" i="72"/>
  <c r="U47" i="425"/>
  <c r="T47" i="425"/>
  <c r="I49" i="425"/>
  <c r="H49" i="425"/>
  <c r="M48" i="427"/>
  <c r="P48" i="329" l="1"/>
  <c r="O48" i="425"/>
  <c r="Q48" i="425" s="1"/>
  <c r="P48" i="72"/>
  <c r="K49" i="329"/>
  <c r="E50" i="329" s="1"/>
  <c r="G50" i="329" s="1"/>
  <c r="L49" i="329"/>
  <c r="P50" i="28"/>
  <c r="O50" i="28"/>
  <c r="L49" i="427"/>
  <c r="K49" i="427"/>
  <c r="E50" i="427" s="1"/>
  <c r="G50" i="427" s="1"/>
  <c r="U49" i="28"/>
  <c r="T49" i="28"/>
  <c r="L49" i="425"/>
  <c r="K49" i="425"/>
  <c r="E50" i="425" s="1"/>
  <c r="G50" i="425" s="1"/>
  <c r="Q48" i="329"/>
  <c r="L51" i="28"/>
  <c r="K51" i="28"/>
  <c r="E52" i="28" s="1"/>
  <c r="G52" i="28" s="1"/>
  <c r="P48" i="427"/>
  <c r="O48" i="427"/>
  <c r="L49" i="72"/>
  <c r="K49" i="72"/>
  <c r="E50" i="72" s="1"/>
  <c r="G50" i="72" s="1"/>
  <c r="Q48" i="72"/>
  <c r="M49" i="329" l="1"/>
  <c r="P49" i="329" s="1"/>
  <c r="M49" i="72"/>
  <c r="O49" i="72" s="1"/>
  <c r="T48" i="329"/>
  <c r="U48" i="329"/>
  <c r="M49" i="425"/>
  <c r="U48" i="425"/>
  <c r="T48" i="425"/>
  <c r="H50" i="72"/>
  <c r="I50" i="72"/>
  <c r="V43" i="28"/>
  <c r="V42" i="28"/>
  <c r="V49" i="28"/>
  <c r="V45" i="28"/>
  <c r="V48" i="28"/>
  <c r="V46" i="28"/>
  <c r="V47" i="28"/>
  <c r="V44" i="28"/>
  <c r="M51" i="28"/>
  <c r="Q50" i="28"/>
  <c r="I50" i="329"/>
  <c r="H50" i="329"/>
  <c r="I52" i="28"/>
  <c r="H52" i="28"/>
  <c r="I50" i="425"/>
  <c r="H50" i="425"/>
  <c r="U48" i="72"/>
  <c r="T48" i="72"/>
  <c r="I50" i="427"/>
  <c r="H50" i="427"/>
  <c r="M49" i="427"/>
  <c r="Q48" i="427"/>
  <c r="O49" i="329" l="1"/>
  <c r="Q49" i="329" s="1"/>
  <c r="P49" i="72"/>
  <c r="Y48" i="28"/>
  <c r="X48" i="28"/>
  <c r="Z48" i="28" s="1"/>
  <c r="X49" i="28"/>
  <c r="Z49" i="28" s="1"/>
  <c r="Y49" i="28"/>
  <c r="U48" i="427"/>
  <c r="T48" i="427"/>
  <c r="L50" i="427"/>
  <c r="K50" i="427"/>
  <c r="E51" i="427" s="1"/>
  <c r="G51" i="427" s="1"/>
  <c r="P49" i="427"/>
  <c r="O49" i="427"/>
  <c r="Y42" i="28"/>
  <c r="X42" i="28"/>
  <c r="Z42" i="28" s="1"/>
  <c r="L50" i="329"/>
  <c r="K50" i="329"/>
  <c r="E51" i="329" s="1"/>
  <c r="G51" i="329" s="1"/>
  <c r="K50" i="425"/>
  <c r="E51" i="425" s="1"/>
  <c r="G51" i="425" s="1"/>
  <c r="L50" i="425"/>
  <c r="Y47" i="28"/>
  <c r="X47" i="28"/>
  <c r="Z47" i="28" s="1"/>
  <c r="Y46" i="28"/>
  <c r="X46" i="28"/>
  <c r="Z46" i="28" s="1"/>
  <c r="Y45" i="28"/>
  <c r="X45" i="28"/>
  <c r="Z45" i="28" s="1"/>
  <c r="X43" i="28"/>
  <c r="Z43" i="28" s="1"/>
  <c r="Y43" i="28"/>
  <c r="Q49" i="72"/>
  <c r="L50" i="72"/>
  <c r="K50" i="72"/>
  <c r="E51" i="72" s="1"/>
  <c r="G51" i="72" s="1"/>
  <c r="P51" i="28"/>
  <c r="O51" i="28"/>
  <c r="L52" i="28"/>
  <c r="K52" i="28"/>
  <c r="E53" i="28" s="1"/>
  <c r="G53" i="28" s="1"/>
  <c r="P49" i="425"/>
  <c r="O49" i="425"/>
  <c r="U50" i="28"/>
  <c r="T50" i="28"/>
  <c r="X44" i="28"/>
  <c r="Z44" i="28" s="1"/>
  <c r="Y44" i="28"/>
  <c r="M50" i="329" l="1"/>
  <c r="P50" i="329" s="1"/>
  <c r="M50" i="72"/>
  <c r="P50" i="72" s="1"/>
  <c r="Q51" i="28"/>
  <c r="M52" i="28"/>
  <c r="H51" i="72"/>
  <c r="I51" i="72"/>
  <c r="AC42" i="28"/>
  <c r="AB42" i="28"/>
  <c r="AD42" i="28" s="1" a="1"/>
  <c r="AD42" i="28" s="1"/>
  <c r="Q49" i="427"/>
  <c r="M50" i="427"/>
  <c r="H51" i="329"/>
  <c r="I51" i="329"/>
  <c r="AC46" i="28"/>
  <c r="AB46" i="28"/>
  <c r="H51" i="427"/>
  <c r="I51" i="427"/>
  <c r="AC47" i="28"/>
  <c r="AB47" i="28"/>
  <c r="M50" i="425"/>
  <c r="Q49" i="425"/>
  <c r="AC49" i="28"/>
  <c r="AB49" i="28"/>
  <c r="U49" i="72"/>
  <c r="T49" i="72"/>
  <c r="AC45" i="28"/>
  <c r="AB45" i="28"/>
  <c r="AC44" i="28"/>
  <c r="AB44" i="28"/>
  <c r="I53" i="28"/>
  <c r="H53" i="28"/>
  <c r="AC48" i="28"/>
  <c r="AB48" i="28"/>
  <c r="AC43" i="28"/>
  <c r="AB43" i="28"/>
  <c r="U49" i="329"/>
  <c r="T49" i="329"/>
  <c r="H51" i="425"/>
  <c r="I51" i="425"/>
  <c r="O50" i="72" l="1"/>
  <c r="Q50" i="72" s="1"/>
  <c r="O50" i="329"/>
  <c r="Q50" i="329" s="1"/>
  <c r="L51" i="427"/>
  <c r="K51" i="427"/>
  <c r="E52" i="427" s="1"/>
  <c r="G52" i="427" s="1"/>
  <c r="L53" i="28"/>
  <c r="K53" i="28"/>
  <c r="E54" i="28" s="1"/>
  <c r="G54" i="28" s="1"/>
  <c r="K51" i="329"/>
  <c r="E52" i="329" s="1"/>
  <c r="G52" i="329" s="1"/>
  <c r="L51" i="329"/>
  <c r="P50" i="427"/>
  <c r="O50" i="427"/>
  <c r="V42" i="72"/>
  <c r="V44" i="72"/>
  <c r="V47" i="72"/>
  <c r="V45" i="72"/>
  <c r="V48" i="72"/>
  <c r="V43" i="72"/>
  <c r="V46" i="72"/>
  <c r="V49" i="72"/>
  <c r="AF42" i="28"/>
  <c r="AD43" i="28" s="1" a="1"/>
  <c r="AD43" i="28" s="1"/>
  <c r="AG42" i="28"/>
  <c r="U49" i="427"/>
  <c r="T49" i="427"/>
  <c r="T49" i="425"/>
  <c r="U49" i="425"/>
  <c r="K51" i="72"/>
  <c r="E52" i="72" s="1"/>
  <c r="G52" i="72" s="1"/>
  <c r="L51" i="72"/>
  <c r="P50" i="425"/>
  <c r="O50" i="425"/>
  <c r="O52" i="28"/>
  <c r="P52" i="28"/>
  <c r="K51" i="425"/>
  <c r="E52" i="425" s="1"/>
  <c r="G52" i="425" s="1"/>
  <c r="L51" i="425"/>
  <c r="V42" i="329"/>
  <c r="V43" i="329"/>
  <c r="V46" i="329"/>
  <c r="V49" i="329"/>
  <c r="V48" i="329"/>
  <c r="V44" i="329"/>
  <c r="V45" i="329"/>
  <c r="V47" i="329"/>
  <c r="U51" i="28"/>
  <c r="T51" i="28"/>
  <c r="X44" i="72" l="1"/>
  <c r="Z44" i="72" s="1"/>
  <c r="Y44" i="72"/>
  <c r="Y42" i="72"/>
  <c r="X42" i="72"/>
  <c r="Z42" i="72" s="1"/>
  <c r="AG43" i="28"/>
  <c r="AF43" i="28"/>
  <c r="Q50" i="427"/>
  <c r="M51" i="427"/>
  <c r="Q50" i="425"/>
  <c r="M51" i="425"/>
  <c r="H52" i="72"/>
  <c r="I52" i="72"/>
  <c r="X47" i="329"/>
  <c r="Z47" i="329" s="1"/>
  <c r="Y47" i="329"/>
  <c r="V48" i="425"/>
  <c r="V49" i="425"/>
  <c r="V47" i="425"/>
  <c r="V45" i="425"/>
  <c r="V44" i="425"/>
  <c r="V46" i="425"/>
  <c r="V43" i="425"/>
  <c r="V42" i="425"/>
  <c r="Y45" i="329"/>
  <c r="X45" i="329"/>
  <c r="Z45" i="329" s="1"/>
  <c r="V46" i="427"/>
  <c r="V43" i="427"/>
  <c r="V45" i="427"/>
  <c r="V44" i="427"/>
  <c r="V48" i="427"/>
  <c r="V49" i="427"/>
  <c r="V42" i="427"/>
  <c r="V47" i="427"/>
  <c r="Y47" i="72"/>
  <c r="X47" i="72"/>
  <c r="Z47" i="72" s="1"/>
  <c r="I54" i="28"/>
  <c r="H54" i="28"/>
  <c r="AO42" i="28"/>
  <c r="AN42" i="28"/>
  <c r="AL42" i="28"/>
  <c r="AH42" i="28"/>
  <c r="AM42" i="28"/>
  <c r="AI42" i="28"/>
  <c r="AK42" i="28" s="1"/>
  <c r="I52" i="329"/>
  <c r="H52" i="329"/>
  <c r="X48" i="329"/>
  <c r="Z48" i="329" s="1"/>
  <c r="Y48" i="329"/>
  <c r="Y46" i="329"/>
  <c r="X46" i="329"/>
  <c r="Z46" i="329" s="1"/>
  <c r="Y49" i="72"/>
  <c r="X49" i="72"/>
  <c r="Z49" i="72" s="1"/>
  <c r="Y46" i="72"/>
  <c r="X46" i="72"/>
  <c r="Z46" i="72" s="1"/>
  <c r="T50" i="72"/>
  <c r="U50" i="72"/>
  <c r="Y49" i="329"/>
  <c r="X49" i="329"/>
  <c r="Z49" i="329" s="1"/>
  <c r="I52" i="427"/>
  <c r="H52" i="427"/>
  <c r="Y43" i="72"/>
  <c r="X43" i="72"/>
  <c r="Z43" i="72" s="1"/>
  <c r="M51" i="72"/>
  <c r="Q52" i="28"/>
  <c r="M53" i="28"/>
  <c r="X48" i="72"/>
  <c r="Z48" i="72" s="1"/>
  <c r="Y48" i="72"/>
  <c r="X44" i="329"/>
  <c r="Z44" i="329" s="1"/>
  <c r="Y44" i="329"/>
  <c r="Y43" i="329"/>
  <c r="X43" i="329"/>
  <c r="Z43" i="329" s="1"/>
  <c r="X42" i="329"/>
  <c r="Z42" i="329" s="1"/>
  <c r="Y42" i="329"/>
  <c r="H52" i="425"/>
  <c r="I52" i="425"/>
  <c r="U50" i="329"/>
  <c r="T50" i="329"/>
  <c r="M51" i="329"/>
  <c r="X45" i="72"/>
  <c r="Z45" i="72" s="1"/>
  <c r="Y45" i="72"/>
  <c r="AP42" i="28" l="1"/>
  <c r="AC46" i="72"/>
  <c r="AB46" i="72"/>
  <c r="Y49" i="425"/>
  <c r="X49" i="425"/>
  <c r="Z49" i="425" s="1"/>
  <c r="AC47" i="72"/>
  <c r="AB47" i="72"/>
  <c r="X48" i="425"/>
  <c r="Z48" i="425" s="1"/>
  <c r="Y48" i="425"/>
  <c r="AC42" i="329"/>
  <c r="AB42" i="329"/>
  <c r="AD42" i="329" s="1" a="1"/>
  <c r="AD42" i="329" s="1"/>
  <c r="AB47" i="329"/>
  <c r="AC47" i="329"/>
  <c r="Y47" i="427"/>
  <c r="X47" i="427"/>
  <c r="Z47" i="427" s="1"/>
  <c r="L52" i="72"/>
  <c r="K52" i="72"/>
  <c r="E53" i="72" s="1"/>
  <c r="G53" i="72" s="1"/>
  <c r="AC43" i="329"/>
  <c r="AB43" i="329"/>
  <c r="X42" i="427"/>
  <c r="Z42" i="427" s="1"/>
  <c r="Y42" i="427"/>
  <c r="AC49" i="72"/>
  <c r="AB49" i="72"/>
  <c r="AC46" i="329"/>
  <c r="AB46" i="329"/>
  <c r="AB44" i="329"/>
  <c r="AC44" i="329"/>
  <c r="X49" i="427"/>
  <c r="Z49" i="427" s="1"/>
  <c r="Y49" i="427"/>
  <c r="O51" i="425"/>
  <c r="P51" i="425"/>
  <c r="X48" i="427"/>
  <c r="Z48" i="427" s="1"/>
  <c r="Y48" i="427"/>
  <c r="T50" i="425"/>
  <c r="U50" i="425"/>
  <c r="AC48" i="329"/>
  <c r="AB48" i="329"/>
  <c r="Y44" i="427"/>
  <c r="X44" i="427"/>
  <c r="Z44" i="427" s="1"/>
  <c r="AB48" i="72"/>
  <c r="AC48" i="72"/>
  <c r="P53" i="28"/>
  <c r="O53" i="28"/>
  <c r="X45" i="427"/>
  <c r="Z45" i="427" s="1"/>
  <c r="Y45" i="427"/>
  <c r="P51" i="427"/>
  <c r="O51" i="427"/>
  <c r="U52" i="28"/>
  <c r="T52" i="28"/>
  <c r="K52" i="329"/>
  <c r="E53" i="329" s="1"/>
  <c r="G53" i="329" s="1"/>
  <c r="L52" i="329"/>
  <c r="Y43" i="427"/>
  <c r="X43" i="427"/>
  <c r="Z43" i="427" s="1"/>
  <c r="U50" i="427"/>
  <c r="T50" i="427"/>
  <c r="X46" i="427"/>
  <c r="Z46" i="427" s="1"/>
  <c r="Y46" i="427"/>
  <c r="AL43" i="28"/>
  <c r="AI43" i="28"/>
  <c r="AK43" i="28" s="1"/>
  <c r="AN43" i="28"/>
  <c r="AH43" i="28"/>
  <c r="AO43" i="28"/>
  <c r="AM43" i="28"/>
  <c r="AD44" i="28" a="1"/>
  <c r="AD44" i="28" s="1"/>
  <c r="AC45" i="329"/>
  <c r="AB45" i="329"/>
  <c r="K52" i="425"/>
  <c r="E53" i="425" s="1"/>
  <c r="G53" i="425" s="1"/>
  <c r="L52" i="425"/>
  <c r="AC42" i="72"/>
  <c r="AB42" i="72"/>
  <c r="AD42" i="72" s="1" a="1"/>
  <c r="AD42" i="72" s="1"/>
  <c r="O51" i="72"/>
  <c r="P51" i="72"/>
  <c r="AB43" i="72"/>
  <c r="AC43" i="72"/>
  <c r="X43" i="425"/>
  <c r="Z43" i="425" s="1"/>
  <c r="Y43" i="425"/>
  <c r="P51" i="329"/>
  <c r="O51" i="329"/>
  <c r="AB49" i="329"/>
  <c r="AC49" i="329"/>
  <c r="X46" i="425"/>
  <c r="Z46" i="425" s="1"/>
  <c r="Y46" i="425"/>
  <c r="AB44" i="72"/>
  <c r="AC44" i="72"/>
  <c r="X44" i="425"/>
  <c r="Z44" i="425" s="1"/>
  <c r="Y44" i="425"/>
  <c r="X42" i="425"/>
  <c r="Z42" i="425" s="1"/>
  <c r="Y42" i="425"/>
  <c r="AC45" i="72"/>
  <c r="AB45" i="72"/>
  <c r="L52" i="427"/>
  <c r="K52" i="427"/>
  <c r="E53" i="427" s="1"/>
  <c r="G53" i="427" s="1"/>
  <c r="X45" i="425"/>
  <c r="Z45" i="425" s="1"/>
  <c r="Y45" i="425"/>
  <c r="L54" i="28"/>
  <c r="K54" i="28"/>
  <c r="E55" i="28" s="1"/>
  <c r="G55" i="28" s="1"/>
  <c r="Y47" i="425"/>
  <c r="X47" i="425"/>
  <c r="Z47" i="425" s="1"/>
  <c r="AF42" i="72" a="1"/>
  <c r="AF42" i="329" a="1"/>
  <c r="AF42" i="329" l="1"/>
  <c r="AD43" i="329" s="1" a="1"/>
  <c r="AD43" i="329" s="1"/>
  <c r="AF42" i="72"/>
  <c r="AP43" i="28"/>
  <c r="AG44" i="28"/>
  <c r="AF44" i="28"/>
  <c r="AB45" i="425"/>
  <c r="AC45" i="425"/>
  <c r="AB45" i="427"/>
  <c r="AC45" i="427"/>
  <c r="I53" i="427"/>
  <c r="H53" i="427"/>
  <c r="M54" i="28"/>
  <c r="Q53" i="28"/>
  <c r="Q51" i="329"/>
  <c r="M52" i="329"/>
  <c r="AB49" i="427"/>
  <c r="AC49" i="427"/>
  <c r="AG42" i="329"/>
  <c r="AR42" i="329" s="1"/>
  <c r="AC43" i="425"/>
  <c r="AB43" i="425"/>
  <c r="AC48" i="425"/>
  <c r="AB48" i="425"/>
  <c r="AB44" i="427"/>
  <c r="AC44" i="427"/>
  <c r="AB42" i="425"/>
  <c r="AD42" i="425" s="1" a="1"/>
  <c r="AD42" i="425" s="1"/>
  <c r="AC42" i="425"/>
  <c r="AB42" i="427"/>
  <c r="AD42" i="427" s="1" a="1"/>
  <c r="AD42" i="427" s="1"/>
  <c r="AC42" i="427"/>
  <c r="M52" i="72"/>
  <c r="Q51" i="72"/>
  <c r="AB43" i="427"/>
  <c r="AC43" i="427"/>
  <c r="AC49" i="425"/>
  <c r="AB49" i="425"/>
  <c r="AB48" i="427"/>
  <c r="AC48" i="427"/>
  <c r="H53" i="72"/>
  <c r="I53" i="72"/>
  <c r="AC47" i="425"/>
  <c r="AB47" i="425"/>
  <c r="H53" i="329"/>
  <c r="I53" i="329"/>
  <c r="AB47" i="427"/>
  <c r="AC47" i="427"/>
  <c r="AG42" i="72"/>
  <c r="AR42" i="72" s="1"/>
  <c r="AB46" i="425"/>
  <c r="AC46" i="425"/>
  <c r="H55" i="28"/>
  <c r="I55" i="28"/>
  <c r="H53" i="425"/>
  <c r="I53" i="425"/>
  <c r="M52" i="425"/>
  <c r="Q51" i="425"/>
  <c r="AB46" i="427"/>
  <c r="AC46" i="427"/>
  <c r="AC44" i="425"/>
  <c r="AB44" i="425"/>
  <c r="Q51" i="427"/>
  <c r="M52" i="427"/>
  <c r="AI42" i="72" a="1"/>
  <c r="AF42" i="425" a="1"/>
  <c r="AF42" i="427" a="1"/>
  <c r="AF42" i="427" l="1"/>
  <c r="AD43" i="427" s="1" a="1"/>
  <c r="AD43" i="427" s="1"/>
  <c r="AF42" i="425"/>
  <c r="AD43" i="425" s="1" a="1"/>
  <c r="AD43" i="425" s="1"/>
  <c r="AI42" i="72"/>
  <c r="O52" i="427"/>
  <c r="P52" i="427"/>
  <c r="U53" i="28"/>
  <c r="T53" i="28"/>
  <c r="T51" i="427"/>
  <c r="U51" i="427"/>
  <c r="U51" i="72"/>
  <c r="T51" i="72"/>
  <c r="L55" i="28"/>
  <c r="K55" i="28"/>
  <c r="E56" i="28" s="1"/>
  <c r="G56" i="28" s="1"/>
  <c r="O52" i="329"/>
  <c r="P52" i="329"/>
  <c r="T51" i="329"/>
  <c r="U51" i="329"/>
  <c r="AO44" i="28"/>
  <c r="AI44" i="28"/>
  <c r="AK44" i="28" s="1"/>
  <c r="AN44" i="28"/>
  <c r="AL44" i="28"/>
  <c r="AH44" i="28"/>
  <c r="AM44" i="28"/>
  <c r="AD45" i="28" a="1"/>
  <c r="AD45" i="28" s="1"/>
  <c r="AF43" i="329"/>
  <c r="AG43" i="329"/>
  <c r="AR43" i="329" s="1"/>
  <c r="AG42" i="425"/>
  <c r="AR42" i="425" s="1"/>
  <c r="AM42" i="72"/>
  <c r="AO42" i="72"/>
  <c r="AL42" i="72"/>
  <c r="AP42" i="72"/>
  <c r="AH42" i="72"/>
  <c r="AN42" i="72"/>
  <c r="P54" i="28"/>
  <c r="O54" i="28"/>
  <c r="K53" i="329"/>
  <c r="E54" i="329" s="1"/>
  <c r="G54" i="329" s="1"/>
  <c r="L53" i="329"/>
  <c r="O52" i="72"/>
  <c r="P52" i="72"/>
  <c r="K53" i="427"/>
  <c r="E54" i="427" s="1"/>
  <c r="G54" i="427" s="1"/>
  <c r="L53" i="427"/>
  <c r="AG42" i="427"/>
  <c r="M37" i="427" s="1"/>
  <c r="AO42" i="329"/>
  <c r="AM42" i="329"/>
  <c r="AL42" i="329"/>
  <c r="AP42" i="329"/>
  <c r="AI42" i="329"/>
  <c r="AH42" i="329"/>
  <c r="AN42" i="329"/>
  <c r="U51" i="425"/>
  <c r="T51" i="425"/>
  <c r="P52" i="425"/>
  <c r="O52" i="425"/>
  <c r="L53" i="425"/>
  <c r="K53" i="425"/>
  <c r="E54" i="425" s="1"/>
  <c r="G54" i="425" s="1"/>
  <c r="K53" i="72"/>
  <c r="E54" i="72" s="1"/>
  <c r="G54" i="72" s="1"/>
  <c r="L53" i="72"/>
  <c r="AD43" i="72" a="1"/>
  <c r="AD43" i="72" s="1"/>
  <c r="AK42" i="72" a="1"/>
  <c r="AK42" i="329" a="1"/>
  <c r="AK42" i="329" l="1"/>
  <c r="AQ42" i="329" s="1"/>
  <c r="AK42" i="72"/>
  <c r="AF43" i="425"/>
  <c r="AG43" i="425"/>
  <c r="I54" i="427"/>
  <c r="H54" i="427"/>
  <c r="H54" i="329"/>
  <c r="I54" i="329"/>
  <c r="AH43" i="329"/>
  <c r="AO43" i="329"/>
  <c r="AN43" i="329"/>
  <c r="AM43" i="329"/>
  <c r="AP43" i="329"/>
  <c r="AL43" i="329"/>
  <c r="AI43" i="329"/>
  <c r="AK43" i="329" s="1"/>
  <c r="AD44" i="329" a="1"/>
  <c r="AD44" i="329" s="1"/>
  <c r="AP44" i="28"/>
  <c r="AG45" i="28"/>
  <c r="AF45" i="28"/>
  <c r="Q52" i="72"/>
  <c r="M53" i="72"/>
  <c r="Q54" i="28"/>
  <c r="M55" i="28"/>
  <c r="AG43" i="72"/>
  <c r="AR43" i="72" s="1"/>
  <c r="AF43" i="72"/>
  <c r="AG43" i="427"/>
  <c r="AR43" i="427" s="1"/>
  <c r="AF43" i="427"/>
  <c r="M53" i="427"/>
  <c r="Q52" i="427"/>
  <c r="H54" i="72"/>
  <c r="I54" i="72"/>
  <c r="AR42" i="427"/>
  <c r="I54" i="425"/>
  <c r="H54" i="425"/>
  <c r="AO42" i="427"/>
  <c r="AL42" i="427"/>
  <c r="AH42" i="427"/>
  <c r="AP42" i="427"/>
  <c r="AN42" i="427"/>
  <c r="AM42" i="427"/>
  <c r="AI42" i="427"/>
  <c r="Q52" i="329"/>
  <c r="M53" i="329"/>
  <c r="M53" i="425"/>
  <c r="Q52" i="425"/>
  <c r="H56" i="28"/>
  <c r="I56" i="28"/>
  <c r="AL42" i="425"/>
  <c r="AO42" i="425"/>
  <c r="AI42" i="425"/>
  <c r="AH42" i="425"/>
  <c r="AN42" i="425"/>
  <c r="AM42" i="425"/>
  <c r="AP42" i="425"/>
  <c r="AK42" i="427" a="1"/>
  <c r="AK42" i="425" a="1"/>
  <c r="AK42" i="425" l="1"/>
  <c r="AQ42" i="425" s="1"/>
  <c r="AK42" i="427"/>
  <c r="AQ42" i="427" s="1"/>
  <c r="AQ43" i="329"/>
  <c r="O55" i="28"/>
  <c r="P55" i="28"/>
  <c r="T52" i="425"/>
  <c r="U52" i="425"/>
  <c r="O53" i="425"/>
  <c r="P53" i="425"/>
  <c r="T52" i="427"/>
  <c r="U52" i="427"/>
  <c r="AF44" i="329"/>
  <c r="AG44" i="329"/>
  <c r="AR44" i="329" s="1"/>
  <c r="O53" i="329"/>
  <c r="P53" i="329"/>
  <c r="AN43" i="427"/>
  <c r="AP43" i="427"/>
  <c r="AL43" i="427"/>
  <c r="AM43" i="427"/>
  <c r="AH43" i="427"/>
  <c r="AO43" i="427"/>
  <c r="AI43" i="427"/>
  <c r="AK43" i="427" s="1"/>
  <c r="AD44" i="427" a="1"/>
  <c r="AD44" i="427" s="1"/>
  <c r="U54" i="28"/>
  <c r="T54" i="28"/>
  <c r="K54" i="329"/>
  <c r="E55" i="329" s="1"/>
  <c r="G55" i="329" s="1"/>
  <c r="L54" i="329"/>
  <c r="O53" i="427"/>
  <c r="P53" i="427"/>
  <c r="T52" i="329"/>
  <c r="U52" i="329"/>
  <c r="AP43" i="72"/>
  <c r="AI43" i="72"/>
  <c r="AM43" i="72"/>
  <c r="AO43" i="72"/>
  <c r="AL43" i="72"/>
  <c r="AH43" i="72"/>
  <c r="AN43" i="72"/>
  <c r="AD44" i="72" a="1"/>
  <c r="AD44" i="72" s="1"/>
  <c r="P53" i="72"/>
  <c r="O53" i="72"/>
  <c r="U52" i="72"/>
  <c r="T52" i="72"/>
  <c r="L54" i="427"/>
  <c r="K54" i="427"/>
  <c r="E55" i="427" s="1"/>
  <c r="G55" i="427" s="1"/>
  <c r="L54" i="425"/>
  <c r="K54" i="425"/>
  <c r="E55" i="425" s="1"/>
  <c r="G55" i="425" s="1"/>
  <c r="AR43" i="425"/>
  <c r="L56" i="28"/>
  <c r="K56" i="28"/>
  <c r="E57" i="28" s="1"/>
  <c r="G57" i="28" s="1"/>
  <c r="AP43" i="425"/>
  <c r="AN43" i="425"/>
  <c r="AI43" i="425"/>
  <c r="AK43" i="425" s="1"/>
  <c r="AQ43" i="425" s="1"/>
  <c r="AM43" i="425"/>
  <c r="AH43" i="425"/>
  <c r="AL43" i="425"/>
  <c r="AO43" i="425"/>
  <c r="AD44" i="425" a="1"/>
  <c r="AD44" i="425" s="1"/>
  <c r="AN45" i="28"/>
  <c r="AH45" i="28"/>
  <c r="AL45" i="28"/>
  <c r="AM45" i="28"/>
  <c r="AO45" i="28"/>
  <c r="AI45" i="28"/>
  <c r="AK45" i="28" s="1"/>
  <c r="AD46" i="28" a="1"/>
  <c r="AD46" i="28" s="1"/>
  <c r="L54" i="72"/>
  <c r="K54" i="72"/>
  <c r="E55" i="72" s="1"/>
  <c r="G55" i="72" s="1"/>
  <c r="AQ42" i="72"/>
  <c r="AK43" i="72" a="1"/>
  <c r="AK43" i="72" l="1"/>
  <c r="AQ43" i="72"/>
  <c r="AQ43" i="427"/>
  <c r="H55" i="425"/>
  <c r="I55" i="425"/>
  <c r="M54" i="329"/>
  <c r="Q53" i="329"/>
  <c r="H55" i="427"/>
  <c r="I55" i="427"/>
  <c r="AH44" i="329"/>
  <c r="AI44" i="329"/>
  <c r="AK44" i="329" s="1"/>
  <c r="AM44" i="329"/>
  <c r="AN44" i="329"/>
  <c r="AP44" i="329"/>
  <c r="AO44" i="329"/>
  <c r="AL44" i="329"/>
  <c r="AD45" i="329" a="1"/>
  <c r="AD45" i="329" s="1"/>
  <c r="Q53" i="427"/>
  <c r="M54" i="427"/>
  <c r="M54" i="425"/>
  <c r="Q53" i="425"/>
  <c r="M54" i="72"/>
  <c r="Q53" i="72"/>
  <c r="AP45" i="28"/>
  <c r="I55" i="329"/>
  <c r="H55" i="329"/>
  <c r="AF44" i="427"/>
  <c r="AG44" i="427"/>
  <c r="AR44" i="427" s="1"/>
  <c r="M56" i="28"/>
  <c r="Q55" i="28"/>
  <c r="AG44" i="425"/>
  <c r="AF44" i="425"/>
  <c r="AG44" i="72"/>
  <c r="AR44" i="72" s="1"/>
  <c r="AF44" i="72"/>
  <c r="H55" i="72"/>
  <c r="I55" i="72"/>
  <c r="I57" i="28"/>
  <c r="H57" i="28"/>
  <c r="AG46" i="28"/>
  <c r="AF46" i="28"/>
  <c r="AQ44" i="329" l="1"/>
  <c r="AH46" i="28"/>
  <c r="AL46" i="28"/>
  <c r="AM46" i="28"/>
  <c r="AO46" i="28"/>
  <c r="AN46" i="28"/>
  <c r="AI46" i="28"/>
  <c r="AK46" i="28" s="1"/>
  <c r="AD47" i="28" a="1"/>
  <c r="AD47" i="28" s="1"/>
  <c r="L55" i="329"/>
  <c r="K55" i="329"/>
  <c r="E56" i="329" s="1"/>
  <c r="G56" i="329" s="1"/>
  <c r="K55" i="427"/>
  <c r="E56" i="427" s="1"/>
  <c r="G56" i="427" s="1"/>
  <c r="L55" i="427"/>
  <c r="O54" i="72"/>
  <c r="P54" i="72"/>
  <c r="T53" i="329"/>
  <c r="U53" i="329"/>
  <c r="T53" i="425"/>
  <c r="U53" i="425"/>
  <c r="P54" i="329"/>
  <c r="O54" i="329"/>
  <c r="AP44" i="72"/>
  <c r="AL44" i="72"/>
  <c r="AN44" i="72"/>
  <c r="AI44" i="72"/>
  <c r="AK44" i="72" s="1"/>
  <c r="AO44" i="72"/>
  <c r="AM44" i="72"/>
  <c r="AH44" i="72"/>
  <c r="AD45" i="72" a="1"/>
  <c r="AD45" i="72" s="1"/>
  <c r="P54" i="425"/>
  <c r="O54" i="425"/>
  <c r="L55" i="425"/>
  <c r="K55" i="425"/>
  <c r="E56" i="425" s="1"/>
  <c r="G56" i="425" s="1"/>
  <c r="U53" i="72"/>
  <c r="T53" i="72"/>
  <c r="U53" i="427"/>
  <c r="T53" i="427"/>
  <c r="O54" i="427"/>
  <c r="P54" i="427"/>
  <c r="U55" i="28"/>
  <c r="T55" i="28"/>
  <c r="L57" i="28"/>
  <c r="K57" i="28"/>
  <c r="E58" i="28" s="1"/>
  <c r="G58" i="28" s="1"/>
  <c r="AR44" i="425"/>
  <c r="AI44" i="425"/>
  <c r="AK44" i="425" s="1"/>
  <c r="AL44" i="425"/>
  <c r="AP44" i="425"/>
  <c r="AN44" i="425"/>
  <c r="AM44" i="425"/>
  <c r="AH44" i="425"/>
  <c r="AO44" i="425"/>
  <c r="AD45" i="425" a="1"/>
  <c r="AD45" i="425" s="1"/>
  <c r="L55" i="72"/>
  <c r="K55" i="72"/>
  <c r="E56" i="72" s="1"/>
  <c r="G56" i="72" s="1"/>
  <c r="AG45" i="329"/>
  <c r="AR45" i="329" s="1"/>
  <c r="AF45" i="329"/>
  <c r="O56" i="28"/>
  <c r="P56" i="28"/>
  <c r="AH44" i="427"/>
  <c r="AP44" i="427"/>
  <c r="AI44" i="427"/>
  <c r="AK44" i="427" s="1"/>
  <c r="AL44" i="427"/>
  <c r="AM44" i="427"/>
  <c r="AO44" i="427"/>
  <c r="AN44" i="427"/>
  <c r="AD45" i="427" a="1"/>
  <c r="AD45" i="427" s="1"/>
  <c r="AQ44" i="72" l="1"/>
  <c r="Q56" i="28"/>
  <c r="M57" i="28"/>
  <c r="AG45" i="425"/>
  <c r="AF45" i="425"/>
  <c r="AF45" i="427"/>
  <c r="AG45" i="427"/>
  <c r="AR45" i="427" s="1"/>
  <c r="H56" i="425"/>
  <c r="I56" i="425"/>
  <c r="Q54" i="72"/>
  <c r="M55" i="72"/>
  <c r="AQ44" i="425"/>
  <c r="AQ44" i="427"/>
  <c r="M55" i="425"/>
  <c r="Q54" i="425"/>
  <c r="H56" i="427"/>
  <c r="I56" i="427"/>
  <c r="AG45" i="72"/>
  <c r="AR45" i="72" s="1"/>
  <c r="AF45" i="72"/>
  <c r="I56" i="329"/>
  <c r="H56" i="329"/>
  <c r="AG47" i="28"/>
  <c r="AF47" i="28"/>
  <c r="AP46" i="28"/>
  <c r="I58" i="28"/>
  <c r="H58" i="28"/>
  <c r="H56" i="72"/>
  <c r="I56" i="72"/>
  <c r="M55" i="427"/>
  <c r="Q54" i="427"/>
  <c r="M55" i="329"/>
  <c r="Q54" i="329"/>
  <c r="AN45" i="329"/>
  <c r="AI45" i="329"/>
  <c r="AK45" i="329" s="1"/>
  <c r="AO45" i="329"/>
  <c r="AH45" i="329"/>
  <c r="AM45" i="329"/>
  <c r="AP45" i="329"/>
  <c r="AL45" i="329"/>
  <c r="AD46" i="329" a="1"/>
  <c r="AD46" i="329" s="1"/>
  <c r="AQ45" i="329" l="1"/>
  <c r="O55" i="72"/>
  <c r="P55" i="72"/>
  <c r="L58" i="28"/>
  <c r="K58" i="28"/>
  <c r="E59" i="28" s="1"/>
  <c r="G59" i="28" s="1"/>
  <c r="T54" i="72"/>
  <c r="U54" i="72"/>
  <c r="K56" i="425"/>
  <c r="E57" i="425" s="1"/>
  <c r="G57" i="425" s="1"/>
  <c r="L56" i="425"/>
  <c r="AM45" i="427"/>
  <c r="AP45" i="427"/>
  <c r="AN45" i="427"/>
  <c r="AH45" i="427"/>
  <c r="AI45" i="427"/>
  <c r="AK45" i="427" s="1"/>
  <c r="AO45" i="427"/>
  <c r="AL45" i="427"/>
  <c r="AD46" i="427" a="1"/>
  <c r="AD46" i="427" s="1"/>
  <c r="AF46" i="329"/>
  <c r="AG46" i="329"/>
  <c r="AR46" i="329" s="1"/>
  <c r="K56" i="329"/>
  <c r="E57" i="329" s="1"/>
  <c r="G57" i="329" s="1"/>
  <c r="L56" i="329"/>
  <c r="AL45" i="425"/>
  <c r="AO45" i="425"/>
  <c r="AN45" i="425"/>
  <c r="AI45" i="425"/>
  <c r="AK45" i="425" s="1"/>
  <c r="AM45" i="425"/>
  <c r="AH45" i="425"/>
  <c r="AP45" i="425"/>
  <c r="AD46" i="425" a="1"/>
  <c r="AD46" i="425" s="1"/>
  <c r="AI45" i="72"/>
  <c r="AK45" i="72" s="1"/>
  <c r="AN45" i="72"/>
  <c r="AM45" i="72"/>
  <c r="AH45" i="72"/>
  <c r="AL45" i="72"/>
  <c r="AO45" i="72"/>
  <c r="AP45" i="72"/>
  <c r="AD46" i="72" a="1"/>
  <c r="AD46" i="72" s="1"/>
  <c r="AR45" i="425"/>
  <c r="P57" i="28"/>
  <c r="O57" i="28"/>
  <c r="K56" i="427"/>
  <c r="E57" i="427" s="1"/>
  <c r="G57" i="427" s="1"/>
  <c r="L56" i="427"/>
  <c r="U54" i="329"/>
  <c r="T54" i="329"/>
  <c r="O55" i="329"/>
  <c r="P55" i="329"/>
  <c r="U56" i="28"/>
  <c r="T56" i="28"/>
  <c r="AO47" i="28"/>
  <c r="AN47" i="28"/>
  <c r="AH47" i="28"/>
  <c r="AM47" i="28"/>
  <c r="AL47" i="28"/>
  <c r="AI47" i="28"/>
  <c r="AK47" i="28" s="1"/>
  <c r="AP47" i="28" s="1"/>
  <c r="AD48" i="28" a="1"/>
  <c r="AD48" i="28" s="1"/>
  <c r="U54" i="427"/>
  <c r="T54" i="427"/>
  <c r="U54" i="425"/>
  <c r="T54" i="425"/>
  <c r="K56" i="72"/>
  <c r="E57" i="72" s="1"/>
  <c r="G57" i="72" s="1"/>
  <c r="L56" i="72"/>
  <c r="P55" i="425"/>
  <c r="O55" i="425"/>
  <c r="P55" i="427"/>
  <c r="O55" i="427"/>
  <c r="AQ45" i="427" l="1"/>
  <c r="AQ45" i="72"/>
  <c r="AQ45" i="425"/>
  <c r="M56" i="425"/>
  <c r="Q55" i="425"/>
  <c r="Q55" i="427"/>
  <c r="M56" i="427"/>
  <c r="AG46" i="425"/>
  <c r="AF46" i="425"/>
  <c r="Q55" i="329"/>
  <c r="M56" i="329"/>
  <c r="H57" i="72"/>
  <c r="I57" i="72"/>
  <c r="I57" i="425"/>
  <c r="H57" i="425"/>
  <c r="H57" i="427"/>
  <c r="I57" i="427"/>
  <c r="M58" i="28"/>
  <c r="Q57" i="28"/>
  <c r="H59" i="28"/>
  <c r="I59" i="28"/>
  <c r="H57" i="329"/>
  <c r="I57" i="329"/>
  <c r="M56" i="72"/>
  <c r="Q55" i="72"/>
  <c r="AF46" i="72"/>
  <c r="AG46" i="72"/>
  <c r="AR46" i="72" s="1"/>
  <c r="AM46" i="329"/>
  <c r="AL46" i="329"/>
  <c r="AP46" i="329"/>
  <c r="AO46" i="329"/>
  <c r="AI46" i="329"/>
  <c r="AK46" i="329" s="1"/>
  <c r="AN46" i="329"/>
  <c r="AH46" i="329"/>
  <c r="AD47" i="329" a="1"/>
  <c r="AD47" i="329" s="1"/>
  <c r="AF48" i="28"/>
  <c r="AG48" i="28"/>
  <c r="AG46" i="427"/>
  <c r="AR46" i="427" s="1"/>
  <c r="AF46" i="427"/>
  <c r="AM46" i="427" l="1"/>
  <c r="AI46" i="427"/>
  <c r="AK46" i="427" s="1"/>
  <c r="AP46" i="427"/>
  <c r="AL46" i="427"/>
  <c r="AO46" i="427"/>
  <c r="AN46" i="427"/>
  <c r="AH46" i="427"/>
  <c r="AD47" i="427" a="1"/>
  <c r="AD47" i="427" s="1"/>
  <c r="AH46" i="72"/>
  <c r="AP46" i="72"/>
  <c r="AO46" i="72"/>
  <c r="AM46" i="72"/>
  <c r="AI46" i="72"/>
  <c r="AK46" i="72" s="1"/>
  <c r="AN46" i="72"/>
  <c r="AL46" i="72"/>
  <c r="AD47" i="72" a="1"/>
  <c r="AD47" i="72" s="1"/>
  <c r="U55" i="72"/>
  <c r="T55" i="72"/>
  <c r="O56" i="329"/>
  <c r="P56" i="329"/>
  <c r="O56" i="72"/>
  <c r="P56" i="72"/>
  <c r="U55" i="329"/>
  <c r="T55" i="329"/>
  <c r="L57" i="329"/>
  <c r="K57" i="329"/>
  <c r="E58" i="329" s="1"/>
  <c r="G58" i="329" s="1"/>
  <c r="AM46" i="425"/>
  <c r="AI46" i="425"/>
  <c r="AK46" i="425" s="1"/>
  <c r="AH46" i="425"/>
  <c r="AL46" i="425"/>
  <c r="AP46" i="425"/>
  <c r="AN46" i="425"/>
  <c r="AO46" i="425"/>
  <c r="AD47" i="425" a="1"/>
  <c r="AD47" i="425" s="1"/>
  <c r="AR46" i="425"/>
  <c r="P56" i="427"/>
  <c r="O56" i="427"/>
  <c r="T55" i="427"/>
  <c r="U55" i="427"/>
  <c r="T55" i="425"/>
  <c r="U55" i="425"/>
  <c r="P56" i="425"/>
  <c r="O56" i="425"/>
  <c r="AF47" i="329"/>
  <c r="AG47" i="329"/>
  <c r="AR47" i="329" s="1"/>
  <c r="P58" i="28"/>
  <c r="O58" i="28"/>
  <c r="T57" i="28"/>
  <c r="U57" i="28"/>
  <c r="AQ46" i="329"/>
  <c r="K57" i="427"/>
  <c r="E58" i="427" s="1"/>
  <c r="G58" i="427" s="1"/>
  <c r="L57" i="427"/>
  <c r="K57" i="425"/>
  <c r="E58" i="425" s="1"/>
  <c r="G58" i="425" s="1"/>
  <c r="L57" i="425"/>
  <c r="K59" i="28"/>
  <c r="E60" i="28" s="1"/>
  <c r="G60" i="28" s="1"/>
  <c r="L59" i="28"/>
  <c r="AL48" i="28"/>
  <c r="AM48" i="28"/>
  <c r="AN48" i="28"/>
  <c r="AH48" i="28"/>
  <c r="AI48" i="28"/>
  <c r="AK48" i="28" s="1"/>
  <c r="AP48" i="28" s="1"/>
  <c r="AO48" i="28"/>
  <c r="AD49" i="28" a="1"/>
  <c r="AD49" i="28" s="1"/>
  <c r="L57" i="72"/>
  <c r="K57" i="72"/>
  <c r="E58" i="72" s="1"/>
  <c r="G58" i="72" s="1"/>
  <c r="I58" i="72" l="1"/>
  <c r="H58" i="72"/>
  <c r="I58" i="427"/>
  <c r="H58" i="427"/>
  <c r="AF47" i="72"/>
  <c r="AG47" i="72"/>
  <c r="AR47" i="72" s="1"/>
  <c r="AF47" i="425"/>
  <c r="AG47" i="425"/>
  <c r="AR47" i="425" s="1"/>
  <c r="AQ46" i="425"/>
  <c r="AQ46" i="72"/>
  <c r="AF47" i="427"/>
  <c r="AG47" i="427"/>
  <c r="AR47" i="427" s="1"/>
  <c r="M57" i="425"/>
  <c r="Q56" i="425"/>
  <c r="H58" i="329"/>
  <c r="I58" i="329"/>
  <c r="M59" i="28"/>
  <c r="Q58" i="28"/>
  <c r="AQ46" i="427"/>
  <c r="AI47" i="329"/>
  <c r="AK47" i="329" s="1"/>
  <c r="AL47" i="329"/>
  <c r="AP47" i="329"/>
  <c r="AN47" i="329"/>
  <c r="AO47" i="329"/>
  <c r="AM47" i="329"/>
  <c r="AH47" i="329"/>
  <c r="AD48" i="329" a="1"/>
  <c r="AD48" i="329" s="1"/>
  <c r="I60" i="28"/>
  <c r="H60" i="28"/>
  <c r="Q56" i="72"/>
  <c r="M57" i="72"/>
  <c r="AF49" i="28"/>
  <c r="AG49" i="28"/>
  <c r="V55" i="28"/>
  <c r="V52" i="28"/>
  <c r="V50" i="28"/>
  <c r="V51" i="28"/>
  <c r="V57" i="28"/>
  <c r="V53" i="28"/>
  <c r="V54" i="28"/>
  <c r="V56" i="28"/>
  <c r="H58" i="425"/>
  <c r="I58" i="425"/>
  <c r="Q56" i="427"/>
  <c r="M57" i="427"/>
  <c r="M57" i="329"/>
  <c r="Q56" i="329"/>
  <c r="AQ47" i="329" l="1"/>
  <c r="L60" i="28"/>
  <c r="K60" i="28"/>
  <c r="E61" i="28" s="1"/>
  <c r="G61" i="28" s="1"/>
  <c r="AL47" i="427"/>
  <c r="AO47" i="427"/>
  <c r="AN47" i="427"/>
  <c r="AP47" i="427"/>
  <c r="AH47" i="427"/>
  <c r="AI47" i="427"/>
  <c r="AK47" i="427" s="1"/>
  <c r="AM47" i="427"/>
  <c r="AD48" i="427" a="1"/>
  <c r="AD48" i="427" s="1"/>
  <c r="K58" i="425"/>
  <c r="E59" i="425" s="1"/>
  <c r="G59" i="425" s="1"/>
  <c r="L58" i="425"/>
  <c r="AF48" i="329"/>
  <c r="AG48" i="329"/>
  <c r="AR48" i="329" s="1"/>
  <c r="Y56" i="28"/>
  <c r="X56" i="28"/>
  <c r="Z56" i="28" s="1"/>
  <c r="X54" i="28"/>
  <c r="Z54" i="28" s="1"/>
  <c r="Y54" i="28"/>
  <c r="AH47" i="425"/>
  <c r="AO47" i="425"/>
  <c r="AM47" i="425"/>
  <c r="AI47" i="425"/>
  <c r="AK47" i="425" s="1"/>
  <c r="AN47" i="425"/>
  <c r="AP47" i="425"/>
  <c r="AL47" i="425"/>
  <c r="AD48" i="425" a="1"/>
  <c r="AD48" i="425" s="1"/>
  <c r="T56" i="427"/>
  <c r="U56" i="427"/>
  <c r="Y53" i="28"/>
  <c r="X53" i="28"/>
  <c r="Z53" i="28" s="1"/>
  <c r="AO47" i="72"/>
  <c r="AL47" i="72"/>
  <c r="AI47" i="72"/>
  <c r="AK47" i="72" s="1"/>
  <c r="AP47" i="72"/>
  <c r="AM47" i="72"/>
  <c r="AN47" i="72"/>
  <c r="AH47" i="72"/>
  <c r="AD48" i="72" a="1"/>
  <c r="AD48" i="72" s="1"/>
  <c r="X50" i="28"/>
  <c r="Z50" i="28" s="1"/>
  <c r="Y50" i="28"/>
  <c r="Y52" i="28"/>
  <c r="X52" i="28"/>
  <c r="Z52" i="28" s="1"/>
  <c r="U58" i="28"/>
  <c r="T58" i="28"/>
  <c r="L58" i="427"/>
  <c r="K58" i="427"/>
  <c r="E59" i="427" s="1"/>
  <c r="G59" i="427" s="1"/>
  <c r="Y51" i="28"/>
  <c r="X51" i="28"/>
  <c r="Z51" i="28" s="1"/>
  <c r="X55" i="28"/>
  <c r="Z55" i="28" s="1"/>
  <c r="Y55" i="28"/>
  <c r="P59" i="28"/>
  <c r="O59" i="28"/>
  <c r="O57" i="72"/>
  <c r="P57" i="72"/>
  <c r="K58" i="329"/>
  <c r="E59" i="329" s="1"/>
  <c r="G59" i="329" s="1"/>
  <c r="L58" i="329"/>
  <c r="L58" i="72"/>
  <c r="K58" i="72"/>
  <c r="E59" i="72" s="1"/>
  <c r="G59" i="72" s="1"/>
  <c r="Y57" i="28"/>
  <c r="X57" i="28"/>
  <c r="Z57" i="28" s="1"/>
  <c r="AO49" i="28"/>
  <c r="AL49" i="28"/>
  <c r="AM49" i="28"/>
  <c r="AI49" i="28"/>
  <c r="AK49" i="28" s="1"/>
  <c r="AP49" i="28" s="1"/>
  <c r="AH49" i="28"/>
  <c r="AN49" i="28"/>
  <c r="T56" i="329"/>
  <c r="U56" i="329"/>
  <c r="O57" i="329"/>
  <c r="P57" i="329"/>
  <c r="T56" i="72"/>
  <c r="U56" i="72"/>
  <c r="U56" i="425"/>
  <c r="T56" i="425"/>
  <c r="P57" i="427"/>
  <c r="O57" i="427"/>
  <c r="P57" i="425"/>
  <c r="O57" i="425"/>
  <c r="AQ47" i="72" l="1"/>
  <c r="AQ47" i="427"/>
  <c r="AQ47" i="425"/>
  <c r="H59" i="427"/>
  <c r="I59" i="427"/>
  <c r="AC53" i="28"/>
  <c r="AB53" i="28"/>
  <c r="AB51" i="28"/>
  <c r="AC51" i="28"/>
  <c r="AM48" i="329"/>
  <c r="AL48" i="329"/>
  <c r="AN48" i="329"/>
  <c r="AP48" i="329"/>
  <c r="AI48" i="329"/>
  <c r="AK48" i="329" s="1"/>
  <c r="AO48" i="329"/>
  <c r="AH48" i="329"/>
  <c r="AD49" i="329" a="1"/>
  <c r="AD49" i="329" s="1"/>
  <c r="I59" i="425"/>
  <c r="H59" i="425"/>
  <c r="AF48" i="427"/>
  <c r="AG48" i="427"/>
  <c r="AR48" i="427" s="1"/>
  <c r="AF48" i="425"/>
  <c r="AG48" i="425"/>
  <c r="AR48" i="425" s="1"/>
  <c r="Q57" i="425"/>
  <c r="M58" i="425"/>
  <c r="AC57" i="28"/>
  <c r="AB57" i="28"/>
  <c r="AC52" i="28"/>
  <c r="AB52" i="28"/>
  <c r="AC50" i="28"/>
  <c r="AB50" i="28"/>
  <c r="AD50" i="28" s="1" a="1"/>
  <c r="AD50" i="28" s="1"/>
  <c r="AF48" i="72"/>
  <c r="AG48" i="72"/>
  <c r="AR48" i="72" s="1"/>
  <c r="M58" i="427"/>
  <c r="Q57" i="427"/>
  <c r="H59" i="72"/>
  <c r="I59" i="72"/>
  <c r="M60" i="28"/>
  <c r="Q59" i="28"/>
  <c r="AC54" i="28"/>
  <c r="AB54" i="28"/>
  <c r="I61" i="28"/>
  <c r="H61" i="28"/>
  <c r="M58" i="329"/>
  <c r="Q57" i="329"/>
  <c r="I59" i="329"/>
  <c r="H59" i="329"/>
  <c r="M58" i="72"/>
  <c r="Q57" i="72"/>
  <c r="AB56" i="28"/>
  <c r="AC56" i="28"/>
  <c r="AB55" i="28"/>
  <c r="AC55" i="28"/>
  <c r="AQ48" i="329" l="1"/>
  <c r="U57" i="72"/>
  <c r="T57" i="72"/>
  <c r="P58" i="72"/>
  <c r="O58" i="72"/>
  <c r="AI48" i="72"/>
  <c r="AK48" i="72" s="1"/>
  <c r="AP48" i="72"/>
  <c r="AH48" i="72"/>
  <c r="AN48" i="72"/>
  <c r="AL48" i="72"/>
  <c r="AM48" i="72"/>
  <c r="AO48" i="72"/>
  <c r="AD49" i="72" a="1"/>
  <c r="AD49" i="72" s="1"/>
  <c r="AF50" i="28"/>
  <c r="AD51" i="28" s="1" a="1"/>
  <c r="AD51" i="28" s="1"/>
  <c r="AG50" i="28"/>
  <c r="O58" i="427"/>
  <c r="P58" i="427"/>
  <c r="L61" i="28"/>
  <c r="K61" i="28"/>
  <c r="E62" i="28" s="1"/>
  <c r="G62" i="28" s="1"/>
  <c r="T57" i="329"/>
  <c r="U57" i="329"/>
  <c r="P58" i="425"/>
  <c r="O58" i="425"/>
  <c r="U59" i="28"/>
  <c r="T59" i="28"/>
  <c r="L59" i="427"/>
  <c r="K59" i="427"/>
  <c r="E60" i="427" s="1"/>
  <c r="G60" i="427" s="1"/>
  <c r="P60" i="28"/>
  <c r="O60" i="28"/>
  <c r="AN48" i="425"/>
  <c r="AI48" i="425"/>
  <c r="AK48" i="425" s="1"/>
  <c r="AM48" i="425"/>
  <c r="AP48" i="425"/>
  <c r="AO48" i="425"/>
  <c r="AL48" i="425"/>
  <c r="AH48" i="425"/>
  <c r="AD49" i="425" a="1"/>
  <c r="AD49" i="425" s="1"/>
  <c r="L59" i="329"/>
  <c r="K59" i="329"/>
  <c r="E60" i="329" s="1"/>
  <c r="G60" i="329" s="1"/>
  <c r="U57" i="425"/>
  <c r="T57" i="425"/>
  <c r="K59" i="72"/>
  <c r="E60" i="72" s="1"/>
  <c r="G60" i="72" s="1"/>
  <c r="L59" i="72"/>
  <c r="L59" i="425"/>
  <c r="K59" i="425"/>
  <c r="E60" i="425" s="1"/>
  <c r="G60" i="425" s="1"/>
  <c r="P58" i="329"/>
  <c r="O58" i="329"/>
  <c r="AI48" i="427"/>
  <c r="AK48" i="427" s="1"/>
  <c r="AN48" i="427"/>
  <c r="AP48" i="427"/>
  <c r="AO48" i="427"/>
  <c r="AH48" i="427"/>
  <c r="AL48" i="427"/>
  <c r="AM48" i="427"/>
  <c r="AD49" i="427" a="1"/>
  <c r="AD49" i="427" s="1"/>
  <c r="T57" i="427"/>
  <c r="U57" i="427"/>
  <c r="AF49" i="329"/>
  <c r="AG49" i="329"/>
  <c r="AR49" i="329" s="1"/>
  <c r="AQ48" i="425" l="1"/>
  <c r="AQ48" i="427"/>
  <c r="AQ48" i="72"/>
  <c r="AG51" i="28"/>
  <c r="AF51" i="28"/>
  <c r="I62" i="28"/>
  <c r="H62" i="28"/>
  <c r="Q58" i="427"/>
  <c r="M59" i="427"/>
  <c r="I60" i="425"/>
  <c r="H60" i="425"/>
  <c r="AO50" i="28"/>
  <c r="AH50" i="28"/>
  <c r="AL50" i="28"/>
  <c r="AI50" i="28"/>
  <c r="AK50" i="28" s="1"/>
  <c r="AP50" i="28" s="1"/>
  <c r="AM50" i="28"/>
  <c r="AN50" i="28"/>
  <c r="AG49" i="72"/>
  <c r="AR49" i="72" s="1"/>
  <c r="AF49" i="72"/>
  <c r="Q60" i="28"/>
  <c r="M61" i="28"/>
  <c r="Q58" i="425"/>
  <c r="M59" i="425"/>
  <c r="V56" i="425"/>
  <c r="V55" i="425"/>
  <c r="V52" i="425"/>
  <c r="V53" i="425"/>
  <c r="V50" i="425"/>
  <c r="V54" i="425"/>
  <c r="V57" i="425"/>
  <c r="V51" i="425"/>
  <c r="H60" i="329"/>
  <c r="I60" i="329"/>
  <c r="Q58" i="72"/>
  <c r="M59" i="72"/>
  <c r="AI49" i="329"/>
  <c r="AK49" i="329" s="1"/>
  <c r="AM49" i="329"/>
  <c r="AO49" i="329"/>
  <c r="AN49" i="329"/>
  <c r="AP49" i="329"/>
  <c r="AL49" i="329"/>
  <c r="AH49" i="329"/>
  <c r="I60" i="427"/>
  <c r="H60" i="427"/>
  <c r="V52" i="427"/>
  <c r="V57" i="427"/>
  <c r="V54" i="427"/>
  <c r="V56" i="427"/>
  <c r="V55" i="427"/>
  <c r="V50" i="427"/>
  <c r="V53" i="427"/>
  <c r="V51" i="427"/>
  <c r="AF49" i="427"/>
  <c r="AG49" i="427"/>
  <c r="AR49" i="427" s="1"/>
  <c r="V50" i="329"/>
  <c r="V57" i="329"/>
  <c r="V54" i="329"/>
  <c r="V55" i="329"/>
  <c r="V51" i="329"/>
  <c r="V52" i="329"/>
  <c r="V56" i="329"/>
  <c r="V53" i="329"/>
  <c r="M59" i="329"/>
  <c r="Q58" i="329"/>
  <c r="V53" i="72"/>
  <c r="V54" i="72"/>
  <c r="V56" i="72"/>
  <c r="V57" i="72"/>
  <c r="V51" i="72"/>
  <c r="V50" i="72"/>
  <c r="V55" i="72"/>
  <c r="V52" i="72"/>
  <c r="I60" i="72"/>
  <c r="H60" i="72"/>
  <c r="AG49" i="425"/>
  <c r="AR49" i="425" s="1"/>
  <c r="AF49" i="425"/>
  <c r="AQ49" i="329" l="1"/>
  <c r="X51" i="72"/>
  <c r="Z51" i="72" s="1"/>
  <c r="Y51" i="72"/>
  <c r="Y53" i="427"/>
  <c r="X53" i="427"/>
  <c r="Z53" i="427" s="1"/>
  <c r="L60" i="329"/>
  <c r="K60" i="329"/>
  <c r="E61" i="329" s="1"/>
  <c r="G61" i="329" s="1"/>
  <c r="X51" i="425"/>
  <c r="Z51" i="425" s="1"/>
  <c r="Y51" i="425"/>
  <c r="X57" i="425"/>
  <c r="Z57" i="425" s="1"/>
  <c r="Y57" i="425"/>
  <c r="X56" i="427"/>
  <c r="Z56" i="427" s="1"/>
  <c r="Y56" i="427"/>
  <c r="Y53" i="72"/>
  <c r="X53" i="72"/>
  <c r="Z53" i="72" s="1"/>
  <c r="Y54" i="427"/>
  <c r="X54" i="427"/>
  <c r="Z54" i="427" s="1"/>
  <c r="Y54" i="425"/>
  <c r="X54" i="425"/>
  <c r="Z54" i="425" s="1"/>
  <c r="X51" i="427"/>
  <c r="Z51" i="427" s="1"/>
  <c r="Y51" i="427"/>
  <c r="Y57" i="427"/>
  <c r="X57" i="427"/>
  <c r="Z57" i="427" s="1"/>
  <c r="X50" i="425"/>
  <c r="Z50" i="425" s="1"/>
  <c r="Y50" i="425"/>
  <c r="Y50" i="72"/>
  <c r="X50" i="72"/>
  <c r="Z50" i="72" s="1"/>
  <c r="K60" i="425"/>
  <c r="E61" i="425" s="1"/>
  <c r="G61" i="425" s="1"/>
  <c r="L60" i="425"/>
  <c r="Y52" i="427"/>
  <c r="X52" i="427"/>
  <c r="Z52" i="427" s="1"/>
  <c r="X52" i="425"/>
  <c r="Z52" i="425" s="1"/>
  <c r="Y52" i="425"/>
  <c r="Y55" i="425"/>
  <c r="X55" i="425"/>
  <c r="Z55" i="425" s="1"/>
  <c r="O59" i="427"/>
  <c r="P59" i="427"/>
  <c r="P59" i="329"/>
  <c r="O59" i="329"/>
  <c r="T58" i="427"/>
  <c r="U58" i="427"/>
  <c r="X50" i="427"/>
  <c r="Z50" i="427" s="1"/>
  <c r="Y50" i="427"/>
  <c r="Y54" i="72"/>
  <c r="X54" i="72"/>
  <c r="Z54" i="72" s="1"/>
  <c r="U58" i="329"/>
  <c r="T58" i="329"/>
  <c r="X52" i="329"/>
  <c r="Z52" i="329" s="1"/>
  <c r="Y52" i="329"/>
  <c r="P59" i="425"/>
  <c r="O59" i="425"/>
  <c r="T58" i="425"/>
  <c r="U58" i="425"/>
  <c r="L62" i="28"/>
  <c r="K62" i="28"/>
  <c r="E63" i="28" s="1"/>
  <c r="G63" i="28" s="1"/>
  <c r="X57" i="72"/>
  <c r="Z57" i="72" s="1"/>
  <c r="Y57" i="72"/>
  <c r="Y53" i="425"/>
  <c r="X53" i="425"/>
  <c r="Z53" i="425" s="1"/>
  <c r="Y53" i="329"/>
  <c r="X53" i="329"/>
  <c r="Z53" i="329" s="1"/>
  <c r="Y51" i="329"/>
  <c r="X51" i="329"/>
  <c r="Z51" i="329" s="1"/>
  <c r="AH51" i="28"/>
  <c r="AL51" i="28"/>
  <c r="AN51" i="28"/>
  <c r="AO51" i="28"/>
  <c r="AI51" i="28"/>
  <c r="AK51" i="28" s="1"/>
  <c r="AP51" i="28" s="1"/>
  <c r="AM51" i="28"/>
  <c r="AD52" i="28" a="1"/>
  <c r="AD52" i="28" s="1"/>
  <c r="X57" i="329"/>
  <c r="Z57" i="329" s="1"/>
  <c r="Y57" i="329"/>
  <c r="P61" i="28"/>
  <c r="O61" i="28"/>
  <c r="X50" i="329"/>
  <c r="Z50" i="329" s="1"/>
  <c r="Y50" i="329"/>
  <c r="U60" i="28"/>
  <c r="T60" i="28"/>
  <c r="X55" i="329"/>
  <c r="Z55" i="329" s="1"/>
  <c r="Y55" i="329"/>
  <c r="X56" i="72"/>
  <c r="Z56" i="72" s="1"/>
  <c r="Y56" i="72"/>
  <c r="K60" i="427"/>
  <c r="E61" i="427" s="1"/>
  <c r="G61" i="427" s="1"/>
  <c r="L60" i="427"/>
  <c r="X56" i="329"/>
  <c r="Z56" i="329" s="1"/>
  <c r="Y56" i="329"/>
  <c r="Y54" i="329"/>
  <c r="X54" i="329"/>
  <c r="Z54" i="329" s="1"/>
  <c r="P59" i="72"/>
  <c r="O59" i="72"/>
  <c r="Y55" i="427"/>
  <c r="X55" i="427"/>
  <c r="Z55" i="427" s="1"/>
  <c r="Y56" i="425"/>
  <c r="X56" i="425"/>
  <c r="Z56" i="425" s="1"/>
  <c r="AI49" i="425"/>
  <c r="AK49" i="425" s="1"/>
  <c r="AN49" i="425"/>
  <c r="AP49" i="425"/>
  <c r="AL49" i="425"/>
  <c r="AO49" i="425"/>
  <c r="AM49" i="425"/>
  <c r="AH49" i="425"/>
  <c r="L60" i="72"/>
  <c r="K60" i="72"/>
  <c r="E61" i="72" s="1"/>
  <c r="G61" i="72" s="1"/>
  <c r="AO49" i="72"/>
  <c r="AM49" i="72"/>
  <c r="AN49" i="72"/>
  <c r="AP49" i="72"/>
  <c r="AI49" i="72"/>
  <c r="AK49" i="72" s="1"/>
  <c r="AL49" i="72"/>
  <c r="AH49" i="72"/>
  <c r="Y52" i="72"/>
  <c r="X52" i="72"/>
  <c r="Z52" i="72" s="1"/>
  <c r="Y55" i="72"/>
  <c r="X55" i="72"/>
  <c r="Z55" i="72" s="1"/>
  <c r="AH49" i="427"/>
  <c r="AN49" i="427"/>
  <c r="AP49" i="427"/>
  <c r="AO49" i="427"/>
  <c r="AL49" i="427"/>
  <c r="AI49" i="427"/>
  <c r="AK49" i="427" s="1"/>
  <c r="AM49" i="427"/>
  <c r="T58" i="72"/>
  <c r="U58" i="72"/>
  <c r="AQ49" i="427" l="1"/>
  <c r="AQ49" i="425"/>
  <c r="AQ49" i="72"/>
  <c r="AB55" i="72"/>
  <c r="AC55" i="72"/>
  <c r="AB53" i="425"/>
  <c r="AC53" i="425"/>
  <c r="M60" i="329"/>
  <c r="Q59" i="329"/>
  <c r="AC51" i="427"/>
  <c r="AB51" i="427"/>
  <c r="AB54" i="425"/>
  <c r="AC54" i="425"/>
  <c r="AC52" i="72"/>
  <c r="AB52" i="72"/>
  <c r="AC54" i="427"/>
  <c r="AB54" i="427"/>
  <c r="AB55" i="425"/>
  <c r="AC55" i="425"/>
  <c r="AB53" i="72"/>
  <c r="AC53" i="72"/>
  <c r="M60" i="72"/>
  <c r="Q59" i="72"/>
  <c r="AC57" i="329"/>
  <c r="AB57" i="329"/>
  <c r="Q59" i="425"/>
  <c r="M60" i="425"/>
  <c r="AC52" i="427"/>
  <c r="AB52" i="427"/>
  <c r="AB56" i="427"/>
  <c r="AC56" i="427"/>
  <c r="AB57" i="72"/>
  <c r="AC57" i="72"/>
  <c r="M60" i="427"/>
  <c r="Q59" i="427"/>
  <c r="AB55" i="427"/>
  <c r="AC55" i="427"/>
  <c r="AG52" i="28"/>
  <c r="AF52" i="28"/>
  <c r="AB52" i="425"/>
  <c r="AC52" i="425"/>
  <c r="AB54" i="329"/>
  <c r="AC54" i="329"/>
  <c r="AC57" i="425"/>
  <c r="AB57" i="425"/>
  <c r="M62" i="28"/>
  <c r="Q61" i="28"/>
  <c r="I63" i="28"/>
  <c r="H63" i="28"/>
  <c r="AC52" i="329"/>
  <c r="AB52" i="329"/>
  <c r="H61" i="425"/>
  <c r="I61" i="425"/>
  <c r="H61" i="72"/>
  <c r="I61" i="72"/>
  <c r="AB50" i="72"/>
  <c r="AD50" i="72" s="1" a="1"/>
  <c r="AD50" i="72" s="1"/>
  <c r="AC50" i="72"/>
  <c r="AC51" i="425"/>
  <c r="AB51" i="425"/>
  <c r="I61" i="329"/>
  <c r="H61" i="329"/>
  <c r="AC56" i="425"/>
  <c r="AB56" i="425"/>
  <c r="AB51" i="329"/>
  <c r="AC51" i="329"/>
  <c r="AC56" i="72"/>
  <c r="AB56" i="72"/>
  <c r="AC50" i="425"/>
  <c r="AB50" i="425"/>
  <c r="AD50" i="425" s="1" a="1"/>
  <c r="AD50" i="425" s="1"/>
  <c r="AB53" i="427"/>
  <c r="AC53" i="427"/>
  <c r="AC55" i="329"/>
  <c r="AB55" i="329"/>
  <c r="AC53" i="329"/>
  <c r="AB53" i="329"/>
  <c r="AC50" i="427"/>
  <c r="AB50" i="427"/>
  <c r="AD50" i="427" s="1" a="1"/>
  <c r="AD50" i="427" s="1"/>
  <c r="AB57" i="427"/>
  <c r="AC57" i="427"/>
  <c r="AB56" i="329"/>
  <c r="AC56" i="329"/>
  <c r="H61" i="427"/>
  <c r="I61" i="427"/>
  <c r="AB50" i="329"/>
  <c r="AD50" i="329" s="1" a="1"/>
  <c r="AD50" i="329" s="1"/>
  <c r="AC50" i="329"/>
  <c r="AC54" i="72"/>
  <c r="AB54" i="72"/>
  <c r="AB51" i="72"/>
  <c r="AC51" i="72"/>
  <c r="AG50" i="329" l="1"/>
  <c r="AR50" i="329" s="1"/>
  <c r="AF50" i="329"/>
  <c r="AD51" i="329" s="1" a="1"/>
  <c r="AD51" i="329" s="1"/>
  <c r="T59" i="425"/>
  <c r="U59" i="425"/>
  <c r="P60" i="425"/>
  <c r="O60" i="425"/>
  <c r="L61" i="427"/>
  <c r="K61" i="427"/>
  <c r="E62" i="427" s="1"/>
  <c r="G62" i="427" s="1"/>
  <c r="AG50" i="425"/>
  <c r="AR50" i="425" s="1"/>
  <c r="AF50" i="425"/>
  <c r="AD51" i="425" s="1" a="1"/>
  <c r="AD51" i="425" s="1"/>
  <c r="L61" i="425"/>
  <c r="K61" i="425"/>
  <c r="E62" i="425" s="1"/>
  <c r="G62" i="425" s="1"/>
  <c r="AN52" i="28"/>
  <c r="AM52" i="28"/>
  <c r="AO52" i="28"/>
  <c r="AH52" i="28"/>
  <c r="AI52" i="28"/>
  <c r="AK52" i="28" s="1"/>
  <c r="AP52" i="28" s="1"/>
  <c r="AL52" i="28"/>
  <c r="AD53" i="28" a="1"/>
  <c r="AD53" i="28" s="1"/>
  <c r="K61" i="72"/>
  <c r="E62" i="72" s="1"/>
  <c r="G62" i="72" s="1"/>
  <c r="L61" i="72"/>
  <c r="AF50" i="72"/>
  <c r="AG50" i="72"/>
  <c r="AR50" i="72" s="1"/>
  <c r="T59" i="72"/>
  <c r="U59" i="72"/>
  <c r="U59" i="427"/>
  <c r="T59" i="427"/>
  <c r="P60" i="72"/>
  <c r="O60" i="72"/>
  <c r="T59" i="329"/>
  <c r="U59" i="329"/>
  <c r="P60" i="427"/>
  <c r="O60" i="427"/>
  <c r="O60" i="329"/>
  <c r="P60" i="329"/>
  <c r="AF50" i="427"/>
  <c r="AD51" i="427" s="1" a="1"/>
  <c r="AD51" i="427" s="1"/>
  <c r="AG50" i="427"/>
  <c r="AR50" i="427" s="1"/>
  <c r="O62" i="28"/>
  <c r="P62" i="28"/>
  <c r="K61" i="329"/>
  <c r="E62" i="329" s="1"/>
  <c r="G62" i="329" s="1"/>
  <c r="L61" i="329"/>
  <c r="L63" i="28"/>
  <c r="K63" i="28"/>
  <c r="E64" i="28" s="1"/>
  <c r="G64" i="28" s="1"/>
  <c r="U61" i="28"/>
  <c r="T61" i="28"/>
  <c r="AI50" i="72" a="1"/>
  <c r="AI50" i="72" l="1"/>
  <c r="AK50" i="72" s="1"/>
  <c r="AD51" i="72" a="1"/>
  <c r="AD51" i="72" s="1"/>
  <c r="AG51" i="72" s="1"/>
  <c r="AR51" i="72" s="1"/>
  <c r="AF51" i="427"/>
  <c r="AG51" i="427"/>
  <c r="AR51" i="427" s="1"/>
  <c r="AP50" i="329"/>
  <c r="AN50" i="329"/>
  <c r="AL50" i="329"/>
  <c r="AM50" i="329"/>
  <c r="AI50" i="329"/>
  <c r="AK50" i="329" s="1"/>
  <c r="AH50" i="329"/>
  <c r="AO50" i="329"/>
  <c r="AF51" i="329"/>
  <c r="AG51" i="329"/>
  <c r="AR51" i="329" s="1"/>
  <c r="H62" i="425"/>
  <c r="I62" i="425"/>
  <c r="AF51" i="425"/>
  <c r="AG51" i="425"/>
  <c r="AR51" i="425" s="1"/>
  <c r="AP50" i="72"/>
  <c r="AH50" i="72"/>
  <c r="AL50" i="72"/>
  <c r="AO50" i="72"/>
  <c r="AN50" i="72"/>
  <c r="AM50" i="72"/>
  <c r="Q60" i="329"/>
  <c r="M61" i="329"/>
  <c r="Q60" i="427"/>
  <c r="M61" i="427"/>
  <c r="H62" i="427"/>
  <c r="I62" i="427"/>
  <c r="AH50" i="425"/>
  <c r="AI50" i="425"/>
  <c r="AK50" i="425" s="1"/>
  <c r="AN50" i="425"/>
  <c r="AP50" i="425"/>
  <c r="AL50" i="425"/>
  <c r="AO50" i="425"/>
  <c r="AM50" i="425"/>
  <c r="I62" i="72"/>
  <c r="H62" i="72"/>
  <c r="M61" i="425"/>
  <c r="Q60" i="425"/>
  <c r="M63" i="28"/>
  <c r="Q62" i="28"/>
  <c r="AF53" i="28"/>
  <c r="AG53" i="28"/>
  <c r="I62" i="329"/>
  <c r="H62" i="329"/>
  <c r="I64" i="28"/>
  <c r="H64" i="28"/>
  <c r="M61" i="72"/>
  <c r="Q60" i="72"/>
  <c r="AL50" i="427"/>
  <c r="AN50" i="427"/>
  <c r="AM50" i="427"/>
  <c r="AI50" i="427"/>
  <c r="AK50" i="427" s="1"/>
  <c r="AP50" i="427"/>
  <c r="AO50" i="427"/>
  <c r="AH50" i="427"/>
  <c r="AF51" i="72" l="1"/>
  <c r="AI51" i="72" s="1"/>
  <c r="AK51" i="72" s="1"/>
  <c r="AQ50" i="427"/>
  <c r="AQ50" i="425"/>
  <c r="AQ50" i="329"/>
  <c r="AQ50" i="72"/>
  <c r="AO51" i="425"/>
  <c r="AL51" i="425"/>
  <c r="AN51" i="425"/>
  <c r="AP51" i="425"/>
  <c r="AH51" i="425"/>
  <c r="AI51" i="425"/>
  <c r="AK51" i="425" s="1"/>
  <c r="AM51" i="425"/>
  <c r="AD52" i="425" a="1"/>
  <c r="AD52" i="425" s="1"/>
  <c r="O61" i="72"/>
  <c r="P61" i="72"/>
  <c r="AM51" i="72"/>
  <c r="AL51" i="72"/>
  <c r="AD52" i="72" a="1"/>
  <c r="AD52" i="72" s="1"/>
  <c r="K64" i="28"/>
  <c r="E65" i="28" s="1"/>
  <c r="G65" i="28" s="1"/>
  <c r="L64" i="28"/>
  <c r="L62" i="425"/>
  <c r="K62" i="425"/>
  <c r="E63" i="425" s="1"/>
  <c r="G63" i="425" s="1"/>
  <c r="K62" i="427"/>
  <c r="E63" i="427" s="1"/>
  <c r="G63" i="427" s="1"/>
  <c r="L62" i="427"/>
  <c r="O61" i="427"/>
  <c r="P61" i="427"/>
  <c r="AH51" i="329"/>
  <c r="AO51" i="329"/>
  <c r="AL51" i="329"/>
  <c r="AN51" i="329"/>
  <c r="AM51" i="329"/>
  <c r="AP51" i="329"/>
  <c r="AI51" i="329"/>
  <c r="AK51" i="329" s="1"/>
  <c r="AD52" i="329" a="1"/>
  <c r="AD52" i="329" s="1"/>
  <c r="AI53" i="28"/>
  <c r="AK53" i="28" s="1"/>
  <c r="AP53" i="28" s="1"/>
  <c r="AL53" i="28"/>
  <c r="AN53" i="28"/>
  <c r="AO53" i="28"/>
  <c r="AM53" i="28"/>
  <c r="AH53" i="28"/>
  <c r="AD54" i="28" a="1"/>
  <c r="AD54" i="28" s="1"/>
  <c r="U60" i="427"/>
  <c r="T60" i="427"/>
  <c r="P61" i="329"/>
  <c r="O61" i="329"/>
  <c r="T62" i="28"/>
  <c r="U62" i="28"/>
  <c r="T60" i="329"/>
  <c r="U60" i="329"/>
  <c r="P63" i="28"/>
  <c r="O63" i="28"/>
  <c r="T60" i="425"/>
  <c r="U60" i="425"/>
  <c r="O61" i="425"/>
  <c r="P61" i="425"/>
  <c r="K62" i="329"/>
  <c r="E63" i="329" s="1"/>
  <c r="G63" i="329" s="1"/>
  <c r="L62" i="329"/>
  <c r="L62" i="72"/>
  <c r="K62" i="72"/>
  <c r="E63" i="72" s="1"/>
  <c r="G63" i="72" s="1"/>
  <c r="T60" i="72"/>
  <c r="U60" i="72"/>
  <c r="AM51" i="427"/>
  <c r="AP51" i="427"/>
  <c r="AO51" i="427"/>
  <c r="AI51" i="427"/>
  <c r="AK51" i="427" s="1"/>
  <c r="AH51" i="427"/>
  <c r="AN51" i="427"/>
  <c r="AL51" i="427"/>
  <c r="AD52" i="427" a="1"/>
  <c r="AD52" i="427" s="1"/>
  <c r="AH51" i="72" l="1"/>
  <c r="AO51" i="72"/>
  <c r="AN51" i="72"/>
  <c r="AP51" i="72"/>
  <c r="AQ51" i="72"/>
  <c r="AQ51" i="427"/>
  <c r="AQ51" i="329"/>
  <c r="AQ51" i="425"/>
  <c r="AG52" i="329"/>
  <c r="AR52" i="329" s="1"/>
  <c r="AF52" i="329"/>
  <c r="AG52" i="72"/>
  <c r="AR52" i="72" s="1"/>
  <c r="AF52" i="72"/>
  <c r="Q61" i="427"/>
  <c r="M62" i="427"/>
  <c r="M62" i="72"/>
  <c r="Q61" i="72"/>
  <c r="AG52" i="425"/>
  <c r="AR52" i="425" s="1"/>
  <c r="AF52" i="425"/>
  <c r="M62" i="329"/>
  <c r="Q61" i="329"/>
  <c r="AF52" i="427"/>
  <c r="AG52" i="427"/>
  <c r="AR52" i="427" s="1"/>
  <c r="M64" i="28"/>
  <c r="Q63" i="28"/>
  <c r="H63" i="427"/>
  <c r="I63" i="427"/>
  <c r="H63" i="425"/>
  <c r="I63" i="425"/>
  <c r="I63" i="72"/>
  <c r="H63" i="72"/>
  <c r="I63" i="329"/>
  <c r="H63" i="329"/>
  <c r="AG54" i="28"/>
  <c r="AF54" i="28"/>
  <c r="M62" i="425"/>
  <c r="Q61" i="425"/>
  <c r="H65" i="28"/>
  <c r="I65" i="28"/>
  <c r="T61" i="329" l="1"/>
  <c r="U61" i="329"/>
  <c r="P62" i="329"/>
  <c r="O62" i="329"/>
  <c r="P62" i="425"/>
  <c r="O62" i="425"/>
  <c r="K65" i="28"/>
  <c r="E66" i="28" s="1"/>
  <c r="G66" i="28" s="1"/>
  <c r="L65" i="28"/>
  <c r="T61" i="425"/>
  <c r="U61" i="425"/>
  <c r="AI52" i="425"/>
  <c r="AK52" i="425" s="1"/>
  <c r="AL52" i="425"/>
  <c r="AH52" i="425"/>
  <c r="AO52" i="425"/>
  <c r="AN52" i="425"/>
  <c r="AM52" i="425"/>
  <c r="AP52" i="425"/>
  <c r="AD53" i="425" a="1"/>
  <c r="AD53" i="425" s="1"/>
  <c r="AL54" i="28"/>
  <c r="AO54" i="28"/>
  <c r="AM54" i="28"/>
  <c r="AH54" i="28"/>
  <c r="AN54" i="28"/>
  <c r="AI54" i="28"/>
  <c r="AK54" i="28" s="1"/>
  <c r="AP54" i="28" s="1"/>
  <c r="AD55" i="28" a="1"/>
  <c r="AD55" i="28" s="1"/>
  <c r="O62" i="72"/>
  <c r="P62" i="72"/>
  <c r="P62" i="427"/>
  <c r="O62" i="427"/>
  <c r="T61" i="427"/>
  <c r="U61" i="427"/>
  <c r="L63" i="329"/>
  <c r="K63" i="329"/>
  <c r="E64" i="329" s="1"/>
  <c r="G64" i="329" s="1"/>
  <c r="K63" i="427"/>
  <c r="E64" i="427" s="1"/>
  <c r="G64" i="427" s="1"/>
  <c r="L63" i="427"/>
  <c r="T63" i="28"/>
  <c r="U63" i="28"/>
  <c r="K63" i="72"/>
  <c r="E64" i="72" s="1"/>
  <c r="G64" i="72" s="1"/>
  <c r="L63" i="72"/>
  <c r="P64" i="28"/>
  <c r="O64" i="28"/>
  <c r="K63" i="425"/>
  <c r="E64" i="425" s="1"/>
  <c r="G64" i="425" s="1"/>
  <c r="L63" i="425"/>
  <c r="AP52" i="329"/>
  <c r="AM52" i="329"/>
  <c r="AL52" i="329"/>
  <c r="AO52" i="329"/>
  <c r="AI52" i="329"/>
  <c r="AK52" i="329" s="1"/>
  <c r="AN52" i="329"/>
  <c r="AH52" i="329"/>
  <c r="AD53" i="329" a="1"/>
  <c r="AD53" i="329" s="1"/>
  <c r="T61" i="72"/>
  <c r="U61" i="72"/>
  <c r="AH52" i="72"/>
  <c r="AP52" i="72"/>
  <c r="AN52" i="72"/>
  <c r="AM52" i="72"/>
  <c r="AL52" i="72"/>
  <c r="AI52" i="72"/>
  <c r="AK52" i="72" s="1"/>
  <c r="AO52" i="72"/>
  <c r="AD53" i="72" a="1"/>
  <c r="AD53" i="72" s="1"/>
  <c r="AP52" i="427"/>
  <c r="AH52" i="427"/>
  <c r="AO52" i="427"/>
  <c r="AI52" i="427"/>
  <c r="AK52" i="427" s="1"/>
  <c r="AM52" i="427"/>
  <c r="AL52" i="427"/>
  <c r="AN52" i="427"/>
  <c r="AD53" i="427" a="1"/>
  <c r="AD53" i="427" s="1"/>
  <c r="AQ52" i="427" l="1"/>
  <c r="AQ52" i="72"/>
  <c r="AQ52" i="425"/>
  <c r="AQ52" i="329"/>
  <c r="AF53" i="425"/>
  <c r="AG53" i="425"/>
  <c r="AR53" i="425" s="1"/>
  <c r="AG53" i="329"/>
  <c r="AR53" i="329" s="1"/>
  <c r="AF53" i="329"/>
  <c r="H64" i="427"/>
  <c r="I64" i="427"/>
  <c r="I64" i="329"/>
  <c r="H64" i="329"/>
  <c r="AG53" i="427"/>
  <c r="AR53" i="427" s="1"/>
  <c r="AF53" i="427"/>
  <c r="Q62" i="72"/>
  <c r="M63" i="72"/>
  <c r="I66" i="28"/>
  <c r="H66" i="28"/>
  <c r="M63" i="425"/>
  <c r="Q62" i="425"/>
  <c r="Q64" i="28"/>
  <c r="M65" i="28"/>
  <c r="H64" i="425"/>
  <c r="I64" i="425"/>
  <c r="Q62" i="329"/>
  <c r="M63" i="329"/>
  <c r="AF53" i="72"/>
  <c r="AG53" i="72"/>
  <c r="AR53" i="72" s="1"/>
  <c r="Q62" i="427"/>
  <c r="M63" i="427"/>
  <c r="AF55" i="28"/>
  <c r="AG55" i="28"/>
  <c r="I64" i="72"/>
  <c r="H64" i="72"/>
  <c r="L66" i="28" l="1"/>
  <c r="K66" i="28"/>
  <c r="E67" i="28" s="1"/>
  <c r="G67" i="28" s="1"/>
  <c r="L64" i="72"/>
  <c r="K64" i="72"/>
  <c r="E65" i="72" s="1"/>
  <c r="G65" i="72" s="1"/>
  <c r="P63" i="72"/>
  <c r="O63" i="72"/>
  <c r="U62" i="427"/>
  <c r="T62" i="427"/>
  <c r="AL55" i="28"/>
  <c r="AI55" i="28"/>
  <c r="AK55" i="28" s="1"/>
  <c r="AP55" i="28" s="1"/>
  <c r="AM55" i="28"/>
  <c r="AH55" i="28"/>
  <c r="AO55" i="28"/>
  <c r="AN55" i="28"/>
  <c r="AD56" i="28" a="1"/>
  <c r="AD56" i="28" s="1"/>
  <c r="P63" i="427"/>
  <c r="O63" i="427"/>
  <c r="AN53" i="427"/>
  <c r="AI53" i="427"/>
  <c r="AK53" i="427" s="1"/>
  <c r="AH53" i="427"/>
  <c r="AL53" i="427"/>
  <c r="AM53" i="427"/>
  <c r="AO53" i="427"/>
  <c r="AP53" i="427"/>
  <c r="AD54" i="427" a="1"/>
  <c r="AD54" i="427" s="1"/>
  <c r="O63" i="329"/>
  <c r="P63" i="329"/>
  <c r="K64" i="425"/>
  <c r="E65" i="425" s="1"/>
  <c r="G65" i="425" s="1"/>
  <c r="L64" i="425"/>
  <c r="P65" i="28"/>
  <c r="O65" i="28"/>
  <c r="U62" i="329"/>
  <c r="T62" i="329"/>
  <c r="L64" i="329"/>
  <c r="K64" i="329"/>
  <c r="E65" i="329" s="1"/>
  <c r="G65" i="329" s="1"/>
  <c r="U64" i="28"/>
  <c r="T64" i="28"/>
  <c r="T62" i="72"/>
  <c r="U62" i="72"/>
  <c r="AN53" i="72"/>
  <c r="AI53" i="72"/>
  <c r="AK53" i="72" s="1"/>
  <c r="AH53" i="72"/>
  <c r="AM53" i="72"/>
  <c r="AO53" i="72"/>
  <c r="AL53" i="72"/>
  <c r="AP53" i="72"/>
  <c r="AD54" i="72" a="1"/>
  <c r="AD54" i="72" s="1"/>
  <c r="K64" i="427"/>
  <c r="E65" i="427" s="1"/>
  <c r="G65" i="427" s="1"/>
  <c r="L64" i="427"/>
  <c r="AI53" i="329"/>
  <c r="AK53" i="329" s="1"/>
  <c r="AP53" i="329"/>
  <c r="AN53" i="329"/>
  <c r="AL53" i="329"/>
  <c r="AH53" i="329"/>
  <c r="AO53" i="329"/>
  <c r="AM53" i="329"/>
  <c r="AD54" i="329" a="1"/>
  <c r="AD54" i="329" s="1"/>
  <c r="AL53" i="425"/>
  <c r="AO53" i="425"/>
  <c r="AN53" i="425"/>
  <c r="AM53" i="425"/>
  <c r="AH53" i="425"/>
  <c r="AI53" i="425"/>
  <c r="AK53" i="425" s="1"/>
  <c r="AP53" i="425"/>
  <c r="AD54" i="425" a="1"/>
  <c r="AD54" i="425" s="1"/>
  <c r="T62" i="425"/>
  <c r="U62" i="425"/>
  <c r="P63" i="425"/>
  <c r="O63" i="425"/>
  <c r="AQ53" i="425" l="1"/>
  <c r="AQ53" i="427"/>
  <c r="AQ53" i="329"/>
  <c r="AQ53" i="72"/>
  <c r="I65" i="329"/>
  <c r="H65" i="329"/>
  <c r="M64" i="427"/>
  <c r="Q63" i="427"/>
  <c r="AF56" i="28"/>
  <c r="AG56" i="28"/>
  <c r="I65" i="427"/>
  <c r="H65" i="427"/>
  <c r="M66" i="28"/>
  <c r="Q65" i="28"/>
  <c r="AF54" i="72"/>
  <c r="AG54" i="72"/>
  <c r="AR54" i="72" s="1"/>
  <c r="I65" i="425"/>
  <c r="H65" i="425"/>
  <c r="AG54" i="425"/>
  <c r="AR54" i="425" s="1"/>
  <c r="AF54" i="425"/>
  <c r="M64" i="329"/>
  <c r="Q63" i="329"/>
  <c r="AF54" i="427"/>
  <c r="AG54" i="427"/>
  <c r="AR54" i="427" s="1"/>
  <c r="Q63" i="72"/>
  <c r="M64" i="72"/>
  <c r="H65" i="72"/>
  <c r="I65" i="72"/>
  <c r="M64" i="425"/>
  <c r="Q63" i="425"/>
  <c r="I67" i="28"/>
  <c r="H67" i="28"/>
  <c r="AG54" i="329"/>
  <c r="AR54" i="329" s="1"/>
  <c r="AF54" i="329"/>
  <c r="K65" i="425" l="1"/>
  <c r="E66" i="425" s="1"/>
  <c r="G66" i="425" s="1"/>
  <c r="L65" i="425"/>
  <c r="K67" i="28"/>
  <c r="E68" i="28" s="1"/>
  <c r="G68" i="28" s="1"/>
  <c r="L67" i="28"/>
  <c r="AI54" i="72"/>
  <c r="AK54" i="72" s="1"/>
  <c r="AH54" i="72"/>
  <c r="AL54" i="72"/>
  <c r="AM54" i="72"/>
  <c r="AP54" i="72"/>
  <c r="AN54" i="72"/>
  <c r="AO54" i="72"/>
  <c r="AD55" i="72" a="1"/>
  <c r="AD55" i="72" s="1"/>
  <c r="T65" i="28"/>
  <c r="U65" i="28"/>
  <c r="T63" i="425"/>
  <c r="U63" i="425"/>
  <c r="L65" i="72"/>
  <c r="K65" i="72"/>
  <c r="E66" i="72" s="1"/>
  <c r="G66" i="72" s="1"/>
  <c r="P64" i="425"/>
  <c r="O64" i="425"/>
  <c r="K65" i="427"/>
  <c r="E66" i="427" s="1"/>
  <c r="G66" i="427" s="1"/>
  <c r="L65" i="427"/>
  <c r="AL56" i="28"/>
  <c r="AH56" i="28"/>
  <c r="AN56" i="28"/>
  <c r="AM56" i="28"/>
  <c r="AO56" i="28"/>
  <c r="AI56" i="28"/>
  <c r="AK56" i="28" s="1"/>
  <c r="AP56" i="28" s="1"/>
  <c r="AD57" i="28" a="1"/>
  <c r="AD57" i="28" s="1"/>
  <c r="O66" i="28"/>
  <c r="P66" i="28"/>
  <c r="U63" i="72"/>
  <c r="T63" i="72"/>
  <c r="T63" i="427"/>
  <c r="U63" i="427"/>
  <c r="L65" i="329"/>
  <c r="K65" i="329"/>
  <c r="E66" i="329" s="1"/>
  <c r="G66" i="329" s="1"/>
  <c r="AM54" i="427"/>
  <c r="AP54" i="427"/>
  <c r="AN54" i="427"/>
  <c r="AH54" i="427"/>
  <c r="AO54" i="427"/>
  <c r="AI54" i="427"/>
  <c r="AK54" i="427" s="1"/>
  <c r="AL54" i="427"/>
  <c r="AD55" i="427" a="1"/>
  <c r="AD55" i="427" s="1"/>
  <c r="O64" i="329"/>
  <c r="P64" i="329"/>
  <c r="P64" i="72"/>
  <c r="O64" i="72"/>
  <c r="O64" i="427"/>
  <c r="P64" i="427"/>
  <c r="U63" i="329"/>
  <c r="T63" i="329"/>
  <c r="AM54" i="425"/>
  <c r="AO54" i="425"/>
  <c r="AN54" i="425"/>
  <c r="AH54" i="425"/>
  <c r="AP54" i="425"/>
  <c r="AL54" i="425"/>
  <c r="AI54" i="425"/>
  <c r="AK54" i="425" s="1"/>
  <c r="AD55" i="425" a="1"/>
  <c r="AD55" i="425" s="1"/>
  <c r="AM54" i="329"/>
  <c r="AN54" i="329"/>
  <c r="AL54" i="329"/>
  <c r="AO54" i="329"/>
  <c r="AH54" i="329"/>
  <c r="AP54" i="329"/>
  <c r="AI54" i="329"/>
  <c r="AK54" i="329" s="1"/>
  <c r="AD55" i="329" a="1"/>
  <c r="AD55" i="329" s="1"/>
  <c r="AQ54" i="425" l="1"/>
  <c r="AQ54" i="329"/>
  <c r="AQ54" i="72"/>
  <c r="AQ54" i="427"/>
  <c r="I66" i="72"/>
  <c r="H66" i="72"/>
  <c r="M65" i="72"/>
  <c r="Q64" i="72"/>
  <c r="Q66" i="28"/>
  <c r="M67" i="28"/>
  <c r="V58" i="28"/>
  <c r="V59" i="28"/>
  <c r="V60" i="28"/>
  <c r="V65" i="28"/>
  <c r="V62" i="28"/>
  <c r="V61" i="28"/>
  <c r="V64" i="28"/>
  <c r="V63" i="28"/>
  <c r="AF55" i="72"/>
  <c r="AG55" i="72"/>
  <c r="AR55" i="72" s="1"/>
  <c r="AG57" i="28"/>
  <c r="AF57" i="28"/>
  <c r="M65" i="329"/>
  <c r="Q64" i="329"/>
  <c r="AF55" i="329"/>
  <c r="AG55" i="329"/>
  <c r="AR55" i="329" s="1"/>
  <c r="M65" i="427"/>
  <c r="Q64" i="427"/>
  <c r="AG55" i="427"/>
  <c r="AR55" i="427" s="1"/>
  <c r="AF55" i="427"/>
  <c r="H66" i="427"/>
  <c r="I66" i="427"/>
  <c r="H68" i="28"/>
  <c r="I68" i="28"/>
  <c r="AG55" i="425"/>
  <c r="AR55" i="425" s="1"/>
  <c r="AF55" i="425"/>
  <c r="Q64" i="425"/>
  <c r="M65" i="425"/>
  <c r="H66" i="425"/>
  <c r="I66" i="425"/>
  <c r="I66" i="329"/>
  <c r="H66" i="329"/>
  <c r="X64" i="28" l="1"/>
  <c r="Z64" i="28" s="1"/>
  <c r="Y64" i="28"/>
  <c r="X61" i="28"/>
  <c r="Z61" i="28" s="1"/>
  <c r="Y61" i="28"/>
  <c r="AP55" i="72"/>
  <c r="AN55" i="72"/>
  <c r="AM55" i="72"/>
  <c r="AL55" i="72"/>
  <c r="AH55" i="72"/>
  <c r="AI55" i="72"/>
  <c r="AK55" i="72" s="1"/>
  <c r="AO55" i="72"/>
  <c r="AD56" i="72" a="1"/>
  <c r="AD56" i="72" s="1"/>
  <c r="Y63" i="28"/>
  <c r="X63" i="28"/>
  <c r="Z63" i="28" s="1"/>
  <c r="Y62" i="28"/>
  <c r="X62" i="28"/>
  <c r="Z62" i="28" s="1"/>
  <c r="Y65" i="28"/>
  <c r="X65" i="28"/>
  <c r="Z65" i="28" s="1"/>
  <c r="AH55" i="427"/>
  <c r="AO55" i="427"/>
  <c r="AI55" i="427"/>
  <c r="AK55" i="427" s="1"/>
  <c r="AN55" i="427"/>
  <c r="AM55" i="427"/>
  <c r="AP55" i="427"/>
  <c r="AL55" i="427"/>
  <c r="AD56" i="427" a="1"/>
  <c r="AD56" i="427" s="1"/>
  <c r="Y60" i="28"/>
  <c r="X60" i="28"/>
  <c r="Z60" i="28" s="1"/>
  <c r="K68" i="28"/>
  <c r="E69" i="28" s="1"/>
  <c r="G69" i="28" s="1"/>
  <c r="L68" i="28"/>
  <c r="X59" i="28"/>
  <c r="Z59" i="28" s="1"/>
  <c r="Y59" i="28"/>
  <c r="Y58" i="28"/>
  <c r="X58" i="28"/>
  <c r="Z58" i="28" s="1"/>
  <c r="P67" i="28"/>
  <c r="O67" i="28"/>
  <c r="U66" i="28"/>
  <c r="T66" i="28"/>
  <c r="T64" i="427"/>
  <c r="U64" i="427"/>
  <c r="O65" i="72"/>
  <c r="P65" i="72"/>
  <c r="L66" i="427"/>
  <c r="K66" i="427"/>
  <c r="E67" i="427" s="1"/>
  <c r="G67" i="427" s="1"/>
  <c r="AL55" i="329"/>
  <c r="AH55" i="329"/>
  <c r="AN55" i="329"/>
  <c r="AI55" i="329"/>
  <c r="AK55" i="329" s="1"/>
  <c r="AM55" i="329"/>
  <c r="AP55" i="329"/>
  <c r="AO55" i="329"/>
  <c r="AD56" i="329" a="1"/>
  <c r="AD56" i="329" s="1"/>
  <c r="L66" i="425"/>
  <c r="K66" i="425"/>
  <c r="E67" i="425" s="1"/>
  <c r="G67" i="425" s="1"/>
  <c r="O65" i="427"/>
  <c r="P65" i="427"/>
  <c r="U64" i="72"/>
  <c r="T64" i="72"/>
  <c r="L66" i="329"/>
  <c r="K66" i="329"/>
  <c r="E67" i="329" s="1"/>
  <c r="G67" i="329" s="1"/>
  <c r="AI57" i="28"/>
  <c r="AK57" i="28" s="1"/>
  <c r="AP57" i="28" s="1"/>
  <c r="AN57" i="28"/>
  <c r="AM57" i="28"/>
  <c r="AO57" i="28"/>
  <c r="AL57" i="28"/>
  <c r="AH57" i="28"/>
  <c r="L66" i="72"/>
  <c r="K66" i="72"/>
  <c r="E67" i="72" s="1"/>
  <c r="G67" i="72" s="1"/>
  <c r="AP55" i="425"/>
  <c r="AO55" i="425"/>
  <c r="AL55" i="425"/>
  <c r="AH55" i="425"/>
  <c r="AN55" i="425"/>
  <c r="AM55" i="425"/>
  <c r="AI55" i="425"/>
  <c r="AK55" i="425" s="1"/>
  <c r="AD56" i="425" a="1"/>
  <c r="AD56" i="425" s="1"/>
  <c r="T64" i="329"/>
  <c r="U64" i="329"/>
  <c r="O65" i="329"/>
  <c r="P65" i="329"/>
  <c r="P65" i="425"/>
  <c r="O65" i="425"/>
  <c r="U64" i="425"/>
  <c r="T64" i="425"/>
  <c r="AQ55" i="427" l="1"/>
  <c r="AQ55" i="425"/>
  <c r="AQ55" i="72"/>
  <c r="AQ55" i="329"/>
  <c r="H67" i="425"/>
  <c r="I67" i="425"/>
  <c r="AC58" i="28"/>
  <c r="AB58" i="28"/>
  <c r="AD58" i="28" s="1" a="1"/>
  <c r="AD58" i="28" s="1"/>
  <c r="AB62" i="28"/>
  <c r="AC62" i="28"/>
  <c r="AG56" i="329"/>
  <c r="AR56" i="329" s="1"/>
  <c r="AF56" i="329"/>
  <c r="AB65" i="28"/>
  <c r="AC65" i="28"/>
  <c r="H67" i="72"/>
  <c r="I67" i="72"/>
  <c r="AC63" i="28"/>
  <c r="AB63" i="28"/>
  <c r="AF56" i="72"/>
  <c r="AG56" i="72"/>
  <c r="AR56" i="72" s="1"/>
  <c r="I69" i="28"/>
  <c r="H69" i="28"/>
  <c r="M66" i="425"/>
  <c r="Q65" i="425"/>
  <c r="AB60" i="28"/>
  <c r="AC60" i="28"/>
  <c r="AC59" i="28"/>
  <c r="AB59" i="28"/>
  <c r="AF56" i="427"/>
  <c r="AG56" i="427"/>
  <c r="AR56" i="427" s="1"/>
  <c r="I67" i="427"/>
  <c r="H67" i="427"/>
  <c r="Q67" i="28"/>
  <c r="M68" i="28"/>
  <c r="M66" i="329"/>
  <c r="Q65" i="329"/>
  <c r="Q65" i="72"/>
  <c r="M66" i="72"/>
  <c r="M66" i="427"/>
  <c r="Q65" i="427"/>
  <c r="H67" i="329"/>
  <c r="I67" i="329"/>
  <c r="AC61" i="28"/>
  <c r="AB61" i="28"/>
  <c r="AG56" i="425"/>
  <c r="AR56" i="425" s="1"/>
  <c r="AF56" i="425"/>
  <c r="AB64" i="28"/>
  <c r="AC64" i="28"/>
  <c r="O66" i="72" l="1"/>
  <c r="P66" i="72"/>
  <c r="T65" i="72"/>
  <c r="U65" i="72"/>
  <c r="L69" i="28"/>
  <c r="K69" i="28"/>
  <c r="E70" i="28" s="1"/>
  <c r="G70" i="28" s="1"/>
  <c r="AN56" i="72"/>
  <c r="AH56" i="72"/>
  <c r="AO56" i="72"/>
  <c r="AL56" i="72"/>
  <c r="AI56" i="72"/>
  <c r="AK56" i="72" s="1"/>
  <c r="AP56" i="72"/>
  <c r="AM56" i="72"/>
  <c r="AD57" i="72" a="1"/>
  <c r="AD57" i="72" s="1"/>
  <c r="U65" i="329"/>
  <c r="T65" i="329"/>
  <c r="O66" i="425"/>
  <c r="P66" i="425"/>
  <c r="O66" i="329"/>
  <c r="P66" i="329"/>
  <c r="O68" i="28"/>
  <c r="P68" i="28"/>
  <c r="L67" i="72"/>
  <c r="K67" i="72"/>
  <c r="E68" i="72" s="1"/>
  <c r="G68" i="72" s="1"/>
  <c r="U67" i="28"/>
  <c r="T67" i="28"/>
  <c r="AO56" i="329"/>
  <c r="AM56" i="329"/>
  <c r="AN56" i="329"/>
  <c r="AP56" i="329"/>
  <c r="AI56" i="329"/>
  <c r="AK56" i="329" s="1"/>
  <c r="AL56" i="329"/>
  <c r="AH56" i="329"/>
  <c r="AD57" i="329" a="1"/>
  <c r="AD57" i="329" s="1"/>
  <c r="K67" i="427"/>
  <c r="E68" i="427" s="1"/>
  <c r="G68" i="427" s="1"/>
  <c r="L67" i="427"/>
  <c r="AO56" i="425"/>
  <c r="AN56" i="425"/>
  <c r="AI56" i="425"/>
  <c r="AK56" i="425" s="1"/>
  <c r="AP56" i="425"/>
  <c r="AL56" i="425"/>
  <c r="AM56" i="425"/>
  <c r="AH56" i="425"/>
  <c r="AD57" i="425" a="1"/>
  <c r="AD57" i="425" s="1"/>
  <c r="AF58" i="28"/>
  <c r="AG58" i="28"/>
  <c r="K67" i="425"/>
  <c r="E68" i="425" s="1"/>
  <c r="G68" i="425" s="1"/>
  <c r="L67" i="425"/>
  <c r="U65" i="427"/>
  <c r="T65" i="427"/>
  <c r="AO56" i="427"/>
  <c r="AP56" i="427"/>
  <c r="AN56" i="427"/>
  <c r="AI56" i="427"/>
  <c r="AK56" i="427" s="1"/>
  <c r="AM56" i="427"/>
  <c r="AL56" i="427"/>
  <c r="AH56" i="427"/>
  <c r="AD57" i="427" a="1"/>
  <c r="AD57" i="427" s="1"/>
  <c r="K67" i="329"/>
  <c r="E68" i="329" s="1"/>
  <c r="G68" i="329" s="1"/>
  <c r="L67" i="329"/>
  <c r="P66" i="427"/>
  <c r="O66" i="427"/>
  <c r="T65" i="425"/>
  <c r="U65" i="425"/>
  <c r="AQ56" i="427" l="1"/>
  <c r="AQ56" i="329"/>
  <c r="AQ56" i="72"/>
  <c r="AQ56" i="425"/>
  <c r="AF57" i="329"/>
  <c r="AG57" i="329"/>
  <c r="AR57" i="329" s="1"/>
  <c r="M67" i="425"/>
  <c r="Q66" i="425"/>
  <c r="H68" i="427"/>
  <c r="I68" i="427"/>
  <c r="V61" i="425"/>
  <c r="V60" i="425"/>
  <c r="V65" i="425"/>
  <c r="V59" i="425"/>
  <c r="V58" i="425"/>
  <c r="V64" i="425"/>
  <c r="V63" i="425"/>
  <c r="V62" i="425"/>
  <c r="I68" i="425"/>
  <c r="H68" i="425"/>
  <c r="M67" i="427"/>
  <c r="Q66" i="427"/>
  <c r="V65" i="329"/>
  <c r="V64" i="329"/>
  <c r="V61" i="329"/>
  <c r="V60" i="329"/>
  <c r="V59" i="329"/>
  <c r="V58" i="329"/>
  <c r="V62" i="329"/>
  <c r="V63" i="329"/>
  <c r="AF57" i="72"/>
  <c r="AG57" i="72"/>
  <c r="AR57" i="72" s="1"/>
  <c r="I68" i="329"/>
  <c r="H68" i="329"/>
  <c r="I70" i="28"/>
  <c r="H70" i="28"/>
  <c r="AO58" i="28"/>
  <c r="AL58" i="28"/>
  <c r="AN58" i="28"/>
  <c r="AI58" i="28"/>
  <c r="AK58" i="28" s="1"/>
  <c r="AP58" i="28" s="1"/>
  <c r="AH58" i="28"/>
  <c r="AM58" i="28"/>
  <c r="AG57" i="427"/>
  <c r="AR57" i="427" s="1"/>
  <c r="AF57" i="427"/>
  <c r="AD59" i="28" a="1"/>
  <c r="AD59" i="28" s="1"/>
  <c r="AG57" i="425"/>
  <c r="AR57" i="425" s="1"/>
  <c r="AF57" i="425"/>
  <c r="I68" i="72"/>
  <c r="H68" i="72"/>
  <c r="Q68" i="28"/>
  <c r="M69" i="28"/>
  <c r="V65" i="72"/>
  <c r="V64" i="72"/>
  <c r="V63" i="72"/>
  <c r="V62" i="72"/>
  <c r="V59" i="72"/>
  <c r="V61" i="72"/>
  <c r="V60" i="72"/>
  <c r="V58" i="72"/>
  <c r="V60" i="427"/>
  <c r="V63" i="427"/>
  <c r="V62" i="427"/>
  <c r="V61" i="427"/>
  <c r="V59" i="427"/>
  <c r="V58" i="427"/>
  <c r="V65" i="427"/>
  <c r="V64" i="427"/>
  <c r="M67" i="329"/>
  <c r="Q66" i="329"/>
  <c r="Q66" i="72"/>
  <c r="M67" i="72"/>
  <c r="X63" i="72" l="1"/>
  <c r="Z63" i="72" s="1"/>
  <c r="Y63" i="72"/>
  <c r="X63" i="425"/>
  <c r="Z63" i="425" s="1"/>
  <c r="Y63" i="425"/>
  <c r="X62" i="425"/>
  <c r="Z62" i="425" s="1"/>
  <c r="Y62" i="425"/>
  <c r="O67" i="72"/>
  <c r="P67" i="72"/>
  <c r="Y64" i="72"/>
  <c r="X64" i="72"/>
  <c r="Z64" i="72" s="1"/>
  <c r="K70" i="28"/>
  <c r="E71" i="28" s="1"/>
  <c r="G71" i="28" s="1"/>
  <c r="L70" i="28"/>
  <c r="X64" i="425"/>
  <c r="Z64" i="425" s="1"/>
  <c r="Y64" i="425"/>
  <c r="Y58" i="425"/>
  <c r="X58" i="425"/>
  <c r="Z58" i="425" s="1"/>
  <c r="T66" i="329"/>
  <c r="U66" i="329"/>
  <c r="P69" i="28"/>
  <c r="O69" i="28"/>
  <c r="L68" i="329"/>
  <c r="K68" i="329"/>
  <c r="E69" i="329" s="1"/>
  <c r="G69" i="329" s="1"/>
  <c r="Y59" i="425"/>
  <c r="X59" i="425"/>
  <c r="Z59" i="425" s="1"/>
  <c r="Y65" i="425"/>
  <c r="X65" i="425"/>
  <c r="Z65" i="425" s="1"/>
  <c r="Y64" i="427"/>
  <c r="X64" i="427"/>
  <c r="Z64" i="427" s="1"/>
  <c r="AM57" i="72"/>
  <c r="AN57" i="72"/>
  <c r="AO57" i="72"/>
  <c r="AI57" i="72"/>
  <c r="AK57" i="72" s="1"/>
  <c r="AH57" i="72"/>
  <c r="AL57" i="72"/>
  <c r="AP57" i="72"/>
  <c r="Y60" i="425"/>
  <c r="X60" i="425"/>
  <c r="Z60" i="425" s="1"/>
  <c r="X61" i="425"/>
  <c r="Z61" i="425" s="1"/>
  <c r="Y61" i="425"/>
  <c r="AI57" i="425"/>
  <c r="AK57" i="425" s="1"/>
  <c r="AN57" i="425"/>
  <c r="AO57" i="425"/>
  <c r="AH57" i="425"/>
  <c r="AL57" i="425"/>
  <c r="AP57" i="425"/>
  <c r="AM57" i="425"/>
  <c r="X63" i="329"/>
  <c r="Z63" i="329" s="1"/>
  <c r="Y63" i="329"/>
  <c r="Y59" i="72"/>
  <c r="X59" i="72"/>
  <c r="Z59" i="72" s="1"/>
  <c r="Y62" i="72"/>
  <c r="X62" i="72"/>
  <c r="Z62" i="72" s="1"/>
  <c r="U66" i="72"/>
  <c r="T66" i="72"/>
  <c r="X62" i="329"/>
  <c r="Z62" i="329" s="1"/>
  <c r="Y62" i="329"/>
  <c r="L68" i="427"/>
  <c r="K68" i="427"/>
  <c r="E69" i="427" s="1"/>
  <c r="G69" i="427" s="1"/>
  <c r="T66" i="425"/>
  <c r="U66" i="425"/>
  <c r="Y60" i="329"/>
  <c r="X60" i="329"/>
  <c r="Z60" i="329" s="1"/>
  <c r="O67" i="425"/>
  <c r="P67" i="425"/>
  <c r="P67" i="329"/>
  <c r="O67" i="329"/>
  <c r="U68" i="28"/>
  <c r="T68" i="28"/>
  <c r="Y61" i="427"/>
  <c r="X61" i="427"/>
  <c r="Z61" i="427" s="1"/>
  <c r="Y58" i="329"/>
  <c r="X58" i="329"/>
  <c r="Z58" i="329" s="1"/>
  <c r="AL57" i="329"/>
  <c r="AI57" i="329"/>
  <c r="AK57" i="329" s="1"/>
  <c r="AM57" i="329"/>
  <c r="AN57" i="329"/>
  <c r="AP57" i="329"/>
  <c r="AO57" i="329"/>
  <c r="AH57" i="329"/>
  <c r="L68" i="72"/>
  <c r="K68" i="72"/>
  <c r="E69" i="72" s="1"/>
  <c r="G69" i="72" s="1"/>
  <c r="Y58" i="427"/>
  <c r="X58" i="427"/>
  <c r="Z58" i="427" s="1"/>
  <c r="X59" i="427"/>
  <c r="Z59" i="427" s="1"/>
  <c r="Y59" i="427"/>
  <c r="X65" i="329"/>
  <c r="Z65" i="329" s="1"/>
  <c r="Y65" i="329"/>
  <c r="X65" i="72"/>
  <c r="Z65" i="72" s="1"/>
  <c r="Y65" i="72"/>
  <c r="X65" i="427"/>
  <c r="Z65" i="427" s="1"/>
  <c r="Y65" i="427"/>
  <c r="AF59" i="28"/>
  <c r="AG59" i="28"/>
  <c r="U66" i="427"/>
  <c r="T66" i="427"/>
  <c r="X62" i="427"/>
  <c r="Z62" i="427" s="1"/>
  <c r="Y62" i="427"/>
  <c r="Y59" i="329"/>
  <c r="X59" i="329"/>
  <c r="Z59" i="329" s="1"/>
  <c r="Y63" i="427"/>
  <c r="X63" i="427"/>
  <c r="Z63" i="427" s="1"/>
  <c r="AH57" i="427"/>
  <c r="AN57" i="427"/>
  <c r="AO57" i="427"/>
  <c r="AP57" i="427"/>
  <c r="AI57" i="427"/>
  <c r="AK57" i="427" s="1"/>
  <c r="AL57" i="427"/>
  <c r="AM57" i="427"/>
  <c r="Y60" i="427"/>
  <c r="X60" i="427"/>
  <c r="Z60" i="427" s="1"/>
  <c r="X61" i="329"/>
  <c r="Z61" i="329" s="1"/>
  <c r="Y61" i="329"/>
  <c r="Y64" i="329"/>
  <c r="X64" i="329"/>
  <c r="Z64" i="329" s="1"/>
  <c r="X60" i="72"/>
  <c r="Z60" i="72" s="1"/>
  <c r="Y60" i="72"/>
  <c r="P67" i="427"/>
  <c r="O67" i="427"/>
  <c r="Y58" i="72"/>
  <c r="X58" i="72"/>
  <c r="Z58" i="72" s="1"/>
  <c r="X61" i="72"/>
  <c r="Z61" i="72" s="1"/>
  <c r="Y61" i="72"/>
  <c r="L68" i="425"/>
  <c r="K68" i="425"/>
  <c r="E69" i="425" s="1"/>
  <c r="G69" i="425" s="1"/>
  <c r="AQ57" i="425" l="1"/>
  <c r="AQ57" i="329"/>
  <c r="AQ57" i="72"/>
  <c r="AQ57" i="427"/>
  <c r="AC65" i="72"/>
  <c r="AB65" i="72"/>
  <c r="I69" i="425"/>
  <c r="H69" i="425"/>
  <c r="AB60" i="72"/>
  <c r="AC60" i="72"/>
  <c r="AC62" i="427"/>
  <c r="AB62" i="427"/>
  <c r="AC60" i="425"/>
  <c r="AB60" i="425"/>
  <c r="Q69" i="28"/>
  <c r="M70" i="28"/>
  <c r="AC62" i="329"/>
  <c r="AB62" i="329"/>
  <c r="AC58" i="425"/>
  <c r="AB58" i="425"/>
  <c r="AD58" i="425" s="1" a="1"/>
  <c r="AD58" i="425" s="1"/>
  <c r="AB62" i="72"/>
  <c r="AC62" i="72"/>
  <c r="AB61" i="427"/>
  <c r="AC61" i="427"/>
  <c r="AC59" i="72"/>
  <c r="AB59" i="72"/>
  <c r="AB64" i="425"/>
  <c r="AC64" i="425"/>
  <c r="AC65" i="329"/>
  <c r="AB65" i="329"/>
  <c r="Q67" i="329"/>
  <c r="M68" i="329"/>
  <c r="AC63" i="329"/>
  <c r="AB63" i="329"/>
  <c r="H71" i="28"/>
  <c r="I71" i="28"/>
  <c r="AO59" i="28"/>
  <c r="AI59" i="28"/>
  <c r="AK59" i="28" s="1"/>
  <c r="AP59" i="28" s="1"/>
  <c r="AM59" i="28"/>
  <c r="AH59" i="28"/>
  <c r="AN59" i="28"/>
  <c r="AL59" i="28"/>
  <c r="AD60" i="28" a="1"/>
  <c r="AD60" i="28" s="1"/>
  <c r="AC64" i="72"/>
  <c r="AB64" i="72"/>
  <c r="AB64" i="427"/>
  <c r="AC64" i="427"/>
  <c r="AC61" i="72"/>
  <c r="AB61" i="72"/>
  <c r="Q67" i="425"/>
  <c r="M68" i="425"/>
  <c r="AC60" i="329"/>
  <c r="AB60" i="329"/>
  <c r="AB65" i="425"/>
  <c r="AC65" i="425"/>
  <c r="Q67" i="72"/>
  <c r="M68" i="72"/>
  <c r="AC61" i="329"/>
  <c r="AB61" i="329"/>
  <c r="AC65" i="427"/>
  <c r="AB65" i="427"/>
  <c r="AB58" i="427"/>
  <c r="AD58" i="427" s="1" a="1"/>
  <c r="AD58" i="427" s="1"/>
  <c r="AC58" i="427"/>
  <c r="AC59" i="329"/>
  <c r="AB59" i="329"/>
  <c r="AC62" i="425"/>
  <c r="AB62" i="425"/>
  <c r="AC59" i="425"/>
  <c r="AB59" i="425"/>
  <c r="AC59" i="427"/>
  <c r="AB59" i="427"/>
  <c r="AB58" i="72"/>
  <c r="AD58" i="72" s="1" a="1"/>
  <c r="AD58" i="72" s="1"/>
  <c r="AC58" i="72"/>
  <c r="AB63" i="427"/>
  <c r="AC63" i="427"/>
  <c r="H69" i="72"/>
  <c r="I69" i="72"/>
  <c r="Q67" i="427"/>
  <c r="M68" i="427"/>
  <c r="AB63" i="425"/>
  <c r="AC63" i="425"/>
  <c r="H69" i="329"/>
  <c r="I69" i="329"/>
  <c r="AC60" i="427"/>
  <c r="AB60" i="427"/>
  <c r="AC58" i="329"/>
  <c r="AB58" i="329"/>
  <c r="AD58" i="329" s="1" a="1"/>
  <c r="AD58" i="329" s="1"/>
  <c r="I69" i="427"/>
  <c r="H69" i="427"/>
  <c r="AB64" i="329"/>
  <c r="AC64" i="329"/>
  <c r="AC61" i="425"/>
  <c r="AB61" i="425"/>
  <c r="AC63" i="72"/>
  <c r="AB63" i="72"/>
  <c r="O68" i="72" l="1"/>
  <c r="P68" i="72"/>
  <c r="T67" i="72"/>
  <c r="U67" i="72"/>
  <c r="AG60" i="28"/>
  <c r="AF60" i="28"/>
  <c r="P70" i="28"/>
  <c r="O70" i="28"/>
  <c r="T69" i="28"/>
  <c r="U69" i="28"/>
  <c r="O68" i="427"/>
  <c r="P68" i="427"/>
  <c r="P68" i="425"/>
  <c r="O68" i="425"/>
  <c r="L69" i="72"/>
  <c r="K69" i="72"/>
  <c r="E70" i="72" s="1"/>
  <c r="G70" i="72" s="1"/>
  <c r="AF58" i="427"/>
  <c r="AD59" i="427" s="1" a="1"/>
  <c r="AD59" i="427" s="1"/>
  <c r="AG58" i="427"/>
  <c r="AR58" i="427" s="1"/>
  <c r="T67" i="425"/>
  <c r="U67" i="425"/>
  <c r="K71" i="28"/>
  <c r="E72" i="28" s="1"/>
  <c r="G72" i="28" s="1"/>
  <c r="L71" i="28"/>
  <c r="T67" i="427"/>
  <c r="U67" i="427"/>
  <c r="L69" i="427"/>
  <c r="K69" i="427"/>
  <c r="E70" i="427" s="1"/>
  <c r="G70" i="427" s="1"/>
  <c r="P68" i="329"/>
  <c r="O68" i="329"/>
  <c r="AF58" i="329"/>
  <c r="AD59" i="329" s="1" a="1"/>
  <c r="AD59" i="329" s="1"/>
  <c r="AG58" i="329"/>
  <c r="AR58" i="329" s="1"/>
  <c r="AG58" i="72"/>
  <c r="AR58" i="72" s="1"/>
  <c r="AF58" i="72"/>
  <c r="AD59" i="72" s="1" a="1"/>
  <c r="AD59" i="72" s="1"/>
  <c r="U67" i="329"/>
  <c r="T67" i="329"/>
  <c r="K69" i="425"/>
  <c r="E70" i="425" s="1"/>
  <c r="G70" i="425" s="1"/>
  <c r="L69" i="425"/>
  <c r="AG58" i="425"/>
  <c r="AR58" i="425" s="1"/>
  <c r="AF58" i="425"/>
  <c r="AD59" i="425" s="1" a="1"/>
  <c r="AD59" i="425" s="1"/>
  <c r="L69" i="329"/>
  <c r="K69" i="329"/>
  <c r="E70" i="329" s="1"/>
  <c r="G70" i="329" s="1"/>
  <c r="AF59" i="72" l="1"/>
  <c r="AG59" i="72"/>
  <c r="AR59" i="72" s="1"/>
  <c r="I70" i="329"/>
  <c r="H70" i="329"/>
  <c r="Q68" i="427"/>
  <c r="M69" i="427"/>
  <c r="AM58" i="425"/>
  <c r="AP58" i="425"/>
  <c r="AO58" i="425"/>
  <c r="AL58" i="425"/>
  <c r="AN58" i="425"/>
  <c r="AI58" i="425"/>
  <c r="AK58" i="425" s="1"/>
  <c r="AH58" i="425"/>
  <c r="H70" i="425"/>
  <c r="I70" i="425"/>
  <c r="AF59" i="329"/>
  <c r="AG59" i="329"/>
  <c r="AR59" i="329" s="1"/>
  <c r="AI58" i="72"/>
  <c r="AK58" i="72" s="1"/>
  <c r="AM58" i="72"/>
  <c r="AL58" i="72"/>
  <c r="AP58" i="72"/>
  <c r="AN58" i="72"/>
  <c r="AH58" i="72"/>
  <c r="AO58" i="72"/>
  <c r="AG59" i="425"/>
  <c r="AR59" i="425" s="1"/>
  <c r="AF59" i="425"/>
  <c r="AL58" i="329"/>
  <c r="AH58" i="329"/>
  <c r="AN58" i="329"/>
  <c r="AI58" i="329"/>
  <c r="AK58" i="329" s="1"/>
  <c r="AM58" i="329"/>
  <c r="AO58" i="329"/>
  <c r="AP58" i="329"/>
  <c r="M71" i="28"/>
  <c r="Q70" i="28"/>
  <c r="Q68" i="329"/>
  <c r="M69" i="329"/>
  <c r="I72" i="28"/>
  <c r="H72" i="28"/>
  <c r="AL60" i="28"/>
  <c r="AO60" i="28"/>
  <c r="AN60" i="28"/>
  <c r="AM60" i="28"/>
  <c r="AH60" i="28"/>
  <c r="AI60" i="28"/>
  <c r="AK60" i="28" s="1"/>
  <c r="AP60" i="28" s="1"/>
  <c r="AD61" i="28" a="1"/>
  <c r="AD61" i="28" s="1"/>
  <c r="AF59" i="427"/>
  <c r="AG59" i="427"/>
  <c r="AR59" i="427" s="1"/>
  <c r="H70" i="427"/>
  <c r="I70" i="427"/>
  <c r="AO58" i="427"/>
  <c r="AP58" i="427"/>
  <c r="AL58" i="427"/>
  <c r="AM58" i="427"/>
  <c r="AN58" i="427"/>
  <c r="AH58" i="427"/>
  <c r="AI58" i="427"/>
  <c r="AK58" i="427" s="1"/>
  <c r="H70" i="72"/>
  <c r="I70" i="72"/>
  <c r="M69" i="72"/>
  <c r="Q68" i="72"/>
  <c r="Q68" i="425"/>
  <c r="M69" i="425"/>
  <c r="AQ58" i="427" l="1"/>
  <c r="AQ58" i="425"/>
  <c r="AQ58" i="329"/>
  <c r="AQ58" i="72"/>
  <c r="AF61" i="28"/>
  <c r="AG61" i="28"/>
  <c r="U68" i="425"/>
  <c r="T68" i="425"/>
  <c r="P69" i="427"/>
  <c r="O69" i="427"/>
  <c r="U68" i="427"/>
  <c r="T68" i="427"/>
  <c r="L70" i="72"/>
  <c r="K70" i="72"/>
  <c r="E71" i="72" s="1"/>
  <c r="G71" i="72" s="1"/>
  <c r="T68" i="329"/>
  <c r="U68" i="329"/>
  <c r="L70" i="329"/>
  <c r="K70" i="329"/>
  <c r="E71" i="329" s="1"/>
  <c r="G71" i="329" s="1"/>
  <c r="P69" i="329"/>
  <c r="O69" i="329"/>
  <c r="P71" i="28"/>
  <c r="O71" i="28"/>
  <c r="AH59" i="72"/>
  <c r="AN59" i="72"/>
  <c r="AO59" i="72"/>
  <c r="AI59" i="72"/>
  <c r="AK59" i="72" s="1"/>
  <c r="AM59" i="72"/>
  <c r="AL59" i="72"/>
  <c r="AP59" i="72"/>
  <c r="AD60" i="72" a="1"/>
  <c r="AD60" i="72" s="1"/>
  <c r="P69" i="425"/>
  <c r="O69" i="425"/>
  <c r="T68" i="72"/>
  <c r="U68" i="72"/>
  <c r="T70" i="28"/>
  <c r="U70" i="28"/>
  <c r="L70" i="427"/>
  <c r="K70" i="427"/>
  <c r="E71" i="427" s="1"/>
  <c r="G71" i="427" s="1"/>
  <c r="AP59" i="329"/>
  <c r="AO59" i="329"/>
  <c r="AN59" i="329"/>
  <c r="AI59" i="329"/>
  <c r="AK59" i="329" s="1"/>
  <c r="AL59" i="329"/>
  <c r="AH59" i="329"/>
  <c r="AM59" i="329"/>
  <c r="AD60" i="329" a="1"/>
  <c r="AD60" i="329" s="1"/>
  <c r="AH59" i="425"/>
  <c r="AP59" i="425"/>
  <c r="AM59" i="425"/>
  <c r="AL59" i="425"/>
  <c r="AI59" i="425"/>
  <c r="AK59" i="425" s="1"/>
  <c r="AO59" i="425"/>
  <c r="AN59" i="425"/>
  <c r="AD60" i="425" a="1"/>
  <c r="AD60" i="425" s="1"/>
  <c r="K70" i="425"/>
  <c r="E71" i="425" s="1"/>
  <c r="G71" i="425" s="1"/>
  <c r="L70" i="425"/>
  <c r="P69" i="72"/>
  <c r="O69" i="72"/>
  <c r="K72" i="28"/>
  <c r="E73" i="28" s="1"/>
  <c r="G73" i="28" s="1"/>
  <c r="L72" i="28"/>
  <c r="AO59" i="427"/>
  <c r="AI59" i="427"/>
  <c r="AK59" i="427" s="1"/>
  <c r="AN59" i="427"/>
  <c r="AM59" i="427"/>
  <c r="AL59" i="427"/>
  <c r="AH59" i="427"/>
  <c r="AP59" i="427"/>
  <c r="AD60" i="427" a="1"/>
  <c r="AD60" i="427" s="1"/>
  <c r="AQ59" i="425" l="1"/>
  <c r="AQ59" i="72"/>
  <c r="AQ59" i="427"/>
  <c r="AQ59" i="329"/>
  <c r="AF60" i="425"/>
  <c r="AG60" i="425"/>
  <c r="AR60" i="425" s="1"/>
  <c r="Q71" i="28"/>
  <c r="M72" i="28"/>
  <c r="Q69" i="72"/>
  <c r="M70" i="72"/>
  <c r="Q69" i="329"/>
  <c r="M70" i="329"/>
  <c r="H71" i="425"/>
  <c r="I71" i="425"/>
  <c r="H71" i="427"/>
  <c r="I71" i="427"/>
  <c r="H71" i="329"/>
  <c r="I71" i="329"/>
  <c r="M70" i="425"/>
  <c r="Q69" i="425"/>
  <c r="H71" i="72"/>
  <c r="I71" i="72"/>
  <c r="AG60" i="427"/>
  <c r="AR60" i="427" s="1"/>
  <c r="AF60" i="427"/>
  <c r="AF60" i="72"/>
  <c r="AG60" i="72"/>
  <c r="AR60" i="72" s="1"/>
  <c r="Q69" i="427"/>
  <c r="M70" i="427"/>
  <c r="AF60" i="329"/>
  <c r="AG60" i="329"/>
  <c r="AR60" i="329" s="1"/>
  <c r="I73" i="28"/>
  <c r="H73" i="28"/>
  <c r="AM61" i="28"/>
  <c r="AN61" i="28"/>
  <c r="AL61" i="28"/>
  <c r="AH61" i="28"/>
  <c r="AO61" i="28"/>
  <c r="AI61" i="28"/>
  <c r="AK61" i="28" s="1"/>
  <c r="AP61" i="28" s="1"/>
  <c r="AD62" i="28" a="1"/>
  <c r="AD62" i="28" s="1"/>
  <c r="L71" i="329" l="1"/>
  <c r="K71" i="329"/>
  <c r="E72" i="329" s="1"/>
  <c r="G72" i="329" s="1"/>
  <c r="AH60" i="329"/>
  <c r="AL60" i="329"/>
  <c r="AM60" i="329"/>
  <c r="AI60" i="329"/>
  <c r="AK60" i="329" s="1"/>
  <c r="AN60" i="329"/>
  <c r="AO60" i="329"/>
  <c r="AP60" i="329"/>
  <c r="AD61" i="329" a="1"/>
  <c r="AD61" i="329" s="1"/>
  <c r="K71" i="427"/>
  <c r="E72" i="427" s="1"/>
  <c r="G72" i="427" s="1"/>
  <c r="L71" i="427"/>
  <c r="L71" i="425"/>
  <c r="K71" i="425"/>
  <c r="E72" i="425" s="1"/>
  <c r="G72" i="425" s="1"/>
  <c r="O70" i="427"/>
  <c r="P70" i="427"/>
  <c r="O70" i="329"/>
  <c r="P70" i="329"/>
  <c r="T69" i="329"/>
  <c r="U69" i="329"/>
  <c r="P70" i="72"/>
  <c r="O70" i="72"/>
  <c r="U69" i="427"/>
  <c r="T69" i="427"/>
  <c r="U69" i="72"/>
  <c r="T69" i="72"/>
  <c r="P72" i="28"/>
  <c r="O72" i="28"/>
  <c r="U71" i="28"/>
  <c r="T71" i="28"/>
  <c r="AP60" i="427"/>
  <c r="AL60" i="427"/>
  <c r="AM60" i="427"/>
  <c r="AN60" i="427"/>
  <c r="AO60" i="427"/>
  <c r="AH60" i="427"/>
  <c r="AI60" i="427"/>
  <c r="AK60" i="427" s="1"/>
  <c r="AD61" i="427" a="1"/>
  <c r="AD61" i="427" s="1"/>
  <c r="K71" i="72"/>
  <c r="E72" i="72" s="1"/>
  <c r="G72" i="72" s="1"/>
  <c r="L71" i="72"/>
  <c r="AH60" i="425"/>
  <c r="AP60" i="425"/>
  <c r="AM60" i="425"/>
  <c r="AL60" i="425"/>
  <c r="AO60" i="425"/>
  <c r="AI60" i="425"/>
  <c r="AK60" i="425" s="1"/>
  <c r="AN60" i="425"/>
  <c r="AD61" i="425" a="1"/>
  <c r="AD61" i="425" s="1"/>
  <c r="AP60" i="72"/>
  <c r="AL60" i="72"/>
  <c r="AI60" i="72"/>
  <c r="AK60" i="72" s="1"/>
  <c r="AO60" i="72"/>
  <c r="AM60" i="72"/>
  <c r="AH60" i="72"/>
  <c r="AN60" i="72"/>
  <c r="AD61" i="72" a="1"/>
  <c r="AD61" i="72" s="1"/>
  <c r="L73" i="28"/>
  <c r="K73" i="28"/>
  <c r="E74" i="28" s="1"/>
  <c r="G74" i="28" s="1"/>
  <c r="AF62" i="28"/>
  <c r="AG62" i="28"/>
  <c r="T69" i="425"/>
  <c r="U69" i="425"/>
  <c r="P70" i="425"/>
  <c r="O70" i="425"/>
  <c r="AQ60" i="427" l="1"/>
  <c r="AQ60" i="72"/>
  <c r="AQ60" i="425"/>
  <c r="AQ60" i="329"/>
  <c r="H72" i="425"/>
  <c r="I72" i="425"/>
  <c r="I72" i="427"/>
  <c r="H72" i="427"/>
  <c r="M73" i="28"/>
  <c r="Q72" i="28"/>
  <c r="AG61" i="329"/>
  <c r="AR61" i="329" s="1"/>
  <c r="AF61" i="329"/>
  <c r="Q70" i="427"/>
  <c r="M71" i="427"/>
  <c r="AG61" i="425"/>
  <c r="AR61" i="425" s="1"/>
  <c r="AF61" i="425"/>
  <c r="AN62" i="28"/>
  <c r="AO62" i="28"/>
  <c r="AL62" i="28"/>
  <c r="AI62" i="28"/>
  <c r="AK62" i="28" s="1"/>
  <c r="AP62" i="28" s="1"/>
  <c r="AH62" i="28"/>
  <c r="AM62" i="28"/>
  <c r="AD63" i="28" a="1"/>
  <c r="AD63" i="28" s="1"/>
  <c r="Q70" i="72"/>
  <c r="M71" i="72"/>
  <c r="H72" i="72"/>
  <c r="I72" i="72"/>
  <c r="AG61" i="427"/>
  <c r="AR61" i="427" s="1"/>
  <c r="AF61" i="427"/>
  <c r="I72" i="329"/>
  <c r="H72" i="329"/>
  <c r="AG61" i="72"/>
  <c r="AR61" i="72" s="1"/>
  <c r="AF61" i="72"/>
  <c r="Q70" i="425"/>
  <c r="M71" i="425"/>
  <c r="I74" i="28"/>
  <c r="H74" i="28"/>
  <c r="Q70" i="329"/>
  <c r="M71" i="329"/>
  <c r="AL61" i="72" l="1"/>
  <c r="AP61" i="72"/>
  <c r="AI61" i="72"/>
  <c r="AK61" i="72" s="1"/>
  <c r="AH61" i="72"/>
  <c r="AM61" i="72"/>
  <c r="AN61" i="72"/>
  <c r="AO61" i="72"/>
  <c r="AD62" i="72" a="1"/>
  <c r="AD62" i="72" s="1"/>
  <c r="AO61" i="425"/>
  <c r="AL61" i="425"/>
  <c r="AI61" i="425"/>
  <c r="AK61" i="425" s="1"/>
  <c r="AH61" i="425"/>
  <c r="AP61" i="425"/>
  <c r="AM61" i="425"/>
  <c r="AN61" i="425"/>
  <c r="AD62" i="425" a="1"/>
  <c r="AD62" i="425" s="1"/>
  <c r="L72" i="329"/>
  <c r="K72" i="329"/>
  <c r="E73" i="329" s="1"/>
  <c r="G73" i="329" s="1"/>
  <c r="AL61" i="427"/>
  <c r="AN61" i="427"/>
  <c r="AM61" i="427"/>
  <c r="AO61" i="427"/>
  <c r="AI61" i="427"/>
  <c r="AK61" i="427" s="1"/>
  <c r="AH61" i="427"/>
  <c r="AP61" i="427"/>
  <c r="AD62" i="427" a="1"/>
  <c r="AD62" i="427" s="1"/>
  <c r="O71" i="427"/>
  <c r="P71" i="427"/>
  <c r="T70" i="427"/>
  <c r="U70" i="427"/>
  <c r="AH61" i="329"/>
  <c r="AN61" i="329"/>
  <c r="AP61" i="329"/>
  <c r="AM61" i="329"/>
  <c r="AL61" i="329"/>
  <c r="AI61" i="329"/>
  <c r="AK61" i="329" s="1"/>
  <c r="AO61" i="329"/>
  <c r="AD62" i="329" a="1"/>
  <c r="AD62" i="329" s="1"/>
  <c r="T72" i="28"/>
  <c r="U72" i="28"/>
  <c r="O73" i="28"/>
  <c r="P73" i="28"/>
  <c r="O71" i="72"/>
  <c r="P71" i="72"/>
  <c r="T70" i="329"/>
  <c r="U70" i="329"/>
  <c r="L72" i="427"/>
  <c r="K72" i="427"/>
  <c r="E73" i="427" s="1"/>
  <c r="G73" i="427" s="1"/>
  <c r="K72" i="72"/>
  <c r="E73" i="72" s="1"/>
  <c r="G73" i="72" s="1"/>
  <c r="L72" i="72"/>
  <c r="L72" i="425"/>
  <c r="K72" i="425"/>
  <c r="E73" i="425" s="1"/>
  <c r="G73" i="425" s="1"/>
  <c r="O71" i="329"/>
  <c r="P71" i="329"/>
  <c r="AF63" i="28"/>
  <c r="AG63" i="28"/>
  <c r="K74" i="28"/>
  <c r="E75" i="28" s="1"/>
  <c r="G75" i="28" s="1"/>
  <c r="L74" i="28"/>
  <c r="U70" i="72"/>
  <c r="T70" i="72"/>
  <c r="P71" i="425"/>
  <c r="O71" i="425"/>
  <c r="T70" i="425"/>
  <c r="U70" i="425"/>
  <c r="AQ61" i="425" l="1"/>
  <c r="AQ61" i="329"/>
  <c r="AQ61" i="427"/>
  <c r="AQ61" i="72"/>
  <c r="AF62" i="425"/>
  <c r="AG62" i="425"/>
  <c r="AR62" i="425" s="1"/>
  <c r="I73" i="425"/>
  <c r="H73" i="425"/>
  <c r="H73" i="427"/>
  <c r="I73" i="427"/>
  <c r="AG62" i="427"/>
  <c r="AR62" i="427" s="1"/>
  <c r="AF62" i="427"/>
  <c r="Q71" i="329"/>
  <c r="M72" i="329"/>
  <c r="AG62" i="72"/>
  <c r="AR62" i="72" s="1"/>
  <c r="AF62" i="72"/>
  <c r="I73" i="72"/>
  <c r="H73" i="72"/>
  <c r="Q71" i="72"/>
  <c r="M72" i="72"/>
  <c r="H75" i="28"/>
  <c r="I75" i="28"/>
  <c r="Q71" i="425"/>
  <c r="M72" i="425"/>
  <c r="Q73" i="28"/>
  <c r="M74" i="28"/>
  <c r="AF62" i="329"/>
  <c r="AG62" i="329"/>
  <c r="AR62" i="329" s="1"/>
  <c r="AI63" i="28"/>
  <c r="AK63" i="28" s="1"/>
  <c r="AP63" i="28" s="1"/>
  <c r="AL63" i="28"/>
  <c r="AM63" i="28"/>
  <c r="AH63" i="28"/>
  <c r="AO63" i="28"/>
  <c r="AN63" i="28"/>
  <c r="AD64" i="28" a="1"/>
  <c r="AD64" i="28" s="1"/>
  <c r="Q71" i="427"/>
  <c r="M72" i="427"/>
  <c r="I73" i="329"/>
  <c r="H73" i="329"/>
  <c r="AN62" i="72" l="1"/>
  <c r="AP62" i="72"/>
  <c r="AH62" i="72"/>
  <c r="AL62" i="72"/>
  <c r="AM62" i="72"/>
  <c r="AO62" i="72"/>
  <c r="AI62" i="72"/>
  <c r="AK62" i="72" s="1"/>
  <c r="AD63" i="72" a="1"/>
  <c r="AD63" i="72" s="1"/>
  <c r="AL62" i="427"/>
  <c r="AO62" i="427"/>
  <c r="AI62" i="427"/>
  <c r="AK62" i="427" s="1"/>
  <c r="AM62" i="427"/>
  <c r="AH62" i="427"/>
  <c r="AP62" i="427"/>
  <c r="AN62" i="427"/>
  <c r="AD63" i="427" a="1"/>
  <c r="AD63" i="427" s="1"/>
  <c r="AG64" i="28"/>
  <c r="AF64" i="28"/>
  <c r="K73" i="427"/>
  <c r="E74" i="427" s="1"/>
  <c r="G74" i="427" s="1"/>
  <c r="L73" i="427"/>
  <c r="T71" i="329"/>
  <c r="U71" i="329"/>
  <c r="L73" i="72"/>
  <c r="K73" i="72"/>
  <c r="E74" i="72" s="1"/>
  <c r="G74" i="72" s="1"/>
  <c r="L73" i="329"/>
  <c r="K73" i="329"/>
  <c r="E74" i="329" s="1"/>
  <c r="G74" i="329" s="1"/>
  <c r="K73" i="425"/>
  <c r="E74" i="425" s="1"/>
  <c r="G74" i="425" s="1"/>
  <c r="L73" i="425"/>
  <c r="AP62" i="329"/>
  <c r="AL62" i="329"/>
  <c r="AM62" i="329"/>
  <c r="AH62" i="329"/>
  <c r="AO62" i="329"/>
  <c r="AN62" i="329"/>
  <c r="AI62" i="329"/>
  <c r="AK62" i="329" s="1"/>
  <c r="AD63" i="329" a="1"/>
  <c r="AD63" i="329" s="1"/>
  <c r="P74" i="28"/>
  <c r="O74" i="28"/>
  <c r="O72" i="425"/>
  <c r="P72" i="425"/>
  <c r="O72" i="427"/>
  <c r="P72" i="427"/>
  <c r="T73" i="28"/>
  <c r="U73" i="28"/>
  <c r="AM62" i="425"/>
  <c r="AP62" i="425"/>
  <c r="AO62" i="425"/>
  <c r="AH62" i="425"/>
  <c r="AN62" i="425"/>
  <c r="AI62" i="425"/>
  <c r="AK62" i="425" s="1"/>
  <c r="AL62" i="425"/>
  <c r="AD63" i="425" a="1"/>
  <c r="AD63" i="425" s="1"/>
  <c r="T71" i="427"/>
  <c r="U71" i="427"/>
  <c r="O72" i="72"/>
  <c r="P72" i="72"/>
  <c r="P72" i="329"/>
  <c r="O72" i="329"/>
  <c r="U71" i="425"/>
  <c r="T71" i="425"/>
  <c r="L75" i="28"/>
  <c r="K75" i="28"/>
  <c r="E76" i="28" s="1"/>
  <c r="G76" i="28" s="1"/>
  <c r="U71" i="72"/>
  <c r="T71" i="72"/>
  <c r="AQ62" i="329" l="1"/>
  <c r="AQ62" i="427"/>
  <c r="AQ62" i="425"/>
  <c r="AQ62" i="72"/>
  <c r="AF63" i="425"/>
  <c r="AG63" i="425"/>
  <c r="AR63" i="425" s="1"/>
  <c r="H74" i="329"/>
  <c r="I74" i="329"/>
  <c r="AI64" i="28"/>
  <c r="AK64" i="28" s="1"/>
  <c r="AP64" i="28" s="1"/>
  <c r="AO64" i="28"/>
  <c r="AM64" i="28"/>
  <c r="AN64" i="28"/>
  <c r="AL64" i="28"/>
  <c r="AH64" i="28"/>
  <c r="AD65" i="28" a="1"/>
  <c r="AD65" i="28" s="1"/>
  <c r="I74" i="425"/>
  <c r="H74" i="425"/>
  <c r="H76" i="28"/>
  <c r="I76" i="28"/>
  <c r="V73" i="28"/>
  <c r="V72" i="28"/>
  <c r="V69" i="28"/>
  <c r="V68" i="28"/>
  <c r="V66" i="28"/>
  <c r="V71" i="28"/>
  <c r="V70" i="28"/>
  <c r="V67" i="28"/>
  <c r="AG63" i="72"/>
  <c r="AR63" i="72" s="1"/>
  <c r="AF63" i="72"/>
  <c r="H74" i="72"/>
  <c r="I74" i="72"/>
  <c r="Q72" i="427"/>
  <c r="M73" i="427"/>
  <c r="Q72" i="329"/>
  <c r="M73" i="329"/>
  <c r="M73" i="425"/>
  <c r="Q72" i="425"/>
  <c r="AG63" i="427"/>
  <c r="AR63" i="427" s="1"/>
  <c r="AF63" i="427"/>
  <c r="M75" i="28"/>
  <c r="Q74" i="28"/>
  <c r="AF63" i="329"/>
  <c r="AG63" i="329"/>
  <c r="AR63" i="329" s="1"/>
  <c r="H74" i="427"/>
  <c r="I74" i="427"/>
  <c r="Q72" i="72"/>
  <c r="M73" i="72"/>
  <c r="P73" i="329" l="1"/>
  <c r="O73" i="329"/>
  <c r="T72" i="329"/>
  <c r="U72" i="329"/>
  <c r="L74" i="425"/>
  <c r="K74" i="425"/>
  <c r="E75" i="425" s="1"/>
  <c r="G75" i="425" s="1"/>
  <c r="O73" i="427"/>
  <c r="P73" i="427"/>
  <c r="AG65" i="28"/>
  <c r="AF65" i="28"/>
  <c r="P73" i="425"/>
  <c r="O73" i="425"/>
  <c r="K76" i="28"/>
  <c r="E77" i="28" s="1"/>
  <c r="G77" i="28" s="1"/>
  <c r="L76" i="28"/>
  <c r="P73" i="72"/>
  <c r="O73" i="72"/>
  <c r="L74" i="427"/>
  <c r="K74" i="427"/>
  <c r="E75" i="427" s="1"/>
  <c r="G75" i="427" s="1"/>
  <c r="L74" i="72"/>
  <c r="K74" i="72"/>
  <c r="E75" i="72" s="1"/>
  <c r="G75" i="72" s="1"/>
  <c r="X70" i="28"/>
  <c r="Z70" i="28" s="1"/>
  <c r="Y70" i="28"/>
  <c r="AO63" i="329"/>
  <c r="AH63" i="329"/>
  <c r="AP63" i="329"/>
  <c r="AI63" i="329"/>
  <c r="AK63" i="329" s="1"/>
  <c r="AL63" i="329"/>
  <c r="AM63" i="329"/>
  <c r="AN63" i="329"/>
  <c r="AD64" i="329" a="1"/>
  <c r="AD64" i="329" s="1"/>
  <c r="AM63" i="72"/>
  <c r="AL63" i="72"/>
  <c r="AI63" i="72"/>
  <c r="AK63" i="72" s="1"/>
  <c r="AH63" i="72"/>
  <c r="AP63" i="72"/>
  <c r="AN63" i="72"/>
  <c r="AO63" i="72"/>
  <c r="AD64" i="72" a="1"/>
  <c r="AD64" i="72" s="1"/>
  <c r="X66" i="28"/>
  <c r="Z66" i="28" s="1"/>
  <c r="Y66" i="28"/>
  <c r="K74" i="329"/>
  <c r="E75" i="329" s="1"/>
  <c r="G75" i="329" s="1"/>
  <c r="L74" i="329"/>
  <c r="X71" i="28"/>
  <c r="Z71" i="28" s="1"/>
  <c r="Y71" i="28"/>
  <c r="X68" i="28"/>
  <c r="Z68" i="28" s="1"/>
  <c r="Y68" i="28"/>
  <c r="AH63" i="425"/>
  <c r="AM63" i="425"/>
  <c r="AL63" i="425"/>
  <c r="AN63" i="425"/>
  <c r="AO63" i="425"/>
  <c r="AP63" i="425"/>
  <c r="AI63" i="425"/>
  <c r="AK63" i="425" s="1"/>
  <c r="AD64" i="425" a="1"/>
  <c r="AD64" i="425" s="1"/>
  <c r="T74" i="28"/>
  <c r="U74" i="28"/>
  <c r="O75" i="28"/>
  <c r="P75" i="28"/>
  <c r="Y69" i="28"/>
  <c r="X69" i="28"/>
  <c r="Z69" i="28" s="1"/>
  <c r="Y67" i="28"/>
  <c r="X67" i="28"/>
  <c r="Z67" i="28" s="1"/>
  <c r="AH63" i="427"/>
  <c r="AM63" i="427"/>
  <c r="AP63" i="427"/>
  <c r="AI63" i="427"/>
  <c r="AK63" i="427" s="1"/>
  <c r="AO63" i="427"/>
  <c r="AL63" i="427"/>
  <c r="AN63" i="427"/>
  <c r="AD64" i="427" a="1"/>
  <c r="AD64" i="427" s="1"/>
  <c r="Y72" i="28"/>
  <c r="X72" i="28"/>
  <c r="Z72" i="28" s="1"/>
  <c r="T72" i="72"/>
  <c r="U72" i="72"/>
  <c r="U72" i="427"/>
  <c r="T72" i="427"/>
  <c r="T72" i="425"/>
  <c r="U72" i="425"/>
  <c r="X73" i="28"/>
  <c r="Z73" i="28" s="1"/>
  <c r="Y73" i="28"/>
  <c r="AQ63" i="427" l="1"/>
  <c r="AQ63" i="329"/>
  <c r="AQ63" i="425"/>
  <c r="AQ63" i="72"/>
  <c r="AC72" i="28"/>
  <c r="AB72" i="28"/>
  <c r="I75" i="72"/>
  <c r="H75" i="72"/>
  <c r="AB68" i="28"/>
  <c r="AC68" i="28"/>
  <c r="AF64" i="427"/>
  <c r="AG64" i="427"/>
  <c r="AR64" i="427" s="1"/>
  <c r="H75" i="427"/>
  <c r="I75" i="427"/>
  <c r="AF64" i="425"/>
  <c r="AG64" i="425"/>
  <c r="AR64" i="425" s="1"/>
  <c r="Q73" i="72"/>
  <c r="M74" i="72"/>
  <c r="AB69" i="28"/>
  <c r="AC69" i="28"/>
  <c r="AF64" i="329"/>
  <c r="AG64" i="329"/>
  <c r="AR64" i="329" s="1"/>
  <c r="H77" i="28"/>
  <c r="I77" i="28"/>
  <c r="M74" i="425"/>
  <c r="Q73" i="425"/>
  <c r="AO65" i="28"/>
  <c r="AM65" i="28"/>
  <c r="AN65" i="28"/>
  <c r="AI65" i="28"/>
  <c r="AK65" i="28" s="1"/>
  <c r="AP65" i="28" s="1"/>
  <c r="AH65" i="28"/>
  <c r="AL65" i="28"/>
  <c r="AC71" i="28"/>
  <c r="AB71" i="28"/>
  <c r="AB67" i="28"/>
  <c r="AC67" i="28"/>
  <c r="Q73" i="427"/>
  <c r="M74" i="427"/>
  <c r="AC73" i="28"/>
  <c r="AB73" i="28"/>
  <c r="H75" i="425"/>
  <c r="I75" i="425"/>
  <c r="AC66" i="28"/>
  <c r="AB66" i="28"/>
  <c r="AD66" i="28" s="1" a="1"/>
  <c r="AD66" i="28" s="1"/>
  <c r="M76" i="28"/>
  <c r="Q75" i="28"/>
  <c r="AF64" i="72"/>
  <c r="AG64" i="72"/>
  <c r="AR64" i="72" s="1"/>
  <c r="AC70" i="28"/>
  <c r="AB70" i="28"/>
  <c r="Q73" i="329"/>
  <c r="M74" i="329"/>
  <c r="I75" i="329"/>
  <c r="H75" i="329"/>
  <c r="U73" i="329" l="1"/>
  <c r="T73" i="329"/>
  <c r="P74" i="72"/>
  <c r="O74" i="72"/>
  <c r="T73" i="72"/>
  <c r="U73" i="72"/>
  <c r="AL64" i="425"/>
  <c r="AH64" i="425"/>
  <c r="AI64" i="425"/>
  <c r="AK64" i="425" s="1"/>
  <c r="AP64" i="425"/>
  <c r="AN64" i="425"/>
  <c r="AM64" i="425"/>
  <c r="AO64" i="425"/>
  <c r="AD65" i="425" a="1"/>
  <c r="AD65" i="425" s="1"/>
  <c r="K75" i="329"/>
  <c r="E76" i="329" s="1"/>
  <c r="G76" i="329" s="1"/>
  <c r="L75" i="329"/>
  <c r="T73" i="427"/>
  <c r="U73" i="427"/>
  <c r="L75" i="427"/>
  <c r="K75" i="427"/>
  <c r="E76" i="427" s="1"/>
  <c r="G76" i="427" s="1"/>
  <c r="T75" i="28"/>
  <c r="U75" i="28"/>
  <c r="AN64" i="427"/>
  <c r="AP64" i="427"/>
  <c r="AM64" i="427"/>
  <c r="AO64" i="427"/>
  <c r="AL64" i="427"/>
  <c r="AH64" i="427"/>
  <c r="AI64" i="427"/>
  <c r="AK64" i="427" s="1"/>
  <c r="AD65" i="427" a="1"/>
  <c r="AD65" i="427" s="1"/>
  <c r="AN64" i="72"/>
  <c r="AL64" i="72"/>
  <c r="AH64" i="72"/>
  <c r="AM64" i="72"/>
  <c r="AO64" i="72"/>
  <c r="AI64" i="72"/>
  <c r="AK64" i="72" s="1"/>
  <c r="AP64" i="72"/>
  <c r="AD65" i="72" a="1"/>
  <c r="AD65" i="72" s="1"/>
  <c r="O76" i="28"/>
  <c r="P76" i="28"/>
  <c r="O74" i="329"/>
  <c r="P74" i="329"/>
  <c r="L75" i="72"/>
  <c r="K75" i="72"/>
  <c r="E76" i="72" s="1"/>
  <c r="G76" i="72" s="1"/>
  <c r="U73" i="425"/>
  <c r="T73" i="425"/>
  <c r="P74" i="425"/>
  <c r="O74" i="425"/>
  <c r="K77" i="28"/>
  <c r="E78" i="28" s="1"/>
  <c r="G78" i="28" s="1"/>
  <c r="L77" i="28"/>
  <c r="AF66" i="28"/>
  <c r="AG66" i="28"/>
  <c r="L75" i="425"/>
  <c r="K75" i="425"/>
  <c r="E76" i="425" s="1"/>
  <c r="G76" i="425" s="1"/>
  <c r="O74" i="427"/>
  <c r="P74" i="427"/>
  <c r="AP64" i="329"/>
  <c r="AI64" i="329"/>
  <c r="AK64" i="329" s="1"/>
  <c r="AO64" i="329"/>
  <c r="AL64" i="329"/>
  <c r="AM64" i="329"/>
  <c r="AH64" i="329"/>
  <c r="AN64" i="329"/>
  <c r="AD65" i="329" a="1"/>
  <c r="AD65" i="329" s="1"/>
  <c r="AQ64" i="329" l="1"/>
  <c r="AQ64" i="72"/>
  <c r="AQ64" i="427"/>
  <c r="AQ64" i="425"/>
  <c r="AG65" i="329"/>
  <c r="AR65" i="329" s="1"/>
  <c r="AF65" i="329"/>
  <c r="I76" i="329"/>
  <c r="H76" i="329"/>
  <c r="AF65" i="425"/>
  <c r="AG65" i="425"/>
  <c r="AR65" i="425" s="1"/>
  <c r="AG65" i="427"/>
  <c r="AR65" i="427" s="1"/>
  <c r="AF65" i="427"/>
  <c r="Q74" i="425"/>
  <c r="M75" i="425"/>
  <c r="V71" i="427"/>
  <c r="V67" i="427"/>
  <c r="V66" i="427"/>
  <c r="V70" i="427"/>
  <c r="V68" i="427"/>
  <c r="V73" i="427"/>
  <c r="V72" i="427"/>
  <c r="V69" i="427"/>
  <c r="I76" i="72"/>
  <c r="H76" i="72"/>
  <c r="V66" i="72"/>
  <c r="V73" i="72"/>
  <c r="V71" i="72"/>
  <c r="V67" i="72"/>
  <c r="V72" i="72"/>
  <c r="V70" i="72"/>
  <c r="V69" i="72"/>
  <c r="V68" i="72"/>
  <c r="M75" i="72"/>
  <c r="Q74" i="72"/>
  <c r="Q74" i="329"/>
  <c r="M75" i="329"/>
  <c r="AN66" i="28"/>
  <c r="AI66" i="28"/>
  <c r="AK66" i="28" s="1"/>
  <c r="AP66" i="28" s="1"/>
  <c r="AO66" i="28"/>
  <c r="AM66" i="28"/>
  <c r="AL66" i="28"/>
  <c r="AH66" i="28"/>
  <c r="AD67" i="28" a="1"/>
  <c r="AD67" i="28" s="1"/>
  <c r="V68" i="425"/>
  <c r="V67" i="425"/>
  <c r="V72" i="425"/>
  <c r="V71" i="425"/>
  <c r="V66" i="425"/>
  <c r="V70" i="425"/>
  <c r="V69" i="425"/>
  <c r="V73" i="425"/>
  <c r="Q76" i="28"/>
  <c r="M77" i="28"/>
  <c r="H76" i="427"/>
  <c r="I76" i="427"/>
  <c r="I76" i="425"/>
  <c r="H76" i="425"/>
  <c r="V70" i="329"/>
  <c r="V73" i="329"/>
  <c r="V68" i="329"/>
  <c r="V67" i="329"/>
  <c r="V66" i="329"/>
  <c r="V69" i="329"/>
  <c r="V71" i="329"/>
  <c r="V72" i="329"/>
  <c r="M75" i="427"/>
  <c r="Q74" i="427"/>
  <c r="AF65" i="72"/>
  <c r="AG65" i="72"/>
  <c r="AR65" i="72" s="1"/>
  <c r="H78" i="28"/>
  <c r="I78" i="28"/>
  <c r="X69" i="427" l="1"/>
  <c r="Z69" i="427" s="1"/>
  <c r="Y69" i="427"/>
  <c r="Y72" i="427"/>
  <c r="X72" i="427"/>
  <c r="Z72" i="427" s="1"/>
  <c r="K76" i="425"/>
  <c r="E77" i="425" s="1"/>
  <c r="G77" i="425" s="1"/>
  <c r="L76" i="425"/>
  <c r="K76" i="427"/>
  <c r="E77" i="427" s="1"/>
  <c r="G77" i="427" s="1"/>
  <c r="L76" i="427"/>
  <c r="O75" i="329"/>
  <c r="P75" i="329"/>
  <c r="X73" i="427"/>
  <c r="Z73" i="427" s="1"/>
  <c r="Y73" i="427"/>
  <c r="Y68" i="427"/>
  <c r="X68" i="427"/>
  <c r="Z68" i="427" s="1"/>
  <c r="P77" i="28"/>
  <c r="O77" i="28"/>
  <c r="Y70" i="427"/>
  <c r="X70" i="427"/>
  <c r="Z70" i="427" s="1"/>
  <c r="U74" i="329"/>
  <c r="T74" i="329"/>
  <c r="Y66" i="427"/>
  <c r="X66" i="427"/>
  <c r="Z66" i="427" s="1"/>
  <c r="X73" i="425"/>
  <c r="Z73" i="425" s="1"/>
  <c r="Y73" i="425"/>
  <c r="X67" i="427"/>
  <c r="Z67" i="427" s="1"/>
  <c r="Y67" i="427"/>
  <c r="X71" i="427"/>
  <c r="Z71" i="427" s="1"/>
  <c r="Y71" i="427"/>
  <c r="Y70" i="425"/>
  <c r="X70" i="425"/>
  <c r="Z70" i="425" s="1"/>
  <c r="O75" i="72"/>
  <c r="P75" i="72"/>
  <c r="P75" i="425"/>
  <c r="O75" i="425"/>
  <c r="T76" i="28"/>
  <c r="U76" i="28"/>
  <c r="X66" i="425"/>
  <c r="Z66" i="425" s="1"/>
  <c r="Y66" i="425"/>
  <c r="AP65" i="427"/>
  <c r="AL65" i="427"/>
  <c r="AI65" i="427"/>
  <c r="AK65" i="427" s="1"/>
  <c r="AM65" i="427"/>
  <c r="AH65" i="427"/>
  <c r="AO65" i="427"/>
  <c r="AN65" i="427"/>
  <c r="X68" i="72"/>
  <c r="Z68" i="72" s="1"/>
  <c r="Y68" i="72"/>
  <c r="U74" i="427"/>
  <c r="T74" i="427"/>
  <c r="Y70" i="72"/>
  <c r="X70" i="72"/>
  <c r="Z70" i="72" s="1"/>
  <c r="Y72" i="329"/>
  <c r="X72" i="329"/>
  <c r="Z72" i="329" s="1"/>
  <c r="X71" i="329"/>
  <c r="Z71" i="329" s="1"/>
  <c r="Y71" i="329"/>
  <c r="Y67" i="72"/>
  <c r="X67" i="72"/>
  <c r="Z67" i="72" s="1"/>
  <c r="AL65" i="425"/>
  <c r="AN65" i="425"/>
  <c r="AP65" i="425"/>
  <c r="AM65" i="425"/>
  <c r="AI65" i="425"/>
  <c r="AK65" i="425" s="1"/>
  <c r="AO65" i="425"/>
  <c r="AH65" i="425"/>
  <c r="AF67" i="28"/>
  <c r="AG67" i="28"/>
  <c r="Y69" i="425"/>
  <c r="X69" i="425"/>
  <c r="Z69" i="425" s="1"/>
  <c r="U74" i="72"/>
  <c r="T74" i="72"/>
  <c r="AI65" i="72"/>
  <c r="AK65" i="72" s="1"/>
  <c r="AO65" i="72"/>
  <c r="AH65" i="72"/>
  <c r="AM65" i="72"/>
  <c r="AN65" i="72"/>
  <c r="AL65" i="72"/>
  <c r="AP65" i="72"/>
  <c r="U74" i="425"/>
  <c r="T74" i="425"/>
  <c r="Y69" i="72"/>
  <c r="X69" i="72"/>
  <c r="Z69" i="72" s="1"/>
  <c r="O75" i="427"/>
  <c r="P75" i="427"/>
  <c r="X66" i="329"/>
  <c r="Z66" i="329" s="1"/>
  <c r="Y66" i="329"/>
  <c r="Y73" i="72"/>
  <c r="X73" i="72"/>
  <c r="Z73" i="72" s="1"/>
  <c r="L76" i="329"/>
  <c r="K76" i="329"/>
  <c r="E77" i="329" s="1"/>
  <c r="G77" i="329" s="1"/>
  <c r="X68" i="425"/>
  <c r="Z68" i="425" s="1"/>
  <c r="Y68" i="425"/>
  <c r="Y67" i="329"/>
  <c r="X67" i="329"/>
  <c r="Z67" i="329" s="1"/>
  <c r="Y66" i="72"/>
  <c r="X66" i="72"/>
  <c r="Z66" i="72" s="1"/>
  <c r="L78" i="28"/>
  <c r="K78" i="28"/>
  <c r="E79" i="28" s="1"/>
  <c r="G79" i="28" s="1"/>
  <c r="X71" i="425"/>
  <c r="Z71" i="425" s="1"/>
  <c r="Y71" i="425"/>
  <c r="X72" i="72"/>
  <c r="Z72" i="72" s="1"/>
  <c r="Y72" i="72"/>
  <c r="X68" i="329"/>
  <c r="Z68" i="329" s="1"/>
  <c r="Y68" i="329"/>
  <c r="AP65" i="329"/>
  <c r="AH65" i="329"/>
  <c r="AN65" i="329"/>
  <c r="AO65" i="329"/>
  <c r="AI65" i="329"/>
  <c r="AK65" i="329" s="1"/>
  <c r="AL65" i="329"/>
  <c r="AM65" i="329"/>
  <c r="Y67" i="425"/>
  <c r="X67" i="425"/>
  <c r="Z67" i="425" s="1"/>
  <c r="X73" i="329"/>
  <c r="Z73" i="329" s="1"/>
  <c r="Y73" i="329"/>
  <c r="Y72" i="425"/>
  <c r="X72" i="425"/>
  <c r="Z72" i="425" s="1"/>
  <c r="X69" i="329"/>
  <c r="Z69" i="329" s="1"/>
  <c r="Y69" i="329"/>
  <c r="X71" i="72"/>
  <c r="Z71" i="72" s="1"/>
  <c r="Y71" i="72"/>
  <c r="Y70" i="329"/>
  <c r="X70" i="329"/>
  <c r="Z70" i="329" s="1"/>
  <c r="L76" i="72"/>
  <c r="K76" i="72"/>
  <c r="E77" i="72" s="1"/>
  <c r="G77" i="72" s="1"/>
  <c r="AQ65" i="72" l="1"/>
  <c r="AQ65" i="329"/>
  <c r="AQ65" i="425"/>
  <c r="AQ65" i="427"/>
  <c r="AC70" i="427"/>
  <c r="AB70" i="427"/>
  <c r="AB67" i="329"/>
  <c r="AC67" i="329"/>
  <c r="AC67" i="72"/>
  <c r="AB67" i="72"/>
  <c r="AC66" i="425"/>
  <c r="AB66" i="425"/>
  <c r="AD66" i="425" s="1" a="1"/>
  <c r="AD66" i="425" s="1"/>
  <c r="M78" i="28"/>
  <c r="Q77" i="28"/>
  <c r="AB71" i="329"/>
  <c r="AC71" i="329"/>
  <c r="AB72" i="329"/>
  <c r="AC72" i="329"/>
  <c r="M76" i="425"/>
  <c r="Q75" i="425"/>
  <c r="AC68" i="427"/>
  <c r="AB68" i="427"/>
  <c r="AB73" i="329"/>
  <c r="AC73" i="329"/>
  <c r="AB70" i="72"/>
  <c r="AC70" i="72"/>
  <c r="AC73" i="427"/>
  <c r="AB73" i="427"/>
  <c r="AB70" i="425"/>
  <c r="AC70" i="425"/>
  <c r="M76" i="329"/>
  <c r="Q75" i="329"/>
  <c r="AB69" i="425"/>
  <c r="AC69" i="425"/>
  <c r="AC68" i="329"/>
  <c r="AB68" i="329"/>
  <c r="AM67" i="28"/>
  <c r="AO67" i="28"/>
  <c r="AN67" i="28"/>
  <c r="AL67" i="28"/>
  <c r="AI67" i="28"/>
  <c r="AK67" i="28" s="1"/>
  <c r="AP67" i="28" s="1"/>
  <c r="AH67" i="28"/>
  <c r="AD68" i="28" a="1"/>
  <c r="AD68" i="28" s="1"/>
  <c r="AB68" i="72"/>
  <c r="AC68" i="72"/>
  <c r="AB71" i="427"/>
  <c r="AC71" i="427"/>
  <c r="H77" i="427"/>
  <c r="I77" i="427"/>
  <c r="M76" i="427"/>
  <c r="Q75" i="427"/>
  <c r="AC67" i="425"/>
  <c r="AB67" i="425"/>
  <c r="M76" i="72"/>
  <c r="Q75" i="72"/>
  <c r="AC70" i="329"/>
  <c r="AB70" i="329"/>
  <c r="AC66" i="329"/>
  <c r="AB66" i="329"/>
  <c r="AD66" i="329" s="1" a="1"/>
  <c r="AD66" i="329" s="1"/>
  <c r="AB72" i="72"/>
  <c r="AC72" i="72"/>
  <c r="AB69" i="72"/>
  <c r="AC69" i="72"/>
  <c r="AC67" i="427"/>
  <c r="AB67" i="427"/>
  <c r="H77" i="425"/>
  <c r="I77" i="425"/>
  <c r="I77" i="72"/>
  <c r="H77" i="72"/>
  <c r="AC72" i="427"/>
  <c r="AB72" i="427"/>
  <c r="AC71" i="72"/>
  <c r="AB71" i="72"/>
  <c r="AC73" i="425"/>
  <c r="AB73" i="425"/>
  <c r="I79" i="28"/>
  <c r="H79" i="28"/>
  <c r="AB66" i="427"/>
  <c r="AD66" i="427" s="1" a="1"/>
  <c r="AD66" i="427" s="1"/>
  <c r="AC66" i="427"/>
  <c r="AB68" i="425"/>
  <c r="AC68" i="425"/>
  <c r="I77" i="329"/>
  <c r="H77" i="329"/>
  <c r="AC73" i="72"/>
  <c r="AB73" i="72"/>
  <c r="AB72" i="425"/>
  <c r="AC72" i="425"/>
  <c r="AB71" i="425"/>
  <c r="AC71" i="425"/>
  <c r="AB69" i="427"/>
  <c r="AC69" i="427"/>
  <c r="AB69" i="329"/>
  <c r="AC69" i="329"/>
  <c r="AC66" i="72"/>
  <c r="AB66" i="72"/>
  <c r="AD66" i="72" s="1" a="1"/>
  <c r="AD66" i="72" s="1"/>
  <c r="O78" i="28" l="1"/>
  <c r="P78" i="28"/>
  <c r="O76" i="425"/>
  <c r="P76" i="425"/>
  <c r="T75" i="72"/>
  <c r="U75" i="72"/>
  <c r="K77" i="329"/>
  <c r="E78" i="329" s="1"/>
  <c r="G78" i="329" s="1"/>
  <c r="L77" i="329"/>
  <c r="AG66" i="425"/>
  <c r="AR66" i="425" s="1"/>
  <c r="AF66" i="425"/>
  <c r="AD67" i="425" s="1" a="1"/>
  <c r="AD67" i="425" s="1"/>
  <c r="P76" i="72"/>
  <c r="O76" i="72"/>
  <c r="AF66" i="72"/>
  <c r="AG66" i="72"/>
  <c r="AR66" i="72" s="1"/>
  <c r="L77" i="72"/>
  <c r="K77" i="72"/>
  <c r="E78" i="72" s="1"/>
  <c r="G78" i="72" s="1"/>
  <c r="K77" i="425"/>
  <c r="E78" i="425" s="1"/>
  <c r="G78" i="425" s="1"/>
  <c r="L77" i="425"/>
  <c r="T75" i="427"/>
  <c r="U75" i="427"/>
  <c r="AG66" i="427"/>
  <c r="AR66" i="427" s="1"/>
  <c r="AF66" i="427"/>
  <c r="AD67" i="427" s="1" a="1"/>
  <c r="AD67" i="427" s="1"/>
  <c r="O76" i="427"/>
  <c r="P76" i="427"/>
  <c r="L77" i="427"/>
  <c r="K77" i="427"/>
  <c r="E78" i="427" s="1"/>
  <c r="G78" i="427" s="1"/>
  <c r="T75" i="329"/>
  <c r="U75" i="329"/>
  <c r="L79" i="28"/>
  <c r="K79" i="28"/>
  <c r="E80" i="28" s="1"/>
  <c r="G80" i="28" s="1"/>
  <c r="P76" i="329"/>
  <c r="O76" i="329"/>
  <c r="T75" i="425"/>
  <c r="U75" i="425"/>
  <c r="AF66" i="329"/>
  <c r="AG66" i="329"/>
  <c r="AR66" i="329" s="1"/>
  <c r="AG68" i="28"/>
  <c r="AF68" i="28"/>
  <c r="U77" i="28"/>
  <c r="T77" i="28"/>
  <c r="AI66" i="72" a="1"/>
  <c r="AI66" i="72" l="1"/>
  <c r="AK66" i="72" s="1"/>
  <c r="AM66" i="329"/>
  <c r="AI66" i="329"/>
  <c r="AK66" i="329" s="1"/>
  <c r="AL66" i="329"/>
  <c r="AP66" i="329"/>
  <c r="AO66" i="329"/>
  <c r="AH66" i="329"/>
  <c r="AN66" i="329"/>
  <c r="M77" i="329"/>
  <c r="Q76" i="329"/>
  <c r="H78" i="425"/>
  <c r="I78" i="425"/>
  <c r="Q76" i="425"/>
  <c r="M77" i="425"/>
  <c r="H78" i="72"/>
  <c r="I78" i="72"/>
  <c r="Q78" i="28"/>
  <c r="M79" i="28"/>
  <c r="AD67" i="329" a="1"/>
  <c r="AD67" i="329" s="1"/>
  <c r="H78" i="427"/>
  <c r="I78" i="427"/>
  <c r="I80" i="28"/>
  <c r="H80" i="28"/>
  <c r="AI66" i="427"/>
  <c r="AK66" i="427" s="1"/>
  <c r="AM66" i="427"/>
  <c r="AL66" i="427"/>
  <c r="AP66" i="427"/>
  <c r="AN66" i="427"/>
  <c r="AO66" i="427"/>
  <c r="AH66" i="427"/>
  <c r="AH68" i="28"/>
  <c r="AL68" i="28"/>
  <c r="AO68" i="28"/>
  <c r="AN68" i="28"/>
  <c r="AM68" i="28"/>
  <c r="AI68" i="28"/>
  <c r="AK68" i="28" s="1"/>
  <c r="AP68" i="28" s="1"/>
  <c r="AD69" i="28" a="1"/>
  <c r="AD69" i="28" s="1"/>
  <c r="AN66" i="72"/>
  <c r="AO66" i="72"/>
  <c r="AM66" i="72"/>
  <c r="AL66" i="72"/>
  <c r="AH66" i="72"/>
  <c r="AP66" i="72"/>
  <c r="AF67" i="425"/>
  <c r="AG67" i="425"/>
  <c r="AR67" i="425" s="1"/>
  <c r="M77" i="72"/>
  <c r="Q76" i="72"/>
  <c r="AM66" i="425"/>
  <c r="AN66" i="425"/>
  <c r="AL66" i="425"/>
  <c r="AH66" i="425"/>
  <c r="AP66" i="425"/>
  <c r="AI66" i="425"/>
  <c r="AK66" i="425" s="1"/>
  <c r="AO66" i="425"/>
  <c r="M77" i="427"/>
  <c r="Q76" i="427"/>
  <c r="I78" i="329"/>
  <c r="H78" i="329"/>
  <c r="AF67" i="427"/>
  <c r="AG67" i="427"/>
  <c r="AR67" i="427" s="1"/>
  <c r="AD67" i="72" a="1"/>
  <c r="AD67" i="72" s="1"/>
  <c r="AQ66" i="72" l="1"/>
  <c r="AQ66" i="425"/>
  <c r="AQ66" i="427"/>
  <c r="AQ66" i="329"/>
  <c r="P79" i="28"/>
  <c r="O79" i="28"/>
  <c r="U78" i="28"/>
  <c r="T78" i="28"/>
  <c r="L78" i="72"/>
  <c r="K78" i="72"/>
  <c r="E79" i="72" s="1"/>
  <c r="G79" i="72" s="1"/>
  <c r="O77" i="425"/>
  <c r="P77" i="425"/>
  <c r="U76" i="72"/>
  <c r="T76" i="72"/>
  <c r="U76" i="425"/>
  <c r="T76" i="425"/>
  <c r="L78" i="425"/>
  <c r="K78" i="425"/>
  <c r="E79" i="425" s="1"/>
  <c r="G79" i="425" s="1"/>
  <c r="O77" i="72"/>
  <c r="P77" i="72"/>
  <c r="T76" i="329"/>
  <c r="U76" i="329"/>
  <c r="AI67" i="425"/>
  <c r="AK67" i="425" s="1"/>
  <c r="AH67" i="425"/>
  <c r="AM67" i="425"/>
  <c r="AO67" i="425"/>
  <c r="AN67" i="425"/>
  <c r="AL67" i="425"/>
  <c r="AP67" i="425"/>
  <c r="AD68" i="425" a="1"/>
  <c r="AD68" i="425" s="1"/>
  <c r="AL67" i="427"/>
  <c r="AP67" i="427"/>
  <c r="AN67" i="427"/>
  <c r="AI67" i="427"/>
  <c r="AK67" i="427" s="1"/>
  <c r="AH67" i="427"/>
  <c r="AO67" i="427"/>
  <c r="AM67" i="427"/>
  <c r="AD68" i="427" a="1"/>
  <c r="AD68" i="427" s="1"/>
  <c r="O77" i="329"/>
  <c r="P77" i="329"/>
  <c r="AG67" i="72"/>
  <c r="AR67" i="72" s="1"/>
  <c r="AF67" i="72"/>
  <c r="L78" i="329"/>
  <c r="K78" i="329"/>
  <c r="E79" i="329" s="1"/>
  <c r="G79" i="329" s="1"/>
  <c r="O77" i="427"/>
  <c r="P77" i="427"/>
  <c r="U76" i="427"/>
  <c r="T76" i="427"/>
  <c r="L80" i="28"/>
  <c r="K80" i="28"/>
  <c r="E81" i="28" s="1"/>
  <c r="G81" i="28" s="1"/>
  <c r="K78" i="427"/>
  <c r="E79" i="427" s="1"/>
  <c r="G79" i="427" s="1"/>
  <c r="L78" i="427"/>
  <c r="AF69" i="28"/>
  <c r="AG69" i="28"/>
  <c r="AG67" i="329"/>
  <c r="AR67" i="329" s="1"/>
  <c r="AF67" i="329"/>
  <c r="AQ67" i="427" l="1"/>
  <c r="AQ67" i="425"/>
  <c r="Q77" i="72"/>
  <c r="M78" i="72"/>
  <c r="H79" i="425"/>
  <c r="I79" i="425"/>
  <c r="M78" i="329"/>
  <c r="Q77" i="329"/>
  <c r="H81" i="28"/>
  <c r="I81" i="28"/>
  <c r="AP67" i="329"/>
  <c r="AN67" i="329"/>
  <c r="AO67" i="329"/>
  <c r="AI67" i="329"/>
  <c r="AK67" i="329" s="1"/>
  <c r="AL67" i="329"/>
  <c r="AM67" i="329"/>
  <c r="AH67" i="329"/>
  <c r="AD68" i="329" a="1"/>
  <c r="AD68" i="329" s="1"/>
  <c r="M78" i="425"/>
  <c r="Q77" i="425"/>
  <c r="AF68" i="427"/>
  <c r="AG68" i="427"/>
  <c r="AR68" i="427" s="1"/>
  <c r="Q77" i="427"/>
  <c r="M78" i="427"/>
  <c r="AL69" i="28"/>
  <c r="AH69" i="28"/>
  <c r="AM69" i="28"/>
  <c r="AI69" i="28"/>
  <c r="AK69" i="28" s="1"/>
  <c r="AP69" i="28" s="1"/>
  <c r="AN69" i="28"/>
  <c r="AO69" i="28"/>
  <c r="AD70" i="28" a="1"/>
  <c r="AD70" i="28" s="1"/>
  <c r="I79" i="427"/>
  <c r="H79" i="427"/>
  <c r="H79" i="329"/>
  <c r="I79" i="329"/>
  <c r="Q79" i="28"/>
  <c r="M80" i="28"/>
  <c r="AG68" i="425"/>
  <c r="AR68" i="425" s="1"/>
  <c r="AF68" i="425"/>
  <c r="I79" i="72"/>
  <c r="H79" i="72"/>
  <c r="AP67" i="72"/>
  <c r="AL67" i="72"/>
  <c r="AO67" i="72"/>
  <c r="AN67" i="72"/>
  <c r="AI67" i="72"/>
  <c r="AK67" i="72" s="1"/>
  <c r="AH67" i="72"/>
  <c r="AM67" i="72"/>
  <c r="AD68" i="72" a="1"/>
  <c r="AD68" i="72" s="1"/>
  <c r="AQ67" i="329" l="1"/>
  <c r="AQ67" i="72"/>
  <c r="AF70" i="28"/>
  <c r="AG70" i="28"/>
  <c r="L81" i="28"/>
  <c r="K81" i="28"/>
  <c r="E82" i="28" s="1"/>
  <c r="G82" i="28" s="1"/>
  <c r="AG68" i="72"/>
  <c r="AR68" i="72" s="1"/>
  <c r="AF68" i="72"/>
  <c r="P78" i="427"/>
  <c r="O78" i="427"/>
  <c r="P80" i="28"/>
  <c r="O80" i="28"/>
  <c r="AO68" i="427"/>
  <c r="AL68" i="427"/>
  <c r="AM68" i="427"/>
  <c r="AI68" i="427"/>
  <c r="AK68" i="427" s="1"/>
  <c r="AN68" i="427"/>
  <c r="AH68" i="427"/>
  <c r="AP68" i="427"/>
  <c r="AD69" i="427" a="1"/>
  <c r="AD69" i="427" s="1"/>
  <c r="P78" i="72"/>
  <c r="O78" i="72"/>
  <c r="K79" i="427"/>
  <c r="E80" i="427" s="1"/>
  <c r="G80" i="427" s="1"/>
  <c r="L79" i="427"/>
  <c r="T77" i="427"/>
  <c r="U77" i="427"/>
  <c r="U77" i="329"/>
  <c r="T77" i="329"/>
  <c r="U77" i="72"/>
  <c r="T77" i="72"/>
  <c r="AO68" i="425"/>
  <c r="AN68" i="425"/>
  <c r="AM68" i="425"/>
  <c r="AP68" i="425"/>
  <c r="AL68" i="425"/>
  <c r="AH68" i="425"/>
  <c r="AI68" i="425"/>
  <c r="AK68" i="425" s="1"/>
  <c r="AD69" i="425" a="1"/>
  <c r="AD69" i="425" s="1"/>
  <c r="L79" i="425"/>
  <c r="K79" i="425"/>
  <c r="E80" i="425" s="1"/>
  <c r="G80" i="425" s="1"/>
  <c r="P78" i="329"/>
  <c r="O78" i="329"/>
  <c r="T77" i="425"/>
  <c r="U77" i="425"/>
  <c r="O78" i="425"/>
  <c r="P78" i="425"/>
  <c r="T79" i="28"/>
  <c r="U79" i="28"/>
  <c r="L79" i="72"/>
  <c r="K79" i="72"/>
  <c r="E80" i="72" s="1"/>
  <c r="G80" i="72" s="1"/>
  <c r="AF68" i="329"/>
  <c r="AG68" i="329"/>
  <c r="AR68" i="329" s="1"/>
  <c r="L79" i="329"/>
  <c r="K79" i="329"/>
  <c r="E80" i="329" s="1"/>
  <c r="G80" i="329" s="1"/>
  <c r="AQ68" i="425" l="1"/>
  <c r="AQ68" i="427"/>
  <c r="AG69" i="427"/>
  <c r="AR69" i="427" s="1"/>
  <c r="AF69" i="427"/>
  <c r="AF69" i="425"/>
  <c r="AG69" i="425"/>
  <c r="AR69" i="425" s="1"/>
  <c r="M81" i="28"/>
  <c r="Q80" i="28"/>
  <c r="I80" i="72"/>
  <c r="H80" i="72"/>
  <c r="M79" i="427"/>
  <c r="Q78" i="427"/>
  <c r="H80" i="329"/>
  <c r="I80" i="329"/>
  <c r="I82" i="28"/>
  <c r="H82" i="28"/>
  <c r="I80" i="427"/>
  <c r="H80" i="427"/>
  <c r="AM68" i="329"/>
  <c r="AO68" i="329"/>
  <c r="AI68" i="329"/>
  <c r="AK68" i="329" s="1"/>
  <c r="AH68" i="329"/>
  <c r="AL68" i="329"/>
  <c r="AN68" i="329"/>
  <c r="AP68" i="329"/>
  <c r="AD69" i="329" a="1"/>
  <c r="AD69" i="329" s="1"/>
  <c r="M79" i="329"/>
  <c r="Q78" i="329"/>
  <c r="Q78" i="72"/>
  <c r="M79" i="72"/>
  <c r="M79" i="425"/>
  <c r="Q78" i="425"/>
  <c r="AM68" i="72"/>
  <c r="AO68" i="72"/>
  <c r="AN68" i="72"/>
  <c r="AL68" i="72"/>
  <c r="AI68" i="72"/>
  <c r="AK68" i="72" s="1"/>
  <c r="AH68" i="72"/>
  <c r="AP68" i="72"/>
  <c r="AD69" i="72" a="1"/>
  <c r="AD69" i="72" s="1"/>
  <c r="I80" i="425"/>
  <c r="H80" i="425"/>
  <c r="AI70" i="28"/>
  <c r="AK70" i="28" s="1"/>
  <c r="AP70" i="28" s="1"/>
  <c r="AM70" i="28"/>
  <c r="AH70" i="28"/>
  <c r="AL70" i="28"/>
  <c r="AN70" i="28"/>
  <c r="AO70" i="28"/>
  <c r="AD71" i="28" a="1"/>
  <c r="AD71" i="28" s="1"/>
  <c r="AQ68" i="72" l="1"/>
  <c r="AQ68" i="329"/>
  <c r="AG71" i="28"/>
  <c r="AF71" i="28"/>
  <c r="T78" i="425"/>
  <c r="U78" i="425"/>
  <c r="L82" i="28"/>
  <c r="K82" i="28"/>
  <c r="E83" i="28" s="1"/>
  <c r="G83" i="28" s="1"/>
  <c r="P79" i="425"/>
  <c r="O79" i="425"/>
  <c r="P79" i="72"/>
  <c r="O79" i="72"/>
  <c r="K80" i="329"/>
  <c r="E81" i="329" s="1"/>
  <c r="G81" i="329" s="1"/>
  <c r="L80" i="329"/>
  <c r="T78" i="329"/>
  <c r="U78" i="329"/>
  <c r="U78" i="427"/>
  <c r="T78" i="427"/>
  <c r="O79" i="427"/>
  <c r="P79" i="427"/>
  <c r="AG69" i="329"/>
  <c r="AR69" i="329" s="1"/>
  <c r="AF69" i="329"/>
  <c r="O79" i="329"/>
  <c r="P79" i="329"/>
  <c r="K80" i="425"/>
  <c r="E81" i="425" s="1"/>
  <c r="G81" i="425" s="1"/>
  <c r="L80" i="425"/>
  <c r="L80" i="72"/>
  <c r="K80" i="72"/>
  <c r="E81" i="72" s="1"/>
  <c r="G81" i="72" s="1"/>
  <c r="U78" i="72"/>
  <c r="T78" i="72"/>
  <c r="T80" i="28"/>
  <c r="U80" i="28"/>
  <c r="AG69" i="72"/>
  <c r="AR69" i="72" s="1"/>
  <c r="AF69" i="72"/>
  <c r="P81" i="28"/>
  <c r="O81" i="28"/>
  <c r="AO69" i="425"/>
  <c r="AL69" i="425"/>
  <c r="AN69" i="425"/>
  <c r="AH69" i="425"/>
  <c r="AP69" i="425"/>
  <c r="AM69" i="425"/>
  <c r="AI69" i="425"/>
  <c r="AK69" i="425" s="1"/>
  <c r="AD70" i="425" a="1"/>
  <c r="AD70" i="425" s="1"/>
  <c r="AM69" i="427"/>
  <c r="AO69" i="427"/>
  <c r="AP69" i="427"/>
  <c r="AN69" i="427"/>
  <c r="AL69" i="427"/>
  <c r="AI69" i="427"/>
  <c r="AK69" i="427" s="1"/>
  <c r="AH69" i="427"/>
  <c r="AD70" i="427" a="1"/>
  <c r="AD70" i="427" s="1"/>
  <c r="K80" i="427"/>
  <c r="E81" i="427" s="1"/>
  <c r="G81" i="427" s="1"/>
  <c r="L80" i="427"/>
  <c r="AQ69" i="427" l="1"/>
  <c r="AQ69" i="425"/>
  <c r="Q79" i="427"/>
  <c r="M80" i="427"/>
  <c r="AF70" i="427"/>
  <c r="AG70" i="427"/>
  <c r="AR70" i="427" s="1"/>
  <c r="AH69" i="72"/>
  <c r="AN69" i="72"/>
  <c r="AM69" i="72"/>
  <c r="AL69" i="72"/>
  <c r="AI69" i="72"/>
  <c r="AK69" i="72" s="1"/>
  <c r="AP69" i="72"/>
  <c r="AO69" i="72"/>
  <c r="AD70" i="72" a="1"/>
  <c r="AD70" i="72" s="1"/>
  <c r="I81" i="329"/>
  <c r="H81" i="329"/>
  <c r="H81" i="72"/>
  <c r="I81" i="72"/>
  <c r="M80" i="425"/>
  <c r="Q79" i="425"/>
  <c r="M80" i="72"/>
  <c r="Q79" i="72"/>
  <c r="AG70" i="425"/>
  <c r="AR70" i="425" s="1"/>
  <c r="AF70" i="425"/>
  <c r="Q81" i="28"/>
  <c r="M82" i="28"/>
  <c r="I83" i="28"/>
  <c r="H83" i="28"/>
  <c r="H81" i="427"/>
  <c r="I81" i="427"/>
  <c r="AL71" i="28"/>
  <c r="AH71" i="28"/>
  <c r="AO71" i="28"/>
  <c r="AN71" i="28"/>
  <c r="AM71" i="28"/>
  <c r="AI71" i="28"/>
  <c r="AK71" i="28" s="1"/>
  <c r="AP71" i="28" s="1"/>
  <c r="AD72" i="28" a="1"/>
  <c r="AD72" i="28" s="1"/>
  <c r="H81" i="425"/>
  <c r="I81" i="425"/>
  <c r="Q79" i="329"/>
  <c r="M80" i="329"/>
  <c r="AL69" i="329"/>
  <c r="AO69" i="329"/>
  <c r="AP69" i="329"/>
  <c r="AN69" i="329"/>
  <c r="AM69" i="329"/>
  <c r="AH69" i="329"/>
  <c r="AI69" i="329"/>
  <c r="AK69" i="329" s="1"/>
  <c r="AD70" i="329" a="1"/>
  <c r="AD70" i="329" s="1"/>
  <c r="AQ69" i="329" l="1"/>
  <c r="AQ69" i="72"/>
  <c r="K81" i="329"/>
  <c r="E82" i="329" s="1"/>
  <c r="G82" i="329" s="1"/>
  <c r="L81" i="329"/>
  <c r="AF70" i="72"/>
  <c r="AG70" i="72"/>
  <c r="AR70" i="72" s="1"/>
  <c r="U79" i="329"/>
  <c r="T79" i="329"/>
  <c r="K81" i="425"/>
  <c r="E82" i="425" s="1"/>
  <c r="G82" i="425" s="1"/>
  <c r="L81" i="425"/>
  <c r="AH70" i="425"/>
  <c r="AO70" i="425"/>
  <c r="AP70" i="425"/>
  <c r="AM70" i="425"/>
  <c r="AL70" i="425"/>
  <c r="AI70" i="425"/>
  <c r="AK70" i="425" s="1"/>
  <c r="AN70" i="425"/>
  <c r="AD71" i="425" a="1"/>
  <c r="AD71" i="425" s="1"/>
  <c r="L81" i="427"/>
  <c r="K81" i="427"/>
  <c r="E82" i="427" s="1"/>
  <c r="G82" i="427" s="1"/>
  <c r="T81" i="28"/>
  <c r="U81" i="28"/>
  <c r="AO70" i="427"/>
  <c r="AI70" i="427"/>
  <c r="AK70" i="427" s="1"/>
  <c r="AL70" i="427"/>
  <c r="AH70" i="427"/>
  <c r="AP70" i="427"/>
  <c r="AM70" i="427"/>
  <c r="AN70" i="427"/>
  <c r="AD71" i="427" a="1"/>
  <c r="AD71" i="427" s="1"/>
  <c r="O80" i="329"/>
  <c r="P80" i="329"/>
  <c r="U79" i="72"/>
  <c r="T79" i="72"/>
  <c r="P80" i="427"/>
  <c r="O80" i="427"/>
  <c r="P80" i="72"/>
  <c r="O80" i="72"/>
  <c r="O80" i="425"/>
  <c r="P80" i="425"/>
  <c r="T79" i="427"/>
  <c r="U79" i="427"/>
  <c r="L83" i="28"/>
  <c r="K83" i="28"/>
  <c r="E84" i="28" s="1"/>
  <c r="G84" i="28" s="1"/>
  <c r="P82" i="28"/>
  <c r="O82" i="28"/>
  <c r="K81" i="72"/>
  <c r="E82" i="72" s="1"/>
  <c r="G82" i="72" s="1"/>
  <c r="L81" i="72"/>
  <c r="AG72" i="28"/>
  <c r="AF72" i="28"/>
  <c r="T79" i="425"/>
  <c r="U79" i="425"/>
  <c r="AF70" i="329"/>
  <c r="AG70" i="329"/>
  <c r="AR70" i="329" s="1"/>
  <c r="AQ70" i="425" l="1"/>
  <c r="AQ70" i="427"/>
  <c r="Q80" i="72"/>
  <c r="M81" i="72"/>
  <c r="AG71" i="425"/>
  <c r="AR71" i="425" s="1"/>
  <c r="AF71" i="425"/>
  <c r="M81" i="427"/>
  <c r="Q80" i="427"/>
  <c r="I82" i="427"/>
  <c r="H82" i="427"/>
  <c r="AO72" i="28"/>
  <c r="AI72" i="28"/>
  <c r="AK72" i="28" s="1"/>
  <c r="AP72" i="28" s="1"/>
  <c r="AM72" i="28"/>
  <c r="AH72" i="28"/>
  <c r="AN72" i="28"/>
  <c r="AL72" i="28"/>
  <c r="AD73" i="28" a="1"/>
  <c r="AD73" i="28" s="1"/>
  <c r="AM70" i="329"/>
  <c r="AN70" i="329"/>
  <c r="AL70" i="329"/>
  <c r="AH70" i="329"/>
  <c r="AO70" i="329"/>
  <c r="AI70" i="329"/>
  <c r="AK70" i="329" s="1"/>
  <c r="AP70" i="329"/>
  <c r="AD71" i="329" a="1"/>
  <c r="AD71" i="329" s="1"/>
  <c r="M81" i="329"/>
  <c r="Q80" i="329"/>
  <c r="H82" i="425"/>
  <c r="I82" i="425"/>
  <c r="H84" i="28"/>
  <c r="I84" i="28"/>
  <c r="Q80" i="425"/>
  <c r="M81" i="425"/>
  <c r="H82" i="72"/>
  <c r="I82" i="72"/>
  <c r="AM70" i="72"/>
  <c r="AP70" i="72"/>
  <c r="AN70" i="72"/>
  <c r="AO70" i="72"/>
  <c r="AH70" i="72"/>
  <c r="AI70" i="72"/>
  <c r="AK70" i="72" s="1"/>
  <c r="AL70" i="72"/>
  <c r="AD71" i="72" a="1"/>
  <c r="AD71" i="72" s="1"/>
  <c r="AG71" i="427"/>
  <c r="AR71" i="427" s="1"/>
  <c r="AF71" i="427"/>
  <c r="Q82" i="28"/>
  <c r="M83" i="28"/>
  <c r="V75" i="28"/>
  <c r="V79" i="28"/>
  <c r="V74" i="28"/>
  <c r="V81" i="28"/>
  <c r="V78" i="28"/>
  <c r="V76" i="28"/>
  <c r="V80" i="28"/>
  <c r="V77" i="28"/>
  <c r="I82" i="329"/>
  <c r="H82" i="329"/>
  <c r="AQ70" i="329" l="1"/>
  <c r="AQ70" i="72"/>
  <c r="U82" i="28"/>
  <c r="T82" i="28"/>
  <c r="L82" i="425"/>
  <c r="K82" i="425"/>
  <c r="E83" i="425" s="1"/>
  <c r="G83" i="425" s="1"/>
  <c r="AN71" i="427"/>
  <c r="AL71" i="427"/>
  <c r="AO71" i="427"/>
  <c r="AM71" i="427"/>
  <c r="AP71" i="427"/>
  <c r="AH71" i="427"/>
  <c r="AI71" i="427"/>
  <c r="AK71" i="427" s="1"/>
  <c r="AD72" i="427" a="1"/>
  <c r="AD72" i="427" s="1"/>
  <c r="U80" i="329"/>
  <c r="T80" i="329"/>
  <c r="O81" i="329"/>
  <c r="P81" i="329"/>
  <c r="AG71" i="72"/>
  <c r="AR71" i="72" s="1"/>
  <c r="AF71" i="72"/>
  <c r="AF71" i="329"/>
  <c r="AG71" i="329"/>
  <c r="AR71" i="329" s="1"/>
  <c r="K82" i="427"/>
  <c r="E83" i="427" s="1"/>
  <c r="G83" i="427" s="1"/>
  <c r="L82" i="427"/>
  <c r="O83" i="28"/>
  <c r="P83" i="28"/>
  <c r="U80" i="427"/>
  <c r="T80" i="427"/>
  <c r="O81" i="427"/>
  <c r="P81" i="427"/>
  <c r="L84" i="28"/>
  <c r="K84" i="28"/>
  <c r="E85" i="28" s="1"/>
  <c r="G85" i="28" s="1"/>
  <c r="AO71" i="425"/>
  <c r="AI71" i="425"/>
  <c r="AK71" i="425" s="1"/>
  <c r="AN71" i="425"/>
  <c r="AM71" i="425"/>
  <c r="AP71" i="425"/>
  <c r="AH71" i="425"/>
  <c r="AL71" i="425"/>
  <c r="AD72" i="425" a="1"/>
  <c r="AD72" i="425" s="1"/>
  <c r="P81" i="72"/>
  <c r="O81" i="72"/>
  <c r="Y78" i="28"/>
  <c r="X78" i="28"/>
  <c r="Z78" i="28" s="1"/>
  <c r="K82" i="72"/>
  <c r="E83" i="72" s="1"/>
  <c r="G83" i="72" s="1"/>
  <c r="L82" i="72"/>
  <c r="T80" i="72"/>
  <c r="U80" i="72"/>
  <c r="L82" i="329"/>
  <c r="K82" i="329"/>
  <c r="E83" i="329" s="1"/>
  <c r="G83" i="329" s="1"/>
  <c r="X77" i="28"/>
  <c r="Z77" i="28" s="1"/>
  <c r="Y77" i="28"/>
  <c r="Y75" i="28"/>
  <c r="X75" i="28"/>
  <c r="Z75" i="28" s="1"/>
  <c r="Y80" i="28"/>
  <c r="X80" i="28"/>
  <c r="Z80" i="28" s="1"/>
  <c r="X81" i="28"/>
  <c r="Z81" i="28" s="1"/>
  <c r="Y81" i="28"/>
  <c r="P81" i="425"/>
  <c r="O81" i="425"/>
  <c r="X76" i="28"/>
  <c r="Z76" i="28" s="1"/>
  <c r="Y76" i="28"/>
  <c r="AF73" i="28"/>
  <c r="AG73" i="28"/>
  <c r="X74" i="28"/>
  <c r="Z74" i="28" s="1"/>
  <c r="Y74" i="28"/>
  <c r="Y79" i="28"/>
  <c r="X79" i="28"/>
  <c r="Z79" i="28" s="1"/>
  <c r="U80" i="425"/>
  <c r="T80" i="425"/>
  <c r="AQ71" i="425" l="1"/>
  <c r="AQ71" i="427"/>
  <c r="AL71" i="72"/>
  <c r="AP71" i="72"/>
  <c r="AN71" i="72"/>
  <c r="AI71" i="72"/>
  <c r="AK71" i="72" s="1"/>
  <c r="AO71" i="72"/>
  <c r="AM71" i="72"/>
  <c r="AH71" i="72"/>
  <c r="AD72" i="72" a="1"/>
  <c r="AD72" i="72" s="1"/>
  <c r="AB80" i="28"/>
  <c r="AC80" i="28"/>
  <c r="M82" i="329"/>
  <c r="Q81" i="329"/>
  <c r="AB75" i="28"/>
  <c r="AC75" i="28"/>
  <c r="AB77" i="28"/>
  <c r="AC77" i="28"/>
  <c r="H85" i="28"/>
  <c r="I85" i="28"/>
  <c r="I83" i="329"/>
  <c r="H83" i="329"/>
  <c r="AF72" i="427"/>
  <c r="AG72" i="427"/>
  <c r="AR72" i="427" s="1"/>
  <c r="M82" i="427"/>
  <c r="Q81" i="427"/>
  <c r="AC79" i="28"/>
  <c r="AB79" i="28"/>
  <c r="AC74" i="28"/>
  <c r="AB74" i="28"/>
  <c r="AD74" i="28" s="1" a="1"/>
  <c r="AD74" i="28" s="1"/>
  <c r="AB81" i="28"/>
  <c r="AC81" i="28"/>
  <c r="M82" i="72"/>
  <c r="Q81" i="72"/>
  <c r="H83" i="72"/>
  <c r="I83" i="72"/>
  <c r="AM73" i="28"/>
  <c r="AO73" i="28"/>
  <c r="AL73" i="28"/>
  <c r="AH73" i="28"/>
  <c r="AI73" i="28"/>
  <c r="AK73" i="28" s="1"/>
  <c r="AP73" i="28" s="1"/>
  <c r="AN73" i="28"/>
  <c r="AB78" i="28"/>
  <c r="AC78" i="28"/>
  <c r="AC76" i="28"/>
  <c r="AB76" i="28"/>
  <c r="I83" i="427"/>
  <c r="H83" i="427"/>
  <c r="H83" i="425"/>
  <c r="I83" i="425"/>
  <c r="AG72" i="425"/>
  <c r="AR72" i="425" s="1"/>
  <c r="AF72" i="425"/>
  <c r="M84" i="28"/>
  <c r="Q83" i="28"/>
  <c r="M82" i="425"/>
  <c r="Q81" i="425"/>
  <c r="AI71" i="329"/>
  <c r="AK71" i="329" s="1"/>
  <c r="AO71" i="329"/>
  <c r="AP71" i="329"/>
  <c r="AN71" i="329"/>
  <c r="AL71" i="329"/>
  <c r="AM71" i="329"/>
  <c r="AH71" i="329"/>
  <c r="AD72" i="329" a="1"/>
  <c r="AD72" i="329" s="1"/>
  <c r="AQ71" i="329" l="1"/>
  <c r="AQ71" i="72"/>
  <c r="O82" i="72"/>
  <c r="P82" i="72"/>
  <c r="U81" i="329"/>
  <c r="T81" i="329"/>
  <c r="AG74" i="28"/>
  <c r="AF74" i="28"/>
  <c r="O82" i="329"/>
  <c r="P82" i="329"/>
  <c r="AG72" i="329"/>
  <c r="AR72" i="329" s="1"/>
  <c r="AF72" i="329"/>
  <c r="K83" i="427"/>
  <c r="E84" i="427" s="1"/>
  <c r="G84" i="427" s="1"/>
  <c r="L83" i="427"/>
  <c r="AF72" i="72"/>
  <c r="AG72" i="72"/>
  <c r="AR72" i="72" s="1"/>
  <c r="U81" i="427"/>
  <c r="T81" i="427"/>
  <c r="AP72" i="427"/>
  <c r="AN72" i="427"/>
  <c r="AI72" i="427"/>
  <c r="AK72" i="427" s="1"/>
  <c r="AM72" i="427"/>
  <c r="AL72" i="427"/>
  <c r="AH72" i="427"/>
  <c r="AO72" i="427"/>
  <c r="AD73" i="427" a="1"/>
  <c r="AD73" i="427" s="1"/>
  <c r="U81" i="425"/>
  <c r="T81" i="425"/>
  <c r="O82" i="425"/>
  <c r="P82" i="425"/>
  <c r="K85" i="28"/>
  <c r="E86" i="28" s="1"/>
  <c r="G86" i="28" s="1"/>
  <c r="L85" i="28"/>
  <c r="AO72" i="425"/>
  <c r="AN72" i="425"/>
  <c r="AP72" i="425"/>
  <c r="AI72" i="425"/>
  <c r="AK72" i="425" s="1"/>
  <c r="AM72" i="425"/>
  <c r="AH72" i="425"/>
  <c r="AL72" i="425"/>
  <c r="AD73" i="425" a="1"/>
  <c r="AD73" i="425" s="1"/>
  <c r="K83" i="425"/>
  <c r="E84" i="425" s="1"/>
  <c r="G84" i="425" s="1"/>
  <c r="L83" i="425"/>
  <c r="P82" i="427"/>
  <c r="O82" i="427"/>
  <c r="U83" i="28"/>
  <c r="T83" i="28"/>
  <c r="L83" i="72"/>
  <c r="K83" i="72"/>
  <c r="E84" i="72" s="1"/>
  <c r="G84" i="72" s="1"/>
  <c r="O84" i="28"/>
  <c r="P84" i="28"/>
  <c r="K83" i="329"/>
  <c r="E84" i="329" s="1"/>
  <c r="G84" i="329" s="1"/>
  <c r="L83" i="329"/>
  <c r="U81" i="72"/>
  <c r="T81" i="72"/>
  <c r="AQ72" i="425" l="1"/>
  <c r="AQ72" i="427"/>
  <c r="AN72" i="72"/>
  <c r="AM72" i="72"/>
  <c r="AH72" i="72"/>
  <c r="AI72" i="72"/>
  <c r="AK72" i="72" s="1"/>
  <c r="AL72" i="72"/>
  <c r="AO72" i="72"/>
  <c r="AP72" i="72"/>
  <c r="AD73" i="72" a="1"/>
  <c r="AD73" i="72" s="1"/>
  <c r="Q84" i="28"/>
  <c r="M85" i="28"/>
  <c r="H86" i="28"/>
  <c r="I86" i="28"/>
  <c r="Q82" i="425"/>
  <c r="M83" i="425"/>
  <c r="I84" i="427"/>
  <c r="H84" i="427"/>
  <c r="AG73" i="427"/>
  <c r="AR73" i="427" s="1"/>
  <c r="AF73" i="427"/>
  <c r="AP72" i="329"/>
  <c r="AM72" i="329"/>
  <c r="AL72" i="329"/>
  <c r="AO72" i="329"/>
  <c r="AN72" i="329"/>
  <c r="AI72" i="329"/>
  <c r="AK72" i="329" s="1"/>
  <c r="AH72" i="329"/>
  <c r="AD73" i="329" a="1"/>
  <c r="AD73" i="329" s="1"/>
  <c r="H84" i="72"/>
  <c r="I84" i="72"/>
  <c r="I84" i="425"/>
  <c r="H84" i="425"/>
  <c r="Q82" i="329"/>
  <c r="M83" i="329"/>
  <c r="AG73" i="425"/>
  <c r="AR73" i="425" s="1"/>
  <c r="AF73" i="425"/>
  <c r="AL74" i="28"/>
  <c r="AI74" i="28"/>
  <c r="AK74" i="28" s="1"/>
  <c r="AP74" i="28" s="1"/>
  <c r="AN74" i="28"/>
  <c r="AO74" i="28"/>
  <c r="AM74" i="28"/>
  <c r="AH74" i="28"/>
  <c r="V78" i="425"/>
  <c r="V75" i="425"/>
  <c r="V79" i="425"/>
  <c r="V77" i="425"/>
  <c r="V76" i="425"/>
  <c r="V74" i="425"/>
  <c r="V80" i="425"/>
  <c r="V81" i="425"/>
  <c r="Q82" i="427"/>
  <c r="M83" i="427"/>
  <c r="V80" i="329"/>
  <c r="V78" i="329"/>
  <c r="V77" i="329"/>
  <c r="V79" i="329"/>
  <c r="V76" i="329"/>
  <c r="V74" i="329"/>
  <c r="V75" i="329"/>
  <c r="V81" i="329"/>
  <c r="V80" i="72"/>
  <c r="V74" i="72"/>
  <c r="V75" i="72"/>
  <c r="V79" i="72"/>
  <c r="V76" i="72"/>
  <c r="V77" i="72"/>
  <c r="V81" i="72"/>
  <c r="V78" i="72"/>
  <c r="V78" i="427"/>
  <c r="V80" i="427"/>
  <c r="V76" i="427"/>
  <c r="V75" i="427"/>
  <c r="V74" i="427"/>
  <c r="V77" i="427"/>
  <c r="V79" i="427"/>
  <c r="V81" i="427"/>
  <c r="H84" i="329"/>
  <c r="I84" i="329"/>
  <c r="AD75" i="28" a="1"/>
  <c r="AD75" i="28" s="1"/>
  <c r="Q82" i="72"/>
  <c r="M83" i="72"/>
  <c r="AQ72" i="72" l="1"/>
  <c r="AQ72" i="329"/>
  <c r="Y81" i="72"/>
  <c r="X81" i="72"/>
  <c r="Z81" i="72" s="1"/>
  <c r="Y77" i="72"/>
  <c r="X77" i="72"/>
  <c r="Z77" i="72" s="1"/>
  <c r="Y79" i="427"/>
  <c r="X79" i="427"/>
  <c r="Z79" i="427" s="1"/>
  <c r="X74" i="427"/>
  <c r="Z74" i="427" s="1"/>
  <c r="Y74" i="427"/>
  <c r="O83" i="427"/>
  <c r="P83" i="427"/>
  <c r="U82" i="329"/>
  <c r="T82" i="329"/>
  <c r="Y81" i="329"/>
  <c r="X81" i="329"/>
  <c r="Z81" i="329" s="1"/>
  <c r="X77" i="427"/>
  <c r="Z77" i="427" s="1"/>
  <c r="Y77" i="427"/>
  <c r="Y77" i="329"/>
  <c r="X77" i="329"/>
  <c r="Z77" i="329" s="1"/>
  <c r="Y76" i="427"/>
  <c r="X76" i="427"/>
  <c r="Z76" i="427" s="1"/>
  <c r="O83" i="329"/>
  <c r="P83" i="329"/>
  <c r="L84" i="427"/>
  <c r="K84" i="427"/>
  <c r="E85" i="427" s="1"/>
  <c r="G85" i="427" s="1"/>
  <c r="X80" i="427"/>
  <c r="Z80" i="427" s="1"/>
  <c r="Y80" i="427"/>
  <c r="Y78" i="427"/>
  <c r="X78" i="427"/>
  <c r="Z78" i="427" s="1"/>
  <c r="T82" i="427"/>
  <c r="U82" i="427"/>
  <c r="O83" i="425"/>
  <c r="P83" i="425"/>
  <c r="X78" i="72"/>
  <c r="Z78" i="72" s="1"/>
  <c r="Y78" i="72"/>
  <c r="X81" i="425"/>
  <c r="Z81" i="425" s="1"/>
  <c r="Y81" i="425"/>
  <c r="L84" i="425"/>
  <c r="K84" i="425"/>
  <c r="E85" i="425" s="1"/>
  <c r="G85" i="425" s="1"/>
  <c r="U82" i="425"/>
  <c r="T82" i="425"/>
  <c r="Y80" i="425"/>
  <c r="X80" i="425"/>
  <c r="Z80" i="425" s="1"/>
  <c r="L84" i="72"/>
  <c r="K84" i="72"/>
  <c r="E85" i="72" s="1"/>
  <c r="G85" i="72" s="1"/>
  <c r="L86" i="28"/>
  <c r="K86" i="28"/>
  <c r="E87" i="28" s="1"/>
  <c r="G87" i="28" s="1"/>
  <c r="Y76" i="72"/>
  <c r="X76" i="72"/>
  <c r="Z76" i="72" s="1"/>
  <c r="X76" i="425"/>
  <c r="Z76" i="425" s="1"/>
  <c r="Y76" i="425"/>
  <c r="P85" i="28"/>
  <c r="O85" i="28"/>
  <c r="AG73" i="329"/>
  <c r="AR73" i="329" s="1"/>
  <c r="AF73" i="329"/>
  <c r="U84" i="28"/>
  <c r="T84" i="28"/>
  <c r="Y74" i="425"/>
  <c r="X74" i="425"/>
  <c r="Z74" i="425" s="1"/>
  <c r="O83" i="72"/>
  <c r="P83" i="72"/>
  <c r="Y79" i="72"/>
  <c r="X79" i="72"/>
  <c r="Z79" i="72" s="1"/>
  <c r="U82" i="72"/>
  <c r="T82" i="72"/>
  <c r="AG73" i="72"/>
  <c r="AR73" i="72" s="1"/>
  <c r="AF73" i="72"/>
  <c r="AG75" i="28"/>
  <c r="AF75" i="28"/>
  <c r="X77" i="425"/>
  <c r="Z77" i="425" s="1"/>
  <c r="Y77" i="425"/>
  <c r="X75" i="72"/>
  <c r="Z75" i="72" s="1"/>
  <c r="Y75" i="72"/>
  <c r="Y79" i="425"/>
  <c r="X79" i="425"/>
  <c r="Z79" i="425" s="1"/>
  <c r="Y74" i="72"/>
  <c r="X74" i="72"/>
  <c r="Z74" i="72" s="1"/>
  <c r="X75" i="425"/>
  <c r="Z75" i="425" s="1"/>
  <c r="Y75" i="425"/>
  <c r="K84" i="329"/>
  <c r="E85" i="329" s="1"/>
  <c r="G85" i="329" s="1"/>
  <c r="L84" i="329"/>
  <c r="Y80" i="72"/>
  <c r="X80" i="72"/>
  <c r="Z80" i="72" s="1"/>
  <c r="Y78" i="425"/>
  <c r="X78" i="425"/>
  <c r="Z78" i="425" s="1"/>
  <c r="Y75" i="329"/>
  <c r="X75" i="329"/>
  <c r="Z75" i="329" s="1"/>
  <c r="X74" i="329"/>
  <c r="Z74" i="329" s="1"/>
  <c r="Y74" i="329"/>
  <c r="X81" i="427"/>
  <c r="Z81" i="427" s="1"/>
  <c r="Y81" i="427"/>
  <c r="X76" i="329"/>
  <c r="Z76" i="329" s="1"/>
  <c r="Y76" i="329"/>
  <c r="Y79" i="329"/>
  <c r="X79" i="329"/>
  <c r="Z79" i="329" s="1"/>
  <c r="AO73" i="427"/>
  <c r="AP73" i="427"/>
  <c r="AN73" i="427"/>
  <c r="AM73" i="427"/>
  <c r="AI73" i="427"/>
  <c r="AK73" i="427" s="1"/>
  <c r="AL73" i="427"/>
  <c r="AH73" i="427"/>
  <c r="Y78" i="329"/>
  <c r="X78" i="329"/>
  <c r="Z78" i="329" s="1"/>
  <c r="AI73" i="425"/>
  <c r="AK73" i="425" s="1"/>
  <c r="AL73" i="425"/>
  <c r="AP73" i="425"/>
  <c r="AM73" i="425"/>
  <c r="AO73" i="425"/>
  <c r="AH73" i="425"/>
  <c r="AN73" i="425"/>
  <c r="X75" i="427"/>
  <c r="Z75" i="427" s="1"/>
  <c r="Y75" i="427"/>
  <c r="Y80" i="329"/>
  <c r="X80" i="329"/>
  <c r="Z80" i="329" s="1"/>
  <c r="AQ73" i="425" l="1"/>
  <c r="AQ73" i="427"/>
  <c r="AC79" i="425"/>
  <c r="AB79" i="425"/>
  <c r="AC75" i="427"/>
  <c r="AB75" i="427"/>
  <c r="AB76" i="329"/>
  <c r="AC76" i="329"/>
  <c r="H85" i="329"/>
  <c r="I85" i="329"/>
  <c r="Q83" i="72"/>
  <c r="M84" i="72"/>
  <c r="AC75" i="425"/>
  <c r="AB75" i="425"/>
  <c r="I85" i="425"/>
  <c r="H85" i="425"/>
  <c r="AB77" i="329"/>
  <c r="AC77" i="329"/>
  <c r="AB77" i="427"/>
  <c r="AC77" i="427"/>
  <c r="Q85" i="28"/>
  <c r="M86" i="28"/>
  <c r="AB78" i="72"/>
  <c r="AC78" i="72"/>
  <c r="AC81" i="329"/>
  <c r="AB81" i="329"/>
  <c r="Q83" i="425"/>
  <c r="M84" i="425"/>
  <c r="AB81" i="427"/>
  <c r="AC81" i="427"/>
  <c r="AO75" i="28"/>
  <c r="AL75" i="28"/>
  <c r="AN75" i="28"/>
  <c r="AH75" i="28"/>
  <c r="AI75" i="28"/>
  <c r="AK75" i="28" s="1"/>
  <c r="AP75" i="28" s="1"/>
  <c r="AM75" i="28"/>
  <c r="AD76" i="28" a="1"/>
  <c r="AD76" i="28" s="1"/>
  <c r="AB76" i="72"/>
  <c r="AC76" i="72"/>
  <c r="AC79" i="329"/>
  <c r="AB79" i="329"/>
  <c r="AB75" i="72"/>
  <c r="AC75" i="72"/>
  <c r="AC77" i="425"/>
  <c r="AB77" i="425"/>
  <c r="AC76" i="425"/>
  <c r="AB76" i="425"/>
  <c r="AB74" i="329"/>
  <c r="AD74" i="329" s="1" a="1"/>
  <c r="AD74" i="329" s="1"/>
  <c r="AC74" i="329"/>
  <c r="AB75" i="329"/>
  <c r="AC75" i="329"/>
  <c r="AN73" i="72"/>
  <c r="AI73" i="72"/>
  <c r="AK73" i="72" s="1"/>
  <c r="AL73" i="72"/>
  <c r="AO73" i="72"/>
  <c r="AH73" i="72"/>
  <c r="AM73" i="72"/>
  <c r="AP73" i="72"/>
  <c r="AC78" i="427"/>
  <c r="AB78" i="427"/>
  <c r="Q83" i="427"/>
  <c r="M84" i="427"/>
  <c r="I87" i="28"/>
  <c r="H87" i="28"/>
  <c r="AB78" i="425"/>
  <c r="AC78" i="425"/>
  <c r="AC74" i="427"/>
  <c r="AB74" i="427"/>
  <c r="AD74" i="427" s="1" a="1"/>
  <c r="AD74" i="427" s="1"/>
  <c r="AP73" i="329"/>
  <c r="AO73" i="329"/>
  <c r="AM73" i="329"/>
  <c r="AI73" i="329"/>
  <c r="AK73" i="329" s="1"/>
  <c r="AL73" i="329"/>
  <c r="AH73" i="329"/>
  <c r="AN73" i="329"/>
  <c r="AC81" i="425"/>
  <c r="AB81" i="425"/>
  <c r="AB78" i="329"/>
  <c r="AC78" i="329"/>
  <c r="H85" i="72"/>
  <c r="I85" i="72"/>
  <c r="AB80" i="427"/>
  <c r="AC80" i="427"/>
  <c r="AC79" i="427"/>
  <c r="AB79" i="427"/>
  <c r="AC80" i="72"/>
  <c r="AB80" i="72"/>
  <c r="AB79" i="72"/>
  <c r="AC79" i="72"/>
  <c r="I85" i="427"/>
  <c r="H85" i="427"/>
  <c r="AB77" i="72"/>
  <c r="AC77" i="72"/>
  <c r="AB74" i="72"/>
  <c r="AD74" i="72" s="1" a="1"/>
  <c r="AD74" i="72" s="1"/>
  <c r="AC74" i="72"/>
  <c r="AC80" i="425"/>
  <c r="AB80" i="425"/>
  <c r="M84" i="329"/>
  <c r="Q83" i="329"/>
  <c r="AC81" i="72"/>
  <c r="AB81" i="72"/>
  <c r="AB80" i="329"/>
  <c r="AC80" i="329"/>
  <c r="AB74" i="425"/>
  <c r="AD74" i="425" s="1" a="1"/>
  <c r="AD74" i="425" s="1"/>
  <c r="AC74" i="425"/>
  <c r="AB76" i="427"/>
  <c r="AC76" i="427"/>
  <c r="AQ73" i="329" l="1"/>
  <c r="AQ73" i="72"/>
  <c r="AF74" i="425"/>
  <c r="AD75" i="425" s="1" a="1"/>
  <c r="AD75" i="425" s="1"/>
  <c r="AG74" i="425"/>
  <c r="AR74" i="425" s="1"/>
  <c r="L85" i="425"/>
  <c r="K85" i="425"/>
  <c r="E86" i="425" s="1"/>
  <c r="G86" i="425" s="1"/>
  <c r="AF76" i="28"/>
  <c r="AG76" i="28"/>
  <c r="AG74" i="427"/>
  <c r="AR74" i="427" s="1"/>
  <c r="AF74" i="427"/>
  <c r="U83" i="427"/>
  <c r="T83" i="427"/>
  <c r="T83" i="329"/>
  <c r="U83" i="329"/>
  <c r="P84" i="329"/>
  <c r="O84" i="329"/>
  <c r="L85" i="72"/>
  <c r="K85" i="72"/>
  <c r="E86" i="72" s="1"/>
  <c r="G86" i="72" s="1"/>
  <c r="P84" i="72"/>
  <c r="O84" i="72"/>
  <c r="T83" i="72"/>
  <c r="U83" i="72"/>
  <c r="O86" i="28"/>
  <c r="P86" i="28"/>
  <c r="T85" i="28"/>
  <c r="U85" i="28"/>
  <c r="K85" i="329"/>
  <c r="E86" i="329" s="1"/>
  <c r="G86" i="329" s="1"/>
  <c r="L85" i="329"/>
  <c r="AF74" i="72"/>
  <c r="AD75" i="72" s="1" a="1"/>
  <c r="AD75" i="72" s="1"/>
  <c r="AG74" i="72"/>
  <c r="AR74" i="72" s="1"/>
  <c r="L87" i="28"/>
  <c r="K87" i="28"/>
  <c r="E88" i="28" s="1"/>
  <c r="G88" i="28" s="1"/>
  <c r="P84" i="427"/>
  <c r="O84" i="427"/>
  <c r="K85" i="427"/>
  <c r="E86" i="427" s="1"/>
  <c r="G86" i="427" s="1"/>
  <c r="L85" i="427"/>
  <c r="P84" i="425"/>
  <c r="O84" i="425"/>
  <c r="T83" i="425"/>
  <c r="U83" i="425"/>
  <c r="AG74" i="329"/>
  <c r="AR74" i="329" s="1"/>
  <c r="AF74" i="329"/>
  <c r="AD75" i="329" s="1" a="1"/>
  <c r="AD75" i="329" s="1"/>
  <c r="H86" i="329" l="1"/>
  <c r="I86" i="329"/>
  <c r="Q84" i="427"/>
  <c r="M85" i="427"/>
  <c r="AL74" i="427"/>
  <c r="AH74" i="427"/>
  <c r="AO74" i="427"/>
  <c r="AI74" i="427"/>
  <c r="AK74" i="427" s="1"/>
  <c r="AN74" i="427"/>
  <c r="AM74" i="427"/>
  <c r="AP74" i="427"/>
  <c r="AD75" i="427" a="1"/>
  <c r="AD75" i="427" s="1"/>
  <c r="Q86" i="28"/>
  <c r="M87" i="28"/>
  <c r="AF75" i="425"/>
  <c r="AG75" i="425"/>
  <c r="AR75" i="425" s="1"/>
  <c r="AM76" i="28"/>
  <c r="AN76" i="28"/>
  <c r="AH76" i="28"/>
  <c r="AO76" i="28"/>
  <c r="AI76" i="28"/>
  <c r="AK76" i="28" s="1"/>
  <c r="AP76" i="28" s="1"/>
  <c r="AL76" i="28"/>
  <c r="AD77" i="28" a="1"/>
  <c r="AD77" i="28" s="1"/>
  <c r="I86" i="427"/>
  <c r="H86" i="427"/>
  <c r="AG75" i="329"/>
  <c r="AR75" i="329" s="1"/>
  <c r="AF75" i="329"/>
  <c r="H88" i="28"/>
  <c r="I88" i="28"/>
  <c r="AN74" i="329"/>
  <c r="AO74" i="329"/>
  <c r="AI74" i="329"/>
  <c r="AK74" i="329" s="1"/>
  <c r="AP74" i="329"/>
  <c r="AL74" i="329"/>
  <c r="AM74" i="329"/>
  <c r="AH74" i="329"/>
  <c r="AL74" i="72"/>
  <c r="AN74" i="72"/>
  <c r="AM74" i="72"/>
  <c r="AI74" i="72"/>
  <c r="AK74" i="72" s="1"/>
  <c r="AO74" i="72"/>
  <c r="AH74" i="72"/>
  <c r="AP74" i="72"/>
  <c r="Q84" i="72"/>
  <c r="M85" i="72"/>
  <c r="H86" i="425"/>
  <c r="I86" i="425"/>
  <c r="M85" i="425"/>
  <c r="Q84" i="425"/>
  <c r="H86" i="72"/>
  <c r="I86" i="72"/>
  <c r="M85" i="329"/>
  <c r="Q84" i="329"/>
  <c r="AN74" i="425"/>
  <c r="AO74" i="425"/>
  <c r="AI74" i="425"/>
  <c r="AK74" i="425" s="1"/>
  <c r="AH74" i="425"/>
  <c r="AM74" i="425"/>
  <c r="AL74" i="425"/>
  <c r="AP74" i="425"/>
  <c r="AF75" i="72"/>
  <c r="AG75" i="72"/>
  <c r="AR75" i="72" s="1"/>
  <c r="AQ74" i="427" l="1"/>
  <c r="AQ74" i="72"/>
  <c r="AQ74" i="425"/>
  <c r="AQ74" i="329"/>
  <c r="AP75" i="425"/>
  <c r="AI75" i="425"/>
  <c r="AK75" i="425" s="1"/>
  <c r="AN75" i="425"/>
  <c r="AM75" i="425"/>
  <c r="AO75" i="425"/>
  <c r="AH75" i="425"/>
  <c r="AL75" i="425"/>
  <c r="AD76" i="425" a="1"/>
  <c r="AD76" i="425" s="1"/>
  <c r="O87" i="28"/>
  <c r="P87" i="28"/>
  <c r="U86" i="28"/>
  <c r="T86" i="28"/>
  <c r="L86" i="425"/>
  <c r="K86" i="425"/>
  <c r="E87" i="425" s="1"/>
  <c r="G87" i="425" s="1"/>
  <c r="AF75" i="427"/>
  <c r="AG75" i="427"/>
  <c r="AR75" i="427" s="1"/>
  <c r="U84" i="72"/>
  <c r="T84" i="72"/>
  <c r="AM75" i="72"/>
  <c r="AI75" i="72"/>
  <c r="AK75" i="72" s="1"/>
  <c r="AL75" i="72"/>
  <c r="AO75" i="72"/>
  <c r="AP75" i="72"/>
  <c r="AN75" i="72"/>
  <c r="AH75" i="72"/>
  <c r="AD76" i="72" a="1"/>
  <c r="AD76" i="72" s="1"/>
  <c r="L88" i="28"/>
  <c r="K88" i="28"/>
  <c r="E89" i="28" s="1"/>
  <c r="G89" i="28" s="1"/>
  <c r="L86" i="427"/>
  <c r="K86" i="427"/>
  <c r="E87" i="427" s="1"/>
  <c r="G87" i="427" s="1"/>
  <c r="AG77" i="28"/>
  <c r="AF77" i="28"/>
  <c r="O85" i="72"/>
  <c r="P85" i="72"/>
  <c r="O85" i="427"/>
  <c r="P85" i="427"/>
  <c r="U84" i="329"/>
  <c r="T84" i="329"/>
  <c r="U84" i="427"/>
  <c r="T84" i="427"/>
  <c r="P85" i="329"/>
  <c r="O85" i="329"/>
  <c r="K86" i="72"/>
  <c r="E87" i="72" s="1"/>
  <c r="G87" i="72" s="1"/>
  <c r="L86" i="72"/>
  <c r="K86" i="329"/>
  <c r="E87" i="329" s="1"/>
  <c r="G87" i="329" s="1"/>
  <c r="L86" i="329"/>
  <c r="AP75" i="329"/>
  <c r="AH75" i="329"/>
  <c r="AM75" i="329"/>
  <c r="AN75" i="329"/>
  <c r="AL75" i="329"/>
  <c r="AI75" i="329"/>
  <c r="AK75" i="329" s="1"/>
  <c r="AO75" i="329"/>
  <c r="AD76" i="329" a="1"/>
  <c r="AD76" i="329" s="1"/>
  <c r="U84" i="425"/>
  <c r="T84" i="425"/>
  <c r="O85" i="425"/>
  <c r="P85" i="425"/>
  <c r="AQ75" i="329" l="1"/>
  <c r="AQ75" i="425"/>
  <c r="AQ75" i="72"/>
  <c r="M86" i="427"/>
  <c r="Q85" i="427"/>
  <c r="Q85" i="72"/>
  <c r="M86" i="72"/>
  <c r="AI75" i="427"/>
  <c r="AK75" i="427" s="1"/>
  <c r="AN75" i="427"/>
  <c r="AL75" i="427"/>
  <c r="AM75" i="427"/>
  <c r="AH75" i="427"/>
  <c r="AO75" i="427"/>
  <c r="AP75" i="427"/>
  <c r="AD76" i="427" a="1"/>
  <c r="AD76" i="427" s="1"/>
  <c r="I87" i="425"/>
  <c r="H87" i="425"/>
  <c r="I87" i="427"/>
  <c r="H87" i="427"/>
  <c r="M88" i="28"/>
  <c r="Q87" i="28"/>
  <c r="AG76" i="72"/>
  <c r="AR76" i="72" s="1"/>
  <c r="AF76" i="72"/>
  <c r="AG76" i="425"/>
  <c r="AR76" i="425" s="1"/>
  <c r="AF76" i="425"/>
  <c r="M86" i="425"/>
  <c r="Q85" i="425"/>
  <c r="AL77" i="28"/>
  <c r="AO77" i="28"/>
  <c r="AN77" i="28"/>
  <c r="AI77" i="28"/>
  <c r="AK77" i="28" s="1"/>
  <c r="AP77" i="28" s="1"/>
  <c r="AH77" i="28"/>
  <c r="AM77" i="28"/>
  <c r="AD78" i="28" a="1"/>
  <c r="AD78" i="28" s="1"/>
  <c r="I87" i="329"/>
  <c r="H87" i="329"/>
  <c r="I87" i="72"/>
  <c r="H87" i="72"/>
  <c r="Q85" i="329"/>
  <c r="M86" i="329"/>
  <c r="I89" i="28"/>
  <c r="H89" i="28"/>
  <c r="AG76" i="329"/>
  <c r="AR76" i="329" s="1"/>
  <c r="AF76" i="329"/>
  <c r="AQ75" i="427" l="1"/>
  <c r="K87" i="425"/>
  <c r="E88" i="425" s="1"/>
  <c r="G88" i="425" s="1"/>
  <c r="L87" i="425"/>
  <c r="AG76" i="427"/>
  <c r="AR76" i="427" s="1"/>
  <c r="AF76" i="427"/>
  <c r="K87" i="427"/>
  <c r="E88" i="427" s="1"/>
  <c r="G88" i="427" s="1"/>
  <c r="L87" i="427"/>
  <c r="O88" i="28"/>
  <c r="P88" i="28"/>
  <c r="AG78" i="28"/>
  <c r="AF78" i="28"/>
  <c r="K87" i="72"/>
  <c r="E88" i="72" s="1"/>
  <c r="G88" i="72" s="1"/>
  <c r="L87" i="72"/>
  <c r="K87" i="329"/>
  <c r="E88" i="329" s="1"/>
  <c r="G88" i="329" s="1"/>
  <c r="L87" i="329"/>
  <c r="AN76" i="425"/>
  <c r="AI76" i="425"/>
  <c r="AK76" i="425" s="1"/>
  <c r="AH76" i="425"/>
  <c r="AL76" i="425"/>
  <c r="AP76" i="425"/>
  <c r="AM76" i="425"/>
  <c r="AO76" i="425"/>
  <c r="AD77" i="425" a="1"/>
  <c r="AD77" i="425" s="1"/>
  <c r="T85" i="425"/>
  <c r="U85" i="425"/>
  <c r="P86" i="425"/>
  <c r="O86" i="425"/>
  <c r="AN76" i="329"/>
  <c r="AO76" i="329"/>
  <c r="AH76" i="329"/>
  <c r="AI76" i="329"/>
  <c r="AK76" i="329" s="1"/>
  <c r="AP76" i="329"/>
  <c r="AL76" i="329"/>
  <c r="AM76" i="329"/>
  <c r="AD77" i="329" a="1"/>
  <c r="AD77" i="329" s="1"/>
  <c r="T85" i="72"/>
  <c r="U85" i="72"/>
  <c r="AM76" i="72"/>
  <c r="AN76" i="72"/>
  <c r="AI76" i="72"/>
  <c r="AK76" i="72" s="1"/>
  <c r="AO76" i="72"/>
  <c r="AH76" i="72"/>
  <c r="AL76" i="72"/>
  <c r="AP76" i="72"/>
  <c r="AD77" i="72" a="1"/>
  <c r="AD77" i="72" s="1"/>
  <c r="O86" i="72"/>
  <c r="P86" i="72"/>
  <c r="U85" i="427"/>
  <c r="T85" i="427"/>
  <c r="K89" i="28"/>
  <c r="E90" i="28" s="1"/>
  <c r="G90" i="28" s="1"/>
  <c r="L89" i="28"/>
  <c r="O86" i="329"/>
  <c r="P86" i="329"/>
  <c r="U85" i="329"/>
  <c r="T85" i="329"/>
  <c r="T87" i="28"/>
  <c r="U87" i="28"/>
  <c r="O86" i="427"/>
  <c r="P86" i="427"/>
  <c r="AQ76" i="72" l="1"/>
  <c r="AQ76" i="425"/>
  <c r="AQ76" i="329"/>
  <c r="M87" i="329"/>
  <c r="Q86" i="329"/>
  <c r="H88" i="329"/>
  <c r="I88" i="329"/>
  <c r="I88" i="72"/>
  <c r="H88" i="72"/>
  <c r="AO78" i="28"/>
  <c r="AM78" i="28"/>
  <c r="AL78" i="28"/>
  <c r="AH78" i="28"/>
  <c r="AN78" i="28"/>
  <c r="AI78" i="28"/>
  <c r="AK78" i="28" s="1"/>
  <c r="AP78" i="28" s="1"/>
  <c r="AD79" i="28" a="1"/>
  <c r="AD79" i="28" s="1"/>
  <c r="Q86" i="72"/>
  <c r="M87" i="72"/>
  <c r="AF77" i="72"/>
  <c r="AG77" i="72"/>
  <c r="AR77" i="72" s="1"/>
  <c r="Q86" i="425"/>
  <c r="M87" i="425"/>
  <c r="M89" i="28"/>
  <c r="Q88" i="28"/>
  <c r="H88" i="427"/>
  <c r="I88" i="427"/>
  <c r="AF77" i="425"/>
  <c r="AG77" i="425"/>
  <c r="AR77" i="425" s="1"/>
  <c r="AL76" i="427"/>
  <c r="AN76" i="427"/>
  <c r="AO76" i="427"/>
  <c r="AH76" i="427"/>
  <c r="AP76" i="427"/>
  <c r="AM76" i="427"/>
  <c r="AI76" i="427"/>
  <c r="AK76" i="427" s="1"/>
  <c r="AD77" i="427" a="1"/>
  <c r="AD77" i="427" s="1"/>
  <c r="I90" i="28"/>
  <c r="H90" i="28"/>
  <c r="M87" i="427"/>
  <c r="Q86" i="427"/>
  <c r="H88" i="425"/>
  <c r="I88" i="425"/>
  <c r="AF77" i="329"/>
  <c r="AG77" i="329"/>
  <c r="AR77" i="329" s="1"/>
  <c r="AQ76" i="427" l="1"/>
  <c r="U86" i="72"/>
  <c r="T86" i="72"/>
  <c r="K88" i="72"/>
  <c r="E89" i="72" s="1"/>
  <c r="G89" i="72" s="1"/>
  <c r="L88" i="72"/>
  <c r="L88" i="425"/>
  <c r="K88" i="425"/>
  <c r="E89" i="425" s="1"/>
  <c r="G89" i="425" s="1"/>
  <c r="L88" i="427"/>
  <c r="K88" i="427"/>
  <c r="E89" i="427" s="1"/>
  <c r="G89" i="427" s="1"/>
  <c r="U86" i="427"/>
  <c r="T86" i="427"/>
  <c r="O87" i="72"/>
  <c r="P87" i="72"/>
  <c r="O87" i="329"/>
  <c r="P87" i="329"/>
  <c r="U88" i="28"/>
  <c r="T88" i="28"/>
  <c r="AG79" i="28"/>
  <c r="AF79" i="28"/>
  <c r="O87" i="427"/>
  <c r="P87" i="427"/>
  <c r="U86" i="329"/>
  <c r="T86" i="329"/>
  <c r="K90" i="28"/>
  <c r="E91" i="28" s="1"/>
  <c r="G91" i="28" s="1"/>
  <c r="L90" i="28"/>
  <c r="AO77" i="329"/>
  <c r="AP77" i="329"/>
  <c r="AI77" i="329"/>
  <c r="AK77" i="329" s="1"/>
  <c r="AH77" i="329"/>
  <c r="AN77" i="329"/>
  <c r="AM77" i="329"/>
  <c r="AL77" i="329"/>
  <c r="AD78" i="329" a="1"/>
  <c r="AD78" i="329" s="1"/>
  <c r="AL77" i="425"/>
  <c r="AN77" i="425"/>
  <c r="AO77" i="425"/>
  <c r="AP77" i="425"/>
  <c r="AH77" i="425"/>
  <c r="AM77" i="425"/>
  <c r="AI77" i="425"/>
  <c r="AK77" i="425" s="1"/>
  <c r="AD78" i="425" a="1"/>
  <c r="AD78" i="425" s="1"/>
  <c r="K88" i="329"/>
  <c r="E89" i="329" s="1"/>
  <c r="G89" i="329" s="1"/>
  <c r="L88" i="329"/>
  <c r="P89" i="28"/>
  <c r="O89" i="28"/>
  <c r="T86" i="425"/>
  <c r="U86" i="425"/>
  <c r="AI77" i="72"/>
  <c r="AK77" i="72" s="1"/>
  <c r="AN77" i="72"/>
  <c r="AL77" i="72"/>
  <c r="AH77" i="72"/>
  <c r="AM77" i="72"/>
  <c r="AO77" i="72"/>
  <c r="AP77" i="72"/>
  <c r="AD78" i="72" a="1"/>
  <c r="AD78" i="72" s="1"/>
  <c r="P87" i="425"/>
  <c r="O87" i="425"/>
  <c r="AF77" i="427"/>
  <c r="AG77" i="427"/>
  <c r="AR77" i="427" s="1"/>
  <c r="AQ77" i="425" l="1"/>
  <c r="AQ77" i="72"/>
  <c r="AQ77" i="329"/>
  <c r="AF78" i="72"/>
  <c r="AG78" i="72"/>
  <c r="AR78" i="72" s="1"/>
  <c r="AG78" i="329"/>
  <c r="AR78" i="329" s="1"/>
  <c r="AF78" i="329"/>
  <c r="Q87" i="329"/>
  <c r="M88" i="329"/>
  <c r="Q87" i="72"/>
  <c r="M88" i="72"/>
  <c r="Q89" i="28"/>
  <c r="M90" i="28"/>
  <c r="I89" i="427"/>
  <c r="H89" i="427"/>
  <c r="H89" i="425"/>
  <c r="I89" i="425"/>
  <c r="I89" i="329"/>
  <c r="H89" i="329"/>
  <c r="AP77" i="427"/>
  <c r="AN77" i="427"/>
  <c r="AI77" i="427"/>
  <c r="AK77" i="427" s="1"/>
  <c r="AM77" i="427"/>
  <c r="AH77" i="427"/>
  <c r="AL77" i="427"/>
  <c r="AO77" i="427"/>
  <c r="AD78" i="427" a="1"/>
  <c r="AD78" i="427" s="1"/>
  <c r="I89" i="72"/>
  <c r="H89" i="72"/>
  <c r="AF78" i="425"/>
  <c r="AG78" i="425"/>
  <c r="AR78" i="425" s="1"/>
  <c r="Q87" i="425"/>
  <c r="M88" i="425"/>
  <c r="H91" i="28"/>
  <c r="I91" i="28"/>
  <c r="AI79" i="28"/>
  <c r="AK79" i="28" s="1"/>
  <c r="AP79" i="28" s="1"/>
  <c r="AM79" i="28"/>
  <c r="AO79" i="28"/>
  <c r="AH79" i="28"/>
  <c r="AL79" i="28"/>
  <c r="AN79" i="28"/>
  <c r="AD80" i="28" a="1"/>
  <c r="AD80" i="28" s="1"/>
  <c r="Q87" i="427"/>
  <c r="M88" i="427"/>
  <c r="AQ77" i="427" l="1"/>
  <c r="P88" i="425"/>
  <c r="O88" i="425"/>
  <c r="L89" i="427"/>
  <c r="K89" i="427"/>
  <c r="E90" i="427" s="1"/>
  <c r="G90" i="427" s="1"/>
  <c r="U87" i="425"/>
  <c r="T87" i="425"/>
  <c r="O90" i="28"/>
  <c r="P90" i="28"/>
  <c r="T89" i="28"/>
  <c r="U89" i="28"/>
  <c r="O88" i="72"/>
  <c r="P88" i="72"/>
  <c r="U87" i="72"/>
  <c r="T87" i="72"/>
  <c r="O88" i="329"/>
  <c r="P88" i="329"/>
  <c r="L89" i="72"/>
  <c r="K89" i="72"/>
  <c r="E90" i="72" s="1"/>
  <c r="G90" i="72" s="1"/>
  <c r="U87" i="427"/>
  <c r="T87" i="427"/>
  <c r="T87" i="329"/>
  <c r="U87" i="329"/>
  <c r="AI78" i="329"/>
  <c r="AK78" i="329" s="1"/>
  <c r="AL78" i="329"/>
  <c r="AH78" i="329"/>
  <c r="AN78" i="329"/>
  <c r="AP78" i="329"/>
  <c r="AO78" i="329"/>
  <c r="AM78" i="329"/>
  <c r="AD79" i="329" a="1"/>
  <c r="AD79" i="329" s="1"/>
  <c r="O88" i="427"/>
  <c r="P88" i="427"/>
  <c r="AP78" i="72"/>
  <c r="AM78" i="72"/>
  <c r="AH78" i="72"/>
  <c r="AN78" i="72"/>
  <c r="AI78" i="72"/>
  <c r="AK78" i="72" s="1"/>
  <c r="AO78" i="72"/>
  <c r="AL78" i="72"/>
  <c r="AD79" i="72" a="1"/>
  <c r="AD79" i="72" s="1"/>
  <c r="AN78" i="425"/>
  <c r="AP78" i="425"/>
  <c r="AL78" i="425"/>
  <c r="AM78" i="425"/>
  <c r="AI78" i="425"/>
  <c r="AK78" i="425" s="1"/>
  <c r="AO78" i="425"/>
  <c r="AH78" i="425"/>
  <c r="AD79" i="425" a="1"/>
  <c r="AD79" i="425" s="1"/>
  <c r="AG78" i="427"/>
  <c r="AR78" i="427" s="1"/>
  <c r="AF78" i="427"/>
  <c r="AF80" i="28"/>
  <c r="AG80" i="28"/>
  <c r="L89" i="329"/>
  <c r="K89" i="329"/>
  <c r="E90" i="329" s="1"/>
  <c r="G90" i="329" s="1"/>
  <c r="K91" i="28"/>
  <c r="E92" i="28" s="1"/>
  <c r="G92" i="28" s="1"/>
  <c r="L91" i="28"/>
  <c r="L89" i="425"/>
  <c r="K89" i="425"/>
  <c r="E90" i="425" s="1"/>
  <c r="G90" i="425" s="1"/>
  <c r="AQ78" i="72" l="1"/>
  <c r="AQ78" i="425"/>
  <c r="AQ78" i="329"/>
  <c r="M89" i="329"/>
  <c r="Q88" i="329"/>
  <c r="AL80" i="28"/>
  <c r="AN80" i="28"/>
  <c r="AH80" i="28"/>
  <c r="AO80" i="28"/>
  <c r="AI80" i="28"/>
  <c r="AK80" i="28" s="1"/>
  <c r="AP80" i="28" s="1"/>
  <c r="AM80" i="28"/>
  <c r="AD81" i="28" a="1"/>
  <c r="AD81" i="28" s="1"/>
  <c r="Q88" i="427"/>
  <c r="M89" i="427"/>
  <c r="AG79" i="329"/>
  <c r="AR79" i="329" s="1"/>
  <c r="AF79" i="329"/>
  <c r="M89" i="72"/>
  <c r="Q88" i="72"/>
  <c r="V86" i="28"/>
  <c r="V87" i="28"/>
  <c r="V85" i="28"/>
  <c r="V88" i="28"/>
  <c r="V89" i="28"/>
  <c r="V83" i="28"/>
  <c r="V82" i="28"/>
  <c r="V84" i="28"/>
  <c r="AF79" i="425"/>
  <c r="AG79" i="425"/>
  <c r="AR79" i="425" s="1"/>
  <c r="Q90" i="28"/>
  <c r="M91" i="28"/>
  <c r="H90" i="427"/>
  <c r="I90" i="427"/>
  <c r="AF79" i="72"/>
  <c r="AG79" i="72"/>
  <c r="AR79" i="72" s="1"/>
  <c r="Q88" i="425"/>
  <c r="M89" i="425"/>
  <c r="H90" i="425"/>
  <c r="I90" i="425"/>
  <c r="AN78" i="427"/>
  <c r="AH78" i="427"/>
  <c r="AM78" i="427"/>
  <c r="AL78" i="427"/>
  <c r="AP78" i="427"/>
  <c r="AI78" i="427"/>
  <c r="AK78" i="427" s="1"/>
  <c r="AO78" i="427"/>
  <c r="AD79" i="427" a="1"/>
  <c r="AD79" i="427" s="1"/>
  <c r="I92" i="28"/>
  <c r="H92" i="28"/>
  <c r="H90" i="329"/>
  <c r="I90" i="329"/>
  <c r="I90" i="72"/>
  <c r="H90" i="72"/>
  <c r="AQ78" i="427" l="1"/>
  <c r="O89" i="72"/>
  <c r="P89" i="72"/>
  <c r="AL79" i="329"/>
  <c r="AM79" i="329"/>
  <c r="AO79" i="329"/>
  <c r="AP79" i="329"/>
  <c r="AN79" i="329"/>
  <c r="AH79" i="329"/>
  <c r="AI79" i="329"/>
  <c r="AK79" i="329" s="1"/>
  <c r="AD80" i="329" a="1"/>
  <c r="AD80" i="329" s="1"/>
  <c r="K90" i="329"/>
  <c r="E91" i="329" s="1"/>
  <c r="G91" i="329" s="1"/>
  <c r="L90" i="329"/>
  <c r="K90" i="427"/>
  <c r="E91" i="427" s="1"/>
  <c r="G91" i="427" s="1"/>
  <c r="L90" i="427"/>
  <c r="O89" i="427"/>
  <c r="P89" i="427"/>
  <c r="AP79" i="72"/>
  <c r="AM79" i="72"/>
  <c r="AN79" i="72"/>
  <c r="AL79" i="72"/>
  <c r="AO79" i="72"/>
  <c r="AI79" i="72"/>
  <c r="AK79" i="72" s="1"/>
  <c r="AH79" i="72"/>
  <c r="AD80" i="72" a="1"/>
  <c r="AD80" i="72" s="1"/>
  <c r="AG81" i="28"/>
  <c r="AF81" i="28"/>
  <c r="U90" i="28"/>
  <c r="T90" i="28"/>
  <c r="AG79" i="427"/>
  <c r="AR79" i="427" s="1"/>
  <c r="AF79" i="427"/>
  <c r="U88" i="427"/>
  <c r="T88" i="427"/>
  <c r="X83" i="28"/>
  <c r="Z83" i="28" s="1"/>
  <c r="Y83" i="28"/>
  <c r="X84" i="28"/>
  <c r="Z84" i="28" s="1"/>
  <c r="Y84" i="28"/>
  <c r="U88" i="329"/>
  <c r="T88" i="329"/>
  <c r="Y85" i="28"/>
  <c r="X85" i="28"/>
  <c r="Z85" i="28" s="1"/>
  <c r="P89" i="329"/>
  <c r="O89" i="329"/>
  <c r="Y82" i="28"/>
  <c r="X82" i="28"/>
  <c r="Z82" i="28" s="1"/>
  <c r="Y87" i="28"/>
  <c r="X87" i="28"/>
  <c r="Z87" i="28" s="1"/>
  <c r="K92" i="28"/>
  <c r="E93" i="28" s="1"/>
  <c r="G93" i="28" s="1"/>
  <c r="L92" i="28"/>
  <c r="O91" i="28"/>
  <c r="P91" i="28"/>
  <c r="X89" i="28"/>
  <c r="Z89" i="28" s="1"/>
  <c r="Y89" i="28"/>
  <c r="Y86" i="28"/>
  <c r="X86" i="28"/>
  <c r="Z86" i="28" s="1"/>
  <c r="AL79" i="425"/>
  <c r="AP79" i="425"/>
  <c r="AM79" i="425"/>
  <c r="AH79" i="425"/>
  <c r="AO79" i="425"/>
  <c r="AI79" i="425"/>
  <c r="AK79" i="425" s="1"/>
  <c r="AN79" i="425"/>
  <c r="AD80" i="425" a="1"/>
  <c r="AD80" i="425" s="1"/>
  <c r="K90" i="425"/>
  <c r="E91" i="425" s="1"/>
  <c r="G91" i="425" s="1"/>
  <c r="L90" i="425"/>
  <c r="X88" i="28"/>
  <c r="Z88" i="28" s="1"/>
  <c r="Y88" i="28"/>
  <c r="P89" i="425"/>
  <c r="O89" i="425"/>
  <c r="U88" i="425"/>
  <c r="T88" i="425"/>
  <c r="K90" i="72"/>
  <c r="E91" i="72" s="1"/>
  <c r="G91" i="72" s="1"/>
  <c r="L90" i="72"/>
  <c r="T88" i="72"/>
  <c r="U88" i="72"/>
  <c r="AQ79" i="329" l="1"/>
  <c r="AQ79" i="72"/>
  <c r="AQ79" i="425"/>
  <c r="AB86" i="28"/>
  <c r="AC86" i="28"/>
  <c r="H91" i="427"/>
  <c r="I91" i="427"/>
  <c r="H91" i="329"/>
  <c r="I91" i="329"/>
  <c r="AF80" i="329"/>
  <c r="AG80" i="329"/>
  <c r="AR80" i="329" s="1"/>
  <c r="AB83" i="28"/>
  <c r="AC83" i="28"/>
  <c r="M90" i="425"/>
  <c r="Q89" i="425"/>
  <c r="Q91" i="28"/>
  <c r="M92" i="28"/>
  <c r="AN79" i="427"/>
  <c r="AO79" i="427"/>
  <c r="AL79" i="427"/>
  <c r="AP79" i="427"/>
  <c r="AM79" i="427"/>
  <c r="AI79" i="427"/>
  <c r="AK79" i="427" s="1"/>
  <c r="AH79" i="427"/>
  <c r="AD80" i="427" a="1"/>
  <c r="AD80" i="427" s="1"/>
  <c r="AC88" i="28"/>
  <c r="AB88" i="28"/>
  <c r="I91" i="425"/>
  <c r="H91" i="425"/>
  <c r="AL81" i="28"/>
  <c r="AN81" i="28"/>
  <c r="AH81" i="28"/>
  <c r="AO81" i="28"/>
  <c r="AM81" i="28"/>
  <c r="AI81" i="28"/>
  <c r="AK81" i="28" s="1"/>
  <c r="AP81" i="28" s="1"/>
  <c r="I91" i="72"/>
  <c r="H91" i="72"/>
  <c r="Q89" i="427"/>
  <c r="M90" i="427"/>
  <c r="AC89" i="28"/>
  <c r="AB89" i="28"/>
  <c r="AB87" i="28"/>
  <c r="AC87" i="28"/>
  <c r="AG80" i="72"/>
  <c r="AR80" i="72" s="1"/>
  <c r="AF80" i="72"/>
  <c r="AC82" i="28"/>
  <c r="AB82" i="28"/>
  <c r="AD82" i="28" s="1" a="1"/>
  <c r="AD82" i="28" s="1"/>
  <c r="AC85" i="28"/>
  <c r="AB85" i="28"/>
  <c r="AB84" i="28"/>
  <c r="AC84" i="28"/>
  <c r="H93" i="28"/>
  <c r="I93" i="28"/>
  <c r="AG80" i="425"/>
  <c r="AR80" i="425" s="1"/>
  <c r="AF80" i="425"/>
  <c r="Q89" i="329"/>
  <c r="M90" i="329"/>
  <c r="Q89" i="72"/>
  <c r="M90" i="72"/>
  <c r="AQ79" i="427" l="1"/>
  <c r="O90" i="425"/>
  <c r="P90" i="425"/>
  <c r="U89" i="425"/>
  <c r="T89" i="425"/>
  <c r="AG82" i="28"/>
  <c r="AF82" i="28"/>
  <c r="AD83" i="28" s="1" a="1"/>
  <c r="AD83" i="28" s="1"/>
  <c r="AI80" i="329"/>
  <c r="AK80" i="329" s="1"/>
  <c r="AH80" i="329"/>
  <c r="AN80" i="329"/>
  <c r="AO80" i="329"/>
  <c r="AP80" i="329"/>
  <c r="AL80" i="329"/>
  <c r="AM80" i="329"/>
  <c r="AD81" i="329" a="1"/>
  <c r="AD81" i="329" s="1"/>
  <c r="L91" i="425"/>
  <c r="K91" i="425"/>
  <c r="E92" i="425" s="1"/>
  <c r="G92" i="425" s="1"/>
  <c r="L91" i="329"/>
  <c r="K91" i="329"/>
  <c r="E92" i="329" s="1"/>
  <c r="G92" i="329" s="1"/>
  <c r="O92" i="28"/>
  <c r="P92" i="28"/>
  <c r="AF80" i="427"/>
  <c r="AG80" i="427"/>
  <c r="AR80" i="427" s="1"/>
  <c r="K91" i="427"/>
  <c r="E92" i="427" s="1"/>
  <c r="G92" i="427" s="1"/>
  <c r="L91" i="427"/>
  <c r="L91" i="72"/>
  <c r="K91" i="72"/>
  <c r="E92" i="72" s="1"/>
  <c r="G92" i="72" s="1"/>
  <c r="U91" i="28"/>
  <c r="T91" i="28"/>
  <c r="P90" i="72"/>
  <c r="O90" i="72"/>
  <c r="T89" i="72"/>
  <c r="U89" i="72"/>
  <c r="AM80" i="72"/>
  <c r="AN80" i="72"/>
  <c r="AO80" i="72"/>
  <c r="AH80" i="72"/>
  <c r="AP80" i="72"/>
  <c r="AL80" i="72"/>
  <c r="AI80" i="72"/>
  <c r="AK80" i="72" s="1"/>
  <c r="AD81" i="72" a="1"/>
  <c r="AD81" i="72" s="1"/>
  <c r="T89" i="329"/>
  <c r="U89" i="329"/>
  <c r="P90" i="427"/>
  <c r="O90" i="427"/>
  <c r="AH80" i="425"/>
  <c r="AL80" i="425"/>
  <c r="AI80" i="425"/>
  <c r="AK80" i="425" s="1"/>
  <c r="AO80" i="425"/>
  <c r="AP80" i="425"/>
  <c r="AN80" i="425"/>
  <c r="AM80" i="425"/>
  <c r="AD81" i="425" a="1"/>
  <c r="AD81" i="425" s="1"/>
  <c r="L93" i="28"/>
  <c r="K93" i="28"/>
  <c r="E94" i="28" s="1"/>
  <c r="G94" i="28" s="1"/>
  <c r="U89" i="427"/>
  <c r="T89" i="427"/>
  <c r="P90" i="329"/>
  <c r="O90" i="329"/>
  <c r="AQ80" i="72" l="1"/>
  <c r="AQ80" i="425"/>
  <c r="AQ80" i="329"/>
  <c r="M91" i="427"/>
  <c r="Q90" i="427"/>
  <c r="H92" i="72"/>
  <c r="I92" i="72"/>
  <c r="AG81" i="329"/>
  <c r="AR81" i="329" s="1"/>
  <c r="AF81" i="329"/>
  <c r="V87" i="329"/>
  <c r="V88" i="329"/>
  <c r="V84" i="329"/>
  <c r="V83" i="329"/>
  <c r="V85" i="329"/>
  <c r="V89" i="329"/>
  <c r="V86" i="329"/>
  <c r="V82" i="329"/>
  <c r="AM80" i="427"/>
  <c r="AN80" i="427"/>
  <c r="AH80" i="427"/>
  <c r="AL80" i="427"/>
  <c r="AO80" i="427"/>
  <c r="AI80" i="427"/>
  <c r="AK80" i="427" s="1"/>
  <c r="AP80" i="427"/>
  <c r="AD81" i="427" a="1"/>
  <c r="AD81" i="427" s="1"/>
  <c r="V85" i="72"/>
  <c r="V83" i="72"/>
  <c r="V88" i="72"/>
  <c r="V89" i="72"/>
  <c r="V87" i="72"/>
  <c r="V84" i="72"/>
  <c r="V86" i="72"/>
  <c r="V82" i="72"/>
  <c r="Q90" i="72"/>
  <c r="M91" i="72"/>
  <c r="AF83" i="28"/>
  <c r="AG83" i="28"/>
  <c r="H92" i="427"/>
  <c r="I92" i="427"/>
  <c r="AI82" i="28"/>
  <c r="AK82" i="28" s="1"/>
  <c r="AP82" i="28" s="1"/>
  <c r="AL82" i="28"/>
  <c r="AN82" i="28"/>
  <c r="AM82" i="28"/>
  <c r="AH82" i="28"/>
  <c r="AO82" i="28"/>
  <c r="V82" i="425"/>
  <c r="V86" i="425"/>
  <c r="V88" i="425"/>
  <c r="V85" i="425"/>
  <c r="V89" i="425"/>
  <c r="V87" i="425"/>
  <c r="V84" i="425"/>
  <c r="V83" i="425"/>
  <c r="V83" i="427"/>
  <c r="V89" i="427"/>
  <c r="V88" i="427"/>
  <c r="V87" i="427"/>
  <c r="V85" i="427"/>
  <c r="V84" i="427"/>
  <c r="V82" i="427"/>
  <c r="V86" i="427"/>
  <c r="I94" i="28"/>
  <c r="H94" i="28"/>
  <c r="AF81" i="425"/>
  <c r="AG81" i="425"/>
  <c r="AR81" i="425" s="1"/>
  <c r="I92" i="329"/>
  <c r="H92" i="329"/>
  <c r="M93" i="28"/>
  <c r="Q92" i="28"/>
  <c r="Q90" i="329"/>
  <c r="M91" i="329"/>
  <c r="AG81" i="72"/>
  <c r="AR81" i="72" s="1"/>
  <c r="AF81" i="72"/>
  <c r="H92" i="425"/>
  <c r="I92" i="425"/>
  <c r="Q90" i="425"/>
  <c r="M91" i="425"/>
  <c r="AQ80" i="427" l="1"/>
  <c r="Y86" i="329"/>
  <c r="X86" i="329"/>
  <c r="Z86" i="329" s="1"/>
  <c r="Y86" i="72"/>
  <c r="X86" i="72"/>
  <c r="Z86" i="72" s="1"/>
  <c r="Y89" i="329"/>
  <c r="X89" i="329"/>
  <c r="Z89" i="329" s="1"/>
  <c r="X84" i="72"/>
  <c r="Z84" i="72" s="1"/>
  <c r="Y84" i="72"/>
  <c r="X85" i="329"/>
  <c r="Z85" i="329" s="1"/>
  <c r="Y85" i="329"/>
  <c r="U90" i="72"/>
  <c r="T90" i="72"/>
  <c r="X88" i="425"/>
  <c r="Z88" i="425" s="1"/>
  <c r="Y88" i="425"/>
  <c r="K92" i="329"/>
  <c r="E93" i="329" s="1"/>
  <c r="G93" i="329" s="1"/>
  <c r="L92" i="329"/>
  <c r="X86" i="425"/>
  <c r="Z86" i="425" s="1"/>
  <c r="Y86" i="425"/>
  <c r="X87" i="72"/>
  <c r="Z87" i="72" s="1"/>
  <c r="Y87" i="72"/>
  <c r="Y83" i="329"/>
  <c r="X83" i="329"/>
  <c r="Z83" i="329" s="1"/>
  <c r="Y89" i="72"/>
  <c r="X89" i="72"/>
  <c r="Z89" i="72" s="1"/>
  <c r="Y84" i="329"/>
  <c r="X84" i="329"/>
  <c r="Z84" i="329" s="1"/>
  <c r="O91" i="329"/>
  <c r="P91" i="329"/>
  <c r="X88" i="72"/>
  <c r="Z88" i="72" s="1"/>
  <c r="Y88" i="72"/>
  <c r="X88" i="329"/>
  <c r="Z88" i="329" s="1"/>
  <c r="Y88" i="329"/>
  <c r="X83" i="425"/>
  <c r="Z83" i="425" s="1"/>
  <c r="Y83" i="425"/>
  <c r="Y82" i="72"/>
  <c r="X82" i="72"/>
  <c r="Z82" i="72" s="1"/>
  <c r="Y83" i="72"/>
  <c r="X83" i="72"/>
  <c r="Z83" i="72" s="1"/>
  <c r="Y87" i="329"/>
  <c r="X87" i="329"/>
  <c r="Z87" i="329" s="1"/>
  <c r="O91" i="72"/>
  <c r="P91" i="72"/>
  <c r="X87" i="425"/>
  <c r="Z87" i="425" s="1"/>
  <c r="Y87" i="425"/>
  <c r="Y89" i="425"/>
  <c r="X89" i="425"/>
  <c r="Z89" i="425" s="1"/>
  <c r="X85" i="72"/>
  <c r="Z85" i="72" s="1"/>
  <c r="Y85" i="72"/>
  <c r="AM81" i="329"/>
  <c r="AN81" i="329"/>
  <c r="AI81" i="329"/>
  <c r="AK81" i="329" s="1"/>
  <c r="AO81" i="329"/>
  <c r="AP81" i="329"/>
  <c r="AL81" i="329"/>
  <c r="AH81" i="329"/>
  <c r="AO83" i="28"/>
  <c r="AN83" i="28"/>
  <c r="AI83" i="28"/>
  <c r="AK83" i="28" s="1"/>
  <c r="AP83" i="28" s="1"/>
  <c r="AH83" i="28"/>
  <c r="AM83" i="28"/>
  <c r="AL83" i="28"/>
  <c r="AD84" i="28" a="1"/>
  <c r="AD84" i="28" s="1"/>
  <c r="U92" i="28"/>
  <c r="T92" i="28"/>
  <c r="L92" i="72"/>
  <c r="K92" i="72"/>
  <c r="E93" i="72" s="1"/>
  <c r="G93" i="72" s="1"/>
  <c r="AL81" i="425"/>
  <c r="AO81" i="425"/>
  <c r="AI81" i="425"/>
  <c r="AK81" i="425" s="1"/>
  <c r="AP81" i="425"/>
  <c r="AM81" i="425"/>
  <c r="AH81" i="425"/>
  <c r="AN81" i="425"/>
  <c r="P91" i="425"/>
  <c r="O91" i="425"/>
  <c r="X84" i="425"/>
  <c r="Z84" i="425" s="1"/>
  <c r="Y84" i="425"/>
  <c r="X82" i="329"/>
  <c r="Z82" i="329" s="1"/>
  <c r="Y82" i="329"/>
  <c r="Y82" i="425"/>
  <c r="X82" i="425"/>
  <c r="Z82" i="425" s="1"/>
  <c r="L94" i="28"/>
  <c r="K94" i="28"/>
  <c r="E95" i="28" s="1"/>
  <c r="G95" i="28" s="1"/>
  <c r="T90" i="425"/>
  <c r="U90" i="425"/>
  <c r="Y84" i="427"/>
  <c r="X84" i="427"/>
  <c r="Z84" i="427" s="1"/>
  <c r="T90" i="427"/>
  <c r="U90" i="427"/>
  <c r="T90" i="329"/>
  <c r="U90" i="329"/>
  <c r="O93" i="28"/>
  <c r="P93" i="28"/>
  <c r="X85" i="425"/>
  <c r="Z85" i="425" s="1"/>
  <c r="Y85" i="425"/>
  <c r="Y86" i="427"/>
  <c r="X86" i="427"/>
  <c r="Z86" i="427" s="1"/>
  <c r="K92" i="425"/>
  <c r="E93" i="425" s="1"/>
  <c r="G93" i="425" s="1"/>
  <c r="L92" i="425"/>
  <c r="X87" i="427"/>
  <c r="Z87" i="427" s="1"/>
  <c r="Y87" i="427"/>
  <c r="L92" i="427"/>
  <c r="K92" i="427"/>
  <c r="E93" i="427" s="1"/>
  <c r="G93" i="427" s="1"/>
  <c r="P91" i="427"/>
  <c r="O91" i="427"/>
  <c r="Y82" i="427"/>
  <c r="X82" i="427"/>
  <c r="Z82" i="427" s="1"/>
  <c r="Y85" i="427"/>
  <c r="X85" i="427"/>
  <c r="Z85" i="427" s="1"/>
  <c r="AL81" i="72"/>
  <c r="AN81" i="72"/>
  <c r="AI81" i="72"/>
  <c r="AK81" i="72" s="1"/>
  <c r="AO81" i="72"/>
  <c r="AM81" i="72"/>
  <c r="AP81" i="72"/>
  <c r="AH81" i="72"/>
  <c r="X89" i="427"/>
  <c r="Z89" i="427" s="1"/>
  <c r="Y89" i="427"/>
  <c r="AF81" i="427"/>
  <c r="AG81" i="427"/>
  <c r="AR81" i="427" s="1"/>
  <c r="X88" i="427"/>
  <c r="Z88" i="427" s="1"/>
  <c r="Y88" i="427"/>
  <c r="Y83" i="427"/>
  <c r="X83" i="427"/>
  <c r="Z83" i="427" s="1"/>
  <c r="AQ81" i="72" l="1"/>
  <c r="AQ81" i="329"/>
  <c r="AQ81" i="425"/>
  <c r="AB85" i="425"/>
  <c r="AC85" i="425"/>
  <c r="AB83" i="72"/>
  <c r="AC83" i="72"/>
  <c r="AC86" i="425"/>
  <c r="AB86" i="425"/>
  <c r="AB82" i="72"/>
  <c r="AD82" i="72" s="1" a="1"/>
  <c r="AD82" i="72" s="1"/>
  <c r="AC82" i="72"/>
  <c r="M92" i="425"/>
  <c r="Q91" i="425"/>
  <c r="AB85" i="427"/>
  <c r="AC85" i="427"/>
  <c r="H93" i="329"/>
  <c r="I93" i="329"/>
  <c r="AB83" i="425"/>
  <c r="AC83" i="425"/>
  <c r="AC88" i="425"/>
  <c r="AB88" i="425"/>
  <c r="AB84" i="427"/>
  <c r="AC84" i="427"/>
  <c r="AC88" i="329"/>
  <c r="AB88" i="329"/>
  <c r="AB82" i="427"/>
  <c r="AD82" i="427" s="1" a="1"/>
  <c r="AD82" i="427" s="1"/>
  <c r="AC82" i="427"/>
  <c r="AB83" i="427"/>
  <c r="AC83" i="427"/>
  <c r="Q91" i="427"/>
  <c r="M92" i="427"/>
  <c r="AC88" i="427"/>
  <c r="AB88" i="427"/>
  <c r="I93" i="427"/>
  <c r="H93" i="427"/>
  <c r="H93" i="72"/>
  <c r="I93" i="72"/>
  <c r="AB88" i="72"/>
  <c r="AC88" i="72"/>
  <c r="AB85" i="329"/>
  <c r="AC85" i="329"/>
  <c r="Q93" i="28"/>
  <c r="M94" i="28"/>
  <c r="I95" i="28"/>
  <c r="H95" i="28"/>
  <c r="AC85" i="72"/>
  <c r="AB85" i="72"/>
  <c r="AB89" i="425"/>
  <c r="AC89" i="425"/>
  <c r="M92" i="329"/>
  <c r="Q91" i="329"/>
  <c r="AB84" i="72"/>
  <c r="AC84" i="72"/>
  <c r="AC87" i="72"/>
  <c r="AB87" i="72"/>
  <c r="AN81" i="427"/>
  <c r="AM81" i="427"/>
  <c r="AL81" i="427"/>
  <c r="AO81" i="427"/>
  <c r="AH81" i="427"/>
  <c r="AP81" i="427"/>
  <c r="AI81" i="427"/>
  <c r="AK81" i="427" s="1"/>
  <c r="AC87" i="427"/>
  <c r="AB87" i="427"/>
  <c r="AB82" i="425"/>
  <c r="AD82" i="425" s="1" a="1"/>
  <c r="AD82" i="425" s="1"/>
  <c r="AC82" i="425"/>
  <c r="AC84" i="329"/>
  <c r="AB84" i="329"/>
  <c r="AB89" i="329"/>
  <c r="AC89" i="329"/>
  <c r="AB89" i="427"/>
  <c r="AC89" i="427"/>
  <c r="AF84" i="28"/>
  <c r="AG84" i="28"/>
  <c r="AC87" i="425"/>
  <c r="AB87" i="425"/>
  <c r="AC89" i="72"/>
  <c r="AB89" i="72"/>
  <c r="AB86" i="72"/>
  <c r="AC86" i="72"/>
  <c r="I93" i="425"/>
  <c r="H93" i="425"/>
  <c r="AC82" i="329"/>
  <c r="AB82" i="329"/>
  <c r="AD82" i="329" s="1" a="1"/>
  <c r="AD82" i="329" s="1"/>
  <c r="AB86" i="427"/>
  <c r="AC86" i="427"/>
  <c r="M92" i="72"/>
  <c r="Q91" i="72"/>
  <c r="AC83" i="329"/>
  <c r="AB83" i="329"/>
  <c r="AB86" i="329"/>
  <c r="AC86" i="329"/>
  <c r="AB84" i="425"/>
  <c r="AC84" i="425"/>
  <c r="AB87" i="329"/>
  <c r="AC87" i="329"/>
  <c r="AQ81" i="427" l="1"/>
  <c r="L93" i="329"/>
  <c r="K93" i="329"/>
  <c r="E94" i="329" s="1"/>
  <c r="G94" i="329" s="1"/>
  <c r="L93" i="72"/>
  <c r="K93" i="72"/>
  <c r="E94" i="72" s="1"/>
  <c r="G94" i="72" s="1"/>
  <c r="AF82" i="427"/>
  <c r="AD83" i="427" s="1" a="1"/>
  <c r="AD83" i="427" s="1"/>
  <c r="AG82" i="427"/>
  <c r="AR82" i="427" s="1"/>
  <c r="AG82" i="329"/>
  <c r="AR82" i="329" s="1"/>
  <c r="AF82" i="329"/>
  <c r="AD83" i="329" s="1" a="1"/>
  <c r="AD83" i="329" s="1"/>
  <c r="T91" i="425"/>
  <c r="U91" i="425"/>
  <c r="U91" i="329"/>
  <c r="T91" i="329"/>
  <c r="K93" i="427"/>
  <c r="E94" i="427" s="1"/>
  <c r="G94" i="427" s="1"/>
  <c r="L93" i="427"/>
  <c r="O92" i="425"/>
  <c r="P92" i="425"/>
  <c r="AM84" i="28"/>
  <c r="AI84" i="28"/>
  <c r="AK84" i="28" s="1"/>
  <c r="AP84" i="28" s="1"/>
  <c r="AH84" i="28"/>
  <c r="AO84" i="28"/>
  <c r="AL84" i="28"/>
  <c r="AN84" i="28"/>
  <c r="AD85" i="28" a="1"/>
  <c r="AD85" i="28" s="1"/>
  <c r="O92" i="329"/>
  <c r="P92" i="329"/>
  <c r="L93" i="425"/>
  <c r="K93" i="425"/>
  <c r="E94" i="425" s="1"/>
  <c r="G94" i="425" s="1"/>
  <c r="AF82" i="72"/>
  <c r="AG82" i="72"/>
  <c r="AR82" i="72" s="1"/>
  <c r="AG82" i="425"/>
  <c r="AR82" i="425" s="1"/>
  <c r="AF82" i="425"/>
  <c r="K95" i="28"/>
  <c r="E96" i="28" s="1"/>
  <c r="G96" i="28" s="1"/>
  <c r="L95" i="28"/>
  <c r="O94" i="28"/>
  <c r="P94" i="28"/>
  <c r="T93" i="28"/>
  <c r="U93" i="28"/>
  <c r="O92" i="427"/>
  <c r="P92" i="427"/>
  <c r="T91" i="427"/>
  <c r="U91" i="427"/>
  <c r="T91" i="72"/>
  <c r="U91" i="72"/>
  <c r="P92" i="72"/>
  <c r="O92" i="72"/>
  <c r="AI82" i="72" a="1"/>
  <c r="AI82" i="72" l="1"/>
  <c r="AK82" i="72" s="1"/>
  <c r="AD83" i="72" a="1"/>
  <c r="AD83" i="72" s="1"/>
  <c r="AF83" i="329"/>
  <c r="AG83" i="329"/>
  <c r="AR83" i="329" s="1"/>
  <c r="H94" i="329"/>
  <c r="I94" i="329"/>
  <c r="M93" i="329"/>
  <c r="Q92" i="329"/>
  <c r="AF83" i="427"/>
  <c r="AG83" i="427"/>
  <c r="AR83" i="427" s="1"/>
  <c r="Q92" i="72"/>
  <c r="M93" i="72"/>
  <c r="H94" i="425"/>
  <c r="I94" i="425"/>
  <c r="AG85" i="28"/>
  <c r="AF85" i="28"/>
  <c r="H96" i="28"/>
  <c r="I96" i="28"/>
  <c r="AH82" i="427"/>
  <c r="AI82" i="427"/>
  <c r="AK82" i="427" s="1"/>
  <c r="AM82" i="427"/>
  <c r="AP82" i="427"/>
  <c r="AO82" i="427"/>
  <c r="AN82" i="427"/>
  <c r="AL82" i="427"/>
  <c r="AF83" i="72"/>
  <c r="AG83" i="72"/>
  <c r="AR83" i="72" s="1"/>
  <c r="H94" i="72"/>
  <c r="I94" i="72"/>
  <c r="AH82" i="329"/>
  <c r="AM82" i="329"/>
  <c r="AI82" i="329"/>
  <c r="AK82" i="329" s="1"/>
  <c r="AL82" i="329"/>
  <c r="AN82" i="329"/>
  <c r="AO82" i="329"/>
  <c r="AP82" i="329"/>
  <c r="M93" i="427"/>
  <c r="Q92" i="427"/>
  <c r="H94" i="427"/>
  <c r="I94" i="427"/>
  <c r="AP82" i="425"/>
  <c r="AN82" i="425"/>
  <c r="AM82" i="425"/>
  <c r="AI82" i="425"/>
  <c r="AK82" i="425" s="1"/>
  <c r="AH82" i="425"/>
  <c r="AO82" i="425"/>
  <c r="AL82" i="425"/>
  <c r="AD83" i="425" a="1"/>
  <c r="AD83" i="425" s="1"/>
  <c r="M93" i="425"/>
  <c r="Q92" i="425"/>
  <c r="Q94" i="28"/>
  <c r="M95" i="28"/>
  <c r="AN82" i="72"/>
  <c r="AL82" i="72"/>
  <c r="AP82" i="72"/>
  <c r="AO82" i="72"/>
  <c r="AH82" i="72"/>
  <c r="AM82" i="72"/>
  <c r="AQ82" i="427" l="1"/>
  <c r="AQ82" i="72"/>
  <c r="AQ82" i="329"/>
  <c r="AQ82" i="425"/>
  <c r="U92" i="425"/>
  <c r="T92" i="425"/>
  <c r="K96" i="28"/>
  <c r="E97" i="28" s="1"/>
  <c r="G97" i="28" s="1"/>
  <c r="L96" i="28"/>
  <c r="O93" i="425"/>
  <c r="P93" i="425"/>
  <c r="AM85" i="28"/>
  <c r="AO85" i="28"/>
  <c r="AH85" i="28"/>
  <c r="AI85" i="28"/>
  <c r="AK85" i="28" s="1"/>
  <c r="AP85" i="28" s="1"/>
  <c r="AL85" i="28"/>
  <c r="AN85" i="28"/>
  <c r="AD86" i="28" a="1"/>
  <c r="AD86" i="28" s="1"/>
  <c r="L94" i="425"/>
  <c r="K94" i="425"/>
  <c r="E95" i="425" s="1"/>
  <c r="G95" i="425" s="1"/>
  <c r="AG83" i="425"/>
  <c r="AR83" i="425" s="1"/>
  <c r="AF83" i="425"/>
  <c r="L94" i="72"/>
  <c r="K94" i="72"/>
  <c r="E95" i="72" s="1"/>
  <c r="G95" i="72" s="1"/>
  <c r="O93" i="72"/>
  <c r="P93" i="72"/>
  <c r="T92" i="72"/>
  <c r="U92" i="72"/>
  <c r="AH83" i="72"/>
  <c r="AL83" i="72"/>
  <c r="AO83" i="72"/>
  <c r="AM83" i="72"/>
  <c r="AI83" i="72"/>
  <c r="AK83" i="72" s="1"/>
  <c r="AN83" i="72"/>
  <c r="AP83" i="72"/>
  <c r="AD84" i="72" a="1"/>
  <c r="AD84" i="72" s="1"/>
  <c r="AM83" i="427"/>
  <c r="AN83" i="427"/>
  <c r="AH83" i="427"/>
  <c r="AI83" i="427"/>
  <c r="AK83" i="427" s="1"/>
  <c r="AO83" i="427"/>
  <c r="AP83" i="427"/>
  <c r="AL83" i="427"/>
  <c r="AD84" i="427" a="1"/>
  <c r="AD84" i="427" s="1"/>
  <c r="T92" i="329"/>
  <c r="U92" i="329"/>
  <c r="P93" i="329"/>
  <c r="O93" i="329"/>
  <c r="L94" i="427"/>
  <c r="K94" i="427"/>
  <c r="E95" i="427" s="1"/>
  <c r="G95" i="427" s="1"/>
  <c r="T92" i="427"/>
  <c r="U92" i="427"/>
  <c r="P93" i="427"/>
  <c r="O93" i="427"/>
  <c r="L94" i="329"/>
  <c r="K94" i="329"/>
  <c r="E95" i="329" s="1"/>
  <c r="G95" i="329" s="1"/>
  <c r="O95" i="28"/>
  <c r="P95" i="28"/>
  <c r="U94" i="28"/>
  <c r="T94" i="28"/>
  <c r="AL83" i="329"/>
  <c r="AP83" i="329"/>
  <c r="AI83" i="329"/>
  <c r="AK83" i="329" s="1"/>
  <c r="AN83" i="329"/>
  <c r="AO83" i="329"/>
  <c r="AM83" i="329"/>
  <c r="AH83" i="329"/>
  <c r="AD84" i="329" a="1"/>
  <c r="AD84" i="329" s="1"/>
  <c r="AQ83" i="72" l="1"/>
  <c r="AQ83" i="427"/>
  <c r="AQ83" i="329"/>
  <c r="AL83" i="425"/>
  <c r="AM83" i="425"/>
  <c r="AP83" i="425"/>
  <c r="AO83" i="425"/>
  <c r="AI83" i="425"/>
  <c r="AK83" i="425" s="1"/>
  <c r="AN83" i="425"/>
  <c r="AH83" i="425"/>
  <c r="AD84" i="425" a="1"/>
  <c r="AD84" i="425" s="1"/>
  <c r="I95" i="329"/>
  <c r="H95" i="329"/>
  <c r="H95" i="425"/>
  <c r="I95" i="425"/>
  <c r="AG84" i="72"/>
  <c r="AR84" i="72" s="1"/>
  <c r="AF84" i="72"/>
  <c r="AG86" i="28"/>
  <c r="AF86" i="28"/>
  <c r="AG84" i="329"/>
  <c r="AR84" i="329" s="1"/>
  <c r="AF84" i="329"/>
  <c r="M94" i="425"/>
  <c r="Q93" i="425"/>
  <c r="AF84" i="427"/>
  <c r="AG84" i="427"/>
  <c r="AR84" i="427" s="1"/>
  <c r="I97" i="28"/>
  <c r="H97" i="28"/>
  <c r="M96" i="28"/>
  <c r="Q95" i="28"/>
  <c r="Q93" i="427"/>
  <c r="M94" i="427"/>
  <c r="H95" i="427"/>
  <c r="I95" i="427"/>
  <c r="Q93" i="329"/>
  <c r="M94" i="329"/>
  <c r="Q93" i="72"/>
  <c r="M94" i="72"/>
  <c r="H95" i="72"/>
  <c r="I95" i="72"/>
  <c r="AQ83" i="425" l="1"/>
  <c r="U95" i="28"/>
  <c r="T95" i="28"/>
  <c r="P94" i="427"/>
  <c r="O94" i="427"/>
  <c r="K95" i="329"/>
  <c r="E96" i="329" s="1"/>
  <c r="G96" i="329" s="1"/>
  <c r="L95" i="329"/>
  <c r="K97" i="28"/>
  <c r="E98" i="28" s="1"/>
  <c r="G98" i="28" s="1"/>
  <c r="L97" i="28"/>
  <c r="AN86" i="28"/>
  <c r="AI86" i="28"/>
  <c r="AK86" i="28" s="1"/>
  <c r="AP86" i="28" s="1"/>
  <c r="AH86" i="28"/>
  <c r="AO86" i="28"/>
  <c r="AL86" i="28"/>
  <c r="AM86" i="28"/>
  <c r="AD87" i="28" a="1"/>
  <c r="AD87" i="28" s="1"/>
  <c r="AN84" i="427"/>
  <c r="AP84" i="427"/>
  <c r="AM84" i="427"/>
  <c r="AI84" i="427"/>
  <c r="AK84" i="427" s="1"/>
  <c r="AL84" i="427"/>
  <c r="AO84" i="427"/>
  <c r="AH84" i="427"/>
  <c r="AD85" i="427" a="1"/>
  <c r="AD85" i="427" s="1"/>
  <c r="U93" i="329"/>
  <c r="T93" i="329"/>
  <c r="U93" i="427"/>
  <c r="T93" i="427"/>
  <c r="L95" i="427"/>
  <c r="K95" i="427"/>
  <c r="E96" i="427" s="1"/>
  <c r="G96" i="427" s="1"/>
  <c r="O96" i="28"/>
  <c r="P96" i="28"/>
  <c r="AO84" i="72"/>
  <c r="AN84" i="72"/>
  <c r="AH84" i="72"/>
  <c r="AL84" i="72"/>
  <c r="AM84" i="72"/>
  <c r="AP84" i="72"/>
  <c r="AI84" i="72"/>
  <c r="AK84" i="72" s="1"/>
  <c r="AD85" i="72" a="1"/>
  <c r="AD85" i="72" s="1"/>
  <c r="O94" i="72"/>
  <c r="P94" i="72"/>
  <c r="U93" i="72"/>
  <c r="T93" i="72"/>
  <c r="AN84" i="329"/>
  <c r="AM84" i="329"/>
  <c r="AO84" i="329"/>
  <c r="AL84" i="329"/>
  <c r="AI84" i="329"/>
  <c r="AK84" i="329" s="1"/>
  <c r="AP84" i="329"/>
  <c r="AH84" i="329"/>
  <c r="AD85" i="329" a="1"/>
  <c r="AD85" i="329" s="1"/>
  <c r="L95" i="425"/>
  <c r="K95" i="425"/>
  <c r="E96" i="425" s="1"/>
  <c r="G96" i="425" s="1"/>
  <c r="K95" i="72"/>
  <c r="E96" i="72" s="1"/>
  <c r="G96" i="72" s="1"/>
  <c r="L95" i="72"/>
  <c r="AF84" i="425"/>
  <c r="AG84" i="425"/>
  <c r="AR84" i="425" s="1"/>
  <c r="U93" i="425"/>
  <c r="T93" i="425"/>
  <c r="O94" i="425"/>
  <c r="P94" i="425"/>
  <c r="O94" i="329"/>
  <c r="P94" i="329"/>
  <c r="AQ84" i="72" l="1"/>
  <c r="AQ84" i="329"/>
  <c r="AQ84" i="427"/>
  <c r="AF87" i="28"/>
  <c r="AG87" i="28"/>
  <c r="AF85" i="329"/>
  <c r="AG85" i="329"/>
  <c r="AR85" i="329" s="1"/>
  <c r="I96" i="427"/>
  <c r="H96" i="427"/>
  <c r="Q96" i="28"/>
  <c r="M97" i="28"/>
  <c r="Q94" i="329"/>
  <c r="M95" i="329"/>
  <c r="I98" i="28"/>
  <c r="H98" i="28"/>
  <c r="M95" i="425"/>
  <c r="Q94" i="425"/>
  <c r="AG85" i="427"/>
  <c r="AR85" i="427" s="1"/>
  <c r="AF85" i="427"/>
  <c r="I96" i="329"/>
  <c r="H96" i="329"/>
  <c r="Q94" i="427"/>
  <c r="M95" i="427"/>
  <c r="I96" i="425"/>
  <c r="H96" i="425"/>
  <c r="AG85" i="72"/>
  <c r="AR85" i="72" s="1"/>
  <c r="AF85" i="72"/>
  <c r="M95" i="72"/>
  <c r="Q94" i="72"/>
  <c r="AH84" i="425"/>
  <c r="AI84" i="425"/>
  <c r="AK84" i="425" s="1"/>
  <c r="AP84" i="425"/>
  <c r="AN84" i="425"/>
  <c r="AO84" i="425"/>
  <c r="AL84" i="425"/>
  <c r="AM84" i="425"/>
  <c r="AD85" i="425" a="1"/>
  <c r="AD85" i="425" s="1"/>
  <c r="H96" i="72"/>
  <c r="I96" i="72"/>
  <c r="AQ84" i="425" l="1"/>
  <c r="P95" i="425"/>
  <c r="O95" i="425"/>
  <c r="K98" i="28"/>
  <c r="E99" i="28" s="1"/>
  <c r="G99" i="28" s="1"/>
  <c r="L98" i="28"/>
  <c r="AL85" i="72"/>
  <c r="AO85" i="72"/>
  <c r="AI85" i="72"/>
  <c r="AK85" i="72" s="1"/>
  <c r="AM85" i="72"/>
  <c r="AP85" i="72"/>
  <c r="AN85" i="72"/>
  <c r="AH85" i="72"/>
  <c r="AD86" i="72" a="1"/>
  <c r="AD86" i="72" s="1"/>
  <c r="O95" i="329"/>
  <c r="P95" i="329"/>
  <c r="T94" i="329"/>
  <c r="U94" i="329"/>
  <c r="K96" i="425"/>
  <c r="E97" i="425" s="1"/>
  <c r="G97" i="425" s="1"/>
  <c r="L96" i="425"/>
  <c r="P97" i="28"/>
  <c r="O97" i="28"/>
  <c r="T96" i="28"/>
  <c r="U96" i="28"/>
  <c r="P95" i="427"/>
  <c r="O95" i="427"/>
  <c r="U94" i="427"/>
  <c r="T94" i="427"/>
  <c r="T94" i="425"/>
  <c r="U94" i="425"/>
  <c r="U94" i="72"/>
  <c r="T94" i="72"/>
  <c r="K96" i="427"/>
  <c r="E97" i="427" s="1"/>
  <c r="G97" i="427" s="1"/>
  <c r="L96" i="427"/>
  <c r="L96" i="72"/>
  <c r="K96" i="72"/>
  <c r="E97" i="72" s="1"/>
  <c r="G97" i="72" s="1"/>
  <c r="AP85" i="329"/>
  <c r="AN85" i="329"/>
  <c r="AM85" i="329"/>
  <c r="AL85" i="329"/>
  <c r="AO85" i="329"/>
  <c r="AH85" i="329"/>
  <c r="AI85" i="329"/>
  <c r="AK85" i="329" s="1"/>
  <c r="AD86" i="329" a="1"/>
  <c r="AD86" i="329" s="1"/>
  <c r="O95" i="72"/>
  <c r="P95" i="72"/>
  <c r="L96" i="329"/>
  <c r="K96" i="329"/>
  <c r="E97" i="329" s="1"/>
  <c r="G97" i="329" s="1"/>
  <c r="AP85" i="427"/>
  <c r="AO85" i="427"/>
  <c r="AM85" i="427"/>
  <c r="AL85" i="427"/>
  <c r="AI85" i="427"/>
  <c r="AK85" i="427" s="1"/>
  <c r="AH85" i="427"/>
  <c r="AN85" i="427"/>
  <c r="AD86" i="427" a="1"/>
  <c r="AD86" i="427" s="1"/>
  <c r="AN87" i="28"/>
  <c r="AO87" i="28"/>
  <c r="AH87" i="28"/>
  <c r="AM87" i="28"/>
  <c r="AI87" i="28"/>
  <c r="AK87" i="28" s="1"/>
  <c r="AP87" i="28" s="1"/>
  <c r="AL87" i="28"/>
  <c r="AD88" i="28" a="1"/>
  <c r="AD88" i="28" s="1"/>
  <c r="AG85" i="425"/>
  <c r="AR85" i="425" s="1"/>
  <c r="AF85" i="425"/>
  <c r="AQ85" i="427" l="1"/>
  <c r="AQ85" i="72"/>
  <c r="AQ85" i="329"/>
  <c r="H97" i="72"/>
  <c r="I97" i="72"/>
  <c r="H97" i="427"/>
  <c r="I97" i="427"/>
  <c r="M96" i="329"/>
  <c r="Q95" i="329"/>
  <c r="AF86" i="72"/>
  <c r="AG86" i="72"/>
  <c r="AR86" i="72" s="1"/>
  <c r="AF86" i="427"/>
  <c r="AG86" i="427"/>
  <c r="AR86" i="427" s="1"/>
  <c r="H97" i="329"/>
  <c r="I97" i="329"/>
  <c r="I97" i="425"/>
  <c r="H97" i="425"/>
  <c r="AH85" i="425"/>
  <c r="AN85" i="425"/>
  <c r="AM85" i="425"/>
  <c r="AO85" i="425"/>
  <c r="AL85" i="425"/>
  <c r="AP85" i="425"/>
  <c r="AI85" i="425"/>
  <c r="AK85" i="425" s="1"/>
  <c r="AD86" i="425" a="1"/>
  <c r="AD86" i="425" s="1"/>
  <c r="M96" i="427"/>
  <c r="Q95" i="427"/>
  <c r="AF88" i="28"/>
  <c r="AG88" i="28"/>
  <c r="AF86" i="329"/>
  <c r="AG86" i="329"/>
  <c r="AR86" i="329" s="1"/>
  <c r="I99" i="28"/>
  <c r="H99" i="28"/>
  <c r="Q97" i="28"/>
  <c r="M98" i="28"/>
  <c r="M96" i="425"/>
  <c r="Q95" i="425"/>
  <c r="M96" i="72"/>
  <c r="Q95" i="72"/>
  <c r="AQ85" i="425" l="1"/>
  <c r="K97" i="329"/>
  <c r="E98" i="329" s="1"/>
  <c r="G98" i="329" s="1"/>
  <c r="L97" i="329"/>
  <c r="AL86" i="329"/>
  <c r="AI86" i="329"/>
  <c r="AK86" i="329" s="1"/>
  <c r="AM86" i="329"/>
  <c r="AN86" i="329"/>
  <c r="AH86" i="329"/>
  <c r="AO86" i="329"/>
  <c r="AP86" i="329"/>
  <c r="AD87" i="329" a="1"/>
  <c r="AD87" i="329" s="1"/>
  <c r="AL88" i="28"/>
  <c r="AO88" i="28"/>
  <c r="AI88" i="28"/>
  <c r="AK88" i="28" s="1"/>
  <c r="AP88" i="28" s="1"/>
  <c r="AH88" i="28"/>
  <c r="AN88" i="28"/>
  <c r="AM88" i="28"/>
  <c r="AD89" i="28" a="1"/>
  <c r="AD89" i="28" s="1"/>
  <c r="AM86" i="427"/>
  <c r="AI86" i="427"/>
  <c r="AK86" i="427" s="1"/>
  <c r="AP86" i="427"/>
  <c r="AH86" i="427"/>
  <c r="AO86" i="427"/>
  <c r="AN86" i="427"/>
  <c r="AL86" i="427"/>
  <c r="AD87" i="427" a="1"/>
  <c r="AD87" i="427" s="1"/>
  <c r="O96" i="427"/>
  <c r="P96" i="427"/>
  <c r="AP86" i="72"/>
  <c r="AN86" i="72"/>
  <c r="AO86" i="72"/>
  <c r="AL86" i="72"/>
  <c r="AH86" i="72"/>
  <c r="AM86" i="72"/>
  <c r="AI86" i="72"/>
  <c r="AK86" i="72" s="1"/>
  <c r="AD87" i="72" a="1"/>
  <c r="AD87" i="72" s="1"/>
  <c r="U95" i="329"/>
  <c r="T95" i="329"/>
  <c r="P96" i="329"/>
  <c r="O96" i="329"/>
  <c r="K97" i="427"/>
  <c r="E98" i="427" s="1"/>
  <c r="G98" i="427" s="1"/>
  <c r="L97" i="427"/>
  <c r="U95" i="72"/>
  <c r="T95" i="72"/>
  <c r="K97" i="425"/>
  <c r="E98" i="425" s="1"/>
  <c r="G98" i="425" s="1"/>
  <c r="L97" i="425"/>
  <c r="U95" i="427"/>
  <c r="T95" i="427"/>
  <c r="AG86" i="425"/>
  <c r="AR86" i="425" s="1"/>
  <c r="AF86" i="425"/>
  <c r="L97" i="72"/>
  <c r="K97" i="72"/>
  <c r="E98" i="72" s="1"/>
  <c r="G98" i="72" s="1"/>
  <c r="P96" i="425"/>
  <c r="O96" i="425"/>
  <c r="O96" i="72"/>
  <c r="P96" i="72"/>
  <c r="T95" i="425"/>
  <c r="U95" i="425"/>
  <c r="O98" i="28"/>
  <c r="P98" i="28"/>
  <c r="L99" i="28"/>
  <c r="K99" i="28"/>
  <c r="E100" i="28" s="1"/>
  <c r="G100" i="28" s="1"/>
  <c r="T97" i="28"/>
  <c r="U97" i="28"/>
  <c r="AQ86" i="427" l="1"/>
  <c r="AQ86" i="72"/>
  <c r="AQ86" i="329"/>
  <c r="AF89" i="28"/>
  <c r="AG89" i="28"/>
  <c r="H98" i="72"/>
  <c r="I98" i="72"/>
  <c r="AG87" i="329"/>
  <c r="AR87" i="329" s="1"/>
  <c r="AF87" i="329"/>
  <c r="H98" i="425"/>
  <c r="I98" i="425"/>
  <c r="Q96" i="427"/>
  <c r="M97" i="427"/>
  <c r="AF87" i="72"/>
  <c r="AG87" i="72"/>
  <c r="AR87" i="72" s="1"/>
  <c r="AF87" i="427"/>
  <c r="AG87" i="427"/>
  <c r="AR87" i="427" s="1"/>
  <c r="AN86" i="425"/>
  <c r="AI86" i="425"/>
  <c r="AK86" i="425" s="1"/>
  <c r="AL86" i="425"/>
  <c r="AH86" i="425"/>
  <c r="AM86" i="425"/>
  <c r="AO86" i="425"/>
  <c r="AP86" i="425"/>
  <c r="AD87" i="425" a="1"/>
  <c r="AD87" i="425" s="1"/>
  <c r="V93" i="28"/>
  <c r="V92" i="28"/>
  <c r="V94" i="28"/>
  <c r="V90" i="28"/>
  <c r="V96" i="28"/>
  <c r="V97" i="28"/>
  <c r="V95" i="28"/>
  <c r="V91" i="28"/>
  <c r="H98" i="427"/>
  <c r="I98" i="427"/>
  <c r="Q96" i="329"/>
  <c r="M97" i="329"/>
  <c r="I100" i="28"/>
  <c r="H100" i="28"/>
  <c r="Q96" i="425"/>
  <c r="M97" i="425"/>
  <c r="M99" i="28"/>
  <c r="Q98" i="28"/>
  <c r="Q96" i="72"/>
  <c r="M97" i="72"/>
  <c r="H98" i="329"/>
  <c r="I98" i="329"/>
  <c r="AQ86" i="425" l="1"/>
  <c r="AM87" i="427"/>
  <c r="AN87" i="427"/>
  <c r="AL87" i="427"/>
  <c r="AH87" i="427"/>
  <c r="AP87" i="427"/>
  <c r="AO87" i="427"/>
  <c r="AI87" i="427"/>
  <c r="AK87" i="427" s="1"/>
  <c r="AD88" i="427" a="1"/>
  <c r="AD88" i="427" s="1"/>
  <c r="X91" i="28"/>
  <c r="Z91" i="28" s="1"/>
  <c r="Y91" i="28"/>
  <c r="X95" i="28"/>
  <c r="Z95" i="28" s="1"/>
  <c r="Y95" i="28"/>
  <c r="X97" i="28"/>
  <c r="Z97" i="28" s="1"/>
  <c r="Y97" i="28"/>
  <c r="AH87" i="72"/>
  <c r="AO87" i="72"/>
  <c r="AM87" i="72"/>
  <c r="AL87" i="72"/>
  <c r="AP87" i="72"/>
  <c r="AI87" i="72"/>
  <c r="AK87" i="72" s="1"/>
  <c r="AN87" i="72"/>
  <c r="AD88" i="72" a="1"/>
  <c r="AD88" i="72" s="1"/>
  <c r="Y96" i="28"/>
  <c r="X96" i="28"/>
  <c r="Z96" i="28" s="1"/>
  <c r="P97" i="427"/>
  <c r="O97" i="427"/>
  <c r="U96" i="427"/>
  <c r="T96" i="427"/>
  <c r="L98" i="425"/>
  <c r="K98" i="425"/>
  <c r="E99" i="425" s="1"/>
  <c r="G99" i="425" s="1"/>
  <c r="Y92" i="28"/>
  <c r="X92" i="28"/>
  <c r="Z92" i="28" s="1"/>
  <c r="P97" i="72"/>
  <c r="O97" i="72"/>
  <c r="X93" i="28"/>
  <c r="Z93" i="28" s="1"/>
  <c r="Y93" i="28"/>
  <c r="O97" i="425"/>
  <c r="P97" i="425"/>
  <c r="Y94" i="28"/>
  <c r="X94" i="28"/>
  <c r="Z94" i="28" s="1"/>
  <c r="U98" i="28"/>
  <c r="T98" i="28"/>
  <c r="AM87" i="329"/>
  <c r="AL87" i="329"/>
  <c r="AN87" i="329"/>
  <c r="AO87" i="329"/>
  <c r="AI87" i="329"/>
  <c r="AK87" i="329" s="1"/>
  <c r="AP87" i="329"/>
  <c r="AH87" i="329"/>
  <c r="AD88" i="329" a="1"/>
  <c r="AD88" i="329" s="1"/>
  <c r="L100" i="28"/>
  <c r="K100" i="28"/>
  <c r="E101" i="28" s="1"/>
  <c r="G101" i="28" s="1"/>
  <c r="L98" i="329"/>
  <c r="K98" i="329"/>
  <c r="E99" i="329" s="1"/>
  <c r="G99" i="329" s="1"/>
  <c r="Y90" i="28"/>
  <c r="X90" i="28"/>
  <c r="Z90" i="28" s="1"/>
  <c r="L98" i="72"/>
  <c r="K98" i="72"/>
  <c r="E99" i="72" s="1"/>
  <c r="G99" i="72" s="1"/>
  <c r="P97" i="329"/>
  <c r="O97" i="329"/>
  <c r="AM89" i="28"/>
  <c r="AN89" i="28"/>
  <c r="AH89" i="28"/>
  <c r="AL89" i="28"/>
  <c r="AO89" i="28"/>
  <c r="AI89" i="28"/>
  <c r="AK89" i="28" s="1"/>
  <c r="AP89" i="28" s="1"/>
  <c r="U96" i="425"/>
  <c r="T96" i="425"/>
  <c r="T96" i="72"/>
  <c r="U96" i="72"/>
  <c r="P99" i="28"/>
  <c r="O99" i="28"/>
  <c r="AF87" i="425"/>
  <c r="AG87" i="425"/>
  <c r="AR87" i="425" s="1"/>
  <c r="U96" i="329"/>
  <c r="T96" i="329"/>
  <c r="K98" i="427"/>
  <c r="E99" i="427" s="1"/>
  <c r="G99" i="427" s="1"/>
  <c r="L98" i="427"/>
  <c r="AQ87" i="329" l="1"/>
  <c r="AQ87" i="427"/>
  <c r="AQ87" i="72"/>
  <c r="M98" i="425"/>
  <c r="Q97" i="425"/>
  <c r="Q99" i="28"/>
  <c r="M100" i="28"/>
  <c r="AB93" i="28"/>
  <c r="AC93" i="28"/>
  <c r="H99" i="329"/>
  <c r="I99" i="329"/>
  <c r="I101" i="28"/>
  <c r="H101" i="28"/>
  <c r="M98" i="72"/>
  <c r="Q97" i="72"/>
  <c r="AF88" i="329"/>
  <c r="AG88" i="329"/>
  <c r="AR88" i="329" s="1"/>
  <c r="AC92" i="28"/>
  <c r="AB92" i="28"/>
  <c r="AC97" i="28"/>
  <c r="AB97" i="28"/>
  <c r="H99" i="425"/>
  <c r="I99" i="425"/>
  <c r="AC95" i="28"/>
  <c r="AB95" i="28"/>
  <c r="AC91" i="28"/>
  <c r="AB91" i="28"/>
  <c r="AG88" i="427"/>
  <c r="AR88" i="427" s="1"/>
  <c r="AF88" i="427"/>
  <c r="Q97" i="427"/>
  <c r="M98" i="427"/>
  <c r="AB96" i="28"/>
  <c r="AC96" i="28"/>
  <c r="I99" i="72"/>
  <c r="H99" i="72"/>
  <c r="AF88" i="72"/>
  <c r="AG88" i="72"/>
  <c r="AR88" i="72" s="1"/>
  <c r="Q97" i="329"/>
  <c r="M98" i="329"/>
  <c r="I99" i="427"/>
  <c r="H99" i="427"/>
  <c r="AC94" i="28"/>
  <c r="AB94" i="28"/>
  <c r="AB90" i="28"/>
  <c r="AD90" i="28" s="1" a="1"/>
  <c r="AD90" i="28" s="1"/>
  <c r="AC90" i="28"/>
  <c r="AN87" i="425"/>
  <c r="AP87" i="425"/>
  <c r="AO87" i="425"/>
  <c r="AL87" i="425"/>
  <c r="AH87" i="425"/>
  <c r="AM87" i="425"/>
  <c r="AI87" i="425"/>
  <c r="AK87" i="425" s="1"/>
  <c r="AD88" i="425" a="1"/>
  <c r="AD88" i="425" s="1"/>
  <c r="AQ87" i="425" l="1"/>
  <c r="K99" i="72"/>
  <c r="E100" i="72" s="1"/>
  <c r="G100" i="72" s="1"/>
  <c r="L99" i="72"/>
  <c r="AO88" i="329"/>
  <c r="AI88" i="329"/>
  <c r="AK88" i="329" s="1"/>
  <c r="AN88" i="329"/>
  <c r="AP88" i="329"/>
  <c r="AH88" i="329"/>
  <c r="AL88" i="329"/>
  <c r="AM88" i="329"/>
  <c r="AD89" i="329" a="1"/>
  <c r="AD89" i="329" s="1"/>
  <c r="U97" i="72"/>
  <c r="T97" i="72"/>
  <c r="O98" i="72"/>
  <c r="P98" i="72"/>
  <c r="T97" i="427"/>
  <c r="U97" i="427"/>
  <c r="L101" i="28"/>
  <c r="K101" i="28"/>
  <c r="E102" i="28" s="1"/>
  <c r="G102" i="28" s="1"/>
  <c r="AI88" i="427"/>
  <c r="AK88" i="427" s="1"/>
  <c r="AM88" i="427"/>
  <c r="AN88" i="427"/>
  <c r="AH88" i="427"/>
  <c r="AL88" i="427"/>
  <c r="AO88" i="427"/>
  <c r="AP88" i="427"/>
  <c r="AD89" i="427" a="1"/>
  <c r="AD89" i="427" s="1"/>
  <c r="K99" i="329"/>
  <c r="E100" i="329" s="1"/>
  <c r="G100" i="329" s="1"/>
  <c r="L99" i="329"/>
  <c r="O98" i="427"/>
  <c r="P98" i="427"/>
  <c r="AF90" i="28"/>
  <c r="AD91" i="28" s="1" a="1"/>
  <c r="AD91" i="28" s="1"/>
  <c r="AG90" i="28"/>
  <c r="AG88" i="425"/>
  <c r="AR88" i="425" s="1"/>
  <c r="AF88" i="425"/>
  <c r="O100" i="28"/>
  <c r="P100" i="28"/>
  <c r="K99" i="427"/>
  <c r="E100" i="427" s="1"/>
  <c r="G100" i="427" s="1"/>
  <c r="L99" i="427"/>
  <c r="T99" i="28"/>
  <c r="U99" i="28"/>
  <c r="K99" i="425"/>
  <c r="E100" i="425" s="1"/>
  <c r="G100" i="425" s="1"/>
  <c r="L99" i="425"/>
  <c r="P98" i="329"/>
  <c r="O98" i="329"/>
  <c r="U97" i="425"/>
  <c r="T97" i="425"/>
  <c r="T97" i="329"/>
  <c r="U97" i="329"/>
  <c r="O98" i="425"/>
  <c r="P98" i="425"/>
  <c r="AH88" i="72"/>
  <c r="AL88" i="72"/>
  <c r="AN88" i="72"/>
  <c r="AI88" i="72"/>
  <c r="AK88" i="72" s="1"/>
  <c r="AP88" i="72"/>
  <c r="AM88" i="72"/>
  <c r="AO88" i="72"/>
  <c r="AD89" i="72" a="1"/>
  <c r="AD89" i="72" s="1"/>
  <c r="AQ88" i="427" l="1"/>
  <c r="AQ88" i="72"/>
  <c r="AQ88" i="329"/>
  <c r="AF91" i="28"/>
  <c r="AG91" i="28"/>
  <c r="V97" i="329"/>
  <c r="V92" i="329"/>
  <c r="V90" i="329"/>
  <c r="V96" i="329"/>
  <c r="V94" i="329"/>
  <c r="V95" i="329"/>
  <c r="V91" i="329"/>
  <c r="V93" i="329"/>
  <c r="V94" i="427"/>
  <c r="V96" i="427"/>
  <c r="V91" i="427"/>
  <c r="V95" i="427"/>
  <c r="V93" i="427"/>
  <c r="V92" i="427"/>
  <c r="V90" i="427"/>
  <c r="V97" i="427"/>
  <c r="AM90" i="28"/>
  <c r="AI90" i="28"/>
  <c r="AK90" i="28" s="1"/>
  <c r="AP90" i="28" s="1"/>
  <c r="AH90" i="28"/>
  <c r="AN90" i="28"/>
  <c r="AL90" i="28"/>
  <c r="AO90" i="28"/>
  <c r="Q98" i="72"/>
  <c r="M99" i="72"/>
  <c r="V90" i="72"/>
  <c r="V94" i="72"/>
  <c r="V95" i="72"/>
  <c r="V93" i="72"/>
  <c r="V92" i="72"/>
  <c r="V91" i="72"/>
  <c r="V96" i="72"/>
  <c r="V97" i="72"/>
  <c r="AF89" i="329"/>
  <c r="AG89" i="329"/>
  <c r="AR89" i="329" s="1"/>
  <c r="M99" i="329"/>
  <c r="Q98" i="329"/>
  <c r="I100" i="425"/>
  <c r="H100" i="425"/>
  <c r="I100" i="329"/>
  <c r="H100" i="329"/>
  <c r="AG89" i="427"/>
  <c r="AR89" i="427" s="1"/>
  <c r="AF89" i="427"/>
  <c r="Q98" i="427"/>
  <c r="M99" i="427"/>
  <c r="AG89" i="72"/>
  <c r="AR89" i="72" s="1"/>
  <c r="AF89" i="72"/>
  <c r="V96" i="425"/>
  <c r="V94" i="425"/>
  <c r="V95" i="425"/>
  <c r="V93" i="425"/>
  <c r="V97" i="425"/>
  <c r="V92" i="425"/>
  <c r="V91" i="425"/>
  <c r="V90" i="425"/>
  <c r="I100" i="427"/>
  <c r="H100" i="427"/>
  <c r="I100" i="72"/>
  <c r="H100" i="72"/>
  <c r="Q100" i="28"/>
  <c r="M101" i="28"/>
  <c r="AI88" i="425"/>
  <c r="AK88" i="425" s="1"/>
  <c r="AM88" i="425"/>
  <c r="AL88" i="425"/>
  <c r="AH88" i="425"/>
  <c r="AO88" i="425"/>
  <c r="AN88" i="425"/>
  <c r="AP88" i="425"/>
  <c r="AD89" i="425" a="1"/>
  <c r="AD89" i="425" s="1"/>
  <c r="Q98" i="425"/>
  <c r="M99" i="425"/>
  <c r="I102" i="28"/>
  <c r="H102" i="28"/>
  <c r="AQ88" i="425" l="1"/>
  <c r="Y90" i="427"/>
  <c r="X90" i="427"/>
  <c r="Z90" i="427" s="1"/>
  <c r="X95" i="425"/>
  <c r="Z95" i="425" s="1"/>
  <c r="Y95" i="425"/>
  <c r="Y96" i="72"/>
  <c r="X96" i="72"/>
  <c r="Z96" i="72" s="1"/>
  <c r="Y92" i="427"/>
  <c r="X92" i="427"/>
  <c r="Z92" i="427" s="1"/>
  <c r="X93" i="427"/>
  <c r="Z93" i="427" s="1"/>
  <c r="Y93" i="427"/>
  <c r="Y96" i="425"/>
  <c r="X96" i="425"/>
  <c r="Z96" i="425" s="1"/>
  <c r="Y92" i="72"/>
  <c r="X92" i="72"/>
  <c r="Z92" i="72" s="1"/>
  <c r="Y95" i="427"/>
  <c r="X95" i="427"/>
  <c r="Z95" i="427" s="1"/>
  <c r="X93" i="425"/>
  <c r="Z93" i="425" s="1"/>
  <c r="Y93" i="425"/>
  <c r="AH89" i="72"/>
  <c r="AM89" i="72"/>
  <c r="AN89" i="72"/>
  <c r="AO89" i="72"/>
  <c r="AL89" i="72"/>
  <c r="AP89" i="72"/>
  <c r="AI89" i="72"/>
  <c r="AK89" i="72" s="1"/>
  <c r="X93" i="72"/>
  <c r="Z93" i="72" s="1"/>
  <c r="Y93" i="72"/>
  <c r="Y91" i="427"/>
  <c r="X91" i="427"/>
  <c r="Z91" i="427" s="1"/>
  <c r="Y96" i="427"/>
  <c r="X96" i="427"/>
  <c r="Z96" i="427" s="1"/>
  <c r="O99" i="427"/>
  <c r="P99" i="427"/>
  <c r="X94" i="72"/>
  <c r="Z94" i="72" s="1"/>
  <c r="Y94" i="72"/>
  <c r="X94" i="427"/>
  <c r="Z94" i="427" s="1"/>
  <c r="Y94" i="427"/>
  <c r="Y93" i="329"/>
  <c r="X93" i="329"/>
  <c r="Z93" i="329" s="1"/>
  <c r="T100" i="28"/>
  <c r="U100" i="28"/>
  <c r="AI89" i="427"/>
  <c r="AK89" i="427" s="1"/>
  <c r="AO89" i="427"/>
  <c r="AN89" i="427"/>
  <c r="AP89" i="427"/>
  <c r="AM89" i="427"/>
  <c r="AH89" i="427"/>
  <c r="AL89" i="427"/>
  <c r="P99" i="72"/>
  <c r="O99" i="72"/>
  <c r="X91" i="329"/>
  <c r="Z91" i="329" s="1"/>
  <c r="Y91" i="329"/>
  <c r="X95" i="72"/>
  <c r="Z95" i="72" s="1"/>
  <c r="Y95" i="72"/>
  <c r="P101" i="28"/>
  <c r="O101" i="28"/>
  <c r="T98" i="72"/>
  <c r="U98" i="72"/>
  <c r="X95" i="329"/>
  <c r="Z95" i="329" s="1"/>
  <c r="Y95" i="329"/>
  <c r="Y94" i="425"/>
  <c r="X94" i="425"/>
  <c r="Z94" i="425" s="1"/>
  <c r="X94" i="329"/>
  <c r="Z94" i="329" s="1"/>
  <c r="Y94" i="329"/>
  <c r="X96" i="329"/>
  <c r="Z96" i="329" s="1"/>
  <c r="Y96" i="329"/>
  <c r="L100" i="72"/>
  <c r="K100" i="72"/>
  <c r="E101" i="72" s="1"/>
  <c r="G101" i="72" s="1"/>
  <c r="X90" i="329"/>
  <c r="Z90" i="329" s="1"/>
  <c r="Y90" i="329"/>
  <c r="X92" i="329"/>
  <c r="Z92" i="329" s="1"/>
  <c r="Y92" i="329"/>
  <c r="L100" i="427"/>
  <c r="K100" i="427"/>
  <c r="E101" i="427" s="1"/>
  <c r="G101" i="427" s="1"/>
  <c r="U98" i="329"/>
  <c r="T98" i="329"/>
  <c r="Y97" i="329"/>
  <c r="X97" i="329"/>
  <c r="Z97" i="329" s="1"/>
  <c r="X91" i="72"/>
  <c r="Z91" i="72" s="1"/>
  <c r="Y91" i="72"/>
  <c r="T98" i="427"/>
  <c r="U98" i="427"/>
  <c r="K100" i="329"/>
  <c r="E101" i="329" s="1"/>
  <c r="G101" i="329" s="1"/>
  <c r="L100" i="329"/>
  <c r="Y97" i="72"/>
  <c r="X97" i="72"/>
  <c r="Z97" i="72" s="1"/>
  <c r="X90" i="72"/>
  <c r="Z90" i="72" s="1"/>
  <c r="Y90" i="72"/>
  <c r="L100" i="425"/>
  <c r="K100" i="425"/>
  <c r="E101" i="425" s="1"/>
  <c r="G101" i="425" s="1"/>
  <c r="X90" i="425"/>
  <c r="Z90" i="425" s="1"/>
  <c r="Y90" i="425"/>
  <c r="U98" i="425"/>
  <c r="T98" i="425"/>
  <c r="X91" i="425"/>
  <c r="Z91" i="425" s="1"/>
  <c r="Y91" i="425"/>
  <c r="AN89" i="329"/>
  <c r="AM89" i="329"/>
  <c r="AH89" i="329"/>
  <c r="AO89" i="329"/>
  <c r="AP89" i="329"/>
  <c r="AI89" i="329"/>
  <c r="AK89" i="329" s="1"/>
  <c r="AL89" i="329"/>
  <c r="P99" i="329"/>
  <c r="O99" i="329"/>
  <c r="O99" i="425"/>
  <c r="P99" i="425"/>
  <c r="X92" i="425"/>
  <c r="Z92" i="425" s="1"/>
  <c r="Y92" i="425"/>
  <c r="K102" i="28"/>
  <c r="E103" i="28" s="1"/>
  <c r="G103" i="28" s="1"/>
  <c r="L102" i="28"/>
  <c r="AG89" i="425"/>
  <c r="AR89" i="425" s="1"/>
  <c r="AF89" i="425"/>
  <c r="Y97" i="425"/>
  <c r="X97" i="425"/>
  <c r="Z97" i="425" s="1"/>
  <c r="Y97" i="427"/>
  <c r="X97" i="427"/>
  <c r="Z97" i="427" s="1"/>
  <c r="AH91" i="28"/>
  <c r="AI91" i="28"/>
  <c r="AK91" i="28" s="1"/>
  <c r="AP91" i="28" s="1"/>
  <c r="AO91" i="28"/>
  <c r="AN91" i="28"/>
  <c r="AL91" i="28"/>
  <c r="AM91" i="28"/>
  <c r="AD92" i="28" a="1"/>
  <c r="AD92" i="28" s="1"/>
  <c r="AQ89" i="329" l="1"/>
  <c r="AQ89" i="72"/>
  <c r="AQ89" i="427"/>
  <c r="Q101" i="28"/>
  <c r="M102" i="28"/>
  <c r="H103" i="28"/>
  <c r="I103" i="28"/>
  <c r="AC90" i="425"/>
  <c r="AB90" i="425"/>
  <c r="AD90" i="425" s="1" a="1"/>
  <c r="AD90" i="425" s="1"/>
  <c r="AC94" i="427"/>
  <c r="AB94" i="427"/>
  <c r="AB93" i="425"/>
  <c r="AC93" i="425"/>
  <c r="AB93" i="329"/>
  <c r="AC93" i="329"/>
  <c r="I101" i="427"/>
  <c r="H101" i="427"/>
  <c r="H101" i="425"/>
  <c r="I101" i="425"/>
  <c r="AC92" i="329"/>
  <c r="AB92" i="329"/>
  <c r="AB95" i="427"/>
  <c r="AC95" i="427"/>
  <c r="AC92" i="425"/>
  <c r="AB92" i="425"/>
  <c r="AC95" i="72"/>
  <c r="AB95" i="72"/>
  <c r="AB94" i="72"/>
  <c r="AC94" i="72"/>
  <c r="AB92" i="72"/>
  <c r="AC92" i="72"/>
  <c r="Q99" i="427"/>
  <c r="M100" i="427"/>
  <c r="AB91" i="329"/>
  <c r="AC91" i="329"/>
  <c r="AG92" i="28"/>
  <c r="AF92" i="28"/>
  <c r="Q99" i="329"/>
  <c r="M100" i="329"/>
  <c r="AC90" i="72"/>
  <c r="AB90" i="72"/>
  <c r="AD90" i="72" s="1" a="1"/>
  <c r="AD90" i="72" s="1"/>
  <c r="H101" i="72"/>
  <c r="I101" i="72"/>
  <c r="M100" i="72"/>
  <c r="Q99" i="72"/>
  <c r="AB96" i="427"/>
  <c r="AC96" i="427"/>
  <c r="AC96" i="425"/>
  <c r="AB96" i="425"/>
  <c r="AI89" i="425"/>
  <c r="AK89" i="425" s="1"/>
  <c r="AL89" i="425"/>
  <c r="AO89" i="425"/>
  <c r="AN89" i="425"/>
  <c r="AM89" i="425"/>
  <c r="AH89" i="425"/>
  <c r="AP89" i="425"/>
  <c r="AC90" i="329"/>
  <c r="AB90" i="329"/>
  <c r="AD90" i="329" s="1" a="1"/>
  <c r="AD90" i="329" s="1"/>
  <c r="AC97" i="72"/>
  <c r="AB97" i="72"/>
  <c r="AC91" i="427"/>
  <c r="AB91" i="427"/>
  <c r="AC93" i="427"/>
  <c r="AB93" i="427"/>
  <c r="AB96" i="329"/>
  <c r="AC96" i="329"/>
  <c r="H101" i="329"/>
  <c r="I101" i="329"/>
  <c r="AB92" i="427"/>
  <c r="AC92" i="427"/>
  <c r="AB94" i="329"/>
  <c r="AC94" i="329"/>
  <c r="AB93" i="72"/>
  <c r="AC93" i="72"/>
  <c r="AC96" i="72"/>
  <c r="AB96" i="72"/>
  <c r="AB94" i="425"/>
  <c r="AC94" i="425"/>
  <c r="AC97" i="329"/>
  <c r="AB97" i="329"/>
  <c r="AB95" i="425"/>
  <c r="AC95" i="425"/>
  <c r="Q99" i="425"/>
  <c r="M100" i="425"/>
  <c r="AB91" i="72"/>
  <c r="AC91" i="72"/>
  <c r="AB97" i="425"/>
  <c r="AC97" i="425"/>
  <c r="AC90" i="427"/>
  <c r="AB90" i="427"/>
  <c r="AD90" i="427" s="1" a="1"/>
  <c r="AD90" i="427" s="1"/>
  <c r="AC97" i="427"/>
  <c r="AB97" i="427"/>
  <c r="AB91" i="425"/>
  <c r="AC91" i="425"/>
  <c r="AC95" i="329"/>
  <c r="AB95" i="329"/>
  <c r="AQ89" i="425" l="1"/>
  <c r="U99" i="72"/>
  <c r="T99" i="72"/>
  <c r="T99" i="425"/>
  <c r="U99" i="425"/>
  <c r="P100" i="72"/>
  <c r="O100" i="72"/>
  <c r="P100" i="425"/>
  <c r="O100" i="425"/>
  <c r="L101" i="72"/>
  <c r="K101" i="72"/>
  <c r="E102" i="72" s="1"/>
  <c r="G102" i="72" s="1"/>
  <c r="AF90" i="72"/>
  <c r="AD91" i="72" s="1" a="1"/>
  <c r="AD91" i="72" s="1"/>
  <c r="AG90" i="72"/>
  <c r="AR90" i="72" s="1"/>
  <c r="AG90" i="425"/>
  <c r="AR90" i="425" s="1"/>
  <c r="AF90" i="425"/>
  <c r="AD91" i="425" s="1" a="1"/>
  <c r="AD91" i="425" s="1"/>
  <c r="AG90" i="329"/>
  <c r="AR90" i="329" s="1"/>
  <c r="AF90" i="329"/>
  <c r="AD91" i="329" s="1" a="1"/>
  <c r="AD91" i="329" s="1"/>
  <c r="O100" i="329"/>
  <c r="P100" i="329"/>
  <c r="U99" i="329"/>
  <c r="T99" i="329"/>
  <c r="L103" i="28"/>
  <c r="K103" i="28"/>
  <c r="E104" i="28" s="1"/>
  <c r="G104" i="28" s="1"/>
  <c r="L101" i="329"/>
  <c r="K101" i="329"/>
  <c r="E102" i="329" s="1"/>
  <c r="G102" i="329" s="1"/>
  <c r="AL92" i="28"/>
  <c r="AM92" i="28"/>
  <c r="AO92" i="28"/>
  <c r="AH92" i="28"/>
  <c r="AN92" i="28"/>
  <c r="AI92" i="28"/>
  <c r="AK92" i="28" s="1"/>
  <c r="AP92" i="28" s="1"/>
  <c r="AD93" i="28" a="1"/>
  <c r="AD93" i="28" s="1"/>
  <c r="P100" i="427"/>
  <c r="O100" i="427"/>
  <c r="L101" i="425"/>
  <c r="K101" i="425"/>
  <c r="E102" i="425" s="1"/>
  <c r="G102" i="425" s="1"/>
  <c r="O102" i="28"/>
  <c r="P102" i="28"/>
  <c r="U101" i="28"/>
  <c r="T101" i="28"/>
  <c r="U99" i="427"/>
  <c r="T99" i="427"/>
  <c r="L101" i="427"/>
  <c r="K101" i="427"/>
  <c r="E102" i="427" s="1"/>
  <c r="G102" i="427" s="1"/>
  <c r="AF90" i="427"/>
  <c r="AG90" i="427"/>
  <c r="AR90" i="427" s="1"/>
  <c r="AF91" i="329" l="1"/>
  <c r="AG91" i="329"/>
  <c r="AR91" i="329" s="1"/>
  <c r="AH90" i="72"/>
  <c r="AP90" i="72"/>
  <c r="AI90" i="72"/>
  <c r="AK90" i="72" s="1"/>
  <c r="AL90" i="72"/>
  <c r="AO90" i="72"/>
  <c r="AM90" i="72"/>
  <c r="AN90" i="72"/>
  <c r="H102" i="329"/>
  <c r="I102" i="329"/>
  <c r="Q102" i="28"/>
  <c r="M103" i="28"/>
  <c r="I104" i="28"/>
  <c r="H104" i="28"/>
  <c r="AM90" i="427"/>
  <c r="AH90" i="427"/>
  <c r="AP90" i="427"/>
  <c r="AN90" i="427"/>
  <c r="AO90" i="427"/>
  <c r="AI90" i="427"/>
  <c r="AK90" i="427" s="1"/>
  <c r="AL90" i="427"/>
  <c r="M101" i="425"/>
  <c r="Q100" i="425"/>
  <c r="AG91" i="72"/>
  <c r="AR91" i="72" s="1"/>
  <c r="AF91" i="72"/>
  <c r="Q100" i="427"/>
  <c r="M101" i="427"/>
  <c r="I102" i="72"/>
  <c r="H102" i="72"/>
  <c r="H102" i="427"/>
  <c r="I102" i="427"/>
  <c r="M101" i="329"/>
  <c r="Q100" i="329"/>
  <c r="I102" i="425"/>
  <c r="H102" i="425"/>
  <c r="AN90" i="329"/>
  <c r="AI90" i="329"/>
  <c r="AK90" i="329" s="1"/>
  <c r="AP90" i="329"/>
  <c r="AH90" i="329"/>
  <c r="AO90" i="329"/>
  <c r="AL90" i="329"/>
  <c r="AM90" i="329"/>
  <c r="AG91" i="425"/>
  <c r="AR91" i="425" s="1"/>
  <c r="AF91" i="425"/>
  <c r="AD91" i="427" a="1"/>
  <c r="AD91" i="427" s="1"/>
  <c r="Q100" i="72"/>
  <c r="M101" i="72"/>
  <c r="AP90" i="425"/>
  <c r="AL90" i="425"/>
  <c r="AN90" i="425"/>
  <c r="AH90" i="425"/>
  <c r="AM90" i="425"/>
  <c r="AI90" i="425"/>
  <c r="AK90" i="425" s="1"/>
  <c r="AO90" i="425"/>
  <c r="AG93" i="28"/>
  <c r="AF93" i="28"/>
  <c r="AI91" i="329" a="1"/>
  <c r="AI91" i="72" a="1"/>
  <c r="AI91" i="72" l="1"/>
  <c r="AK91" i="72" s="1"/>
  <c r="AI91" i="329"/>
  <c r="AQ90" i="329"/>
  <c r="AQ90" i="425"/>
  <c r="AQ90" i="72"/>
  <c r="AQ90" i="427"/>
  <c r="AK91" i="329"/>
  <c r="P103" i="28"/>
  <c r="O103" i="28"/>
  <c r="AF91" i="427"/>
  <c r="AG91" i="427"/>
  <c r="AR91" i="427" s="1"/>
  <c r="U100" i="427"/>
  <c r="T100" i="427"/>
  <c r="U102" i="28"/>
  <c r="T102" i="28"/>
  <c r="AM91" i="72"/>
  <c r="AN91" i="72"/>
  <c r="AP91" i="72"/>
  <c r="AH91" i="72"/>
  <c r="AO91" i="72"/>
  <c r="AL91" i="72"/>
  <c r="AD92" i="72" a="1"/>
  <c r="AD92" i="72" s="1"/>
  <c r="K102" i="329"/>
  <c r="E103" i="329" s="1"/>
  <c r="G103" i="329" s="1"/>
  <c r="L102" i="329"/>
  <c r="U100" i="425"/>
  <c r="T100" i="425"/>
  <c r="O101" i="425"/>
  <c r="P101" i="425"/>
  <c r="AN93" i="28"/>
  <c r="AO93" i="28"/>
  <c r="AI93" i="28"/>
  <c r="AK93" i="28" s="1"/>
  <c r="AP93" i="28" s="1"/>
  <c r="AH93" i="28"/>
  <c r="AL93" i="28"/>
  <c r="AM93" i="28"/>
  <c r="AD94" i="28" a="1"/>
  <c r="AD94" i="28" s="1"/>
  <c r="O101" i="427"/>
  <c r="P101" i="427"/>
  <c r="U100" i="329"/>
  <c r="T100" i="329"/>
  <c r="T100" i="72"/>
  <c r="U100" i="72"/>
  <c r="L102" i="425"/>
  <c r="K102" i="425"/>
  <c r="E103" i="425" s="1"/>
  <c r="G103" i="425" s="1"/>
  <c r="AH91" i="329"/>
  <c r="AP91" i="329"/>
  <c r="AN91" i="329"/>
  <c r="AL91" i="329"/>
  <c r="AO91" i="329"/>
  <c r="AM91" i="329"/>
  <c r="AD92" i="329" a="1"/>
  <c r="AD92" i="329" s="1"/>
  <c r="AH91" i="425"/>
  <c r="AI91" i="425"/>
  <c r="AK91" i="425" s="1"/>
  <c r="AL91" i="425"/>
  <c r="AP91" i="425"/>
  <c r="AN91" i="425"/>
  <c r="AO91" i="425"/>
  <c r="AM91" i="425"/>
  <c r="AD92" i="425" a="1"/>
  <c r="AD92" i="425" s="1"/>
  <c r="O101" i="329"/>
  <c r="P101" i="329"/>
  <c r="L102" i="427"/>
  <c r="K102" i="427"/>
  <c r="E103" i="427" s="1"/>
  <c r="G103" i="427" s="1"/>
  <c r="P101" i="72"/>
  <c r="O101" i="72"/>
  <c r="L102" i="72"/>
  <c r="K102" i="72"/>
  <c r="E103" i="72" s="1"/>
  <c r="G103" i="72" s="1"/>
  <c r="K104" i="28"/>
  <c r="E105" i="28" s="1"/>
  <c r="G105" i="28" s="1"/>
  <c r="L104" i="28"/>
  <c r="AQ91" i="72" l="1"/>
  <c r="AQ91" i="425"/>
  <c r="AQ91" i="329"/>
  <c r="AG92" i="72"/>
  <c r="AR92" i="72" s="1"/>
  <c r="AF92" i="72"/>
  <c r="M102" i="427"/>
  <c r="Q101" i="427"/>
  <c r="H103" i="329"/>
  <c r="I103" i="329"/>
  <c r="AF94" i="28"/>
  <c r="AG94" i="28"/>
  <c r="M102" i="329"/>
  <c r="Q101" i="329"/>
  <c r="M102" i="425"/>
  <c r="Q101" i="425"/>
  <c r="AN91" i="427"/>
  <c r="AI91" i="427"/>
  <c r="AK91" i="427" s="1"/>
  <c r="AH91" i="427"/>
  <c r="AL91" i="427"/>
  <c r="AO91" i="427"/>
  <c r="AM91" i="427"/>
  <c r="AP91" i="427"/>
  <c r="AD92" i="427" a="1"/>
  <c r="AD92" i="427" s="1"/>
  <c r="H103" i="72"/>
  <c r="I103" i="72"/>
  <c r="M102" i="72"/>
  <c r="Q101" i="72"/>
  <c r="I103" i="427"/>
  <c r="H103" i="427"/>
  <c r="M104" i="28"/>
  <c r="Q103" i="28"/>
  <c r="AF92" i="329"/>
  <c r="AG92" i="329"/>
  <c r="AR92" i="329" s="1"/>
  <c r="AF92" i="425"/>
  <c r="AG92" i="425"/>
  <c r="AR92" i="425" s="1"/>
  <c r="H105" i="28"/>
  <c r="I105" i="28"/>
  <c r="I103" i="425"/>
  <c r="H103" i="425"/>
  <c r="AQ91" i="427" l="1"/>
  <c r="T101" i="425"/>
  <c r="U101" i="425"/>
  <c r="AM92" i="329"/>
  <c r="AI92" i="329"/>
  <c r="AK92" i="329" s="1"/>
  <c r="AN92" i="329"/>
  <c r="AO92" i="329"/>
  <c r="AH92" i="329"/>
  <c r="AP92" i="329"/>
  <c r="AL92" i="329"/>
  <c r="AD93" i="329" a="1"/>
  <c r="AD93" i="329" s="1"/>
  <c r="P102" i="425"/>
  <c r="O102" i="425"/>
  <c r="U103" i="28"/>
  <c r="T103" i="28"/>
  <c r="P104" i="28"/>
  <c r="O104" i="28"/>
  <c r="T101" i="329"/>
  <c r="U101" i="329"/>
  <c r="O102" i="329"/>
  <c r="P102" i="329"/>
  <c r="L103" i="427"/>
  <c r="K103" i="427"/>
  <c r="E104" i="427" s="1"/>
  <c r="G104" i="427" s="1"/>
  <c r="AL94" i="28"/>
  <c r="AI94" i="28"/>
  <c r="AK94" i="28" s="1"/>
  <c r="AP94" i="28" s="1"/>
  <c r="AO94" i="28"/>
  <c r="AN94" i="28"/>
  <c r="AH94" i="28"/>
  <c r="AM94" i="28"/>
  <c r="AD95" i="28" a="1"/>
  <c r="AD95" i="28" s="1"/>
  <c r="L103" i="329"/>
  <c r="K103" i="329"/>
  <c r="E104" i="329" s="1"/>
  <c r="G104" i="329" s="1"/>
  <c r="U101" i="427"/>
  <c r="T101" i="427"/>
  <c r="AG92" i="427"/>
  <c r="AR92" i="427" s="1"/>
  <c r="AF92" i="427"/>
  <c r="O102" i="427"/>
  <c r="P102" i="427"/>
  <c r="U101" i="72"/>
  <c r="T101" i="72"/>
  <c r="L103" i="72"/>
  <c r="K103" i="72"/>
  <c r="E104" i="72" s="1"/>
  <c r="G104" i="72" s="1"/>
  <c r="AP92" i="72"/>
  <c r="AM92" i="72"/>
  <c r="AH92" i="72"/>
  <c r="AN92" i="72"/>
  <c r="AO92" i="72"/>
  <c r="AL92" i="72"/>
  <c r="AI92" i="72"/>
  <c r="AK92" i="72" s="1"/>
  <c r="AD93" i="72" a="1"/>
  <c r="AD93" i="72" s="1"/>
  <c r="L103" i="425"/>
  <c r="K103" i="425"/>
  <c r="E104" i="425" s="1"/>
  <c r="G104" i="425" s="1"/>
  <c r="L105" i="28"/>
  <c r="K105" i="28"/>
  <c r="E106" i="28" s="1"/>
  <c r="G106" i="28" s="1"/>
  <c r="P102" i="72"/>
  <c r="O102" i="72"/>
  <c r="AI92" i="425"/>
  <c r="AK92" i="425" s="1"/>
  <c r="AP92" i="425"/>
  <c r="AH92" i="425"/>
  <c r="AO92" i="425"/>
  <c r="AL92" i="425"/>
  <c r="AN92" i="425"/>
  <c r="AM92" i="425"/>
  <c r="AD93" i="425" a="1"/>
  <c r="AD93" i="425" s="1"/>
  <c r="AQ92" i="72" l="1"/>
  <c r="AQ92" i="329"/>
  <c r="AQ92" i="425"/>
  <c r="I106" i="28"/>
  <c r="H106" i="28"/>
  <c r="AO92" i="427"/>
  <c r="AL92" i="427"/>
  <c r="AN92" i="427"/>
  <c r="AH92" i="427"/>
  <c r="AI92" i="427"/>
  <c r="AK92" i="427" s="1"/>
  <c r="AP92" i="427"/>
  <c r="AM92" i="427"/>
  <c r="AD93" i="427" a="1"/>
  <c r="AD93" i="427" s="1"/>
  <c r="M105" i="28"/>
  <c r="Q104" i="28"/>
  <c r="AF93" i="72"/>
  <c r="AG93" i="72"/>
  <c r="AR93" i="72" s="1"/>
  <c r="H104" i="425"/>
  <c r="I104" i="425"/>
  <c r="Q102" i="425"/>
  <c r="M103" i="425"/>
  <c r="AG95" i="28"/>
  <c r="AF95" i="28"/>
  <c r="AF93" i="329"/>
  <c r="AG93" i="329"/>
  <c r="AR93" i="329" s="1"/>
  <c r="H104" i="427"/>
  <c r="I104" i="427"/>
  <c r="I104" i="72"/>
  <c r="H104" i="72"/>
  <c r="AG93" i="425"/>
  <c r="AR93" i="425" s="1"/>
  <c r="AF93" i="425"/>
  <c r="Q102" i="72"/>
  <c r="M103" i="72"/>
  <c r="H104" i="329"/>
  <c r="I104" i="329"/>
  <c r="Q102" i="427"/>
  <c r="M103" i="427"/>
  <c r="M103" i="329"/>
  <c r="Q102" i="329"/>
  <c r="AQ92" i="427" l="1"/>
  <c r="O103" i="72"/>
  <c r="P103" i="72"/>
  <c r="AO93" i="72"/>
  <c r="AL93" i="72"/>
  <c r="AH93" i="72"/>
  <c r="AM93" i="72"/>
  <c r="AP93" i="72"/>
  <c r="AN93" i="72"/>
  <c r="AI93" i="72"/>
  <c r="AK93" i="72" s="1"/>
  <c r="AD94" i="72" a="1"/>
  <c r="AD94" i="72" s="1"/>
  <c r="AP93" i="425"/>
  <c r="AM93" i="425"/>
  <c r="AN93" i="425"/>
  <c r="AL93" i="425"/>
  <c r="AH93" i="425"/>
  <c r="AO93" i="425"/>
  <c r="AI93" i="425"/>
  <c r="AK93" i="425" s="1"/>
  <c r="AD94" i="425" a="1"/>
  <c r="AD94" i="425" s="1"/>
  <c r="U102" i="72"/>
  <c r="T102" i="72"/>
  <c r="P105" i="28"/>
  <c r="O105" i="28"/>
  <c r="U104" i="28"/>
  <c r="T104" i="28"/>
  <c r="K104" i="72"/>
  <c r="E105" i="72" s="1"/>
  <c r="G105" i="72" s="1"/>
  <c r="L104" i="72"/>
  <c r="AF93" i="427"/>
  <c r="AG93" i="427"/>
  <c r="AR93" i="427" s="1"/>
  <c r="K104" i="427"/>
  <c r="E105" i="427" s="1"/>
  <c r="G105" i="427" s="1"/>
  <c r="L104" i="427"/>
  <c r="AN95" i="28"/>
  <c r="AM95" i="28"/>
  <c r="AH95" i="28"/>
  <c r="AI95" i="28"/>
  <c r="AK95" i="28" s="1"/>
  <c r="AP95" i="28" s="1"/>
  <c r="AL95" i="28"/>
  <c r="AO95" i="28"/>
  <c r="AD96" i="28" a="1"/>
  <c r="AD96" i="28" s="1"/>
  <c r="P103" i="427"/>
  <c r="O103" i="427"/>
  <c r="L106" i="28"/>
  <c r="K106" i="28"/>
  <c r="E107" i="28" s="1"/>
  <c r="G107" i="28" s="1"/>
  <c r="AI93" i="329"/>
  <c r="AK93" i="329" s="1"/>
  <c r="AL93" i="329"/>
  <c r="AH93" i="329"/>
  <c r="AN93" i="329"/>
  <c r="AP93" i="329"/>
  <c r="AM93" i="329"/>
  <c r="AO93" i="329"/>
  <c r="AD94" i="329" a="1"/>
  <c r="AD94" i="329" s="1"/>
  <c r="P103" i="425"/>
  <c r="O103" i="425"/>
  <c r="L104" i="425"/>
  <c r="K104" i="425"/>
  <c r="E105" i="425" s="1"/>
  <c r="G105" i="425" s="1"/>
  <c r="U102" i="329"/>
  <c r="T102" i="329"/>
  <c r="P103" i="329"/>
  <c r="O103" i="329"/>
  <c r="U102" i="427"/>
  <c r="T102" i="427"/>
  <c r="U102" i="425"/>
  <c r="T102" i="425"/>
  <c r="K104" i="329"/>
  <c r="E105" i="329" s="1"/>
  <c r="G105" i="329" s="1"/>
  <c r="L104" i="329"/>
  <c r="AQ93" i="72" l="1"/>
  <c r="AQ93" i="425"/>
  <c r="AQ93" i="329"/>
  <c r="AF94" i="425"/>
  <c r="AG94" i="425"/>
  <c r="AR94" i="425" s="1"/>
  <c r="Q103" i="425"/>
  <c r="M104" i="425"/>
  <c r="AF94" i="72"/>
  <c r="AG94" i="72"/>
  <c r="AR94" i="72" s="1"/>
  <c r="AO93" i="427"/>
  <c r="AH93" i="427"/>
  <c r="AL93" i="427"/>
  <c r="AP93" i="427"/>
  <c r="AN93" i="427"/>
  <c r="AI93" i="427"/>
  <c r="AK93" i="427" s="1"/>
  <c r="AM93" i="427"/>
  <c r="AD94" i="427" a="1"/>
  <c r="AD94" i="427" s="1"/>
  <c r="I105" i="72"/>
  <c r="H105" i="72"/>
  <c r="AF94" i="329"/>
  <c r="AG94" i="329"/>
  <c r="AR94" i="329" s="1"/>
  <c r="Q105" i="28"/>
  <c r="M106" i="28"/>
  <c r="I105" i="425"/>
  <c r="H105" i="425"/>
  <c r="AG96" i="28"/>
  <c r="AF96" i="28"/>
  <c r="H105" i="427"/>
  <c r="I105" i="427"/>
  <c r="H105" i="329"/>
  <c r="I105" i="329"/>
  <c r="H107" i="28"/>
  <c r="I107" i="28"/>
  <c r="M104" i="427"/>
  <c r="Q103" i="427"/>
  <c r="M104" i="329"/>
  <c r="Q103" i="329"/>
  <c r="Q103" i="72"/>
  <c r="M104" i="72"/>
  <c r="AQ93" i="427" l="1"/>
  <c r="K105" i="329"/>
  <c r="E106" i="329" s="1"/>
  <c r="G106" i="329" s="1"/>
  <c r="L105" i="329"/>
  <c r="AO94" i="329"/>
  <c r="AL94" i="329"/>
  <c r="AP94" i="329"/>
  <c r="AN94" i="329"/>
  <c r="AH94" i="329"/>
  <c r="AI94" i="329"/>
  <c r="AK94" i="329" s="1"/>
  <c r="AM94" i="329"/>
  <c r="AD95" i="329" a="1"/>
  <c r="AD95" i="329" s="1"/>
  <c r="K105" i="427"/>
  <c r="E106" i="427" s="1"/>
  <c r="G106" i="427" s="1"/>
  <c r="L105" i="427"/>
  <c r="K105" i="72"/>
  <c r="E106" i="72" s="1"/>
  <c r="G106" i="72" s="1"/>
  <c r="L105" i="72"/>
  <c r="P104" i="427"/>
  <c r="O104" i="427"/>
  <c r="AI96" i="28"/>
  <c r="AK96" i="28" s="1"/>
  <c r="AP96" i="28" s="1"/>
  <c r="AO96" i="28"/>
  <c r="AL96" i="28"/>
  <c r="AH96" i="28"/>
  <c r="AN96" i="28"/>
  <c r="AM96" i="28"/>
  <c r="AD97" i="28" a="1"/>
  <c r="AD97" i="28" s="1"/>
  <c r="AF94" i="427"/>
  <c r="AG94" i="427"/>
  <c r="AR94" i="427" s="1"/>
  <c r="AH94" i="72"/>
  <c r="AP94" i="72"/>
  <c r="AM94" i="72"/>
  <c r="AN94" i="72"/>
  <c r="AO94" i="72"/>
  <c r="AL94" i="72"/>
  <c r="AI94" i="72"/>
  <c r="AK94" i="72" s="1"/>
  <c r="AD95" i="72" a="1"/>
  <c r="AD95" i="72" s="1"/>
  <c r="P104" i="72"/>
  <c r="O104" i="72"/>
  <c r="P104" i="425"/>
  <c r="O104" i="425"/>
  <c r="K107" i="28"/>
  <c r="E108" i="28" s="1"/>
  <c r="G108" i="28" s="1"/>
  <c r="L107" i="28"/>
  <c r="K105" i="425"/>
  <c r="E106" i="425" s="1"/>
  <c r="G106" i="425" s="1"/>
  <c r="L105" i="425"/>
  <c r="O106" i="28"/>
  <c r="P106" i="28"/>
  <c r="U103" i="72"/>
  <c r="T103" i="72"/>
  <c r="U103" i="425"/>
  <c r="T103" i="425"/>
  <c r="P104" i="329"/>
  <c r="O104" i="329"/>
  <c r="U105" i="28"/>
  <c r="T105" i="28"/>
  <c r="AO94" i="425"/>
  <c r="AN94" i="425"/>
  <c r="AP94" i="425"/>
  <c r="AM94" i="425"/>
  <c r="AI94" i="425"/>
  <c r="AK94" i="425" s="1"/>
  <c r="AH94" i="425"/>
  <c r="AL94" i="425"/>
  <c r="AD95" i="425" a="1"/>
  <c r="AD95" i="425" s="1"/>
  <c r="T103" i="329"/>
  <c r="U103" i="329"/>
  <c r="T103" i="427"/>
  <c r="U103" i="427"/>
  <c r="AQ94" i="425" l="1"/>
  <c r="AQ94" i="72"/>
  <c r="AQ94" i="329"/>
  <c r="Q104" i="427"/>
  <c r="M105" i="427"/>
  <c r="H106" i="72"/>
  <c r="I106" i="72"/>
  <c r="H106" i="427"/>
  <c r="I106" i="427"/>
  <c r="AG95" i="329"/>
  <c r="AR95" i="329" s="1"/>
  <c r="AF95" i="329"/>
  <c r="M105" i="329"/>
  <c r="Q104" i="329"/>
  <c r="AM94" i="427"/>
  <c r="AP94" i="427"/>
  <c r="AL94" i="427"/>
  <c r="AN94" i="427"/>
  <c r="AO94" i="427"/>
  <c r="AH94" i="427"/>
  <c r="AI94" i="427"/>
  <c r="AK94" i="427" s="1"/>
  <c r="AD95" i="427" a="1"/>
  <c r="AD95" i="427" s="1"/>
  <c r="AG95" i="72"/>
  <c r="AR95" i="72" s="1"/>
  <c r="AF95" i="72"/>
  <c r="V99" i="28"/>
  <c r="V100" i="28"/>
  <c r="V98" i="28"/>
  <c r="V102" i="28"/>
  <c r="V104" i="28"/>
  <c r="V103" i="28"/>
  <c r="V105" i="28"/>
  <c r="V101" i="28"/>
  <c r="AF97" i="28"/>
  <c r="AG97" i="28"/>
  <c r="I106" i="329"/>
  <c r="H106" i="329"/>
  <c r="M107" i="28"/>
  <c r="Q106" i="28"/>
  <c r="AG95" i="425"/>
  <c r="AR95" i="425" s="1"/>
  <c r="AF95" i="425"/>
  <c r="I106" i="425"/>
  <c r="H106" i="425"/>
  <c r="I108" i="28"/>
  <c r="H108" i="28"/>
  <c r="M105" i="425"/>
  <c r="Q104" i="425"/>
  <c r="Q104" i="72"/>
  <c r="M105" i="72"/>
  <c r="AQ94" i="427" l="1"/>
  <c r="X101" i="28"/>
  <c r="Z101" i="28" s="1"/>
  <c r="Y101" i="28"/>
  <c r="Y105" i="28"/>
  <c r="X105" i="28"/>
  <c r="Z105" i="28" s="1"/>
  <c r="P105" i="72"/>
  <c r="O105" i="72"/>
  <c r="Y104" i="28"/>
  <c r="X104" i="28"/>
  <c r="Z104" i="28" s="1"/>
  <c r="U104" i="329"/>
  <c r="T104" i="329"/>
  <c r="O105" i="329"/>
  <c r="P105" i="329"/>
  <c r="AH97" i="28"/>
  <c r="AL97" i="28"/>
  <c r="AN97" i="28"/>
  <c r="AO97" i="28"/>
  <c r="AI97" i="28"/>
  <c r="AK97" i="28" s="1"/>
  <c r="AP97" i="28" s="1"/>
  <c r="AM97" i="28"/>
  <c r="AP95" i="329"/>
  <c r="AN95" i="329"/>
  <c r="AM95" i="329"/>
  <c r="AO95" i="329"/>
  <c r="AH95" i="329"/>
  <c r="AL95" i="329"/>
  <c r="AI95" i="329"/>
  <c r="AK95" i="329" s="1"/>
  <c r="AD96" i="329" a="1"/>
  <c r="AD96" i="329" s="1"/>
  <c r="AN95" i="72"/>
  <c r="AH95" i="72"/>
  <c r="AM95" i="72"/>
  <c r="AL95" i="72"/>
  <c r="AO95" i="72"/>
  <c r="AI95" i="72"/>
  <c r="AK95" i="72" s="1"/>
  <c r="AP95" i="72"/>
  <c r="AD96" i="72" a="1"/>
  <c r="AD96" i="72" s="1"/>
  <c r="K106" i="427"/>
  <c r="E107" i="427" s="1"/>
  <c r="G107" i="427" s="1"/>
  <c r="L106" i="427"/>
  <c r="L106" i="72"/>
  <c r="K106" i="72"/>
  <c r="E107" i="72" s="1"/>
  <c r="G107" i="72" s="1"/>
  <c r="Y103" i="28"/>
  <c r="X103" i="28"/>
  <c r="Z103" i="28" s="1"/>
  <c r="P105" i="425"/>
  <c r="O105" i="425"/>
  <c r="U104" i="72"/>
  <c r="T104" i="72"/>
  <c r="X102" i="28"/>
  <c r="Z102" i="28" s="1"/>
  <c r="Y102" i="28"/>
  <c r="L108" i="28"/>
  <c r="K108" i="28"/>
  <c r="E109" i="28" s="1"/>
  <c r="G109" i="28" s="1"/>
  <c r="AL95" i="425"/>
  <c r="AM95" i="425"/>
  <c r="AI95" i="425"/>
  <c r="AK95" i="425" s="1"/>
  <c r="AN95" i="425"/>
  <c r="AH95" i="425"/>
  <c r="AO95" i="425"/>
  <c r="AP95" i="425"/>
  <c r="AD96" i="425" a="1"/>
  <c r="AD96" i="425" s="1"/>
  <c r="Y98" i="28"/>
  <c r="X98" i="28"/>
  <c r="Z98" i="28" s="1"/>
  <c r="Y99" i="28"/>
  <c r="X99" i="28"/>
  <c r="Z99" i="28" s="1"/>
  <c r="O105" i="427"/>
  <c r="P105" i="427"/>
  <c r="P107" i="28"/>
  <c r="O107" i="28"/>
  <c r="U104" i="427"/>
  <c r="T104" i="427"/>
  <c r="T104" i="425"/>
  <c r="U104" i="425"/>
  <c r="X100" i="28"/>
  <c r="Z100" i="28" s="1"/>
  <c r="Y100" i="28"/>
  <c r="U106" i="28"/>
  <c r="T106" i="28"/>
  <c r="AF95" i="427"/>
  <c r="AG95" i="427"/>
  <c r="AR95" i="427" s="1"/>
  <c r="L106" i="425"/>
  <c r="K106" i="425"/>
  <c r="E107" i="425" s="1"/>
  <c r="G107" i="425" s="1"/>
  <c r="L106" i="329"/>
  <c r="K106" i="329"/>
  <c r="E107" i="329" s="1"/>
  <c r="G107" i="329" s="1"/>
  <c r="AQ95" i="425" l="1"/>
  <c r="AQ95" i="72"/>
  <c r="AQ95" i="329"/>
  <c r="I107" i="427"/>
  <c r="H107" i="427"/>
  <c r="AF96" i="72"/>
  <c r="AG96" i="72"/>
  <c r="AR96" i="72" s="1"/>
  <c r="AB100" i="28"/>
  <c r="AC100" i="28"/>
  <c r="AO95" i="427"/>
  <c r="AP95" i="427"/>
  <c r="AN95" i="427"/>
  <c r="AL95" i="427"/>
  <c r="AH95" i="427"/>
  <c r="AI95" i="427"/>
  <c r="AK95" i="427" s="1"/>
  <c r="AM95" i="427"/>
  <c r="AD96" i="427" a="1"/>
  <c r="AD96" i="427" s="1"/>
  <c r="Q105" i="329"/>
  <c r="M106" i="329"/>
  <c r="M108" i="28"/>
  <c r="Q107" i="28"/>
  <c r="AC102" i="28"/>
  <c r="AB102" i="28"/>
  <c r="AF96" i="329"/>
  <c r="AG96" i="329"/>
  <c r="AR96" i="329" s="1"/>
  <c r="AC104" i="28"/>
  <c r="AB104" i="28"/>
  <c r="H109" i="28"/>
  <c r="I109" i="28"/>
  <c r="Q105" i="72"/>
  <c r="M106" i="72"/>
  <c r="Q105" i="427"/>
  <c r="M106" i="427"/>
  <c r="AB99" i="28"/>
  <c r="AC99" i="28"/>
  <c r="I107" i="329"/>
  <c r="H107" i="329"/>
  <c r="Q105" i="425"/>
  <c r="M106" i="425"/>
  <c r="AC98" i="28"/>
  <c r="AB98" i="28"/>
  <c r="AD98" i="28" s="1" a="1"/>
  <c r="AD98" i="28" s="1"/>
  <c r="AC103" i="28"/>
  <c r="AB103" i="28"/>
  <c r="AB105" i="28"/>
  <c r="AC105" i="28"/>
  <c r="H107" i="425"/>
  <c r="I107" i="425"/>
  <c r="AF96" i="425"/>
  <c r="AG96" i="425"/>
  <c r="AR96" i="425" s="1"/>
  <c r="H107" i="72"/>
  <c r="I107" i="72"/>
  <c r="AC101" i="28"/>
  <c r="AB101" i="28"/>
  <c r="AQ95" i="427" l="1"/>
  <c r="U105" i="329"/>
  <c r="T105" i="329"/>
  <c r="O106" i="427"/>
  <c r="P106" i="427"/>
  <c r="O106" i="72"/>
  <c r="P106" i="72"/>
  <c r="AF96" i="427"/>
  <c r="AG96" i="427"/>
  <c r="AR96" i="427" s="1"/>
  <c r="AH96" i="425"/>
  <c r="AL96" i="425"/>
  <c r="AP96" i="425"/>
  <c r="AO96" i="425"/>
  <c r="AN96" i="425"/>
  <c r="AM96" i="425"/>
  <c r="AI96" i="425"/>
  <c r="AK96" i="425" s="1"/>
  <c r="AD97" i="425" a="1"/>
  <c r="AD97" i="425" s="1"/>
  <c r="T105" i="72"/>
  <c r="U105" i="72"/>
  <c r="K107" i="425"/>
  <c r="E108" i="425" s="1"/>
  <c r="G108" i="425" s="1"/>
  <c r="L107" i="425"/>
  <c r="L109" i="28"/>
  <c r="K109" i="28"/>
  <c r="E110" i="28" s="1"/>
  <c r="G110" i="28" s="1"/>
  <c r="AM96" i="329"/>
  <c r="AH96" i="329"/>
  <c r="AN96" i="329"/>
  <c r="AI96" i="329"/>
  <c r="AK96" i="329" s="1"/>
  <c r="AL96" i="329"/>
  <c r="AP96" i="329"/>
  <c r="AO96" i="329"/>
  <c r="AD97" i="329" a="1"/>
  <c r="AD97" i="329" s="1"/>
  <c r="K107" i="72"/>
  <c r="E108" i="72" s="1"/>
  <c r="G108" i="72" s="1"/>
  <c r="L107" i="72"/>
  <c r="AP96" i="72"/>
  <c r="AM96" i="72"/>
  <c r="AN96" i="72"/>
  <c r="AH96" i="72"/>
  <c r="AL96" i="72"/>
  <c r="AI96" i="72"/>
  <c r="AK96" i="72" s="1"/>
  <c r="AO96" i="72"/>
  <c r="AD97" i="72" a="1"/>
  <c r="AD97" i="72" s="1"/>
  <c r="U105" i="427"/>
  <c r="T105" i="427"/>
  <c r="AG98" i="28"/>
  <c r="AF98" i="28"/>
  <c r="T105" i="425"/>
  <c r="U105" i="425"/>
  <c r="T107" i="28"/>
  <c r="U107" i="28"/>
  <c r="K107" i="427"/>
  <c r="E108" i="427" s="1"/>
  <c r="G108" i="427" s="1"/>
  <c r="L107" i="427"/>
  <c r="P106" i="425"/>
  <c r="O106" i="425"/>
  <c r="L107" i="329"/>
  <c r="K107" i="329"/>
  <c r="E108" i="329" s="1"/>
  <c r="G108" i="329" s="1"/>
  <c r="P108" i="28"/>
  <c r="O108" i="28"/>
  <c r="P106" i="329"/>
  <c r="O106" i="329"/>
  <c r="AQ96" i="72" l="1"/>
  <c r="AQ96" i="425"/>
  <c r="AQ96" i="329"/>
  <c r="H108" i="329"/>
  <c r="I108" i="329"/>
  <c r="I108" i="72"/>
  <c r="H108" i="72"/>
  <c r="V105" i="72"/>
  <c r="V104" i="72"/>
  <c r="V103" i="72"/>
  <c r="V102" i="72"/>
  <c r="V100" i="72"/>
  <c r="V101" i="72"/>
  <c r="V99" i="72"/>
  <c r="V98" i="72"/>
  <c r="AF97" i="425"/>
  <c r="AG97" i="425"/>
  <c r="AR97" i="425" s="1"/>
  <c r="M109" i="28"/>
  <c r="Q108" i="28"/>
  <c r="V104" i="425"/>
  <c r="V101" i="425"/>
  <c r="V98" i="425"/>
  <c r="V100" i="425"/>
  <c r="V99" i="425"/>
  <c r="V105" i="425"/>
  <c r="V103" i="425"/>
  <c r="V102" i="425"/>
  <c r="AG97" i="329"/>
  <c r="AR97" i="329" s="1"/>
  <c r="AF97" i="329"/>
  <c r="AI98" i="28"/>
  <c r="AK98" i="28" s="1"/>
  <c r="AP98" i="28" s="1"/>
  <c r="AN98" i="28"/>
  <c r="AL98" i="28"/>
  <c r="AM98" i="28"/>
  <c r="AO98" i="28"/>
  <c r="AH98" i="28"/>
  <c r="V102" i="427"/>
  <c r="V104" i="427"/>
  <c r="V98" i="427"/>
  <c r="V99" i="427"/>
  <c r="V105" i="427"/>
  <c r="V103" i="427"/>
  <c r="V100" i="427"/>
  <c r="V101" i="427"/>
  <c r="M107" i="329"/>
  <c r="Q106" i="329"/>
  <c r="AO96" i="427"/>
  <c r="AH96" i="427"/>
  <c r="AM96" i="427"/>
  <c r="AI96" i="427"/>
  <c r="AK96" i="427" s="1"/>
  <c r="AP96" i="427"/>
  <c r="AN96" i="427"/>
  <c r="AL96" i="427"/>
  <c r="AD97" i="427" a="1"/>
  <c r="AD97" i="427" s="1"/>
  <c r="M107" i="72"/>
  <c r="Q106" i="72"/>
  <c r="I110" i="28"/>
  <c r="H110" i="28"/>
  <c r="M107" i="427"/>
  <c r="Q106" i="427"/>
  <c r="V102" i="329"/>
  <c r="V103" i="329"/>
  <c r="V99" i="329"/>
  <c r="V104" i="329"/>
  <c r="V100" i="329"/>
  <c r="V101" i="329"/>
  <c r="V98" i="329"/>
  <c r="V105" i="329"/>
  <c r="AF97" i="72"/>
  <c r="AG97" i="72"/>
  <c r="AR97" i="72" s="1"/>
  <c r="M107" i="425"/>
  <c r="Q106" i="425"/>
  <c r="I108" i="427"/>
  <c r="H108" i="427"/>
  <c r="H108" i="425"/>
  <c r="I108" i="425"/>
  <c r="AD99" i="28" a="1"/>
  <c r="AD99" i="28" s="1"/>
  <c r="AQ96" i="427" l="1"/>
  <c r="T106" i="425"/>
  <c r="U106" i="425"/>
  <c r="Y102" i="427"/>
  <c r="X102" i="427"/>
  <c r="Z102" i="427" s="1"/>
  <c r="AP97" i="425"/>
  <c r="AN97" i="425"/>
  <c r="AH97" i="425"/>
  <c r="AI97" i="425"/>
  <c r="AK97" i="425" s="1"/>
  <c r="AL97" i="425"/>
  <c r="AM97" i="425"/>
  <c r="AO97" i="425"/>
  <c r="AO97" i="72"/>
  <c r="AN97" i="72"/>
  <c r="AH97" i="72"/>
  <c r="AM97" i="72"/>
  <c r="AL97" i="72"/>
  <c r="AP97" i="72"/>
  <c r="AI97" i="72"/>
  <c r="AK97" i="72" s="1"/>
  <c r="X98" i="72"/>
  <c r="Z98" i="72" s="1"/>
  <c r="Y98" i="72"/>
  <c r="Y99" i="72"/>
  <c r="X99" i="72"/>
  <c r="Z99" i="72" s="1"/>
  <c r="X101" i="72"/>
  <c r="Z101" i="72" s="1"/>
  <c r="Y101" i="72"/>
  <c r="Y100" i="72"/>
  <c r="X100" i="72"/>
  <c r="Z100" i="72" s="1"/>
  <c r="Y98" i="427"/>
  <c r="X98" i="427"/>
  <c r="Z98" i="427" s="1"/>
  <c r="X101" i="329"/>
  <c r="Z101" i="329" s="1"/>
  <c r="Y101" i="329"/>
  <c r="Y102" i="72"/>
  <c r="X102" i="72"/>
  <c r="Z102" i="72" s="1"/>
  <c r="AO97" i="329"/>
  <c r="AN97" i="329"/>
  <c r="AL97" i="329"/>
  <c r="AP97" i="329"/>
  <c r="AM97" i="329"/>
  <c r="AI97" i="329"/>
  <c r="AK97" i="329" s="1"/>
  <c r="AH97" i="329"/>
  <c r="Y103" i="72"/>
  <c r="X103" i="72"/>
  <c r="Z103" i="72" s="1"/>
  <c r="O107" i="72"/>
  <c r="P107" i="72"/>
  <c r="AF97" i="427"/>
  <c r="AG97" i="427"/>
  <c r="AR97" i="427" s="1"/>
  <c r="X104" i="72"/>
  <c r="Z104" i="72" s="1"/>
  <c r="Y104" i="72"/>
  <c r="T108" i="28"/>
  <c r="U108" i="28"/>
  <c r="Y98" i="329"/>
  <c r="X98" i="329"/>
  <c r="Z98" i="329" s="1"/>
  <c r="Y100" i="329"/>
  <c r="X100" i="329"/>
  <c r="Z100" i="329" s="1"/>
  <c r="Y102" i="425"/>
  <c r="X102" i="425"/>
  <c r="Z102" i="425" s="1"/>
  <c r="Y105" i="72"/>
  <c r="X105" i="72"/>
  <c r="Z105" i="72" s="1"/>
  <c r="O109" i="28"/>
  <c r="P109" i="28"/>
  <c r="L108" i="72"/>
  <c r="K108" i="72"/>
  <c r="E109" i="72" s="1"/>
  <c r="G109" i="72" s="1"/>
  <c r="Y104" i="427"/>
  <c r="X104" i="427"/>
  <c r="Z104" i="427" s="1"/>
  <c r="P107" i="425"/>
  <c r="O107" i="425"/>
  <c r="Y105" i="329"/>
  <c r="X105" i="329"/>
  <c r="Z105" i="329" s="1"/>
  <c r="Y101" i="427"/>
  <c r="X101" i="427"/>
  <c r="Z101" i="427" s="1"/>
  <c r="L108" i="329"/>
  <c r="K108" i="329"/>
  <c r="E109" i="329" s="1"/>
  <c r="G109" i="329" s="1"/>
  <c r="X104" i="329"/>
  <c r="Z104" i="329" s="1"/>
  <c r="Y104" i="329"/>
  <c r="X105" i="425"/>
  <c r="Z105" i="425" s="1"/>
  <c r="Y105" i="425"/>
  <c r="X100" i="427"/>
  <c r="Z100" i="427" s="1"/>
  <c r="Y100" i="427"/>
  <c r="X100" i="425"/>
  <c r="Z100" i="425" s="1"/>
  <c r="Y100" i="425"/>
  <c r="K110" i="28"/>
  <c r="E111" i="28" s="1"/>
  <c r="G111" i="28" s="1"/>
  <c r="L110" i="28"/>
  <c r="X103" i="427"/>
  <c r="Z103" i="427" s="1"/>
  <c r="Y103" i="427"/>
  <c r="Y98" i="425"/>
  <c r="X98" i="425"/>
  <c r="Z98" i="425" s="1"/>
  <c r="Y99" i="329"/>
  <c r="X99" i="329"/>
  <c r="Z99" i="329" s="1"/>
  <c r="Y103" i="329"/>
  <c r="X103" i="329"/>
  <c r="Z103" i="329" s="1"/>
  <c r="T106" i="329"/>
  <c r="U106" i="329"/>
  <c r="Y102" i="329"/>
  <c r="X102" i="329"/>
  <c r="Z102" i="329" s="1"/>
  <c r="P107" i="329"/>
  <c r="O107" i="329"/>
  <c r="X103" i="425"/>
  <c r="Z103" i="425" s="1"/>
  <c r="Y103" i="425"/>
  <c r="T106" i="427"/>
  <c r="U106" i="427"/>
  <c r="P107" i="427"/>
  <c r="O107" i="427"/>
  <c r="Y99" i="425"/>
  <c r="X99" i="425"/>
  <c r="Z99" i="425" s="1"/>
  <c r="X105" i="427"/>
  <c r="Z105" i="427" s="1"/>
  <c r="Y105" i="427"/>
  <c r="X101" i="425"/>
  <c r="Z101" i="425" s="1"/>
  <c r="Y101" i="425"/>
  <c r="AF99" i="28"/>
  <c r="AG99" i="28"/>
  <c r="K108" i="425"/>
  <c r="E109" i="425" s="1"/>
  <c r="G109" i="425" s="1"/>
  <c r="L108" i="425"/>
  <c r="K108" i="427"/>
  <c r="E109" i="427" s="1"/>
  <c r="G109" i="427" s="1"/>
  <c r="L108" i="427"/>
  <c r="U106" i="72"/>
  <c r="T106" i="72"/>
  <c r="Y99" i="427"/>
  <c r="X99" i="427"/>
  <c r="Z99" i="427" s="1"/>
  <c r="X104" i="425"/>
  <c r="Z104" i="425" s="1"/>
  <c r="Y104" i="425"/>
  <c r="AQ97" i="329" l="1"/>
  <c r="AQ97" i="425"/>
  <c r="AQ97" i="72"/>
  <c r="AC103" i="425"/>
  <c r="AB103" i="425"/>
  <c r="H109" i="427"/>
  <c r="I109" i="427"/>
  <c r="AC102" i="329"/>
  <c r="AB102" i="329"/>
  <c r="AC100" i="427"/>
  <c r="AB100" i="427"/>
  <c r="AC104" i="329"/>
  <c r="AB104" i="329"/>
  <c r="AB100" i="329"/>
  <c r="AC100" i="329"/>
  <c r="AB105" i="425"/>
  <c r="AC105" i="425"/>
  <c r="AC102" i="425"/>
  <c r="AB102" i="425"/>
  <c r="I109" i="425"/>
  <c r="H109" i="425"/>
  <c r="AI99" i="28"/>
  <c r="AK99" i="28" s="1"/>
  <c r="AP99" i="28" s="1"/>
  <c r="AN99" i="28"/>
  <c r="AH99" i="28"/>
  <c r="AO99" i="28"/>
  <c r="AM99" i="28"/>
  <c r="AL99" i="28"/>
  <c r="AD100" i="28" a="1"/>
  <c r="AD100" i="28" s="1"/>
  <c r="AC103" i="329"/>
  <c r="AB103" i="329"/>
  <c r="I109" i="329"/>
  <c r="H109" i="329"/>
  <c r="AC98" i="329"/>
  <c r="AB98" i="329"/>
  <c r="AD98" i="329" s="1" a="1"/>
  <c r="AD98" i="329" s="1"/>
  <c r="AB102" i="72"/>
  <c r="AC102" i="72"/>
  <c r="AC99" i="329"/>
  <c r="AB99" i="329"/>
  <c r="AC101" i="427"/>
  <c r="AB101" i="427"/>
  <c r="AB105" i="72"/>
  <c r="AC105" i="72"/>
  <c r="AB101" i="329"/>
  <c r="AC101" i="329"/>
  <c r="AB98" i="427"/>
  <c r="AD98" i="427" s="1" a="1"/>
  <c r="AD98" i="427" s="1"/>
  <c r="AC98" i="427"/>
  <c r="AC101" i="425"/>
  <c r="AB101" i="425"/>
  <c r="M108" i="425"/>
  <c r="Q107" i="425"/>
  <c r="AB104" i="72"/>
  <c r="AC104" i="72"/>
  <c r="AC103" i="427"/>
  <c r="AB103" i="427"/>
  <c r="AB100" i="72"/>
  <c r="AC100" i="72"/>
  <c r="AB104" i="427"/>
  <c r="AC104" i="427"/>
  <c r="AO97" i="427"/>
  <c r="AM97" i="427"/>
  <c r="AP97" i="427"/>
  <c r="AI97" i="427"/>
  <c r="AK97" i="427" s="1"/>
  <c r="AL97" i="427"/>
  <c r="AN97" i="427"/>
  <c r="AH97" i="427"/>
  <c r="M108" i="427"/>
  <c r="Q107" i="427"/>
  <c r="I111" i="28"/>
  <c r="H111" i="28"/>
  <c r="AC100" i="425"/>
  <c r="AB100" i="425"/>
  <c r="AB105" i="427"/>
  <c r="AC105" i="427"/>
  <c r="AC98" i="425"/>
  <c r="AB98" i="425"/>
  <c r="AD98" i="425" s="1" a="1"/>
  <c r="AD98" i="425" s="1"/>
  <c r="AC104" i="425"/>
  <c r="AB104" i="425"/>
  <c r="AC101" i="72"/>
  <c r="AB101" i="72"/>
  <c r="I109" i="72"/>
  <c r="H109" i="72"/>
  <c r="Q107" i="72"/>
  <c r="M108" i="72"/>
  <c r="AB99" i="427"/>
  <c r="AC99" i="427"/>
  <c r="AB103" i="72"/>
  <c r="AC103" i="72"/>
  <c r="AB99" i="72"/>
  <c r="AC99" i="72"/>
  <c r="AC102" i="427"/>
  <c r="AB102" i="427"/>
  <c r="AB105" i="329"/>
  <c r="AC105" i="329"/>
  <c r="AC99" i="425"/>
  <c r="AB99" i="425"/>
  <c r="Q107" i="329"/>
  <c r="M108" i="329"/>
  <c r="Q109" i="28"/>
  <c r="M110" i="28"/>
  <c r="AC98" i="72"/>
  <c r="AB98" i="72"/>
  <c r="AD98" i="72" s="1" a="1"/>
  <c r="AD98" i="72" s="1"/>
  <c r="AQ97" i="427" l="1"/>
  <c r="L109" i="329"/>
  <c r="K109" i="329"/>
  <c r="E110" i="329" s="1"/>
  <c r="G110" i="329" s="1"/>
  <c r="AG100" i="28"/>
  <c r="AF100" i="28"/>
  <c r="U109" i="28"/>
  <c r="T109" i="28"/>
  <c r="U107" i="427"/>
  <c r="T107" i="427"/>
  <c r="U107" i="425"/>
  <c r="T107" i="425"/>
  <c r="K109" i="72"/>
  <c r="E110" i="72" s="1"/>
  <c r="G110" i="72" s="1"/>
  <c r="L109" i="72"/>
  <c r="O108" i="425"/>
  <c r="P108" i="425"/>
  <c r="O108" i="329"/>
  <c r="P108" i="329"/>
  <c r="L111" i="28"/>
  <c r="K111" i="28"/>
  <c r="E112" i="28" s="1"/>
  <c r="G112" i="28" s="1"/>
  <c r="P108" i="72"/>
  <c r="O108" i="72"/>
  <c r="L109" i="427"/>
  <c r="K109" i="427"/>
  <c r="E110" i="427" s="1"/>
  <c r="G110" i="427" s="1"/>
  <c r="U107" i="329"/>
  <c r="T107" i="329"/>
  <c r="O110" i="28"/>
  <c r="P110" i="28"/>
  <c r="U107" i="72"/>
  <c r="T107" i="72"/>
  <c r="O108" i="427"/>
  <c r="P108" i="427"/>
  <c r="AG98" i="329"/>
  <c r="AR98" i="329" s="1"/>
  <c r="AF98" i="329"/>
  <c r="AG98" i="425"/>
  <c r="AR98" i="425" s="1"/>
  <c r="AF98" i="425"/>
  <c r="AD99" i="425" s="1" a="1"/>
  <c r="AD99" i="425" s="1"/>
  <c r="AG98" i="427"/>
  <c r="AR98" i="427" s="1"/>
  <c r="AF98" i="427"/>
  <c r="AF98" i="72"/>
  <c r="AG98" i="72"/>
  <c r="AR98" i="72" s="1"/>
  <c r="L109" i="425"/>
  <c r="K109" i="425"/>
  <c r="E110" i="425" s="1"/>
  <c r="G110" i="425" s="1"/>
  <c r="M111" i="28" l="1"/>
  <c r="Q110" i="28"/>
  <c r="H110" i="329"/>
  <c r="I110" i="329"/>
  <c r="AM98" i="72"/>
  <c r="AH98" i="72"/>
  <c r="AO98" i="72"/>
  <c r="AP98" i="72"/>
  <c r="AI98" i="72"/>
  <c r="AK98" i="72" s="1"/>
  <c r="AN98" i="72"/>
  <c r="AL98" i="72"/>
  <c r="AH98" i="427"/>
  <c r="AM98" i="427"/>
  <c r="AP98" i="427"/>
  <c r="AI98" i="427"/>
  <c r="AK98" i="427" s="1"/>
  <c r="AL98" i="427"/>
  <c r="AN98" i="427"/>
  <c r="AO98" i="427"/>
  <c r="I110" i="427"/>
  <c r="H110" i="427"/>
  <c r="AG99" i="425"/>
  <c r="AR99" i="425" s="1"/>
  <c r="AF99" i="425"/>
  <c r="Q108" i="72"/>
  <c r="M109" i="72"/>
  <c r="AD99" i="72" a="1"/>
  <c r="AD99" i="72" s="1"/>
  <c r="I112" i="28"/>
  <c r="H112" i="28"/>
  <c r="AD99" i="427" a="1"/>
  <c r="AD99" i="427" s="1"/>
  <c r="AN98" i="425"/>
  <c r="AL98" i="425"/>
  <c r="AP98" i="425"/>
  <c r="AI98" i="425"/>
  <c r="AK98" i="425" s="1"/>
  <c r="AO98" i="425"/>
  <c r="AH98" i="425"/>
  <c r="AM98" i="425"/>
  <c r="H110" i="72"/>
  <c r="I110" i="72"/>
  <c r="AH98" i="329"/>
  <c r="AP98" i="329"/>
  <c r="AN98" i="329"/>
  <c r="AI98" i="329"/>
  <c r="AK98" i="329" s="1"/>
  <c r="AM98" i="329"/>
  <c r="AL98" i="329"/>
  <c r="AO98" i="329"/>
  <c r="M109" i="329"/>
  <c r="Q108" i="329"/>
  <c r="M109" i="427"/>
  <c r="Q108" i="427"/>
  <c r="I110" i="425"/>
  <c r="H110" i="425"/>
  <c r="AD99" i="329" a="1"/>
  <c r="AD99" i="329" s="1"/>
  <c r="AO100" i="28"/>
  <c r="AM100" i="28"/>
  <c r="AN100" i="28"/>
  <c r="AI100" i="28"/>
  <c r="AK100" i="28" s="1"/>
  <c r="AP100" i="28" s="1"/>
  <c r="AL100" i="28"/>
  <c r="AH100" i="28"/>
  <c r="AD101" i="28" a="1"/>
  <c r="AD101" i="28" s="1"/>
  <c r="Q108" i="425"/>
  <c r="M109" i="425"/>
  <c r="AQ98" i="427" l="1"/>
  <c r="AQ98" i="425"/>
  <c r="AQ98" i="72"/>
  <c r="AQ98" i="329"/>
  <c r="O109" i="329"/>
  <c r="P109" i="329"/>
  <c r="U108" i="427"/>
  <c r="T108" i="427"/>
  <c r="K112" i="28"/>
  <c r="E113" i="28" s="1"/>
  <c r="G113" i="28" s="1"/>
  <c r="L112" i="28"/>
  <c r="AF99" i="72"/>
  <c r="AG99" i="72"/>
  <c r="AR99" i="72" s="1"/>
  <c r="L110" i="425"/>
  <c r="K110" i="425"/>
  <c r="E111" i="425" s="1"/>
  <c r="G111" i="425" s="1"/>
  <c r="P109" i="425"/>
  <c r="O109" i="425"/>
  <c r="P109" i="72"/>
  <c r="O109" i="72"/>
  <c r="U108" i="329"/>
  <c r="T108" i="329"/>
  <c r="AG99" i="427"/>
  <c r="AR99" i="427" s="1"/>
  <c r="AF99" i="427"/>
  <c r="T108" i="72"/>
  <c r="U108" i="72"/>
  <c r="O109" i="427"/>
  <c r="P109" i="427"/>
  <c r="U108" i="425"/>
  <c r="T108" i="425"/>
  <c r="AN99" i="425"/>
  <c r="AI99" i="425"/>
  <c r="AK99" i="425" s="1"/>
  <c r="AL99" i="425"/>
  <c r="AO99" i="425"/>
  <c r="AM99" i="425"/>
  <c r="AH99" i="425"/>
  <c r="AP99" i="425"/>
  <c r="AD100" i="425" a="1"/>
  <c r="AD100" i="425" s="1"/>
  <c r="L110" i="329"/>
  <c r="K110" i="329"/>
  <c r="E111" i="329" s="1"/>
  <c r="G111" i="329" s="1"/>
  <c r="K110" i="72"/>
  <c r="E111" i="72" s="1"/>
  <c r="G111" i="72" s="1"/>
  <c r="L110" i="72"/>
  <c r="L110" i="427"/>
  <c r="K110" i="427"/>
  <c r="E111" i="427" s="1"/>
  <c r="G111" i="427" s="1"/>
  <c r="U110" i="28"/>
  <c r="T110" i="28"/>
  <c r="AF99" i="329"/>
  <c r="AG99" i="329"/>
  <c r="AR99" i="329" s="1"/>
  <c r="P111" i="28"/>
  <c r="O111" i="28"/>
  <c r="AF101" i="28"/>
  <c r="AG101" i="28"/>
  <c r="AQ99" i="425" l="1"/>
  <c r="AI99" i="427"/>
  <c r="AK99" i="427" s="1"/>
  <c r="AM99" i="427"/>
  <c r="AL99" i="427"/>
  <c r="AH99" i="427"/>
  <c r="AO99" i="427"/>
  <c r="AP99" i="427"/>
  <c r="AN99" i="427"/>
  <c r="AD100" i="427" a="1"/>
  <c r="AD100" i="427" s="1"/>
  <c r="AG100" i="425"/>
  <c r="AR100" i="425" s="1"/>
  <c r="AF100" i="425"/>
  <c r="M110" i="425"/>
  <c r="Q109" i="425"/>
  <c r="H111" i="425"/>
  <c r="I111" i="425"/>
  <c r="I111" i="72"/>
  <c r="H111" i="72"/>
  <c r="AI101" i="28"/>
  <c r="AK101" i="28" s="1"/>
  <c r="AP101" i="28" s="1"/>
  <c r="AN101" i="28"/>
  <c r="AO101" i="28"/>
  <c r="AH101" i="28"/>
  <c r="AM101" i="28"/>
  <c r="AL101" i="28"/>
  <c r="AD102" i="28" a="1"/>
  <c r="AD102" i="28" s="1"/>
  <c r="AI99" i="72"/>
  <c r="AK99" i="72" s="1"/>
  <c r="AH99" i="72"/>
  <c r="AL99" i="72"/>
  <c r="AO99" i="72"/>
  <c r="AM99" i="72"/>
  <c r="AN99" i="72"/>
  <c r="AP99" i="72"/>
  <c r="AD100" i="72" a="1"/>
  <c r="AD100" i="72" s="1"/>
  <c r="I111" i="329"/>
  <c r="H111" i="329"/>
  <c r="H113" i="28"/>
  <c r="I113" i="28"/>
  <c r="AI99" i="329"/>
  <c r="AK99" i="329" s="1"/>
  <c r="AH99" i="329"/>
  <c r="AO99" i="329"/>
  <c r="AN99" i="329"/>
  <c r="AL99" i="329"/>
  <c r="AP99" i="329"/>
  <c r="AM99" i="329"/>
  <c r="AD100" i="329" a="1"/>
  <c r="AD100" i="329" s="1"/>
  <c r="Q109" i="72"/>
  <c r="M110" i="72"/>
  <c r="Q111" i="28"/>
  <c r="M112" i="28"/>
  <c r="I111" i="427"/>
  <c r="H111" i="427"/>
  <c r="M110" i="427"/>
  <c r="Q109" i="427"/>
  <c r="Q109" i="329"/>
  <c r="M110" i="329"/>
  <c r="AQ99" i="329" l="1"/>
  <c r="AQ99" i="72"/>
  <c r="AQ99" i="427"/>
  <c r="P110" i="329"/>
  <c r="O110" i="329"/>
  <c r="L111" i="329"/>
  <c r="K111" i="329"/>
  <c r="E112" i="329" s="1"/>
  <c r="G112" i="329" s="1"/>
  <c r="L111" i="425"/>
  <c r="K111" i="425"/>
  <c r="E112" i="425" s="1"/>
  <c r="G112" i="425" s="1"/>
  <c r="L111" i="427"/>
  <c r="K111" i="427"/>
  <c r="E112" i="427" s="1"/>
  <c r="G112" i="427" s="1"/>
  <c r="P112" i="28"/>
  <c r="O112" i="28"/>
  <c r="T111" i="28"/>
  <c r="U111" i="28"/>
  <c r="U109" i="329"/>
  <c r="T109" i="329"/>
  <c r="AG100" i="72"/>
  <c r="AR100" i="72" s="1"/>
  <c r="AF100" i="72"/>
  <c r="U109" i="425"/>
  <c r="T109" i="425"/>
  <c r="O110" i="72"/>
  <c r="P110" i="72"/>
  <c r="U109" i="72"/>
  <c r="T109" i="72"/>
  <c r="P110" i="425"/>
  <c r="O110" i="425"/>
  <c r="AO100" i="425"/>
  <c r="AI100" i="425"/>
  <c r="AK100" i="425" s="1"/>
  <c r="AP100" i="425"/>
  <c r="AM100" i="425"/>
  <c r="AL100" i="425"/>
  <c r="AN100" i="425"/>
  <c r="AH100" i="425"/>
  <c r="AD101" i="425" a="1"/>
  <c r="AD101" i="425" s="1"/>
  <c r="AG100" i="427"/>
  <c r="AR100" i="427" s="1"/>
  <c r="AF100" i="427"/>
  <c r="AF100" i="329"/>
  <c r="AG100" i="329"/>
  <c r="AR100" i="329" s="1"/>
  <c r="U109" i="427"/>
  <c r="T109" i="427"/>
  <c r="AF102" i="28"/>
  <c r="AG102" i="28"/>
  <c r="P110" i="427"/>
  <c r="O110" i="427"/>
  <c r="K113" i="28"/>
  <c r="E114" i="28" s="1"/>
  <c r="G114" i="28" s="1"/>
  <c r="L113" i="28"/>
  <c r="L111" i="72"/>
  <c r="K111" i="72"/>
  <c r="E112" i="72" s="1"/>
  <c r="G112" i="72" s="1"/>
  <c r="AQ100" i="425" l="1"/>
  <c r="Q110" i="72"/>
  <c r="M111" i="72"/>
  <c r="AP100" i="329"/>
  <c r="AM100" i="329"/>
  <c r="AN100" i="329"/>
  <c r="AH100" i="329"/>
  <c r="AO100" i="329"/>
  <c r="AI100" i="329"/>
  <c r="AK100" i="329" s="1"/>
  <c r="AL100" i="329"/>
  <c r="AD101" i="329" a="1"/>
  <c r="AD101" i="329" s="1"/>
  <c r="AF101" i="425"/>
  <c r="AG101" i="425"/>
  <c r="AR101" i="425" s="1"/>
  <c r="I112" i="72"/>
  <c r="H112" i="72"/>
  <c r="Q112" i="28"/>
  <c r="M113" i="28"/>
  <c r="H112" i="427"/>
  <c r="I112" i="427"/>
  <c r="AL100" i="427"/>
  <c r="AM100" i="427"/>
  <c r="AN100" i="427"/>
  <c r="AI100" i="427"/>
  <c r="AK100" i="427" s="1"/>
  <c r="AO100" i="427"/>
  <c r="AP100" i="427"/>
  <c r="AH100" i="427"/>
  <c r="AD101" i="427" a="1"/>
  <c r="AD101" i="427" s="1"/>
  <c r="AP100" i="72"/>
  <c r="AI100" i="72"/>
  <c r="AK100" i="72" s="1"/>
  <c r="AH100" i="72"/>
  <c r="AN100" i="72"/>
  <c r="AO100" i="72"/>
  <c r="AL100" i="72"/>
  <c r="AM100" i="72"/>
  <c r="AD101" i="72" a="1"/>
  <c r="AD101" i="72" s="1"/>
  <c r="H114" i="28"/>
  <c r="I114" i="28"/>
  <c r="H112" i="425"/>
  <c r="I112" i="425"/>
  <c r="H112" i="329"/>
  <c r="I112" i="329"/>
  <c r="Q110" i="425"/>
  <c r="M111" i="425"/>
  <c r="M111" i="329"/>
  <c r="Q110" i="329"/>
  <c r="M111" i="427"/>
  <c r="Q110" i="427"/>
  <c r="AO102" i="28"/>
  <c r="AH102" i="28"/>
  <c r="AI102" i="28"/>
  <c r="AK102" i="28" s="1"/>
  <c r="AP102" i="28" s="1"/>
  <c r="AN102" i="28"/>
  <c r="AL102" i="28"/>
  <c r="AM102" i="28"/>
  <c r="AD103" i="28" a="1"/>
  <c r="AD103" i="28" s="1"/>
  <c r="AQ100" i="72" l="1"/>
  <c r="AQ100" i="329"/>
  <c r="AQ100" i="427"/>
  <c r="U112" i="28"/>
  <c r="T112" i="28"/>
  <c r="P113" i="28"/>
  <c r="O113" i="28"/>
  <c r="L112" i="72"/>
  <c r="K112" i="72"/>
  <c r="E113" i="72" s="1"/>
  <c r="G113" i="72" s="1"/>
  <c r="T110" i="427"/>
  <c r="U110" i="427"/>
  <c r="O111" i="427"/>
  <c r="P111" i="427"/>
  <c r="AI101" i="425"/>
  <c r="AK101" i="425" s="1"/>
  <c r="AN101" i="425"/>
  <c r="AM101" i="425"/>
  <c r="AO101" i="425"/>
  <c r="AH101" i="425"/>
  <c r="AP101" i="425"/>
  <c r="AL101" i="425"/>
  <c r="AD102" i="425" a="1"/>
  <c r="AD102" i="425" s="1"/>
  <c r="AF101" i="72"/>
  <c r="AG101" i="72"/>
  <c r="AR101" i="72" s="1"/>
  <c r="T110" i="329"/>
  <c r="U110" i="329"/>
  <c r="AF101" i="329"/>
  <c r="AG101" i="329"/>
  <c r="AR101" i="329" s="1"/>
  <c r="P111" i="329"/>
  <c r="O111" i="329"/>
  <c r="O111" i="425"/>
  <c r="P111" i="425"/>
  <c r="AG101" i="427"/>
  <c r="AR101" i="427" s="1"/>
  <c r="AF101" i="427"/>
  <c r="L112" i="425"/>
  <c r="K112" i="425"/>
  <c r="E113" i="425" s="1"/>
  <c r="G113" i="425" s="1"/>
  <c r="P111" i="72"/>
  <c r="O111" i="72"/>
  <c r="U110" i="425"/>
  <c r="T110" i="425"/>
  <c r="AF103" i="28"/>
  <c r="AG103" i="28"/>
  <c r="K114" i="28"/>
  <c r="E115" i="28" s="1"/>
  <c r="G115" i="28" s="1"/>
  <c r="L114" i="28"/>
  <c r="K112" i="427"/>
  <c r="E113" i="427" s="1"/>
  <c r="G113" i="427" s="1"/>
  <c r="L112" i="427"/>
  <c r="T110" i="72"/>
  <c r="U110" i="72"/>
  <c r="L112" i="329"/>
  <c r="K112" i="329"/>
  <c r="E113" i="329" s="1"/>
  <c r="G113" i="329" s="1"/>
  <c r="AQ101" i="425" l="1"/>
  <c r="M112" i="72"/>
  <c r="Q111" i="72"/>
  <c r="H113" i="425"/>
  <c r="I113" i="425"/>
  <c r="AH103" i="28"/>
  <c r="AO103" i="28"/>
  <c r="AN103" i="28"/>
  <c r="AM103" i="28"/>
  <c r="AI103" i="28"/>
  <c r="AK103" i="28" s="1"/>
  <c r="AP103" i="28" s="1"/>
  <c r="AL103" i="28"/>
  <c r="AD104" i="28" a="1"/>
  <c r="AD104" i="28" s="1"/>
  <c r="AO101" i="427"/>
  <c r="AM101" i="427"/>
  <c r="AL101" i="427"/>
  <c r="AN101" i="427"/>
  <c r="AH101" i="427"/>
  <c r="AI101" i="427"/>
  <c r="AK101" i="427" s="1"/>
  <c r="AP101" i="427"/>
  <c r="AD102" i="427" a="1"/>
  <c r="AD102" i="427" s="1"/>
  <c r="Q111" i="425"/>
  <c r="M112" i="425"/>
  <c r="M112" i="427"/>
  <c r="Q111" i="427"/>
  <c r="AN101" i="72"/>
  <c r="AI101" i="72"/>
  <c r="AK101" i="72" s="1"/>
  <c r="AP101" i="72"/>
  <c r="AO101" i="72"/>
  <c r="AH101" i="72"/>
  <c r="AM101" i="72"/>
  <c r="AL101" i="72"/>
  <c r="AD102" i="72" a="1"/>
  <c r="AD102" i="72" s="1"/>
  <c r="AF102" i="425"/>
  <c r="AG102" i="425"/>
  <c r="AR102" i="425" s="1"/>
  <c r="I113" i="72"/>
  <c r="H113" i="72"/>
  <c r="M112" i="329"/>
  <c r="Q111" i="329"/>
  <c r="Q113" i="28"/>
  <c r="M114" i="28"/>
  <c r="I113" i="329"/>
  <c r="H113" i="329"/>
  <c r="I115" i="28"/>
  <c r="H115" i="28"/>
  <c r="H113" i="427"/>
  <c r="I113" i="427"/>
  <c r="AN101" i="329"/>
  <c r="AM101" i="329"/>
  <c r="AL101" i="329"/>
  <c r="AO101" i="329"/>
  <c r="AI101" i="329"/>
  <c r="AK101" i="329" s="1"/>
  <c r="AH101" i="329"/>
  <c r="AP101" i="329"/>
  <c r="AD102" i="329" a="1"/>
  <c r="AD102" i="329" s="1"/>
  <c r="AQ101" i="427" l="1"/>
  <c r="AQ101" i="329"/>
  <c r="AQ101" i="72"/>
  <c r="AG104" i="28"/>
  <c r="AF104" i="28"/>
  <c r="U111" i="427"/>
  <c r="T111" i="427"/>
  <c r="P112" i="425"/>
  <c r="O112" i="425"/>
  <c r="U113" i="28"/>
  <c r="T113" i="28"/>
  <c r="U111" i="425"/>
  <c r="T111" i="425"/>
  <c r="L113" i="425"/>
  <c r="K113" i="425"/>
  <c r="E114" i="425" s="1"/>
  <c r="G114" i="425" s="1"/>
  <c r="L115" i="28"/>
  <c r="K115" i="28"/>
  <c r="E116" i="28" s="1"/>
  <c r="G116" i="28" s="1"/>
  <c r="O112" i="427"/>
  <c r="P112" i="427"/>
  <c r="U111" i="329"/>
  <c r="T111" i="329"/>
  <c r="L113" i="427"/>
  <c r="K113" i="427"/>
  <c r="E114" i="427" s="1"/>
  <c r="G114" i="427" s="1"/>
  <c r="P112" i="329"/>
  <c r="O112" i="329"/>
  <c r="U111" i="72"/>
  <c r="T111" i="72"/>
  <c r="AG102" i="427"/>
  <c r="AR102" i="427" s="1"/>
  <c r="AF102" i="427"/>
  <c r="P112" i="72"/>
  <c r="O112" i="72"/>
  <c r="O114" i="28"/>
  <c r="P114" i="28"/>
  <c r="AF102" i="329"/>
  <c r="AG102" i="329"/>
  <c r="AR102" i="329" s="1"/>
  <c r="AN102" i="425"/>
  <c r="AO102" i="425"/>
  <c r="AH102" i="425"/>
  <c r="AL102" i="425"/>
  <c r="AP102" i="425"/>
  <c r="AM102" i="425"/>
  <c r="AI102" i="425"/>
  <c r="AK102" i="425" s="1"/>
  <c r="AD103" i="425" a="1"/>
  <c r="AD103" i="425" s="1"/>
  <c r="L113" i="329"/>
  <c r="K113" i="329"/>
  <c r="E114" i="329" s="1"/>
  <c r="G114" i="329" s="1"/>
  <c r="K113" i="72"/>
  <c r="E114" i="72" s="1"/>
  <c r="G114" i="72" s="1"/>
  <c r="L113" i="72"/>
  <c r="AG102" i="72"/>
  <c r="AR102" i="72" s="1"/>
  <c r="AF102" i="72"/>
  <c r="AQ102" i="425" l="1"/>
  <c r="M113" i="427"/>
  <c r="Q112" i="427"/>
  <c r="AN102" i="329"/>
  <c r="AI102" i="329"/>
  <c r="AK102" i="329" s="1"/>
  <c r="AH102" i="329"/>
  <c r="AP102" i="329"/>
  <c r="AM102" i="329"/>
  <c r="AO102" i="329"/>
  <c r="AL102" i="329"/>
  <c r="AD103" i="329" a="1"/>
  <c r="AD103" i="329" s="1"/>
  <c r="H116" i="28"/>
  <c r="I116" i="28"/>
  <c r="I114" i="425"/>
  <c r="H114" i="425"/>
  <c r="AO102" i="72"/>
  <c r="AI102" i="72"/>
  <c r="AK102" i="72" s="1"/>
  <c r="AH102" i="72"/>
  <c r="AM102" i="72"/>
  <c r="AL102" i="72"/>
  <c r="AP102" i="72"/>
  <c r="AN102" i="72"/>
  <c r="AD103" i="72" a="1"/>
  <c r="AD103" i="72" s="1"/>
  <c r="M115" i="28"/>
  <c r="Q114" i="28"/>
  <c r="Q112" i="72"/>
  <c r="M113" i="72"/>
  <c r="V106" i="28"/>
  <c r="V107" i="28"/>
  <c r="V108" i="28"/>
  <c r="V113" i="28"/>
  <c r="V110" i="28"/>
  <c r="V109" i="28"/>
  <c r="V112" i="28"/>
  <c r="V111" i="28"/>
  <c r="M113" i="425"/>
  <c r="Q112" i="425"/>
  <c r="I114" i="329"/>
  <c r="H114" i="329"/>
  <c r="H114" i="72"/>
  <c r="I114" i="72"/>
  <c r="AF103" i="425"/>
  <c r="AG103" i="425"/>
  <c r="AR103" i="425" s="1"/>
  <c r="AH104" i="28"/>
  <c r="AN104" i="28"/>
  <c r="AM104" i="28"/>
  <c r="AO104" i="28"/>
  <c r="AL104" i="28"/>
  <c r="AI104" i="28"/>
  <c r="AK104" i="28" s="1"/>
  <c r="AP104" i="28" s="1"/>
  <c r="AD105" i="28" a="1"/>
  <c r="AD105" i="28" s="1"/>
  <c r="AM102" i="427"/>
  <c r="AP102" i="427"/>
  <c r="AH102" i="427"/>
  <c r="AN102" i="427"/>
  <c r="AO102" i="427"/>
  <c r="AL102" i="427"/>
  <c r="AI102" i="427"/>
  <c r="AK102" i="427" s="1"/>
  <c r="AD103" i="427" a="1"/>
  <c r="AD103" i="427" s="1"/>
  <c r="M113" i="329"/>
  <c r="Q112" i="329"/>
  <c r="H114" i="427"/>
  <c r="I114" i="427"/>
  <c r="AQ102" i="72" l="1"/>
  <c r="AQ102" i="427"/>
  <c r="AQ102" i="329"/>
  <c r="Y110" i="28"/>
  <c r="X110" i="28"/>
  <c r="Z110" i="28" s="1"/>
  <c r="L114" i="425"/>
  <c r="K114" i="425"/>
  <c r="E115" i="425" s="1"/>
  <c r="G115" i="425" s="1"/>
  <c r="K116" i="28"/>
  <c r="E117" i="28" s="1"/>
  <c r="G117" i="28" s="1"/>
  <c r="L116" i="28"/>
  <c r="AG103" i="329"/>
  <c r="AR103" i="329" s="1"/>
  <c r="AF103" i="329"/>
  <c r="Y106" i="28"/>
  <c r="X106" i="28"/>
  <c r="Z106" i="28" s="1"/>
  <c r="X108" i="28"/>
  <c r="Z108" i="28" s="1"/>
  <c r="Y108" i="28"/>
  <c r="O113" i="72"/>
  <c r="P113" i="72"/>
  <c r="X113" i="28"/>
  <c r="Z113" i="28" s="1"/>
  <c r="Y113" i="28"/>
  <c r="Y107" i="28"/>
  <c r="X107" i="28"/>
  <c r="Z107" i="28" s="1"/>
  <c r="Y112" i="28"/>
  <c r="X112" i="28"/>
  <c r="Z112" i="28" s="1"/>
  <c r="L114" i="72"/>
  <c r="K114" i="72"/>
  <c r="E115" i="72" s="1"/>
  <c r="G115" i="72" s="1"/>
  <c r="AF103" i="72"/>
  <c r="AG103" i="72"/>
  <c r="AR103" i="72" s="1"/>
  <c r="AF103" i="427"/>
  <c r="AG103" i="427"/>
  <c r="AR103" i="427" s="1"/>
  <c r="X109" i="28"/>
  <c r="Z109" i="28" s="1"/>
  <c r="Y109" i="28"/>
  <c r="O115" i="28"/>
  <c r="P115" i="28"/>
  <c r="U112" i="427"/>
  <c r="T112" i="427"/>
  <c r="K114" i="427"/>
  <c r="E115" i="427" s="1"/>
  <c r="G115" i="427" s="1"/>
  <c r="L114" i="427"/>
  <c r="U112" i="329"/>
  <c r="T112" i="329"/>
  <c r="P113" i="427"/>
  <c r="O113" i="427"/>
  <c r="K114" i="329"/>
  <c r="E115" i="329" s="1"/>
  <c r="G115" i="329" s="1"/>
  <c r="L114" i="329"/>
  <c r="U114" i="28"/>
  <c r="T114" i="28"/>
  <c r="U112" i="425"/>
  <c r="T112" i="425"/>
  <c r="O113" i="329"/>
  <c r="P113" i="329"/>
  <c r="AM103" i="425"/>
  <c r="AO103" i="425"/>
  <c r="AP103" i="425"/>
  <c r="AN103" i="425"/>
  <c r="AH103" i="425"/>
  <c r="AI103" i="425"/>
  <c r="AK103" i="425" s="1"/>
  <c r="AL103" i="425"/>
  <c r="AD104" i="425" a="1"/>
  <c r="AD104" i="425" s="1"/>
  <c r="T112" i="72"/>
  <c r="U112" i="72"/>
  <c r="AF105" i="28"/>
  <c r="AG105" i="28"/>
  <c r="O113" i="425"/>
  <c r="P113" i="425"/>
  <c r="Y111" i="28"/>
  <c r="X111" i="28"/>
  <c r="Z111" i="28" s="1"/>
  <c r="AQ103" i="425" l="1"/>
  <c r="AC107" i="28"/>
  <c r="AB107" i="28"/>
  <c r="AF104" i="425"/>
  <c r="AG104" i="425"/>
  <c r="AR104" i="425" s="1"/>
  <c r="AB113" i="28"/>
  <c r="AC113" i="28"/>
  <c r="I115" i="329"/>
  <c r="H115" i="329"/>
  <c r="Q113" i="72"/>
  <c r="M114" i="72"/>
  <c r="AB108" i="28"/>
  <c r="AC108" i="28"/>
  <c r="AB106" i="28"/>
  <c r="AD106" i="28" s="1" a="1"/>
  <c r="AD106" i="28" s="1"/>
  <c r="AC106" i="28"/>
  <c r="AH103" i="329"/>
  <c r="AP103" i="329"/>
  <c r="AL103" i="329"/>
  <c r="AN103" i="329"/>
  <c r="AM103" i="329"/>
  <c r="AI103" i="329"/>
  <c r="AK103" i="329" s="1"/>
  <c r="AO103" i="329"/>
  <c r="AD104" i="329" a="1"/>
  <c r="AD104" i="329" s="1"/>
  <c r="AC109" i="28"/>
  <c r="AB109" i="28"/>
  <c r="AP103" i="427"/>
  <c r="AL103" i="427"/>
  <c r="AN103" i="427"/>
  <c r="AM103" i="427"/>
  <c r="AH103" i="427"/>
  <c r="AI103" i="427"/>
  <c r="AK103" i="427" s="1"/>
  <c r="AO103" i="427"/>
  <c r="AD104" i="427" a="1"/>
  <c r="AD104" i="427" s="1"/>
  <c r="M114" i="329"/>
  <c r="Q113" i="329"/>
  <c r="H117" i="28"/>
  <c r="I117" i="28"/>
  <c r="Q113" i="425"/>
  <c r="M114" i="425"/>
  <c r="AH103" i="72"/>
  <c r="AM103" i="72"/>
  <c r="AP103" i="72"/>
  <c r="AN103" i="72"/>
  <c r="AO103" i="72"/>
  <c r="AI103" i="72"/>
  <c r="AK103" i="72" s="1"/>
  <c r="AL103" i="72"/>
  <c r="AD104" i="72" a="1"/>
  <c r="AD104" i="72" s="1"/>
  <c r="H115" i="425"/>
  <c r="I115" i="425"/>
  <c r="H115" i="427"/>
  <c r="I115" i="427"/>
  <c r="M116" i="28"/>
  <c r="Q115" i="28"/>
  <c r="H115" i="72"/>
  <c r="I115" i="72"/>
  <c r="Q113" i="427"/>
  <c r="M114" i="427"/>
  <c r="AB111" i="28"/>
  <c r="AC111" i="28"/>
  <c r="AB110" i="28"/>
  <c r="AC110" i="28"/>
  <c r="AM105" i="28"/>
  <c r="AL105" i="28"/>
  <c r="AH105" i="28"/>
  <c r="AO105" i="28"/>
  <c r="AN105" i="28"/>
  <c r="AI105" i="28"/>
  <c r="AK105" i="28" s="1"/>
  <c r="AP105" i="28" s="1"/>
  <c r="AB112" i="28"/>
  <c r="AC112" i="28"/>
  <c r="AQ103" i="427" l="1"/>
  <c r="AQ103" i="72"/>
  <c r="AQ103" i="329"/>
  <c r="P114" i="72"/>
  <c r="O114" i="72"/>
  <c r="K115" i="425"/>
  <c r="E116" i="425" s="1"/>
  <c r="G116" i="425" s="1"/>
  <c r="L115" i="425"/>
  <c r="L115" i="329"/>
  <c r="K115" i="329"/>
  <c r="E116" i="329" s="1"/>
  <c r="G116" i="329" s="1"/>
  <c r="AF104" i="329"/>
  <c r="AG104" i="329"/>
  <c r="AR104" i="329" s="1"/>
  <c r="AG104" i="72"/>
  <c r="AR104" i="72" s="1"/>
  <c r="AF104" i="72"/>
  <c r="U113" i="72"/>
  <c r="T113" i="72"/>
  <c r="AG106" i="28"/>
  <c r="AF106" i="28"/>
  <c r="AD107" i="28" s="1" a="1"/>
  <c r="AD107" i="28" s="1"/>
  <c r="AH104" i="425"/>
  <c r="AP104" i="425"/>
  <c r="AO104" i="425"/>
  <c r="AM104" i="425"/>
  <c r="AL104" i="425"/>
  <c r="AN104" i="425"/>
  <c r="AI104" i="425"/>
  <c r="AK104" i="425" s="1"/>
  <c r="AD105" i="425" a="1"/>
  <c r="AD105" i="425" s="1"/>
  <c r="T113" i="425"/>
  <c r="U113" i="425"/>
  <c r="O114" i="427"/>
  <c r="P114" i="427"/>
  <c r="T113" i="427"/>
  <c r="U113" i="427"/>
  <c r="T113" i="329"/>
  <c r="U113" i="329"/>
  <c r="T115" i="28"/>
  <c r="U115" i="28"/>
  <c r="O114" i="329"/>
  <c r="P114" i="329"/>
  <c r="P114" i="425"/>
  <c r="O114" i="425"/>
  <c r="L117" i="28"/>
  <c r="K117" i="28"/>
  <c r="E118" i="28" s="1"/>
  <c r="G118" i="28" s="1"/>
  <c r="L115" i="72"/>
  <c r="K115" i="72"/>
  <c r="E116" i="72" s="1"/>
  <c r="G116" i="72" s="1"/>
  <c r="AG104" i="427"/>
  <c r="AR104" i="427" s="1"/>
  <c r="AF104" i="427"/>
  <c r="O116" i="28"/>
  <c r="P116" i="28"/>
  <c r="L115" i="427"/>
  <c r="K115" i="427"/>
  <c r="E116" i="427" s="1"/>
  <c r="G116" i="427" s="1"/>
  <c r="AQ104" i="425" l="1"/>
  <c r="AF107" i="28"/>
  <c r="AG107" i="28"/>
  <c r="V112" i="72"/>
  <c r="V109" i="72"/>
  <c r="V106" i="72"/>
  <c r="V107" i="72"/>
  <c r="V113" i="72"/>
  <c r="V108" i="72"/>
  <c r="V111" i="72"/>
  <c r="V110" i="72"/>
  <c r="V109" i="329"/>
  <c r="V112" i="329"/>
  <c r="V113" i="329"/>
  <c r="V108" i="329"/>
  <c r="V111" i="329"/>
  <c r="V106" i="329"/>
  <c r="V107" i="329"/>
  <c r="V110" i="329"/>
  <c r="AN104" i="72"/>
  <c r="AH104" i="72"/>
  <c r="AI104" i="72"/>
  <c r="AK104" i="72" s="1"/>
  <c r="AL104" i="72"/>
  <c r="AO104" i="72"/>
  <c r="AM104" i="72"/>
  <c r="AP104" i="72"/>
  <c r="AD105" i="72" a="1"/>
  <c r="AD105" i="72" s="1"/>
  <c r="AN104" i="427"/>
  <c r="AO104" i="427"/>
  <c r="AL104" i="427"/>
  <c r="AI104" i="427"/>
  <c r="AK104" i="427" s="1"/>
  <c r="AH104" i="427"/>
  <c r="AP104" i="427"/>
  <c r="AM104" i="427"/>
  <c r="AD105" i="427" a="1"/>
  <c r="AD105" i="427" s="1"/>
  <c r="AM104" i="329"/>
  <c r="AO104" i="329"/>
  <c r="AI104" i="329"/>
  <c r="AK104" i="329" s="1"/>
  <c r="AH104" i="329"/>
  <c r="AL104" i="329"/>
  <c r="AN104" i="329"/>
  <c r="AP104" i="329"/>
  <c r="AD105" i="329" a="1"/>
  <c r="AD105" i="329" s="1"/>
  <c r="V113" i="425"/>
  <c r="V106" i="425"/>
  <c r="V107" i="425"/>
  <c r="V112" i="425"/>
  <c r="V110" i="425"/>
  <c r="V109" i="425"/>
  <c r="V108" i="425"/>
  <c r="V111" i="425"/>
  <c r="AL106" i="28"/>
  <c r="AN106" i="28"/>
  <c r="AI106" i="28"/>
  <c r="AK106" i="28" s="1"/>
  <c r="AP106" i="28" s="1"/>
  <c r="AO106" i="28"/>
  <c r="AH106" i="28"/>
  <c r="AM106" i="28"/>
  <c r="Q116" i="28"/>
  <c r="M117" i="28"/>
  <c r="I116" i="329"/>
  <c r="H116" i="329"/>
  <c r="V107" i="427"/>
  <c r="V106" i="427"/>
  <c r="V112" i="427"/>
  <c r="V113" i="427"/>
  <c r="V111" i="427"/>
  <c r="V108" i="427"/>
  <c r="V110" i="427"/>
  <c r="V109" i="427"/>
  <c r="I116" i="72"/>
  <c r="H116" i="72"/>
  <c r="M115" i="425"/>
  <c r="Q114" i="425"/>
  <c r="H116" i="427"/>
  <c r="I116" i="427"/>
  <c r="Q114" i="427"/>
  <c r="M115" i="427"/>
  <c r="AF105" i="425"/>
  <c r="AG105" i="425"/>
  <c r="AR105" i="425" s="1"/>
  <c r="H116" i="425"/>
  <c r="I116" i="425"/>
  <c r="H118" i="28"/>
  <c r="I118" i="28"/>
  <c r="Q114" i="329"/>
  <c r="M115" i="329"/>
  <c r="Q114" i="72"/>
  <c r="M115" i="72"/>
  <c r="AQ104" i="427" l="1"/>
  <c r="AQ104" i="329"/>
  <c r="AQ104" i="72"/>
  <c r="P115" i="329"/>
  <c r="O115" i="329"/>
  <c r="K116" i="72"/>
  <c r="E117" i="72" s="1"/>
  <c r="G117" i="72" s="1"/>
  <c r="L116" i="72"/>
  <c r="Y111" i="425"/>
  <c r="X111" i="425"/>
  <c r="Z111" i="425" s="1"/>
  <c r="X106" i="329"/>
  <c r="Z106" i="329" s="1"/>
  <c r="Y106" i="329"/>
  <c r="Y111" i="329"/>
  <c r="X111" i="329"/>
  <c r="Z111" i="329" s="1"/>
  <c r="Y109" i="427"/>
  <c r="X109" i="427"/>
  <c r="Z109" i="427" s="1"/>
  <c r="Y110" i="427"/>
  <c r="X110" i="427"/>
  <c r="Z110" i="427" s="1"/>
  <c r="Y109" i="425"/>
  <c r="X109" i="425"/>
  <c r="Z109" i="425" s="1"/>
  <c r="Y108" i="329"/>
  <c r="X108" i="329"/>
  <c r="Z108" i="329" s="1"/>
  <c r="X108" i="425"/>
  <c r="Z108" i="425" s="1"/>
  <c r="Y108" i="425"/>
  <c r="X113" i="329"/>
  <c r="Z113" i="329" s="1"/>
  <c r="Y113" i="329"/>
  <c r="Y112" i="425"/>
  <c r="X112" i="425"/>
  <c r="Z112" i="425" s="1"/>
  <c r="X112" i="329"/>
  <c r="Z112" i="329" s="1"/>
  <c r="Y112" i="329"/>
  <c r="X113" i="427"/>
  <c r="Z113" i="427" s="1"/>
  <c r="Y113" i="427"/>
  <c r="Y107" i="425"/>
  <c r="X107" i="425"/>
  <c r="Z107" i="425" s="1"/>
  <c r="X109" i="329"/>
  <c r="Z109" i="329" s="1"/>
  <c r="Y109" i="329"/>
  <c r="O115" i="72"/>
  <c r="P115" i="72"/>
  <c r="Y108" i="427"/>
  <c r="X108" i="427"/>
  <c r="Z108" i="427" s="1"/>
  <c r="U114" i="329"/>
  <c r="T114" i="329"/>
  <c r="Y112" i="427"/>
  <c r="X112" i="427"/>
  <c r="Z112" i="427" s="1"/>
  <c r="X106" i="425"/>
  <c r="Z106" i="425" s="1"/>
  <c r="Y106" i="425"/>
  <c r="Y110" i="72"/>
  <c r="X110" i="72"/>
  <c r="Z110" i="72" s="1"/>
  <c r="X107" i="427"/>
  <c r="Z107" i="427" s="1"/>
  <c r="Y107" i="427"/>
  <c r="AG105" i="72"/>
  <c r="AR105" i="72" s="1"/>
  <c r="AF105" i="72"/>
  <c r="X111" i="72"/>
  <c r="Z111" i="72" s="1"/>
  <c r="Y111" i="72"/>
  <c r="X108" i="72"/>
  <c r="Z108" i="72" s="1"/>
  <c r="Y108" i="72"/>
  <c r="Y110" i="425"/>
  <c r="X110" i="425"/>
  <c r="Z110" i="425" s="1"/>
  <c r="K118" i="28"/>
  <c r="E119" i="28" s="1"/>
  <c r="G119" i="28" s="1"/>
  <c r="L118" i="28"/>
  <c r="L116" i="425"/>
  <c r="K116" i="425"/>
  <c r="E117" i="425" s="1"/>
  <c r="G117" i="425" s="1"/>
  <c r="Y106" i="427"/>
  <c r="X106" i="427"/>
  <c r="Z106" i="427" s="1"/>
  <c r="Y113" i="425"/>
  <c r="X113" i="425"/>
  <c r="Z113" i="425" s="1"/>
  <c r="L116" i="329"/>
  <c r="K116" i="329"/>
  <c r="E117" i="329" s="1"/>
  <c r="G117" i="329" s="1"/>
  <c r="AG105" i="329"/>
  <c r="AR105" i="329" s="1"/>
  <c r="AF105" i="329"/>
  <c r="Y113" i="72"/>
  <c r="X113" i="72"/>
  <c r="Z113" i="72" s="1"/>
  <c r="X111" i="427"/>
  <c r="Z111" i="427" s="1"/>
  <c r="Y111" i="427"/>
  <c r="AL105" i="425"/>
  <c r="AP105" i="425"/>
  <c r="AN105" i="425"/>
  <c r="AM105" i="425"/>
  <c r="AH105" i="425"/>
  <c r="AO105" i="425"/>
  <c r="AI105" i="425"/>
  <c r="AK105" i="425" s="1"/>
  <c r="P117" i="28"/>
  <c r="O117" i="28"/>
  <c r="Y107" i="72"/>
  <c r="X107" i="72"/>
  <c r="Z107" i="72" s="1"/>
  <c r="T114" i="72"/>
  <c r="U114" i="72"/>
  <c r="O115" i="427"/>
  <c r="P115" i="427"/>
  <c r="X106" i="72"/>
  <c r="Z106" i="72" s="1"/>
  <c r="Y106" i="72"/>
  <c r="Y109" i="72"/>
  <c r="X109" i="72"/>
  <c r="Z109" i="72" s="1"/>
  <c r="T114" i="427"/>
  <c r="U114" i="427"/>
  <c r="L116" i="427"/>
  <c r="K116" i="427"/>
  <c r="E117" i="427" s="1"/>
  <c r="G117" i="427" s="1"/>
  <c r="X112" i="72"/>
  <c r="Z112" i="72" s="1"/>
  <c r="Y112" i="72"/>
  <c r="U114" i="425"/>
  <c r="T114" i="425"/>
  <c r="P115" i="425"/>
  <c r="O115" i="425"/>
  <c r="X110" i="329"/>
  <c r="Z110" i="329" s="1"/>
  <c r="Y110" i="329"/>
  <c r="AI107" i="28"/>
  <c r="AK107" i="28" s="1"/>
  <c r="AP107" i="28" s="1"/>
  <c r="AH107" i="28"/>
  <c r="AL107" i="28"/>
  <c r="AN107" i="28"/>
  <c r="AO107" i="28"/>
  <c r="AM107" i="28"/>
  <c r="AD108" i="28" a="1"/>
  <c r="AD108" i="28" s="1"/>
  <c r="U116" i="28"/>
  <c r="T116" i="28"/>
  <c r="AF105" i="427"/>
  <c r="AG105" i="427"/>
  <c r="AR105" i="427" s="1"/>
  <c r="X107" i="329"/>
  <c r="Z107" i="329" s="1"/>
  <c r="Y107" i="329"/>
  <c r="AQ105" i="425" l="1"/>
  <c r="AC108" i="425"/>
  <c r="AB108" i="425"/>
  <c r="AC108" i="329"/>
  <c r="AB108" i="329"/>
  <c r="AP105" i="427"/>
  <c r="AL105" i="427"/>
  <c r="AI105" i="427"/>
  <c r="AK105" i="427" s="1"/>
  <c r="AH105" i="427"/>
  <c r="AM105" i="427"/>
  <c r="AN105" i="427"/>
  <c r="AO105" i="427"/>
  <c r="AC112" i="72"/>
  <c r="AB112" i="72"/>
  <c r="H119" i="28"/>
  <c r="I119" i="28"/>
  <c r="AB112" i="427"/>
  <c r="AC112" i="427"/>
  <c r="I117" i="427"/>
  <c r="H117" i="427"/>
  <c r="AB110" i="425"/>
  <c r="AC110" i="425"/>
  <c r="AB108" i="427"/>
  <c r="AC108" i="427"/>
  <c r="AB109" i="425"/>
  <c r="AC109" i="425"/>
  <c r="M116" i="425"/>
  <c r="Q115" i="425"/>
  <c r="AC110" i="427"/>
  <c r="AB110" i="427"/>
  <c r="AB108" i="72"/>
  <c r="AC108" i="72"/>
  <c r="M116" i="72"/>
  <c r="Q115" i="72"/>
  <c r="I117" i="425"/>
  <c r="H117" i="425"/>
  <c r="AB109" i="427"/>
  <c r="AC109" i="427"/>
  <c r="AF108" i="28"/>
  <c r="AG108" i="28"/>
  <c r="AB111" i="427"/>
  <c r="AC111" i="427"/>
  <c r="AC109" i="72"/>
  <c r="AB109" i="72"/>
  <c r="AB109" i="329"/>
  <c r="AC109" i="329"/>
  <c r="AB113" i="72"/>
  <c r="AC113" i="72"/>
  <c r="AC111" i="72"/>
  <c r="AB111" i="72"/>
  <c r="AB107" i="425"/>
  <c r="AC107" i="425"/>
  <c r="AC111" i="329"/>
  <c r="AB111" i="329"/>
  <c r="AB107" i="329"/>
  <c r="AC107" i="329"/>
  <c r="AL105" i="329"/>
  <c r="AM105" i="329"/>
  <c r="AH105" i="329"/>
  <c r="AP105" i="329"/>
  <c r="AI105" i="329"/>
  <c r="AK105" i="329" s="1"/>
  <c r="AO105" i="329"/>
  <c r="AN105" i="329"/>
  <c r="M116" i="427"/>
  <c r="Q115" i="427"/>
  <c r="AB113" i="427"/>
  <c r="AC113" i="427"/>
  <c r="AB106" i="329"/>
  <c r="AD106" i="329" s="1" a="1"/>
  <c r="AD106" i="329" s="1"/>
  <c r="AC106" i="329"/>
  <c r="AC106" i="72"/>
  <c r="AB106" i="72"/>
  <c r="AD106" i="72" s="1" a="1"/>
  <c r="AD106" i="72" s="1"/>
  <c r="AP105" i="72"/>
  <c r="AH105" i="72"/>
  <c r="AM105" i="72"/>
  <c r="AN105" i="72"/>
  <c r="AI105" i="72"/>
  <c r="AK105" i="72" s="1"/>
  <c r="AL105" i="72"/>
  <c r="AO105" i="72"/>
  <c r="AC111" i="425"/>
  <c r="AB111" i="425"/>
  <c r="H117" i="329"/>
  <c r="I117" i="329"/>
  <c r="AB107" i="427"/>
  <c r="AC107" i="427"/>
  <c r="AB112" i="329"/>
  <c r="AC112" i="329"/>
  <c r="AB110" i="329"/>
  <c r="AC110" i="329"/>
  <c r="AC107" i="72"/>
  <c r="AB107" i="72"/>
  <c r="AB113" i="425"/>
  <c r="AC113" i="425"/>
  <c r="AC110" i="72"/>
  <c r="AB110" i="72"/>
  <c r="AB112" i="425"/>
  <c r="AC112" i="425"/>
  <c r="H117" i="72"/>
  <c r="I117" i="72"/>
  <c r="M118" i="28"/>
  <c r="Q117" i="28"/>
  <c r="AC106" i="427"/>
  <c r="AB106" i="427"/>
  <c r="AD106" i="427" s="1" a="1"/>
  <c r="AD106" i="427" s="1"/>
  <c r="Q115" i="329"/>
  <c r="M116" i="329"/>
  <c r="AB106" i="425"/>
  <c r="AD106" i="425" s="1" a="1"/>
  <c r="AD106" i="425" s="1"/>
  <c r="AC106" i="425"/>
  <c r="AB113" i="329"/>
  <c r="AC113" i="329"/>
  <c r="AQ105" i="427" l="1"/>
  <c r="AQ105" i="72"/>
  <c r="AQ105" i="329"/>
  <c r="T115" i="329"/>
  <c r="U115" i="329"/>
  <c r="K119" i="28"/>
  <c r="E120" i="28" s="1"/>
  <c r="G120" i="28" s="1"/>
  <c r="L119" i="28"/>
  <c r="AG106" i="427"/>
  <c r="AR106" i="427" s="1"/>
  <c r="AF106" i="427"/>
  <c r="AD107" i="427" s="1" a="1"/>
  <c r="AD107" i="427" s="1"/>
  <c r="T117" i="28"/>
  <c r="U117" i="28"/>
  <c r="K117" i="329"/>
  <c r="E118" i="329" s="1"/>
  <c r="G118" i="329" s="1"/>
  <c r="L117" i="329"/>
  <c r="AF106" i="329"/>
  <c r="AG106" i="329"/>
  <c r="AR106" i="329" s="1"/>
  <c r="AO108" i="28"/>
  <c r="AL108" i="28"/>
  <c r="AN108" i="28"/>
  <c r="AI108" i="28"/>
  <c r="AK108" i="28" s="1"/>
  <c r="AP108" i="28" s="1"/>
  <c r="AM108" i="28"/>
  <c r="AH108" i="28"/>
  <c r="AD109" i="28" a="1"/>
  <c r="AD109" i="28" s="1"/>
  <c r="T115" i="425"/>
  <c r="U115" i="425"/>
  <c r="L117" i="72"/>
  <c r="K117" i="72"/>
  <c r="E118" i="72" s="1"/>
  <c r="G118" i="72" s="1"/>
  <c r="P116" i="425"/>
  <c r="O116" i="425"/>
  <c r="O118" i="28"/>
  <c r="P118" i="28"/>
  <c r="O116" i="427"/>
  <c r="P116" i="427"/>
  <c r="L117" i="425"/>
  <c r="K117" i="425"/>
  <c r="E118" i="425" s="1"/>
  <c r="G118" i="425" s="1"/>
  <c r="T115" i="427"/>
  <c r="U115" i="427"/>
  <c r="AF106" i="425"/>
  <c r="AD107" i="425" s="1" a="1"/>
  <c r="AD107" i="425" s="1"/>
  <c r="AG106" i="425"/>
  <c r="AR106" i="425" s="1"/>
  <c r="P116" i="72"/>
  <c r="O116" i="72"/>
  <c r="L117" i="427"/>
  <c r="K117" i="427"/>
  <c r="E118" i="427" s="1"/>
  <c r="G118" i="427" s="1"/>
  <c r="U115" i="72"/>
  <c r="T115" i="72"/>
  <c r="O116" i="329"/>
  <c r="P116" i="329"/>
  <c r="AF106" i="72"/>
  <c r="AD107" i="72" s="1" a="1"/>
  <c r="AD107" i="72" s="1"/>
  <c r="AG106" i="72"/>
  <c r="AR106" i="72" s="1"/>
  <c r="M117" i="427" l="1"/>
  <c r="Q116" i="427"/>
  <c r="AG107" i="72"/>
  <c r="AR107" i="72" s="1"/>
  <c r="AF107" i="72"/>
  <c r="AP106" i="329"/>
  <c r="AM106" i="329"/>
  <c r="AI106" i="329"/>
  <c r="AK106" i="329" s="1"/>
  <c r="AL106" i="329"/>
  <c r="AN106" i="329"/>
  <c r="AH106" i="329"/>
  <c r="AO106" i="329"/>
  <c r="AO106" i="425"/>
  <c r="AN106" i="425"/>
  <c r="AM106" i="425"/>
  <c r="AL106" i="425"/>
  <c r="AP106" i="425"/>
  <c r="AI106" i="425"/>
  <c r="AK106" i="425" s="1"/>
  <c r="AH106" i="425"/>
  <c r="AO106" i="72"/>
  <c r="AN106" i="72"/>
  <c r="AP106" i="72"/>
  <c r="AH106" i="72"/>
  <c r="AI106" i="72"/>
  <c r="AK106" i="72" s="1"/>
  <c r="AL106" i="72"/>
  <c r="AM106" i="72"/>
  <c r="H118" i="329"/>
  <c r="I118" i="329"/>
  <c r="M117" i="425"/>
  <c r="Q116" i="425"/>
  <c r="H118" i="425"/>
  <c r="I118" i="425"/>
  <c r="AF107" i="427"/>
  <c r="AG107" i="427"/>
  <c r="AR107" i="427" s="1"/>
  <c r="I118" i="72"/>
  <c r="H118" i="72"/>
  <c r="I118" i="427"/>
  <c r="H118" i="427"/>
  <c r="AD107" i="329" a="1"/>
  <c r="AD107" i="329" s="1"/>
  <c r="M119" i="28"/>
  <c r="Q118" i="28"/>
  <c r="M117" i="329"/>
  <c r="Q116" i="329"/>
  <c r="AI106" i="427"/>
  <c r="AK106" i="427" s="1"/>
  <c r="AN106" i="427"/>
  <c r="AP106" i="427"/>
  <c r="AO106" i="427"/>
  <c r="AL106" i="427"/>
  <c r="AM106" i="427"/>
  <c r="AH106" i="427"/>
  <c r="AF109" i="28"/>
  <c r="AG109" i="28"/>
  <c r="H120" i="28"/>
  <c r="I120" i="28"/>
  <c r="AF107" i="425"/>
  <c r="AG107" i="425"/>
  <c r="AR107" i="425" s="1"/>
  <c r="Q116" i="72"/>
  <c r="M117" i="72"/>
  <c r="AQ106" i="425" l="1"/>
  <c r="AQ106" i="329"/>
  <c r="AQ106" i="427"/>
  <c r="AQ106" i="72"/>
  <c r="AO107" i="427"/>
  <c r="AP107" i="427"/>
  <c r="AI107" i="427"/>
  <c r="AK107" i="427" s="1"/>
  <c r="AH107" i="427"/>
  <c r="AN107" i="427"/>
  <c r="AM107" i="427"/>
  <c r="AL107" i="427"/>
  <c r="AD108" i="427" a="1"/>
  <c r="AD108" i="427" s="1"/>
  <c r="L118" i="425"/>
  <c r="K118" i="425"/>
  <c r="E119" i="425" s="1"/>
  <c r="G119" i="425" s="1"/>
  <c r="U116" i="425"/>
  <c r="T116" i="425"/>
  <c r="P117" i="425"/>
  <c r="O117" i="425"/>
  <c r="O117" i="329"/>
  <c r="P117" i="329"/>
  <c r="O117" i="72"/>
  <c r="P117" i="72"/>
  <c r="AM107" i="72"/>
  <c r="AH107" i="72"/>
  <c r="AN107" i="72"/>
  <c r="AO107" i="72"/>
  <c r="AP107" i="72"/>
  <c r="AI107" i="72"/>
  <c r="AK107" i="72" s="1"/>
  <c r="AL107" i="72"/>
  <c r="AD108" i="72" a="1"/>
  <c r="AD108" i="72" s="1"/>
  <c r="P119" i="28"/>
  <c r="O119" i="28"/>
  <c r="T116" i="427"/>
  <c r="U116" i="427"/>
  <c r="K118" i="329"/>
  <c r="E119" i="329" s="1"/>
  <c r="G119" i="329" s="1"/>
  <c r="L118" i="329"/>
  <c r="U116" i="329"/>
  <c r="T116" i="329"/>
  <c r="L118" i="427"/>
  <c r="K118" i="427"/>
  <c r="E119" i="427" s="1"/>
  <c r="G119" i="427" s="1"/>
  <c r="P117" i="427"/>
  <c r="O117" i="427"/>
  <c r="U116" i="72"/>
  <c r="T116" i="72"/>
  <c r="AL107" i="425"/>
  <c r="AM107" i="425"/>
  <c r="AH107" i="425"/>
  <c r="AN107" i="425"/>
  <c r="AO107" i="425"/>
  <c r="AI107" i="425"/>
  <c r="AK107" i="425" s="1"/>
  <c r="AP107" i="425"/>
  <c r="AD108" i="425" a="1"/>
  <c r="AD108" i="425" s="1"/>
  <c r="K120" i="28"/>
  <c r="E121" i="28" s="1"/>
  <c r="G121" i="28" s="1"/>
  <c r="L120" i="28"/>
  <c r="T118" i="28"/>
  <c r="U118" i="28"/>
  <c r="AF107" i="329"/>
  <c r="AG107" i="329"/>
  <c r="AR107" i="329" s="1"/>
  <c r="AL109" i="28"/>
  <c r="AH109" i="28"/>
  <c r="AI109" i="28"/>
  <c r="AK109" i="28" s="1"/>
  <c r="AP109" i="28" s="1"/>
  <c r="AO109" i="28"/>
  <c r="AN109" i="28"/>
  <c r="AM109" i="28"/>
  <c r="AD110" i="28" a="1"/>
  <c r="AD110" i="28" s="1"/>
  <c r="K118" i="72"/>
  <c r="E119" i="72" s="1"/>
  <c r="G119" i="72" s="1"/>
  <c r="L118" i="72"/>
  <c r="AQ107" i="425" l="1"/>
  <c r="AQ107" i="427"/>
  <c r="AQ107" i="72"/>
  <c r="AO107" i="329"/>
  <c r="AN107" i="329"/>
  <c r="AM107" i="329"/>
  <c r="AP107" i="329"/>
  <c r="AH107" i="329"/>
  <c r="AL107" i="329"/>
  <c r="AI107" i="329"/>
  <c r="AK107" i="329" s="1"/>
  <c r="AD108" i="329" a="1"/>
  <c r="AD108" i="329" s="1"/>
  <c r="Q117" i="72"/>
  <c r="M118" i="72"/>
  <c r="I119" i="72"/>
  <c r="H119" i="72"/>
  <c r="Q119" i="28"/>
  <c r="M120" i="28"/>
  <c r="Q117" i="329"/>
  <c r="M118" i="329"/>
  <c r="Q117" i="425"/>
  <c r="M118" i="425"/>
  <c r="AG108" i="425"/>
  <c r="AR108" i="425" s="1"/>
  <c r="AF108" i="425"/>
  <c r="I119" i="425"/>
  <c r="H119" i="425"/>
  <c r="AG108" i="72"/>
  <c r="AR108" i="72" s="1"/>
  <c r="AF108" i="72"/>
  <c r="AF108" i="427"/>
  <c r="AG108" i="427"/>
  <c r="AR108" i="427" s="1"/>
  <c r="I121" i="28"/>
  <c r="H121" i="28"/>
  <c r="H119" i="329"/>
  <c r="I119" i="329"/>
  <c r="AF110" i="28"/>
  <c r="AG110" i="28"/>
  <c r="Q117" i="427"/>
  <c r="M118" i="427"/>
  <c r="H119" i="427"/>
  <c r="I119" i="427"/>
  <c r="AQ107" i="329" l="1"/>
  <c r="L119" i="329"/>
  <c r="K119" i="329"/>
  <c r="E120" i="329" s="1"/>
  <c r="G120" i="329" s="1"/>
  <c r="T119" i="28"/>
  <c r="U119" i="28"/>
  <c r="L121" i="28"/>
  <c r="K121" i="28"/>
  <c r="E122" i="28" s="1"/>
  <c r="G122" i="28" s="1"/>
  <c r="K119" i="72"/>
  <c r="E120" i="72" s="1"/>
  <c r="G120" i="72" s="1"/>
  <c r="L119" i="72"/>
  <c r="U117" i="329"/>
  <c r="T117" i="329"/>
  <c r="U117" i="72"/>
  <c r="T117" i="72"/>
  <c r="AG108" i="329"/>
  <c r="AR108" i="329" s="1"/>
  <c r="AF108" i="329"/>
  <c r="O118" i="72"/>
  <c r="P118" i="72"/>
  <c r="AO110" i="28"/>
  <c r="AM110" i="28"/>
  <c r="AL110" i="28"/>
  <c r="AH110" i="28"/>
  <c r="AN110" i="28"/>
  <c r="AI110" i="28"/>
  <c r="AK110" i="28" s="1"/>
  <c r="AP110" i="28" s="1"/>
  <c r="AD111" i="28" a="1"/>
  <c r="AD111" i="28" s="1"/>
  <c r="AN108" i="425"/>
  <c r="AP108" i="425"/>
  <c r="AH108" i="425"/>
  <c r="AO108" i="425"/>
  <c r="AL108" i="425"/>
  <c r="AI108" i="425"/>
  <c r="AK108" i="425" s="1"/>
  <c r="AM108" i="425"/>
  <c r="AD109" i="425" a="1"/>
  <c r="AD109" i="425" s="1"/>
  <c r="P120" i="28"/>
  <c r="O120" i="28"/>
  <c r="AM108" i="72"/>
  <c r="AO108" i="72"/>
  <c r="AL108" i="72"/>
  <c r="AN108" i="72"/>
  <c r="AP108" i="72"/>
  <c r="AH108" i="72"/>
  <c r="AI108" i="72"/>
  <c r="AK108" i="72" s="1"/>
  <c r="AD109" i="72" a="1"/>
  <c r="AD109" i="72" s="1"/>
  <c r="AP108" i="427"/>
  <c r="AL108" i="427"/>
  <c r="AN108" i="427"/>
  <c r="AH108" i="427"/>
  <c r="AO108" i="427"/>
  <c r="AM108" i="427"/>
  <c r="AI108" i="427"/>
  <c r="AK108" i="427" s="1"/>
  <c r="AD109" i="427" a="1"/>
  <c r="AD109" i="427" s="1"/>
  <c r="L119" i="425"/>
  <c r="K119" i="425"/>
  <c r="E120" i="425" s="1"/>
  <c r="G120" i="425" s="1"/>
  <c r="L119" i="427"/>
  <c r="K119" i="427"/>
  <c r="E120" i="427" s="1"/>
  <c r="G120" i="427" s="1"/>
  <c r="P118" i="425"/>
  <c r="O118" i="425"/>
  <c r="T117" i="425"/>
  <c r="U117" i="425"/>
  <c r="P118" i="427"/>
  <c r="O118" i="427"/>
  <c r="U117" i="427"/>
  <c r="T117" i="427"/>
  <c r="P118" i="329"/>
  <c r="O118" i="329"/>
  <c r="AQ108" i="425" l="1"/>
  <c r="AQ108" i="427"/>
  <c r="AQ108" i="72"/>
  <c r="I120" i="427"/>
  <c r="H120" i="427"/>
  <c r="I120" i="425"/>
  <c r="H120" i="425"/>
  <c r="M121" i="28"/>
  <c r="Q120" i="28"/>
  <c r="Q118" i="72"/>
  <c r="M119" i="72"/>
  <c r="AN108" i="329"/>
  <c r="AI108" i="329"/>
  <c r="AK108" i="329" s="1"/>
  <c r="AH108" i="329"/>
  <c r="AP108" i="329"/>
  <c r="AM108" i="329"/>
  <c r="AO108" i="329"/>
  <c r="AL108" i="329"/>
  <c r="AD109" i="329" a="1"/>
  <c r="AD109" i="329" s="1"/>
  <c r="AG109" i="425"/>
  <c r="AR109" i="425" s="1"/>
  <c r="AF109" i="425"/>
  <c r="H120" i="72"/>
  <c r="I120" i="72"/>
  <c r="H122" i="28"/>
  <c r="I122" i="28"/>
  <c r="AG109" i="427"/>
  <c r="AR109" i="427" s="1"/>
  <c r="AF109" i="427"/>
  <c r="Q118" i="329"/>
  <c r="M119" i="329"/>
  <c r="AF111" i="28"/>
  <c r="AG111" i="28"/>
  <c r="M119" i="427"/>
  <c r="Q118" i="427"/>
  <c r="M119" i="425"/>
  <c r="Q118" i="425"/>
  <c r="H120" i="329"/>
  <c r="I120" i="329"/>
  <c r="AG109" i="72"/>
  <c r="AR109" i="72" s="1"/>
  <c r="AF109" i="72"/>
  <c r="AQ108" i="329" l="1"/>
  <c r="AF109" i="329"/>
  <c r="AG109" i="329"/>
  <c r="AR109" i="329" s="1"/>
  <c r="O119" i="427"/>
  <c r="P119" i="427"/>
  <c r="AM111" i="28"/>
  <c r="AL111" i="28"/>
  <c r="AO111" i="28"/>
  <c r="AN111" i="28"/>
  <c r="AI111" i="28"/>
  <c r="AK111" i="28" s="1"/>
  <c r="AP111" i="28" s="1"/>
  <c r="AH111" i="28"/>
  <c r="AD112" i="28" a="1"/>
  <c r="AD112" i="28" s="1"/>
  <c r="O119" i="329"/>
  <c r="P119" i="329"/>
  <c r="U118" i="427"/>
  <c r="T118" i="427"/>
  <c r="U118" i="329"/>
  <c r="T118" i="329"/>
  <c r="AH109" i="427"/>
  <c r="AI109" i="427"/>
  <c r="AK109" i="427" s="1"/>
  <c r="AN109" i="427"/>
  <c r="AO109" i="427"/>
  <c r="AL109" i="427"/>
  <c r="AP109" i="427"/>
  <c r="AM109" i="427"/>
  <c r="AD110" i="427" a="1"/>
  <c r="AD110" i="427" s="1"/>
  <c r="L120" i="425"/>
  <c r="K120" i="425"/>
  <c r="E121" i="425" s="1"/>
  <c r="G121" i="425" s="1"/>
  <c r="K122" i="28"/>
  <c r="E123" i="28" s="1"/>
  <c r="G123" i="28" s="1"/>
  <c r="L122" i="28"/>
  <c r="K120" i="329"/>
  <c r="E121" i="329" s="1"/>
  <c r="G121" i="329" s="1"/>
  <c r="L120" i="329"/>
  <c r="U120" i="28"/>
  <c r="T120" i="28"/>
  <c r="AP109" i="425"/>
  <c r="AL109" i="425"/>
  <c r="AM109" i="425"/>
  <c r="AO109" i="425"/>
  <c r="AN109" i="425"/>
  <c r="AH109" i="425"/>
  <c r="AI109" i="425"/>
  <c r="AK109" i="425" s="1"/>
  <c r="AD110" i="425" a="1"/>
  <c r="AD110" i="425" s="1"/>
  <c r="L120" i="427"/>
  <c r="K120" i="427"/>
  <c r="E121" i="427" s="1"/>
  <c r="G121" i="427" s="1"/>
  <c r="P119" i="72"/>
  <c r="O119" i="72"/>
  <c r="O121" i="28"/>
  <c r="P121" i="28"/>
  <c r="U118" i="72"/>
  <c r="T118" i="72"/>
  <c r="L120" i="72"/>
  <c r="K120" i="72"/>
  <c r="E121" i="72" s="1"/>
  <c r="G121" i="72" s="1"/>
  <c r="AP109" i="72"/>
  <c r="AN109" i="72"/>
  <c r="AM109" i="72"/>
  <c r="AH109" i="72"/>
  <c r="AI109" i="72"/>
  <c r="AK109" i="72" s="1"/>
  <c r="AO109" i="72"/>
  <c r="AL109" i="72"/>
  <c r="AD110" i="72" a="1"/>
  <c r="AD110" i="72" s="1"/>
  <c r="T118" i="425"/>
  <c r="U118" i="425"/>
  <c r="O119" i="425"/>
  <c r="P119" i="425"/>
  <c r="AQ109" i="427" l="1"/>
  <c r="AQ109" i="72"/>
  <c r="AQ109" i="425"/>
  <c r="H121" i="72"/>
  <c r="I121" i="72"/>
  <c r="Q119" i="329"/>
  <c r="M120" i="329"/>
  <c r="I121" i="329"/>
  <c r="H121" i="329"/>
  <c r="AG112" i="28"/>
  <c r="AF112" i="28"/>
  <c r="Q121" i="28"/>
  <c r="M122" i="28"/>
  <c r="H123" i="28"/>
  <c r="I123" i="28"/>
  <c r="I121" i="427"/>
  <c r="H121" i="427"/>
  <c r="AF110" i="427"/>
  <c r="AG110" i="427"/>
  <c r="AR110" i="427" s="1"/>
  <c r="Q119" i="72"/>
  <c r="M120" i="72"/>
  <c r="AF110" i="72"/>
  <c r="AG110" i="72"/>
  <c r="AR110" i="72" s="1"/>
  <c r="M120" i="427"/>
  <c r="Q119" i="427"/>
  <c r="M120" i="425"/>
  <c r="Q119" i="425"/>
  <c r="H121" i="425"/>
  <c r="I121" i="425"/>
  <c r="AG110" i="425"/>
  <c r="AR110" i="425" s="1"/>
  <c r="AF110" i="425"/>
  <c r="AN109" i="329"/>
  <c r="AH109" i="329"/>
  <c r="AP109" i="329"/>
  <c r="AM109" i="329"/>
  <c r="AO109" i="329"/>
  <c r="AL109" i="329"/>
  <c r="AI109" i="329"/>
  <c r="AK109" i="329" s="1"/>
  <c r="AD110" i="329" a="1"/>
  <c r="AD110" i="329" s="1"/>
  <c r="AQ109" i="329" l="1"/>
  <c r="K121" i="427"/>
  <c r="E122" i="427" s="1"/>
  <c r="G122" i="427" s="1"/>
  <c r="L121" i="427"/>
  <c r="L123" i="28"/>
  <c r="K123" i="28"/>
  <c r="E124" i="28" s="1"/>
  <c r="G124" i="28" s="1"/>
  <c r="U121" i="28"/>
  <c r="T121" i="28"/>
  <c r="AL110" i="425"/>
  <c r="AI110" i="425"/>
  <c r="AK110" i="425" s="1"/>
  <c r="AO110" i="425"/>
  <c r="AP110" i="425"/>
  <c r="AM110" i="425"/>
  <c r="AH110" i="425"/>
  <c r="AN110" i="425"/>
  <c r="AD111" i="425" a="1"/>
  <c r="AD111" i="425" s="1"/>
  <c r="AL112" i="28"/>
  <c r="AM112" i="28"/>
  <c r="AI112" i="28"/>
  <c r="AK112" i="28" s="1"/>
  <c r="AP112" i="28" s="1"/>
  <c r="AN112" i="28"/>
  <c r="AO112" i="28"/>
  <c r="AH112" i="28"/>
  <c r="AD113" i="28" a="1"/>
  <c r="AD113" i="28" s="1"/>
  <c r="T119" i="425"/>
  <c r="U119" i="425"/>
  <c r="O120" i="425"/>
  <c r="P120" i="425"/>
  <c r="T119" i="329"/>
  <c r="U119" i="329"/>
  <c r="P120" i="427"/>
  <c r="O120" i="427"/>
  <c r="K121" i="72"/>
  <c r="E122" i="72" s="1"/>
  <c r="G122" i="72" s="1"/>
  <c r="L121" i="72"/>
  <c r="O122" i="28"/>
  <c r="P122" i="28"/>
  <c r="T119" i="427"/>
  <c r="U119" i="427"/>
  <c r="AG110" i="329"/>
  <c r="AR110" i="329" s="1"/>
  <c r="AF110" i="329"/>
  <c r="AP110" i="72"/>
  <c r="AO110" i="72"/>
  <c r="AL110" i="72"/>
  <c r="AI110" i="72"/>
  <c r="AK110" i="72" s="1"/>
  <c r="AM110" i="72"/>
  <c r="AH110" i="72"/>
  <c r="AN110" i="72"/>
  <c r="AD111" i="72" a="1"/>
  <c r="AD111" i="72" s="1"/>
  <c r="P120" i="72"/>
  <c r="O120" i="72"/>
  <c r="L121" i="329"/>
  <c r="K121" i="329"/>
  <c r="E122" i="329" s="1"/>
  <c r="G122" i="329" s="1"/>
  <c r="AL110" i="427"/>
  <c r="AH110" i="427"/>
  <c r="AP110" i="427"/>
  <c r="AM110" i="427"/>
  <c r="AI110" i="427"/>
  <c r="AK110" i="427" s="1"/>
  <c r="AO110" i="427"/>
  <c r="AN110" i="427"/>
  <c r="AD111" i="427" a="1"/>
  <c r="AD111" i="427" s="1"/>
  <c r="K121" i="425"/>
  <c r="E122" i="425" s="1"/>
  <c r="G122" i="425" s="1"/>
  <c r="L121" i="425"/>
  <c r="P120" i="329"/>
  <c r="O120" i="329"/>
  <c r="U119" i="72"/>
  <c r="T119" i="72"/>
  <c r="AQ110" i="427" l="1"/>
  <c r="AQ110" i="425"/>
  <c r="AQ110" i="72"/>
  <c r="M123" i="28"/>
  <c r="Q122" i="28"/>
  <c r="AF111" i="425"/>
  <c r="AG111" i="425"/>
  <c r="AR111" i="425" s="1"/>
  <c r="I122" i="329"/>
  <c r="H122" i="329"/>
  <c r="Q120" i="72"/>
  <c r="M121" i="72"/>
  <c r="I122" i="72"/>
  <c r="H122" i="72"/>
  <c r="M121" i="427"/>
  <c r="Q120" i="427"/>
  <c r="AG111" i="72"/>
  <c r="AR111" i="72" s="1"/>
  <c r="AF111" i="72"/>
  <c r="M121" i="425"/>
  <c r="Q120" i="425"/>
  <c r="V119" i="28"/>
  <c r="V120" i="28"/>
  <c r="V121" i="28"/>
  <c r="V118" i="28"/>
  <c r="V117" i="28"/>
  <c r="V116" i="28"/>
  <c r="V115" i="28"/>
  <c r="V114" i="28"/>
  <c r="H124" i="28"/>
  <c r="I124" i="28"/>
  <c r="H122" i="425"/>
  <c r="I122" i="425"/>
  <c r="AG113" i="28"/>
  <c r="AF113" i="28"/>
  <c r="Q120" i="329"/>
  <c r="M121" i="329"/>
  <c r="AG111" i="427"/>
  <c r="AR111" i="427" s="1"/>
  <c r="AF111" i="427"/>
  <c r="AI110" i="329"/>
  <c r="AK110" i="329" s="1"/>
  <c r="AL110" i="329"/>
  <c r="AH110" i="329"/>
  <c r="AM110" i="329"/>
  <c r="AO110" i="329"/>
  <c r="AP110" i="329"/>
  <c r="AN110" i="329"/>
  <c r="AD111" i="329" a="1"/>
  <c r="AD111" i="329" s="1"/>
  <c r="I122" i="427"/>
  <c r="H122" i="427"/>
  <c r="AQ110" i="329" l="1"/>
  <c r="AF111" i="329"/>
  <c r="AG111" i="329"/>
  <c r="AR111" i="329" s="1"/>
  <c r="P121" i="329"/>
  <c r="O121" i="329"/>
  <c r="O121" i="425"/>
  <c r="P121" i="425"/>
  <c r="T120" i="329"/>
  <c r="U120" i="329"/>
  <c r="AM113" i="28"/>
  <c r="AL113" i="28"/>
  <c r="AI113" i="28"/>
  <c r="AK113" i="28" s="1"/>
  <c r="AP113" i="28" s="1"/>
  <c r="AH113" i="28"/>
  <c r="AN113" i="28"/>
  <c r="AO113" i="28"/>
  <c r="AL111" i="72"/>
  <c r="AN111" i="72"/>
  <c r="AP111" i="72"/>
  <c r="AH111" i="72"/>
  <c r="AI111" i="72"/>
  <c r="AK111" i="72" s="1"/>
  <c r="AO111" i="72"/>
  <c r="AM111" i="72"/>
  <c r="AD112" i="72" a="1"/>
  <c r="AD112" i="72" s="1"/>
  <c r="L122" i="425"/>
  <c r="K122" i="425"/>
  <c r="E123" i="425" s="1"/>
  <c r="G123" i="425" s="1"/>
  <c r="L124" i="28"/>
  <c r="K124" i="28"/>
  <c r="E125" i="28" s="1"/>
  <c r="G125" i="28" s="1"/>
  <c r="K122" i="427"/>
  <c r="E123" i="427" s="1"/>
  <c r="G123" i="427" s="1"/>
  <c r="L122" i="427"/>
  <c r="T120" i="427"/>
  <c r="U120" i="427"/>
  <c r="O121" i="427"/>
  <c r="P121" i="427"/>
  <c r="X114" i="28"/>
  <c r="Z114" i="28" s="1"/>
  <c r="Y114" i="28"/>
  <c r="K122" i="72"/>
  <c r="E123" i="72" s="1"/>
  <c r="G123" i="72" s="1"/>
  <c r="L122" i="72"/>
  <c r="P121" i="72"/>
  <c r="O121" i="72"/>
  <c r="U120" i="72"/>
  <c r="T120" i="72"/>
  <c r="X115" i="28"/>
  <c r="Z115" i="28" s="1"/>
  <c r="Y115" i="28"/>
  <c r="Y116" i="28"/>
  <c r="X116" i="28"/>
  <c r="Z116" i="28" s="1"/>
  <c r="L122" i="329"/>
  <c r="K122" i="329"/>
  <c r="E123" i="329" s="1"/>
  <c r="G123" i="329" s="1"/>
  <c r="Y117" i="28"/>
  <c r="X117" i="28"/>
  <c r="Z117" i="28" s="1"/>
  <c r="Y121" i="28"/>
  <c r="X121" i="28"/>
  <c r="Z121" i="28" s="1"/>
  <c r="Y120" i="28"/>
  <c r="X120" i="28"/>
  <c r="Z120" i="28" s="1"/>
  <c r="AL111" i="425"/>
  <c r="AN111" i="425"/>
  <c r="AI111" i="425"/>
  <c r="AK111" i="425" s="1"/>
  <c r="AP111" i="425"/>
  <c r="AH111" i="425"/>
  <c r="AM111" i="425"/>
  <c r="AO111" i="425"/>
  <c r="AD112" i="425" a="1"/>
  <c r="AD112" i="425" s="1"/>
  <c r="X118" i="28"/>
  <c r="Z118" i="28" s="1"/>
  <c r="Y118" i="28"/>
  <c r="AN111" i="427"/>
  <c r="AO111" i="427"/>
  <c r="AM111" i="427"/>
  <c r="AP111" i="427"/>
  <c r="AI111" i="427"/>
  <c r="AK111" i="427" s="1"/>
  <c r="AH111" i="427"/>
  <c r="AL111" i="427"/>
  <c r="AD112" i="427" a="1"/>
  <c r="AD112" i="427" s="1"/>
  <c r="Y119" i="28"/>
  <c r="X119" i="28"/>
  <c r="Z119" i="28" s="1"/>
  <c r="T122" i="28"/>
  <c r="U122" i="28"/>
  <c r="U120" i="425"/>
  <c r="T120" i="425"/>
  <c r="O123" i="28"/>
  <c r="P123" i="28"/>
  <c r="AQ111" i="72" l="1"/>
  <c r="AQ111" i="425"/>
  <c r="AQ111" i="427"/>
  <c r="AC114" i="28"/>
  <c r="AB114" i="28"/>
  <c r="AD114" i="28" s="1" a="1"/>
  <c r="AD114" i="28" s="1"/>
  <c r="AC120" i="28"/>
  <c r="AB120" i="28"/>
  <c r="AB119" i="28"/>
  <c r="AC119" i="28"/>
  <c r="AC121" i="28"/>
  <c r="AB121" i="28"/>
  <c r="H123" i="72"/>
  <c r="I123" i="72"/>
  <c r="Q121" i="427"/>
  <c r="M122" i="427"/>
  <c r="AC117" i="28"/>
  <c r="AB117" i="28"/>
  <c r="AB116" i="28"/>
  <c r="AC116" i="28"/>
  <c r="H123" i="329"/>
  <c r="I123" i="329"/>
  <c r="H125" i="28"/>
  <c r="I125" i="28"/>
  <c r="AF112" i="425"/>
  <c r="AG112" i="425"/>
  <c r="AR112" i="425" s="1"/>
  <c r="AB115" i="28"/>
  <c r="AC115" i="28"/>
  <c r="I123" i="425"/>
  <c r="H123" i="425"/>
  <c r="H123" i="427"/>
  <c r="I123" i="427"/>
  <c r="Q121" i="425"/>
  <c r="M122" i="425"/>
  <c r="AC118" i="28"/>
  <c r="AB118" i="28"/>
  <c r="Q121" i="329"/>
  <c r="M122" i="329"/>
  <c r="AG112" i="427"/>
  <c r="AR112" i="427" s="1"/>
  <c r="AF112" i="427"/>
  <c r="Q121" i="72"/>
  <c r="M122" i="72"/>
  <c r="Q123" i="28"/>
  <c r="M124" i="28"/>
  <c r="AF112" i="72"/>
  <c r="AG112" i="72"/>
  <c r="AR112" i="72" s="1"/>
  <c r="AL111" i="329"/>
  <c r="AN111" i="329"/>
  <c r="AP111" i="329"/>
  <c r="AH111" i="329"/>
  <c r="AI111" i="329"/>
  <c r="AK111" i="329" s="1"/>
  <c r="AM111" i="329"/>
  <c r="AO111" i="329"/>
  <c r="AD112" i="329" a="1"/>
  <c r="AD112" i="329" s="1"/>
  <c r="AQ111" i="329" l="1"/>
  <c r="P122" i="425"/>
  <c r="O122" i="425"/>
  <c r="P122" i="427"/>
  <c r="O122" i="427"/>
  <c r="U121" i="427"/>
  <c r="T121" i="427"/>
  <c r="K123" i="72"/>
  <c r="E124" i="72" s="1"/>
  <c r="G124" i="72" s="1"/>
  <c r="L123" i="72"/>
  <c r="P122" i="329"/>
  <c r="O122" i="329"/>
  <c r="T121" i="329"/>
  <c r="U121" i="329"/>
  <c r="U121" i="425"/>
  <c r="T121" i="425"/>
  <c r="L123" i="425"/>
  <c r="K123" i="425"/>
  <c r="E124" i="425" s="1"/>
  <c r="G124" i="425" s="1"/>
  <c r="U123" i="28"/>
  <c r="T123" i="28"/>
  <c r="L123" i="427"/>
  <c r="K123" i="427"/>
  <c r="E124" i="427" s="1"/>
  <c r="G124" i="427" s="1"/>
  <c r="P124" i="28"/>
  <c r="O124" i="28"/>
  <c r="AO112" i="425"/>
  <c r="AP112" i="425"/>
  <c r="AH112" i="425"/>
  <c r="AI112" i="425"/>
  <c r="AK112" i="425" s="1"/>
  <c r="AN112" i="425"/>
  <c r="AM112" i="425"/>
  <c r="AL112" i="425"/>
  <c r="AD113" i="425" a="1"/>
  <c r="AD113" i="425" s="1"/>
  <c r="K125" i="28"/>
  <c r="E126" i="28" s="1"/>
  <c r="G126" i="28" s="1"/>
  <c r="L125" i="28"/>
  <c r="AG114" i="28"/>
  <c r="AF114" i="28"/>
  <c r="AH112" i="72"/>
  <c r="AI112" i="72"/>
  <c r="AK112" i="72" s="1"/>
  <c r="AM112" i="72"/>
  <c r="AN112" i="72"/>
  <c r="AP112" i="72"/>
  <c r="AO112" i="72"/>
  <c r="AL112" i="72"/>
  <c r="AD113" i="72" a="1"/>
  <c r="AD113" i="72" s="1"/>
  <c r="O122" i="72"/>
  <c r="P122" i="72"/>
  <c r="AN112" i="427"/>
  <c r="AM112" i="427"/>
  <c r="AL112" i="427"/>
  <c r="AP112" i="427"/>
  <c r="AH112" i="427"/>
  <c r="AI112" i="427"/>
  <c r="AK112" i="427" s="1"/>
  <c r="AO112" i="427"/>
  <c r="AD113" i="427" a="1"/>
  <c r="AD113" i="427" s="1"/>
  <c r="K123" i="329"/>
  <c r="E124" i="329" s="1"/>
  <c r="G124" i="329" s="1"/>
  <c r="L123" i="329"/>
  <c r="U121" i="72"/>
  <c r="T121" i="72"/>
  <c r="AF112" i="329"/>
  <c r="AG112" i="329"/>
  <c r="AR112" i="329" s="1"/>
  <c r="AQ112" i="427" l="1"/>
  <c r="AQ112" i="72"/>
  <c r="AQ112" i="425"/>
  <c r="AF113" i="425"/>
  <c r="AG113" i="425"/>
  <c r="AR113" i="425" s="1"/>
  <c r="AO112" i="329"/>
  <c r="AL112" i="329"/>
  <c r="AM112" i="329"/>
  <c r="AP112" i="329"/>
  <c r="AH112" i="329"/>
  <c r="AN112" i="329"/>
  <c r="AI112" i="329"/>
  <c r="AK112" i="329" s="1"/>
  <c r="AD113" i="329" a="1"/>
  <c r="AD113" i="329" s="1"/>
  <c r="Q124" i="28"/>
  <c r="M125" i="28"/>
  <c r="V121" i="72"/>
  <c r="V116" i="72"/>
  <c r="V117" i="72"/>
  <c r="V119" i="72"/>
  <c r="V118" i="72"/>
  <c r="V114" i="72"/>
  <c r="V115" i="72"/>
  <c r="V120" i="72"/>
  <c r="V118" i="329"/>
  <c r="V116" i="329"/>
  <c r="V117" i="329"/>
  <c r="V114" i="329"/>
  <c r="V120" i="329"/>
  <c r="V119" i="329"/>
  <c r="V115" i="329"/>
  <c r="V121" i="329"/>
  <c r="V116" i="425"/>
  <c r="V118" i="425"/>
  <c r="V119" i="425"/>
  <c r="V115" i="425"/>
  <c r="V121" i="425"/>
  <c r="V117" i="425"/>
  <c r="V114" i="425"/>
  <c r="V120" i="425"/>
  <c r="Q122" i="72"/>
  <c r="M123" i="72"/>
  <c r="M123" i="329"/>
  <c r="Q122" i="329"/>
  <c r="AG113" i="72"/>
  <c r="AR113" i="72" s="1"/>
  <c r="AF113" i="72"/>
  <c r="H124" i="72"/>
  <c r="I124" i="72"/>
  <c r="V120" i="427"/>
  <c r="V118" i="427"/>
  <c r="V116" i="427"/>
  <c r="V115" i="427"/>
  <c r="V121" i="427"/>
  <c r="V119" i="427"/>
  <c r="V117" i="427"/>
  <c r="V114" i="427"/>
  <c r="Q122" i="427"/>
  <c r="M123" i="427"/>
  <c r="H124" i="329"/>
  <c r="I124" i="329"/>
  <c r="Q122" i="425"/>
  <c r="M123" i="425"/>
  <c r="I124" i="427"/>
  <c r="H124" i="427"/>
  <c r="AF113" i="427"/>
  <c r="AG113" i="427"/>
  <c r="AR113" i="427" s="1"/>
  <c r="AL114" i="28"/>
  <c r="AM114" i="28"/>
  <c r="AH114" i="28"/>
  <c r="AN114" i="28"/>
  <c r="AO114" i="28"/>
  <c r="AI114" i="28"/>
  <c r="AK114" i="28" s="1"/>
  <c r="AP114" i="28" s="1"/>
  <c r="H124" i="425"/>
  <c r="I124" i="425"/>
  <c r="I126" i="28"/>
  <c r="H126" i="28"/>
  <c r="AD115" i="28" a="1"/>
  <c r="AD115" i="28" s="1"/>
  <c r="AQ112" i="329" l="1"/>
  <c r="L124" i="425"/>
  <c r="K124" i="425"/>
  <c r="E125" i="425" s="1"/>
  <c r="G125" i="425" s="1"/>
  <c r="T122" i="427"/>
  <c r="U122" i="427"/>
  <c r="Y120" i="425"/>
  <c r="X120" i="425"/>
  <c r="Z120" i="425" s="1"/>
  <c r="Y115" i="72"/>
  <c r="X115" i="72"/>
  <c r="Z115" i="72" s="1"/>
  <c r="Y114" i="425"/>
  <c r="X114" i="425"/>
  <c r="Z114" i="425" s="1"/>
  <c r="Y114" i="72"/>
  <c r="X114" i="72"/>
  <c r="Z114" i="72" s="1"/>
  <c r="Y117" i="425"/>
  <c r="X117" i="425"/>
  <c r="Z117" i="425" s="1"/>
  <c r="X118" i="72"/>
  <c r="Z118" i="72" s="1"/>
  <c r="Y118" i="72"/>
  <c r="X114" i="427"/>
  <c r="Z114" i="427" s="1"/>
  <c r="Y114" i="427"/>
  <c r="X117" i="427"/>
  <c r="Z117" i="427" s="1"/>
  <c r="Y117" i="427"/>
  <c r="X121" i="425"/>
  <c r="Z121" i="425" s="1"/>
  <c r="Y121" i="425"/>
  <c r="Y119" i="72"/>
  <c r="X119" i="72"/>
  <c r="Z119" i="72" s="1"/>
  <c r="Y115" i="425"/>
  <c r="X115" i="425"/>
  <c r="Z115" i="425" s="1"/>
  <c r="X117" i="72"/>
  <c r="Z117" i="72" s="1"/>
  <c r="Y117" i="72"/>
  <c r="Y116" i="72"/>
  <c r="X116" i="72"/>
  <c r="Z116" i="72" s="1"/>
  <c r="Y115" i="427"/>
  <c r="X115" i="427"/>
  <c r="Z115" i="427" s="1"/>
  <c r="X118" i="425"/>
  <c r="Z118" i="425" s="1"/>
  <c r="Y118" i="425"/>
  <c r="Y121" i="72"/>
  <c r="X121" i="72"/>
  <c r="Z121" i="72" s="1"/>
  <c r="P125" i="28"/>
  <c r="O125" i="28"/>
  <c r="U124" i="28"/>
  <c r="T124" i="28"/>
  <c r="Y121" i="329"/>
  <c r="X121" i="329"/>
  <c r="Z121" i="329" s="1"/>
  <c r="X120" i="427"/>
  <c r="Z120" i="427" s="1"/>
  <c r="Y120" i="427"/>
  <c r="Y115" i="329"/>
  <c r="X115" i="329"/>
  <c r="Z115" i="329" s="1"/>
  <c r="AF113" i="329"/>
  <c r="AG113" i="329"/>
  <c r="AR113" i="329" s="1"/>
  <c r="L124" i="72"/>
  <c r="K124" i="72"/>
  <c r="E125" i="72" s="1"/>
  <c r="G125" i="72" s="1"/>
  <c r="Y119" i="329"/>
  <c r="X119" i="329"/>
  <c r="Z119" i="329" s="1"/>
  <c r="Y121" i="427"/>
  <c r="X121" i="427"/>
  <c r="Z121" i="427" s="1"/>
  <c r="Y116" i="425"/>
  <c r="X116" i="425"/>
  <c r="Z116" i="425" s="1"/>
  <c r="Y118" i="427"/>
  <c r="X118" i="427"/>
  <c r="Z118" i="427" s="1"/>
  <c r="AL113" i="427"/>
  <c r="AP113" i="427"/>
  <c r="AN113" i="427"/>
  <c r="AO113" i="427"/>
  <c r="AM113" i="427"/>
  <c r="AI113" i="427"/>
  <c r="AK113" i="427" s="1"/>
  <c r="AH113" i="427"/>
  <c r="X120" i="329"/>
  <c r="Z120" i="329" s="1"/>
  <c r="Y120" i="329"/>
  <c r="L124" i="427"/>
  <c r="K124" i="427"/>
  <c r="E125" i="427" s="1"/>
  <c r="G125" i="427" s="1"/>
  <c r="Y114" i="329"/>
  <c r="X114" i="329"/>
  <c r="Z114" i="329" s="1"/>
  <c r="Y116" i="427"/>
  <c r="X116" i="427"/>
  <c r="Z116" i="427" s="1"/>
  <c r="AL113" i="72"/>
  <c r="AO113" i="72"/>
  <c r="AP113" i="72"/>
  <c r="AI113" i="72"/>
  <c r="AK113" i="72" s="1"/>
  <c r="AH113" i="72"/>
  <c r="AN113" i="72"/>
  <c r="AM113" i="72"/>
  <c r="Y119" i="425"/>
  <c r="X119" i="425"/>
  <c r="Z119" i="425" s="1"/>
  <c r="X117" i="329"/>
  <c r="Z117" i="329" s="1"/>
  <c r="Y117" i="329"/>
  <c r="P123" i="425"/>
  <c r="O123" i="425"/>
  <c r="X116" i="329"/>
  <c r="Z116" i="329" s="1"/>
  <c r="Y116" i="329"/>
  <c r="U122" i="425"/>
  <c r="T122" i="425"/>
  <c r="T122" i="329"/>
  <c r="U122" i="329"/>
  <c r="Y118" i="329"/>
  <c r="X118" i="329"/>
  <c r="Z118" i="329" s="1"/>
  <c r="AG115" i="28"/>
  <c r="AF115" i="28"/>
  <c r="K124" i="329"/>
  <c r="E125" i="329" s="1"/>
  <c r="G125" i="329" s="1"/>
  <c r="L124" i="329"/>
  <c r="P123" i="72"/>
  <c r="O123" i="72"/>
  <c r="U122" i="72"/>
  <c r="T122" i="72"/>
  <c r="Y119" i="427"/>
  <c r="X119" i="427"/>
  <c r="Z119" i="427" s="1"/>
  <c r="O123" i="329"/>
  <c r="P123" i="329"/>
  <c r="L126" i="28"/>
  <c r="K126" i="28"/>
  <c r="E127" i="28" s="1"/>
  <c r="G127" i="28" s="1"/>
  <c r="O123" i="427"/>
  <c r="P123" i="427"/>
  <c r="X120" i="72"/>
  <c r="Z120" i="72" s="1"/>
  <c r="Y120" i="72"/>
  <c r="AN113" i="425"/>
  <c r="AM113" i="425"/>
  <c r="AH113" i="425"/>
  <c r="AL113" i="425"/>
  <c r="AP113" i="425"/>
  <c r="AI113" i="425"/>
  <c r="AK113" i="425" s="1"/>
  <c r="AO113" i="425"/>
  <c r="AQ113" i="425" l="1"/>
  <c r="AQ113" i="72"/>
  <c r="AQ113" i="427"/>
  <c r="Q123" i="329"/>
  <c r="M124" i="329"/>
  <c r="AB117" i="427"/>
  <c r="AC117" i="427"/>
  <c r="AB118" i="427"/>
  <c r="AC118" i="427"/>
  <c r="M126" i="28"/>
  <c r="Q125" i="28"/>
  <c r="AC118" i="329"/>
  <c r="AB118" i="329"/>
  <c r="AC114" i="427"/>
  <c r="AB114" i="427"/>
  <c r="AD114" i="427" s="1" a="1"/>
  <c r="AD114" i="427" s="1"/>
  <c r="AC116" i="427"/>
  <c r="AB116" i="427"/>
  <c r="AB116" i="425"/>
  <c r="AC116" i="425"/>
  <c r="AB121" i="72"/>
  <c r="AC121" i="72"/>
  <c r="AB118" i="72"/>
  <c r="AC118" i="72"/>
  <c r="AB114" i="329"/>
  <c r="AD114" i="329" s="1" a="1"/>
  <c r="AD114" i="329" s="1"/>
  <c r="AC114" i="329"/>
  <c r="AB121" i="427"/>
  <c r="AC121" i="427"/>
  <c r="AC117" i="425"/>
  <c r="AB117" i="425"/>
  <c r="M124" i="427"/>
  <c r="Q123" i="427"/>
  <c r="H127" i="28"/>
  <c r="I127" i="28"/>
  <c r="AC118" i="425"/>
  <c r="AB118" i="425"/>
  <c r="AC115" i="427"/>
  <c r="AB115" i="427"/>
  <c r="AC114" i="72"/>
  <c r="AB114" i="72"/>
  <c r="AD114" i="72" s="1" a="1"/>
  <c r="AD114" i="72" s="1"/>
  <c r="AC116" i="72"/>
  <c r="AB116" i="72"/>
  <c r="AB114" i="425"/>
  <c r="AD114" i="425" s="1" a="1"/>
  <c r="AD114" i="425" s="1"/>
  <c r="AC114" i="425"/>
  <c r="AC116" i="329"/>
  <c r="AB116" i="329"/>
  <c r="M124" i="425"/>
  <c r="Q123" i="425"/>
  <c r="AC117" i="329"/>
  <c r="AB117" i="329"/>
  <c r="AO113" i="329"/>
  <c r="AN113" i="329"/>
  <c r="AI113" i="329"/>
  <c r="AK113" i="329" s="1"/>
  <c r="AP113" i="329"/>
  <c r="AH113" i="329"/>
  <c r="AM113" i="329"/>
  <c r="AL113" i="329"/>
  <c r="AB117" i="72"/>
  <c r="AC117" i="72"/>
  <c r="AB115" i="72"/>
  <c r="AC115" i="72"/>
  <c r="AB119" i="427"/>
  <c r="AC119" i="427"/>
  <c r="AC120" i="329"/>
  <c r="AB120" i="329"/>
  <c r="AB115" i="329"/>
  <c r="AC115" i="329"/>
  <c r="AC115" i="425"/>
  <c r="AB115" i="425"/>
  <c r="AB120" i="425"/>
  <c r="AC120" i="425"/>
  <c r="H125" i="72"/>
  <c r="I125" i="72"/>
  <c r="AC119" i="72"/>
  <c r="AB119" i="72"/>
  <c r="I125" i="427"/>
  <c r="H125" i="427"/>
  <c r="AC119" i="329"/>
  <c r="AB119" i="329"/>
  <c r="AB119" i="425"/>
  <c r="AC119" i="425"/>
  <c r="M124" i="72"/>
  <c r="Q123" i="72"/>
  <c r="AB120" i="427"/>
  <c r="AC120" i="427"/>
  <c r="AC120" i="72"/>
  <c r="AB120" i="72"/>
  <c r="AB121" i="329"/>
  <c r="AC121" i="329"/>
  <c r="I125" i="329"/>
  <c r="H125" i="329"/>
  <c r="AB121" i="425"/>
  <c r="AC121" i="425"/>
  <c r="I125" i="425"/>
  <c r="H125" i="425"/>
  <c r="AL115" i="28"/>
  <c r="AO115" i="28"/>
  <c r="AI115" i="28"/>
  <c r="AK115" i="28" s="1"/>
  <c r="AP115" i="28" s="1"/>
  <c r="AH115" i="28"/>
  <c r="AM115" i="28"/>
  <c r="AN115" i="28"/>
  <c r="AD116" i="28" a="1"/>
  <c r="AD116" i="28" s="1"/>
  <c r="AQ113" i="329" l="1"/>
  <c r="AG114" i="72"/>
  <c r="AR114" i="72" s="1"/>
  <c r="AF114" i="72"/>
  <c r="AD115" i="72" s="1" a="1"/>
  <c r="AD115" i="72" s="1"/>
  <c r="AF114" i="329"/>
  <c r="AD115" i="329" s="1" a="1"/>
  <c r="AD115" i="329" s="1"/>
  <c r="AG114" i="329"/>
  <c r="AR114" i="329" s="1"/>
  <c r="AG116" i="28"/>
  <c r="AF116" i="28"/>
  <c r="U125" i="28"/>
  <c r="T125" i="28"/>
  <c r="AF114" i="427"/>
  <c r="AD115" i="427" s="1" a="1"/>
  <c r="AD115" i="427" s="1"/>
  <c r="AG114" i="427"/>
  <c r="AR114" i="427" s="1"/>
  <c r="O126" i="28"/>
  <c r="P126" i="28"/>
  <c r="O124" i="427"/>
  <c r="P124" i="427"/>
  <c r="AG114" i="425"/>
  <c r="AR114" i="425" s="1"/>
  <c r="AF114" i="425"/>
  <c r="AD115" i="425" s="1" a="1"/>
  <c r="AD115" i="425" s="1"/>
  <c r="L125" i="72"/>
  <c r="K125" i="72"/>
  <c r="E126" i="72" s="1"/>
  <c r="G126" i="72" s="1"/>
  <c r="L125" i="425"/>
  <c r="K125" i="425"/>
  <c r="E126" i="425" s="1"/>
  <c r="G126" i="425" s="1"/>
  <c r="U123" i="72"/>
  <c r="T123" i="72"/>
  <c r="P124" i="72"/>
  <c r="O124" i="72"/>
  <c r="L125" i="329"/>
  <c r="K125" i="329"/>
  <c r="E126" i="329" s="1"/>
  <c r="G126" i="329" s="1"/>
  <c r="P124" i="329"/>
  <c r="O124" i="329"/>
  <c r="U123" i="425"/>
  <c r="T123" i="425"/>
  <c r="L125" i="427"/>
  <c r="K125" i="427"/>
  <c r="E126" i="427" s="1"/>
  <c r="G126" i="427" s="1"/>
  <c r="O124" i="425"/>
  <c r="P124" i="425"/>
  <c r="T123" i="329"/>
  <c r="U123" i="329"/>
  <c r="K127" i="28"/>
  <c r="E128" i="28" s="1"/>
  <c r="G128" i="28" s="1"/>
  <c r="L127" i="28"/>
  <c r="T123" i="427"/>
  <c r="U123" i="427"/>
  <c r="AF115" i="427" l="1"/>
  <c r="AG115" i="427"/>
  <c r="AR115" i="427" s="1"/>
  <c r="H128" i="28"/>
  <c r="I128" i="28"/>
  <c r="Q124" i="427"/>
  <c r="M125" i="427"/>
  <c r="Q126" i="28"/>
  <c r="M127" i="28"/>
  <c r="H126" i="329"/>
  <c r="I126" i="329"/>
  <c r="AF115" i="425"/>
  <c r="AG115" i="425"/>
  <c r="AR115" i="425" s="1"/>
  <c r="AF115" i="329"/>
  <c r="AG115" i="329"/>
  <c r="AR115" i="329" s="1"/>
  <c r="M125" i="72"/>
  <c r="Q124" i="72"/>
  <c r="H126" i="427"/>
  <c r="I126" i="427"/>
  <c r="AM116" i="28"/>
  <c r="AO116" i="28"/>
  <c r="AI116" i="28"/>
  <c r="AK116" i="28" s="1"/>
  <c r="AP116" i="28" s="1"/>
  <c r="AL116" i="28"/>
  <c r="AH116" i="28"/>
  <c r="AN116" i="28"/>
  <c r="AD117" i="28" a="1"/>
  <c r="AD117" i="28" s="1"/>
  <c r="Q124" i="329"/>
  <c r="M125" i="329"/>
  <c r="H126" i="72"/>
  <c r="I126" i="72"/>
  <c r="AN114" i="329"/>
  <c r="AL114" i="329"/>
  <c r="AO114" i="329"/>
  <c r="AP114" i="329"/>
  <c r="AI114" i="329"/>
  <c r="AK114" i="329" s="1"/>
  <c r="AM114" i="329"/>
  <c r="AH114" i="329"/>
  <c r="AI114" i="427"/>
  <c r="AK114" i="427" s="1"/>
  <c r="AN114" i="427"/>
  <c r="AO114" i="427"/>
  <c r="AP114" i="427"/>
  <c r="AL114" i="427"/>
  <c r="AH114" i="427"/>
  <c r="AM114" i="427"/>
  <c r="H126" i="425"/>
  <c r="I126" i="425"/>
  <c r="Q124" i="425"/>
  <c r="M125" i="425"/>
  <c r="AG115" i="72"/>
  <c r="AR115" i="72" s="1"/>
  <c r="AF115" i="72"/>
  <c r="AN114" i="425"/>
  <c r="AH114" i="425"/>
  <c r="AI114" i="425"/>
  <c r="AK114" i="425" s="1"/>
  <c r="AP114" i="425"/>
  <c r="AM114" i="425"/>
  <c r="AL114" i="425"/>
  <c r="AO114" i="425"/>
  <c r="AP114" i="72"/>
  <c r="AH114" i="72"/>
  <c r="AN114" i="72"/>
  <c r="AL114" i="72"/>
  <c r="AM114" i="72"/>
  <c r="AO114" i="72"/>
  <c r="AI114" i="72"/>
  <c r="AK114" i="72" s="1"/>
  <c r="AQ114" i="427" l="1"/>
  <c r="AQ114" i="329"/>
  <c r="AQ114" i="425"/>
  <c r="AQ114" i="72"/>
  <c r="O125" i="425"/>
  <c r="P125" i="425"/>
  <c r="AP115" i="329"/>
  <c r="AI115" i="329"/>
  <c r="AK115" i="329" s="1"/>
  <c r="AO115" i="329"/>
  <c r="AM115" i="329"/>
  <c r="AL115" i="329"/>
  <c r="AN115" i="329"/>
  <c r="AH115" i="329"/>
  <c r="AD116" i="329" a="1"/>
  <c r="AD116" i="329" s="1"/>
  <c r="O125" i="329"/>
  <c r="P125" i="329"/>
  <c r="T124" i="329"/>
  <c r="U124" i="329"/>
  <c r="AO115" i="425"/>
  <c r="AP115" i="425"/>
  <c r="AM115" i="425"/>
  <c r="AH115" i="425"/>
  <c r="AL115" i="425"/>
  <c r="AN115" i="425"/>
  <c r="AI115" i="425"/>
  <c r="AK115" i="425" s="1"/>
  <c r="AD116" i="425" a="1"/>
  <c r="AD116" i="425" s="1"/>
  <c r="AG117" i="28"/>
  <c r="AF117" i="28"/>
  <c r="L126" i="72"/>
  <c r="K126" i="72"/>
  <c r="E127" i="72" s="1"/>
  <c r="G127" i="72" s="1"/>
  <c r="L126" i="329"/>
  <c r="K126" i="329"/>
  <c r="E127" i="329" s="1"/>
  <c r="G127" i="329" s="1"/>
  <c r="P127" i="28"/>
  <c r="O127" i="28"/>
  <c r="U126" i="28"/>
  <c r="T126" i="28"/>
  <c r="O125" i="427"/>
  <c r="P125" i="427"/>
  <c r="U124" i="427"/>
  <c r="T124" i="427"/>
  <c r="L128" i="28"/>
  <c r="K128" i="28"/>
  <c r="E129" i="28" s="1"/>
  <c r="G129" i="28" s="1"/>
  <c r="L126" i="427"/>
  <c r="K126" i="427"/>
  <c r="E127" i="427" s="1"/>
  <c r="G127" i="427" s="1"/>
  <c r="U124" i="72"/>
  <c r="T124" i="72"/>
  <c r="T124" i="425"/>
  <c r="U124" i="425"/>
  <c r="K126" i="425"/>
  <c r="E127" i="425" s="1"/>
  <c r="G127" i="425" s="1"/>
  <c r="L126" i="425"/>
  <c r="AI115" i="72"/>
  <c r="AK115" i="72" s="1"/>
  <c r="AN115" i="72"/>
  <c r="AM115" i="72"/>
  <c r="AO115" i="72"/>
  <c r="AP115" i="72"/>
  <c r="AH115" i="72"/>
  <c r="AL115" i="72"/>
  <c r="AD116" i="72" a="1"/>
  <c r="AD116" i="72" s="1"/>
  <c r="O125" i="72"/>
  <c r="P125" i="72"/>
  <c r="AO115" i="427"/>
  <c r="AH115" i="427"/>
  <c r="AL115" i="427"/>
  <c r="AP115" i="427"/>
  <c r="AM115" i="427"/>
  <c r="AN115" i="427"/>
  <c r="AI115" i="427"/>
  <c r="AK115" i="427" s="1"/>
  <c r="AD116" i="427" a="1"/>
  <c r="AD116" i="427" s="1"/>
  <c r="AQ115" i="72" l="1"/>
  <c r="AQ115" i="329"/>
  <c r="AQ115" i="427"/>
  <c r="AQ115" i="425"/>
  <c r="Q125" i="427"/>
  <c r="M126" i="427"/>
  <c r="M128" i="28"/>
  <c r="Q127" i="28"/>
  <c r="M126" i="329"/>
  <c r="Q125" i="329"/>
  <c r="AG116" i="329"/>
  <c r="AR116" i="329" s="1"/>
  <c r="AF116" i="329"/>
  <c r="H127" i="72"/>
  <c r="I127" i="72"/>
  <c r="AG116" i="427"/>
  <c r="AR116" i="427" s="1"/>
  <c r="AF116" i="427"/>
  <c r="I127" i="329"/>
  <c r="H127" i="329"/>
  <c r="H127" i="425"/>
  <c r="I127" i="425"/>
  <c r="AG116" i="425"/>
  <c r="AR116" i="425" s="1"/>
  <c r="AF116" i="425"/>
  <c r="AN117" i="28"/>
  <c r="AM117" i="28"/>
  <c r="AL117" i="28"/>
  <c r="AI117" i="28"/>
  <c r="AK117" i="28" s="1"/>
  <c r="AP117" i="28" s="1"/>
  <c r="AH117" i="28"/>
  <c r="AO117" i="28"/>
  <c r="AD118" i="28" a="1"/>
  <c r="AD118" i="28" s="1"/>
  <c r="I127" i="427"/>
  <c r="H127" i="427"/>
  <c r="Q125" i="72"/>
  <c r="M126" i="72"/>
  <c r="I129" i="28"/>
  <c r="H129" i="28"/>
  <c r="AF116" i="72"/>
  <c r="AG116" i="72"/>
  <c r="AR116" i="72" s="1"/>
  <c r="Q125" i="425"/>
  <c r="M126" i="425"/>
  <c r="AH116" i="427" l="1"/>
  <c r="AP116" i="427"/>
  <c r="AL116" i="427"/>
  <c r="AN116" i="427"/>
  <c r="AM116" i="427"/>
  <c r="AO116" i="427"/>
  <c r="AI116" i="427"/>
  <c r="AK116" i="427" s="1"/>
  <c r="AD117" i="427" a="1"/>
  <c r="AD117" i="427" s="1"/>
  <c r="K127" i="72"/>
  <c r="E128" i="72" s="1"/>
  <c r="G128" i="72" s="1"/>
  <c r="L127" i="72"/>
  <c r="AF118" i="28"/>
  <c r="AG118" i="28"/>
  <c r="AM116" i="329"/>
  <c r="AH116" i="329"/>
  <c r="AI116" i="329"/>
  <c r="AK116" i="329" s="1"/>
  <c r="AP116" i="329"/>
  <c r="AL116" i="329"/>
  <c r="AO116" i="329"/>
  <c r="AN116" i="329"/>
  <c r="AD117" i="329" a="1"/>
  <c r="AD117" i="329" s="1"/>
  <c r="L127" i="427"/>
  <c r="K127" i="427"/>
  <c r="E128" i="427" s="1"/>
  <c r="G128" i="427" s="1"/>
  <c r="T125" i="329"/>
  <c r="U125" i="329"/>
  <c r="P126" i="329"/>
  <c r="O126" i="329"/>
  <c r="U127" i="28"/>
  <c r="T127" i="28"/>
  <c r="P126" i="425"/>
  <c r="O126" i="425"/>
  <c r="O128" i="28"/>
  <c r="P128" i="28"/>
  <c r="O126" i="427"/>
  <c r="P126" i="427"/>
  <c r="K129" i="28"/>
  <c r="E130" i="28" s="1"/>
  <c r="G130" i="28" s="1"/>
  <c r="L129" i="28"/>
  <c r="U125" i="427"/>
  <c r="T125" i="427"/>
  <c r="AL116" i="72"/>
  <c r="AH116" i="72"/>
  <c r="AO116" i="72"/>
  <c r="AP116" i="72"/>
  <c r="AN116" i="72"/>
  <c r="AI116" i="72"/>
  <c r="AK116" i="72" s="1"/>
  <c r="AM116" i="72"/>
  <c r="AD117" i="72" a="1"/>
  <c r="AD117" i="72" s="1"/>
  <c r="K127" i="329"/>
  <c r="E128" i="329" s="1"/>
  <c r="G128" i="329" s="1"/>
  <c r="L127" i="329"/>
  <c r="T125" i="72"/>
  <c r="U125" i="72"/>
  <c r="T125" i="425"/>
  <c r="U125" i="425"/>
  <c r="AM116" i="425"/>
  <c r="AP116" i="425"/>
  <c r="AL116" i="425"/>
  <c r="AH116" i="425"/>
  <c r="AO116" i="425"/>
  <c r="AN116" i="425"/>
  <c r="AI116" i="425"/>
  <c r="AK116" i="425" s="1"/>
  <c r="AD117" i="425" a="1"/>
  <c r="AD117" i="425" s="1"/>
  <c r="K127" i="425"/>
  <c r="E128" i="425" s="1"/>
  <c r="G128" i="425" s="1"/>
  <c r="L127" i="425"/>
  <c r="P126" i="72"/>
  <c r="O126" i="72"/>
  <c r="AQ116" i="329" l="1"/>
  <c r="AQ116" i="425"/>
  <c r="AQ116" i="427"/>
  <c r="AQ116" i="72"/>
  <c r="Q126" i="427"/>
  <c r="M127" i="427"/>
  <c r="Q128" i="28"/>
  <c r="M129" i="28"/>
  <c r="Q126" i="425"/>
  <c r="M127" i="425"/>
  <c r="AM118" i="28"/>
  <c r="AO118" i="28"/>
  <c r="AI118" i="28"/>
  <c r="AK118" i="28" s="1"/>
  <c r="AP118" i="28" s="1"/>
  <c r="AN118" i="28"/>
  <c r="AH118" i="28"/>
  <c r="AL118" i="28"/>
  <c r="AD119" i="28" a="1"/>
  <c r="AD119" i="28" s="1"/>
  <c r="AF117" i="72"/>
  <c r="AG117" i="72"/>
  <c r="AR117" i="72" s="1"/>
  <c r="M127" i="329"/>
  <c r="Q126" i="329"/>
  <c r="H128" i="329"/>
  <c r="I128" i="329"/>
  <c r="Q126" i="72"/>
  <c r="M127" i="72"/>
  <c r="I128" i="72"/>
  <c r="H128" i="72"/>
  <c r="I130" i="28"/>
  <c r="H130" i="28"/>
  <c r="AF117" i="427"/>
  <c r="AG117" i="427"/>
  <c r="AR117" i="427" s="1"/>
  <c r="H128" i="425"/>
  <c r="I128" i="425"/>
  <c r="AF117" i="425"/>
  <c r="AG117" i="425"/>
  <c r="AR117" i="425" s="1"/>
  <c r="I128" i="427"/>
  <c r="H128" i="427"/>
  <c r="AG117" i="329"/>
  <c r="AR117" i="329" s="1"/>
  <c r="AF117" i="329"/>
  <c r="AG119" i="28" l="1"/>
  <c r="AF119" i="28"/>
  <c r="AN117" i="427"/>
  <c r="AL117" i="427"/>
  <c r="AO117" i="427"/>
  <c r="AM117" i="427"/>
  <c r="AI117" i="427"/>
  <c r="AK117" i="427" s="1"/>
  <c r="AP117" i="427"/>
  <c r="AH117" i="427"/>
  <c r="AD118" i="427" a="1"/>
  <c r="AD118" i="427" s="1"/>
  <c r="O127" i="329"/>
  <c r="P127" i="329"/>
  <c r="L130" i="28"/>
  <c r="K130" i="28"/>
  <c r="E131" i="28" s="1"/>
  <c r="G131" i="28" s="1"/>
  <c r="P127" i="425"/>
  <c r="O127" i="425"/>
  <c r="T126" i="425"/>
  <c r="U126" i="425"/>
  <c r="P129" i="28"/>
  <c r="O129" i="28"/>
  <c r="AN117" i="425"/>
  <c r="AO117" i="425"/>
  <c r="AP117" i="425"/>
  <c r="AM117" i="425"/>
  <c r="AH117" i="425"/>
  <c r="AL117" i="425"/>
  <c r="AI117" i="425"/>
  <c r="AK117" i="425" s="1"/>
  <c r="AD118" i="425" a="1"/>
  <c r="AD118" i="425" s="1"/>
  <c r="AM117" i="72"/>
  <c r="AI117" i="72"/>
  <c r="AK117" i="72" s="1"/>
  <c r="AO117" i="72"/>
  <c r="AH117" i="72"/>
  <c r="AL117" i="72"/>
  <c r="AN117" i="72"/>
  <c r="AP117" i="72"/>
  <c r="AD118" i="72" a="1"/>
  <c r="AD118" i="72" s="1"/>
  <c r="O127" i="72"/>
  <c r="P127" i="72"/>
  <c r="K128" i="427"/>
  <c r="E129" i="427" s="1"/>
  <c r="G129" i="427" s="1"/>
  <c r="L128" i="427"/>
  <c r="K128" i="329"/>
  <c r="E129" i="329" s="1"/>
  <c r="G129" i="329" s="1"/>
  <c r="L128" i="329"/>
  <c r="L128" i="72"/>
  <c r="K128" i="72"/>
  <c r="E129" i="72" s="1"/>
  <c r="G129" i="72" s="1"/>
  <c r="T126" i="427"/>
  <c r="U126" i="427"/>
  <c r="L128" i="425"/>
  <c r="K128" i="425"/>
  <c r="E129" i="425" s="1"/>
  <c r="G129" i="425" s="1"/>
  <c r="AN117" i="329"/>
  <c r="AO117" i="329"/>
  <c r="AL117" i="329"/>
  <c r="AH117" i="329"/>
  <c r="AM117" i="329"/>
  <c r="AP117" i="329"/>
  <c r="AI117" i="329"/>
  <c r="AK117" i="329" s="1"/>
  <c r="AD118" i="329" a="1"/>
  <c r="AD118" i="329" s="1"/>
  <c r="U128" i="28"/>
  <c r="T128" i="28"/>
  <c r="U126" i="72"/>
  <c r="T126" i="72"/>
  <c r="P127" i="427"/>
  <c r="O127" i="427"/>
  <c r="U126" i="329"/>
  <c r="T126" i="329"/>
  <c r="AQ117" i="329" l="1"/>
  <c r="AQ117" i="72"/>
  <c r="AQ117" i="427"/>
  <c r="AQ117" i="425"/>
  <c r="H131" i="28"/>
  <c r="I131" i="28"/>
  <c r="I129" i="425"/>
  <c r="H129" i="425"/>
  <c r="Q127" i="329"/>
  <c r="M128" i="329"/>
  <c r="AF118" i="427"/>
  <c r="AG118" i="427"/>
  <c r="AR118" i="427" s="1"/>
  <c r="AF118" i="425"/>
  <c r="AG118" i="425"/>
  <c r="AR118" i="425" s="1"/>
  <c r="H129" i="72"/>
  <c r="I129" i="72"/>
  <c r="H129" i="427"/>
  <c r="I129" i="427"/>
  <c r="M130" i="28"/>
  <c r="Q129" i="28"/>
  <c r="Q127" i="425"/>
  <c r="M128" i="425"/>
  <c r="Q127" i="427"/>
  <c r="M128" i="427"/>
  <c r="AG118" i="329"/>
  <c r="AR118" i="329" s="1"/>
  <c r="AF118" i="329"/>
  <c r="M128" i="72"/>
  <c r="Q127" i="72"/>
  <c r="AO119" i="28"/>
  <c r="AM119" i="28"/>
  <c r="AL119" i="28"/>
  <c r="AH119" i="28"/>
  <c r="AN119" i="28"/>
  <c r="AI119" i="28"/>
  <c r="AK119" i="28" s="1"/>
  <c r="AP119" i="28" s="1"/>
  <c r="AD120" i="28" a="1"/>
  <c r="AD120" i="28" s="1"/>
  <c r="H129" i="329"/>
  <c r="I129" i="329"/>
  <c r="AF118" i="72"/>
  <c r="AG118" i="72"/>
  <c r="AR118" i="72" s="1"/>
  <c r="AI118" i="425" l="1"/>
  <c r="AK118" i="425" s="1"/>
  <c r="AP118" i="425"/>
  <c r="AM118" i="425"/>
  <c r="AN118" i="425"/>
  <c r="AH118" i="425"/>
  <c r="AO118" i="425"/>
  <c r="AL118" i="425"/>
  <c r="AD119" i="425" a="1"/>
  <c r="AD119" i="425" s="1"/>
  <c r="L129" i="72"/>
  <c r="K129" i="72"/>
  <c r="E130" i="72" s="1"/>
  <c r="G130" i="72" s="1"/>
  <c r="AL118" i="329"/>
  <c r="AI118" i="329"/>
  <c r="AK118" i="329" s="1"/>
  <c r="AH118" i="329"/>
  <c r="AO118" i="329"/>
  <c r="AN118" i="329"/>
  <c r="AM118" i="329"/>
  <c r="AP118" i="329"/>
  <c r="AD119" i="329" a="1"/>
  <c r="AD119" i="329" s="1"/>
  <c r="AH118" i="427"/>
  <c r="AP118" i="427"/>
  <c r="AN118" i="427"/>
  <c r="AM118" i="427"/>
  <c r="AO118" i="427"/>
  <c r="AL118" i="427"/>
  <c r="AI118" i="427"/>
  <c r="AK118" i="427" s="1"/>
  <c r="AD119" i="427" a="1"/>
  <c r="AD119" i="427" s="1"/>
  <c r="P128" i="329"/>
  <c r="O128" i="329"/>
  <c r="T127" i="329"/>
  <c r="U127" i="329"/>
  <c r="L129" i="425"/>
  <c r="K129" i="425"/>
  <c r="E130" i="425" s="1"/>
  <c r="G130" i="425" s="1"/>
  <c r="K131" i="28"/>
  <c r="E132" i="28" s="1"/>
  <c r="G132" i="28" s="1"/>
  <c r="L131" i="28"/>
  <c r="P128" i="427"/>
  <c r="O128" i="427"/>
  <c r="U129" i="28"/>
  <c r="T129" i="28"/>
  <c r="T127" i="72"/>
  <c r="U127" i="72"/>
  <c r="P128" i="72"/>
  <c r="O128" i="72"/>
  <c r="AN118" i="72"/>
  <c r="AO118" i="72"/>
  <c r="AL118" i="72"/>
  <c r="AM118" i="72"/>
  <c r="AP118" i="72"/>
  <c r="AI118" i="72"/>
  <c r="AK118" i="72" s="1"/>
  <c r="AH118" i="72"/>
  <c r="AD119" i="72" a="1"/>
  <c r="AD119" i="72" s="1"/>
  <c r="P130" i="28"/>
  <c r="O130" i="28"/>
  <c r="L129" i="329"/>
  <c r="K129" i="329"/>
  <c r="E130" i="329" s="1"/>
  <c r="G130" i="329" s="1"/>
  <c r="T127" i="425"/>
  <c r="U127" i="425"/>
  <c r="U127" i="427"/>
  <c r="T127" i="427"/>
  <c r="O128" i="425"/>
  <c r="P128" i="425"/>
  <c r="AF120" i="28"/>
  <c r="AG120" i="28"/>
  <c r="L129" i="427"/>
  <c r="K129" i="427"/>
  <c r="E130" i="427" s="1"/>
  <c r="G130" i="427" s="1"/>
  <c r="AQ118" i="329" l="1"/>
  <c r="AQ118" i="72"/>
  <c r="AQ118" i="427"/>
  <c r="AQ118" i="425"/>
  <c r="M131" i="28"/>
  <c r="Q130" i="28"/>
  <c r="AF119" i="72"/>
  <c r="AG119" i="72"/>
  <c r="AR119" i="72" s="1"/>
  <c r="Q128" i="329"/>
  <c r="M129" i="329"/>
  <c r="I130" i="72"/>
  <c r="H130" i="72"/>
  <c r="AG119" i="425"/>
  <c r="AR119" i="425" s="1"/>
  <c r="AF119" i="425"/>
  <c r="Q128" i="425"/>
  <c r="M129" i="425"/>
  <c r="AF119" i="329"/>
  <c r="AG119" i="329"/>
  <c r="AR119" i="329" s="1"/>
  <c r="H130" i="425"/>
  <c r="I130" i="425"/>
  <c r="I132" i="28"/>
  <c r="H132" i="28"/>
  <c r="AO120" i="28"/>
  <c r="AH120" i="28"/>
  <c r="AM120" i="28"/>
  <c r="AN120" i="28"/>
  <c r="AI120" i="28"/>
  <c r="AK120" i="28" s="1"/>
  <c r="AP120" i="28" s="1"/>
  <c r="AL120" i="28"/>
  <c r="AD121" i="28" a="1"/>
  <c r="AD121" i="28" s="1"/>
  <c r="Q128" i="72"/>
  <c r="M129" i="72"/>
  <c r="V125" i="28"/>
  <c r="V126" i="28"/>
  <c r="V124" i="28"/>
  <c r="V129" i="28"/>
  <c r="V128" i="28"/>
  <c r="V127" i="28"/>
  <c r="V123" i="28"/>
  <c r="V122" i="28"/>
  <c r="I130" i="427"/>
  <c r="H130" i="427"/>
  <c r="H130" i="329"/>
  <c r="I130" i="329"/>
  <c r="Q128" i="427"/>
  <c r="M129" i="427"/>
  <c r="AF119" i="427"/>
  <c r="AG119" i="427"/>
  <c r="AR119" i="427" s="1"/>
  <c r="AM119" i="329" l="1"/>
  <c r="AI119" i="329"/>
  <c r="AK119" i="329" s="1"/>
  <c r="AP119" i="329"/>
  <c r="AH119" i="329"/>
  <c r="AL119" i="329"/>
  <c r="AN119" i="329"/>
  <c r="AO119" i="329"/>
  <c r="AD120" i="329" a="1"/>
  <c r="AD120" i="329" s="1"/>
  <c r="X124" i="28"/>
  <c r="Z124" i="28" s="1"/>
  <c r="Y124" i="28"/>
  <c r="Y126" i="28"/>
  <c r="X126" i="28"/>
  <c r="Z126" i="28" s="1"/>
  <c r="X125" i="28"/>
  <c r="Z125" i="28" s="1"/>
  <c r="Y125" i="28"/>
  <c r="O129" i="425"/>
  <c r="P129" i="425"/>
  <c r="U128" i="425"/>
  <c r="T128" i="425"/>
  <c r="P129" i="72"/>
  <c r="O129" i="72"/>
  <c r="AM119" i="425"/>
  <c r="AI119" i="425"/>
  <c r="AK119" i="425" s="1"/>
  <c r="AH119" i="425"/>
  <c r="AN119" i="425"/>
  <c r="AP119" i="425"/>
  <c r="AO119" i="425"/>
  <c r="AL119" i="425"/>
  <c r="AD120" i="425" a="1"/>
  <c r="AD120" i="425" s="1"/>
  <c r="X128" i="28"/>
  <c r="Z128" i="28" s="1"/>
  <c r="Y128" i="28"/>
  <c r="T128" i="72"/>
  <c r="U128" i="72"/>
  <c r="P129" i="427"/>
  <c r="O129" i="427"/>
  <c r="L130" i="72"/>
  <c r="K130" i="72"/>
  <c r="E131" i="72" s="1"/>
  <c r="G131" i="72" s="1"/>
  <c r="O129" i="329"/>
  <c r="P129" i="329"/>
  <c r="U128" i="329"/>
  <c r="T128" i="329"/>
  <c r="AG121" i="28"/>
  <c r="AF121" i="28"/>
  <c r="L130" i="425"/>
  <c r="K130" i="425"/>
  <c r="E131" i="425" s="1"/>
  <c r="G131" i="425" s="1"/>
  <c r="AI119" i="427"/>
  <c r="AK119" i="427" s="1"/>
  <c r="AO119" i="427"/>
  <c r="AM119" i="427"/>
  <c r="AH119" i="427"/>
  <c r="AL119" i="427"/>
  <c r="AN119" i="427"/>
  <c r="AP119" i="427"/>
  <c r="AD120" i="427" a="1"/>
  <c r="AD120" i="427" s="1"/>
  <c r="AP119" i="72"/>
  <c r="AL119" i="72"/>
  <c r="AM119" i="72"/>
  <c r="AH119" i="72"/>
  <c r="AN119" i="72"/>
  <c r="AO119" i="72"/>
  <c r="AI119" i="72"/>
  <c r="AK119" i="72" s="1"/>
  <c r="AD120" i="72" a="1"/>
  <c r="AD120" i="72" s="1"/>
  <c r="U128" i="427"/>
  <c r="T128" i="427"/>
  <c r="K130" i="329"/>
  <c r="E131" i="329" s="1"/>
  <c r="G131" i="329" s="1"/>
  <c r="L130" i="329"/>
  <c r="Y122" i="28"/>
  <c r="X122" i="28"/>
  <c r="Z122" i="28" s="1"/>
  <c r="T130" i="28"/>
  <c r="U130" i="28"/>
  <c r="P131" i="28"/>
  <c r="O131" i="28"/>
  <c r="Y129" i="28"/>
  <c r="X129" i="28"/>
  <c r="Z129" i="28" s="1"/>
  <c r="K130" i="427"/>
  <c r="E131" i="427" s="1"/>
  <c r="G131" i="427" s="1"/>
  <c r="L130" i="427"/>
  <c r="X123" i="28"/>
  <c r="Z123" i="28" s="1"/>
  <c r="Y123" i="28"/>
  <c r="L132" i="28"/>
  <c r="K132" i="28"/>
  <c r="E133" i="28" s="1"/>
  <c r="G133" i="28" s="1"/>
  <c r="Y127" i="28"/>
  <c r="X127" i="28"/>
  <c r="Z127" i="28" s="1"/>
  <c r="AQ119" i="72" l="1"/>
  <c r="AQ119" i="427"/>
  <c r="AQ119" i="425"/>
  <c r="AQ119" i="329"/>
  <c r="AB129" i="28"/>
  <c r="AC129" i="28"/>
  <c r="H131" i="72"/>
  <c r="I131" i="72"/>
  <c r="Q129" i="427"/>
  <c r="M130" i="427"/>
  <c r="Q131" i="28"/>
  <c r="M132" i="28"/>
  <c r="AF120" i="427"/>
  <c r="AG120" i="427"/>
  <c r="AR120" i="427" s="1"/>
  <c r="M130" i="425"/>
  <c r="Q129" i="425"/>
  <c r="AC125" i="28"/>
  <c r="AB125" i="28"/>
  <c r="AC126" i="28"/>
  <c r="AB126" i="28"/>
  <c r="AB122" i="28"/>
  <c r="AD122" i="28" s="1" a="1"/>
  <c r="AD122" i="28" s="1"/>
  <c r="AC122" i="28"/>
  <c r="AB128" i="28"/>
  <c r="AC128" i="28"/>
  <c r="AG120" i="425"/>
  <c r="AR120" i="425" s="1"/>
  <c r="AF120" i="425"/>
  <c r="AC124" i="28"/>
  <c r="AB124" i="28"/>
  <c r="Q129" i="329"/>
  <c r="M130" i="329"/>
  <c r="AF120" i="329"/>
  <c r="AG120" i="329"/>
  <c r="AR120" i="329" s="1"/>
  <c r="H131" i="329"/>
  <c r="I131" i="329"/>
  <c r="AC127" i="28"/>
  <c r="AB127" i="28"/>
  <c r="I131" i="425"/>
  <c r="H131" i="425"/>
  <c r="H133" i="28"/>
  <c r="I133" i="28"/>
  <c r="AF120" i="72"/>
  <c r="AG120" i="72"/>
  <c r="AR120" i="72" s="1"/>
  <c r="AN121" i="28"/>
  <c r="AL121" i="28"/>
  <c r="AM121" i="28"/>
  <c r="AI121" i="28"/>
  <c r="AK121" i="28" s="1"/>
  <c r="AP121" i="28" s="1"/>
  <c r="AH121" i="28"/>
  <c r="AO121" i="28"/>
  <c r="AB123" i="28"/>
  <c r="AC123" i="28"/>
  <c r="H131" i="427"/>
  <c r="I131" i="427"/>
  <c r="Q129" i="72"/>
  <c r="M130" i="72"/>
  <c r="L131" i="425" l="1"/>
  <c r="K131" i="425"/>
  <c r="E132" i="425" s="1"/>
  <c r="G132" i="425" s="1"/>
  <c r="U129" i="425"/>
  <c r="T129" i="425"/>
  <c r="L131" i="427"/>
  <c r="K131" i="427"/>
  <c r="E132" i="427" s="1"/>
  <c r="G132" i="427" s="1"/>
  <c r="O130" i="425"/>
  <c r="P130" i="425"/>
  <c r="K131" i="329"/>
  <c r="E132" i="329" s="1"/>
  <c r="G132" i="329" s="1"/>
  <c r="L131" i="329"/>
  <c r="AI120" i="427"/>
  <c r="AK120" i="427" s="1"/>
  <c r="AP120" i="427"/>
  <c r="AM120" i="427"/>
  <c r="AO120" i="427"/>
  <c r="AH120" i="427"/>
  <c r="AN120" i="427"/>
  <c r="AL120" i="427"/>
  <c r="AD121" i="427" a="1"/>
  <c r="AD121" i="427" s="1"/>
  <c r="T129" i="72"/>
  <c r="U129" i="72"/>
  <c r="AO120" i="329"/>
  <c r="AL120" i="329"/>
  <c r="AH120" i="329"/>
  <c r="AM120" i="329"/>
  <c r="AI120" i="329"/>
  <c r="AK120" i="329" s="1"/>
  <c r="AP120" i="329"/>
  <c r="AN120" i="329"/>
  <c r="AD121" i="329" a="1"/>
  <c r="AD121" i="329" s="1"/>
  <c r="P130" i="427"/>
  <c r="O130" i="427"/>
  <c r="O132" i="28"/>
  <c r="P132" i="28"/>
  <c r="T129" i="427"/>
  <c r="U129" i="427"/>
  <c r="O130" i="329"/>
  <c r="P130" i="329"/>
  <c r="U131" i="28"/>
  <c r="T131" i="28"/>
  <c r="K131" i="72"/>
  <c r="E132" i="72" s="1"/>
  <c r="G132" i="72" s="1"/>
  <c r="L131" i="72"/>
  <c r="U129" i="329"/>
  <c r="T129" i="329"/>
  <c r="O130" i="72"/>
  <c r="P130" i="72"/>
  <c r="AN120" i="425"/>
  <c r="AL120" i="425"/>
  <c r="AI120" i="425"/>
  <c r="AK120" i="425" s="1"/>
  <c r="AH120" i="425"/>
  <c r="AM120" i="425"/>
  <c r="AO120" i="425"/>
  <c r="AP120" i="425"/>
  <c r="AD121" i="425" a="1"/>
  <c r="AD121" i="425" s="1"/>
  <c r="AO120" i="72"/>
  <c r="AI120" i="72"/>
  <c r="AK120" i="72" s="1"/>
  <c r="AM120" i="72"/>
  <c r="AN120" i="72"/>
  <c r="AP120" i="72"/>
  <c r="AH120" i="72"/>
  <c r="AL120" i="72"/>
  <c r="AD121" i="72" a="1"/>
  <c r="AD121" i="72" s="1"/>
  <c r="L133" i="28"/>
  <c r="K133" i="28"/>
  <c r="E134" i="28" s="1"/>
  <c r="G134" i="28" s="1"/>
  <c r="AG122" i="28"/>
  <c r="AF122" i="28"/>
  <c r="AF121" i="72" a="1"/>
  <c r="AF121" i="72" l="1"/>
  <c r="AQ120" i="72"/>
  <c r="AQ120" i="427"/>
  <c r="AQ120" i="425"/>
  <c r="AQ120" i="329"/>
  <c r="M133" i="28"/>
  <c r="Q132" i="28"/>
  <c r="AM122" i="28"/>
  <c r="AI122" i="28"/>
  <c r="AK122" i="28" s="1"/>
  <c r="AP122" i="28" s="1"/>
  <c r="AH122" i="28"/>
  <c r="AN122" i="28"/>
  <c r="AL122" i="28"/>
  <c r="AO122" i="28"/>
  <c r="Q130" i="427"/>
  <c r="M131" i="427"/>
  <c r="AG121" i="329"/>
  <c r="AR121" i="329" s="1"/>
  <c r="AF121" i="329"/>
  <c r="V125" i="427"/>
  <c r="V127" i="427"/>
  <c r="V129" i="427"/>
  <c r="V126" i="427"/>
  <c r="V124" i="427"/>
  <c r="V123" i="427"/>
  <c r="V122" i="427"/>
  <c r="V128" i="427"/>
  <c r="M131" i="72"/>
  <c r="Q130" i="72"/>
  <c r="I134" i="28"/>
  <c r="H134" i="28"/>
  <c r="V129" i="329"/>
  <c r="V126" i="329"/>
  <c r="V122" i="329"/>
  <c r="V128" i="329"/>
  <c r="V127" i="329"/>
  <c r="V124" i="329"/>
  <c r="V125" i="329"/>
  <c r="V123" i="329"/>
  <c r="I132" i="329"/>
  <c r="H132" i="329"/>
  <c r="Q130" i="425"/>
  <c r="M131" i="425"/>
  <c r="H132" i="427"/>
  <c r="I132" i="427"/>
  <c r="AG121" i="72"/>
  <c r="AR121" i="72" s="1"/>
  <c r="AD123" i="28" a="1"/>
  <c r="AD123" i="28" s="1"/>
  <c r="V126" i="425"/>
  <c r="V122" i="425"/>
  <c r="V125" i="425"/>
  <c r="V127" i="425"/>
  <c r="V124" i="425"/>
  <c r="V123" i="425"/>
  <c r="V128" i="425"/>
  <c r="V129" i="425"/>
  <c r="V129" i="72"/>
  <c r="V125" i="72"/>
  <c r="V124" i="72"/>
  <c r="V128" i="72"/>
  <c r="V126" i="72"/>
  <c r="V127" i="72"/>
  <c r="V122" i="72"/>
  <c r="V123" i="72"/>
  <c r="I132" i="425"/>
  <c r="H132" i="425"/>
  <c r="H132" i="72"/>
  <c r="I132" i="72"/>
  <c r="Q130" i="329"/>
  <c r="M131" i="329"/>
  <c r="AF121" i="425"/>
  <c r="AG121" i="425"/>
  <c r="AR121" i="425" s="1"/>
  <c r="AG121" i="427"/>
  <c r="AR121" i="427" s="1"/>
  <c r="AF121" i="427"/>
  <c r="X127" i="427" l="1"/>
  <c r="Z127" i="427" s="1"/>
  <c r="Y127" i="427"/>
  <c r="L132" i="329"/>
  <c r="K132" i="329"/>
  <c r="E133" i="329" s="1"/>
  <c r="G133" i="329" s="1"/>
  <c r="X125" i="427"/>
  <c r="Z125" i="427" s="1"/>
  <c r="Y125" i="427"/>
  <c r="Y125" i="72"/>
  <c r="X125" i="72"/>
  <c r="Z125" i="72" s="1"/>
  <c r="AI121" i="329"/>
  <c r="AK121" i="329" s="1"/>
  <c r="AP121" i="329"/>
  <c r="AM121" i="329"/>
  <c r="AL121" i="329"/>
  <c r="AO121" i="329"/>
  <c r="AH121" i="329"/>
  <c r="AN121" i="329"/>
  <c r="Y129" i="425"/>
  <c r="X129" i="425"/>
  <c r="Z129" i="425" s="1"/>
  <c r="X125" i="329"/>
  <c r="Z125" i="329" s="1"/>
  <c r="Y125" i="329"/>
  <c r="Y124" i="329"/>
  <c r="X124" i="329"/>
  <c r="Z124" i="329" s="1"/>
  <c r="X127" i="329"/>
  <c r="Z127" i="329" s="1"/>
  <c r="Y127" i="329"/>
  <c r="P131" i="427"/>
  <c r="O131" i="427"/>
  <c r="O131" i="329"/>
  <c r="P131" i="329"/>
  <c r="U130" i="427"/>
  <c r="T130" i="427"/>
  <c r="X129" i="427"/>
  <c r="Z129" i="427" s="1"/>
  <c r="Y129" i="427"/>
  <c r="X126" i="427"/>
  <c r="Z126" i="427" s="1"/>
  <c r="Y126" i="427"/>
  <c r="X123" i="329"/>
  <c r="Z123" i="329" s="1"/>
  <c r="Y123" i="329"/>
  <c r="Y128" i="425"/>
  <c r="X128" i="425"/>
  <c r="Z128" i="425" s="1"/>
  <c r="Y123" i="425"/>
  <c r="X123" i="425"/>
  <c r="Z123" i="425" s="1"/>
  <c r="U130" i="329"/>
  <c r="T130" i="329"/>
  <c r="L132" i="72"/>
  <c r="K132" i="72"/>
  <c r="E133" i="72" s="1"/>
  <c r="G133" i="72" s="1"/>
  <c r="X127" i="425"/>
  <c r="Z127" i="425" s="1"/>
  <c r="Y127" i="425"/>
  <c r="X129" i="329"/>
  <c r="Z129" i="329" s="1"/>
  <c r="Y129" i="329"/>
  <c r="Y129" i="72"/>
  <c r="X129" i="72"/>
  <c r="Z129" i="72" s="1"/>
  <c r="Y124" i="425"/>
  <c r="X124" i="425"/>
  <c r="Z124" i="425" s="1"/>
  <c r="X128" i="329"/>
  <c r="Z128" i="329" s="1"/>
  <c r="Y128" i="329"/>
  <c r="X122" i="329"/>
  <c r="Z122" i="329" s="1"/>
  <c r="Y122" i="329"/>
  <c r="Y125" i="425"/>
  <c r="X125" i="425"/>
  <c r="Z125" i="425" s="1"/>
  <c r="AO121" i="425"/>
  <c r="AM121" i="425"/>
  <c r="AP121" i="425"/>
  <c r="AH121" i="425"/>
  <c r="AN121" i="425"/>
  <c r="AI121" i="425"/>
  <c r="AK121" i="425" s="1"/>
  <c r="AL121" i="425"/>
  <c r="X126" i="329"/>
  <c r="Z126" i="329" s="1"/>
  <c r="Y126" i="329"/>
  <c r="L132" i="425"/>
  <c r="K132" i="425"/>
  <c r="E133" i="425" s="1"/>
  <c r="G133" i="425" s="1"/>
  <c r="O131" i="72"/>
  <c r="P131" i="72"/>
  <c r="AH121" i="427"/>
  <c r="AL121" i="427"/>
  <c r="AP121" i="427"/>
  <c r="AM121" i="427"/>
  <c r="AI121" i="427"/>
  <c r="AK121" i="427" s="1"/>
  <c r="AO121" i="427"/>
  <c r="AN121" i="427"/>
  <c r="Y127" i="72"/>
  <c r="X127" i="72"/>
  <c r="Z127" i="72" s="1"/>
  <c r="L132" i="427"/>
  <c r="K132" i="427"/>
  <c r="E133" i="427" s="1"/>
  <c r="G133" i="427" s="1"/>
  <c r="Y128" i="427"/>
  <c r="X128" i="427"/>
  <c r="Z128" i="427" s="1"/>
  <c r="T132" i="28"/>
  <c r="U132" i="28"/>
  <c r="Y126" i="72"/>
  <c r="X126" i="72"/>
  <c r="Z126" i="72" s="1"/>
  <c r="Y122" i="427"/>
  <c r="X122" i="427"/>
  <c r="Z122" i="427" s="1"/>
  <c r="O133" i="28"/>
  <c r="P133" i="28"/>
  <c r="Y122" i="425"/>
  <c r="X122" i="425"/>
  <c r="Z122" i="425" s="1"/>
  <c r="AF123" i="28"/>
  <c r="AG123" i="28"/>
  <c r="K134" i="28"/>
  <c r="E135" i="28" s="1"/>
  <c r="G135" i="28" s="1"/>
  <c r="L134" i="28"/>
  <c r="Y123" i="72"/>
  <c r="X123" i="72"/>
  <c r="Z123" i="72" s="1"/>
  <c r="T130" i="72"/>
  <c r="U130" i="72"/>
  <c r="X122" i="72"/>
  <c r="Z122" i="72" s="1"/>
  <c r="Y122" i="72"/>
  <c r="AM121" i="72"/>
  <c r="AN121" i="72"/>
  <c r="AI121" i="72"/>
  <c r="AK121" i="72" s="1"/>
  <c r="AO121" i="72"/>
  <c r="AL121" i="72"/>
  <c r="AP121" i="72"/>
  <c r="AH121" i="72"/>
  <c r="X128" i="72"/>
  <c r="Z128" i="72" s="1"/>
  <c r="Y128" i="72"/>
  <c r="O131" i="425"/>
  <c r="P131" i="425"/>
  <c r="Y123" i="427"/>
  <c r="X123" i="427"/>
  <c r="Z123" i="427" s="1"/>
  <c r="X126" i="425"/>
  <c r="Z126" i="425" s="1"/>
  <c r="Y126" i="425"/>
  <c r="Y124" i="72"/>
  <c r="X124" i="72"/>
  <c r="Z124" i="72" s="1"/>
  <c r="U130" i="425"/>
  <c r="T130" i="425"/>
  <c r="Y124" i="427"/>
  <c r="X124" i="427"/>
  <c r="Z124" i="427" s="1"/>
  <c r="AQ121" i="329" l="1"/>
  <c r="AQ121" i="427"/>
  <c r="AQ121" i="72"/>
  <c r="AQ121" i="425"/>
  <c r="AC129" i="425"/>
  <c r="AB129" i="425"/>
  <c r="AB125" i="425"/>
  <c r="AC125" i="425"/>
  <c r="M134" i="28"/>
  <c r="Q133" i="28"/>
  <c r="AB123" i="425"/>
  <c r="AC123" i="425"/>
  <c r="AC128" i="72"/>
  <c r="AB128" i="72"/>
  <c r="AC128" i="425"/>
  <c r="AB128" i="425"/>
  <c r="Q131" i="72"/>
  <c r="M132" i="72"/>
  <c r="AB128" i="329"/>
  <c r="AC128" i="329"/>
  <c r="AC126" i="427"/>
  <c r="AB126" i="427"/>
  <c r="AB124" i="427"/>
  <c r="AC124" i="427"/>
  <c r="AC126" i="72"/>
  <c r="AB126" i="72"/>
  <c r="H133" i="425"/>
  <c r="I133" i="425"/>
  <c r="AB124" i="425"/>
  <c r="AC124" i="425"/>
  <c r="AB129" i="427"/>
  <c r="AC129" i="427"/>
  <c r="AB123" i="329"/>
  <c r="AC123" i="329"/>
  <c r="AB122" i="72"/>
  <c r="AD122" i="72" s="1" a="1"/>
  <c r="AD122" i="72" s="1"/>
  <c r="AC122" i="72"/>
  <c r="AC122" i="425"/>
  <c r="AB122" i="425"/>
  <c r="AD122" i="425" s="1" a="1"/>
  <c r="AD122" i="425" s="1"/>
  <c r="AB125" i="329"/>
  <c r="AC125" i="329"/>
  <c r="AC122" i="427"/>
  <c r="AB122" i="427"/>
  <c r="AD122" i="427" s="1" a="1"/>
  <c r="AD122" i="427" s="1"/>
  <c r="AB129" i="72"/>
  <c r="AC129" i="72"/>
  <c r="AC124" i="72"/>
  <c r="AB124" i="72"/>
  <c r="AB128" i="427"/>
  <c r="AC128" i="427"/>
  <c r="AC126" i="329"/>
  <c r="AB126" i="329"/>
  <c r="AC125" i="72"/>
  <c r="AB125" i="72"/>
  <c r="AC129" i="329"/>
  <c r="AB129" i="329"/>
  <c r="Q131" i="329"/>
  <c r="M132" i="329"/>
  <c r="I133" i="427"/>
  <c r="H133" i="427"/>
  <c r="M132" i="427"/>
  <c r="Q131" i="427"/>
  <c r="AC126" i="425"/>
  <c r="AB126" i="425"/>
  <c r="AC127" i="425"/>
  <c r="AB127" i="425"/>
  <c r="AC125" i="427"/>
  <c r="AB125" i="427"/>
  <c r="AC127" i="72"/>
  <c r="AB127" i="72"/>
  <c r="I133" i="72"/>
  <c r="H133" i="72"/>
  <c r="H133" i="329"/>
  <c r="I133" i="329"/>
  <c r="AB122" i="329"/>
  <c r="AD122" i="329" s="1" a="1"/>
  <c r="AD122" i="329" s="1"/>
  <c r="AC122" i="329"/>
  <c r="AB123" i="72"/>
  <c r="AC123" i="72"/>
  <c r="AC127" i="329"/>
  <c r="AB127" i="329"/>
  <c r="AB123" i="427"/>
  <c r="AC123" i="427"/>
  <c r="H135" i="28"/>
  <c r="I135" i="28"/>
  <c r="AC124" i="329"/>
  <c r="AB124" i="329"/>
  <c r="M132" i="425"/>
  <c r="Q131" i="425"/>
  <c r="AH123" i="28"/>
  <c r="AL123" i="28"/>
  <c r="AI123" i="28"/>
  <c r="AK123" i="28" s="1"/>
  <c r="AP123" i="28" s="1"/>
  <c r="AM123" i="28"/>
  <c r="AN123" i="28"/>
  <c r="AO123" i="28"/>
  <c r="AD124" i="28" a="1"/>
  <c r="AD124" i="28" s="1"/>
  <c r="AC127" i="427"/>
  <c r="AB127" i="427"/>
  <c r="O132" i="425" l="1"/>
  <c r="P132" i="425"/>
  <c r="AG122" i="427"/>
  <c r="AR122" i="427" s="1"/>
  <c r="AF122" i="427"/>
  <c r="AD123" i="427" s="1" a="1"/>
  <c r="AD123" i="427" s="1"/>
  <c r="L133" i="427"/>
  <c r="K133" i="427"/>
  <c r="E134" i="427" s="1"/>
  <c r="G134" i="427" s="1"/>
  <c r="O132" i="329"/>
  <c r="P132" i="329"/>
  <c r="K133" i="72"/>
  <c r="E134" i="72" s="1"/>
  <c r="G134" i="72" s="1"/>
  <c r="L133" i="72"/>
  <c r="T131" i="329"/>
  <c r="U131" i="329"/>
  <c r="L135" i="28"/>
  <c r="K135" i="28"/>
  <c r="E136" i="28" s="1"/>
  <c r="G136" i="28" s="1"/>
  <c r="K133" i="329"/>
  <c r="E134" i="329" s="1"/>
  <c r="G134" i="329" s="1"/>
  <c r="L133" i="329"/>
  <c r="AG122" i="425"/>
  <c r="AR122" i="425" s="1"/>
  <c r="AF122" i="425"/>
  <c r="AD123" i="425" s="1" a="1"/>
  <c r="AD123" i="425" s="1"/>
  <c r="L133" i="425"/>
  <c r="K133" i="425"/>
  <c r="E134" i="425" s="1"/>
  <c r="G134" i="425" s="1"/>
  <c r="AF122" i="329"/>
  <c r="AD123" i="329" s="1" a="1"/>
  <c r="AD123" i="329" s="1"/>
  <c r="AG122" i="329"/>
  <c r="AR122" i="329" s="1"/>
  <c r="U131" i="425"/>
  <c r="T131" i="425"/>
  <c r="U133" i="28"/>
  <c r="T133" i="28"/>
  <c r="P134" i="28"/>
  <c r="O134" i="28"/>
  <c r="AF124" i="28"/>
  <c r="AG124" i="28"/>
  <c r="AG122" i="72"/>
  <c r="AR122" i="72" s="1"/>
  <c r="AF122" i="72"/>
  <c r="AD123" i="72" s="1" a="1"/>
  <c r="AD123" i="72" s="1"/>
  <c r="P132" i="72"/>
  <c r="O132" i="72"/>
  <c r="T131" i="427"/>
  <c r="U131" i="427"/>
  <c r="U131" i="72"/>
  <c r="T131" i="72"/>
  <c r="P132" i="427"/>
  <c r="O132" i="427"/>
  <c r="H136" i="28" l="1"/>
  <c r="I136" i="28"/>
  <c r="M133" i="425"/>
  <c r="Q132" i="425"/>
  <c r="AF123" i="329"/>
  <c r="AG123" i="329"/>
  <c r="AR123" i="329" s="1"/>
  <c r="AO122" i="329"/>
  <c r="AN122" i="329"/>
  <c r="AM122" i="329"/>
  <c r="AI122" i="329"/>
  <c r="AK122" i="329" s="1"/>
  <c r="AL122" i="329"/>
  <c r="AH122" i="329"/>
  <c r="AP122" i="329"/>
  <c r="I134" i="72"/>
  <c r="H134" i="72"/>
  <c r="AG123" i="425"/>
  <c r="AR123" i="425" s="1"/>
  <c r="AF123" i="425"/>
  <c r="AM122" i="72"/>
  <c r="AN122" i="72"/>
  <c r="AO122" i="72"/>
  <c r="AL122" i="72"/>
  <c r="AH122" i="72"/>
  <c r="AI122" i="72"/>
  <c r="AK122" i="72" s="1"/>
  <c r="AP122" i="72"/>
  <c r="I134" i="425"/>
  <c r="H134" i="425"/>
  <c r="M133" i="427"/>
  <c r="Q132" i="427"/>
  <c r="Q132" i="329"/>
  <c r="M133" i="329"/>
  <c r="AH122" i="425"/>
  <c r="AP122" i="425"/>
  <c r="AM122" i="425"/>
  <c r="AN122" i="425"/>
  <c r="AO122" i="425"/>
  <c r="AI122" i="425"/>
  <c r="AK122" i="425" s="1"/>
  <c r="AL122" i="425"/>
  <c r="AF123" i="72"/>
  <c r="AG123" i="72"/>
  <c r="AR123" i="72" s="1"/>
  <c r="M133" i="72"/>
  <c r="Q132" i="72"/>
  <c r="H134" i="427"/>
  <c r="I134" i="427"/>
  <c r="M135" i="28"/>
  <c r="Q134" i="28"/>
  <c r="AN124" i="28"/>
  <c r="AO124" i="28"/>
  <c r="AI124" i="28"/>
  <c r="AK124" i="28" s="1"/>
  <c r="AP124" i="28" s="1"/>
  <c r="AL124" i="28"/>
  <c r="AH124" i="28"/>
  <c r="AM124" i="28"/>
  <c r="AD125" i="28" a="1"/>
  <c r="AD125" i="28" s="1"/>
  <c r="I134" i="329"/>
  <c r="H134" i="329"/>
  <c r="AI122" i="427"/>
  <c r="AK122" i="427" s="1"/>
  <c r="AL122" i="427"/>
  <c r="AN122" i="427"/>
  <c r="AM122" i="427"/>
  <c r="AH122" i="427"/>
  <c r="AP122" i="427"/>
  <c r="AO122" i="427"/>
  <c r="AG123" i="427"/>
  <c r="AR123" i="427" s="1"/>
  <c r="AF123" i="427"/>
  <c r="AQ122" i="425" l="1"/>
  <c r="AQ122" i="427"/>
  <c r="AQ122" i="329"/>
  <c r="AQ122" i="72"/>
  <c r="L134" i="72"/>
  <c r="K134" i="72"/>
  <c r="E135" i="72" s="1"/>
  <c r="G135" i="72" s="1"/>
  <c r="O133" i="329"/>
  <c r="P133" i="329"/>
  <c r="P135" i="28"/>
  <c r="O135" i="28"/>
  <c r="U132" i="427"/>
  <c r="T132" i="427"/>
  <c r="P133" i="427"/>
  <c r="O133" i="427"/>
  <c r="L134" i="427"/>
  <c r="K134" i="427"/>
  <c r="E135" i="427" s="1"/>
  <c r="G135" i="427" s="1"/>
  <c r="U134" i="28"/>
  <c r="T134" i="28"/>
  <c r="T132" i="72"/>
  <c r="U132" i="72"/>
  <c r="T132" i="329"/>
  <c r="U132" i="329"/>
  <c r="AH123" i="427"/>
  <c r="AL123" i="427"/>
  <c r="AN123" i="427"/>
  <c r="AM123" i="427"/>
  <c r="AI123" i="427"/>
  <c r="AK123" i="427" s="1"/>
  <c r="AO123" i="427"/>
  <c r="AP123" i="427"/>
  <c r="AD124" i="427" a="1"/>
  <c r="AD124" i="427" s="1"/>
  <c r="AP123" i="329"/>
  <c r="AL123" i="329"/>
  <c r="AN123" i="329"/>
  <c r="AI123" i="329"/>
  <c r="AK123" i="329" s="1"/>
  <c r="AO123" i="329"/>
  <c r="AM123" i="329"/>
  <c r="AH123" i="329"/>
  <c r="AD124" i="329" a="1"/>
  <c r="AD124" i="329" s="1"/>
  <c r="T132" i="425"/>
  <c r="U132" i="425"/>
  <c r="L134" i="425"/>
  <c r="K134" i="425"/>
  <c r="E135" i="425" s="1"/>
  <c r="G135" i="425" s="1"/>
  <c r="O133" i="72"/>
  <c r="P133" i="72"/>
  <c r="O133" i="425"/>
  <c r="P133" i="425"/>
  <c r="AF125" i="28"/>
  <c r="AG125" i="28"/>
  <c r="AO123" i="425"/>
  <c r="AP123" i="425"/>
  <c r="AL123" i="425"/>
  <c r="AN123" i="425"/>
  <c r="AM123" i="425"/>
  <c r="AI123" i="425"/>
  <c r="AK123" i="425" s="1"/>
  <c r="AH123" i="425"/>
  <c r="AD124" i="425" a="1"/>
  <c r="AD124" i="425" s="1"/>
  <c r="K136" i="28"/>
  <c r="E137" i="28" s="1"/>
  <c r="G137" i="28" s="1"/>
  <c r="L136" i="28"/>
  <c r="AI123" i="72"/>
  <c r="AK123" i="72" s="1"/>
  <c r="AP123" i="72"/>
  <c r="AN123" i="72"/>
  <c r="AH123" i="72"/>
  <c r="AO123" i="72"/>
  <c r="AL123" i="72"/>
  <c r="AM123" i="72"/>
  <c r="AD124" i="72" a="1"/>
  <c r="AD124" i="72" s="1"/>
  <c r="L134" i="329"/>
  <c r="K134" i="329"/>
  <c r="E135" i="329" s="1"/>
  <c r="G135" i="329" s="1"/>
  <c r="AQ123" i="425" l="1"/>
  <c r="AQ123" i="72"/>
  <c r="AQ123" i="329"/>
  <c r="AQ123" i="427"/>
  <c r="AF124" i="425"/>
  <c r="AG124" i="425"/>
  <c r="AR124" i="425" s="1"/>
  <c r="H135" i="427"/>
  <c r="I135" i="427"/>
  <c r="M134" i="427"/>
  <c r="Q133" i="427"/>
  <c r="AF124" i="72"/>
  <c r="AG124" i="72"/>
  <c r="AR124" i="72" s="1"/>
  <c r="AG124" i="427"/>
  <c r="AR124" i="427" s="1"/>
  <c r="AF124" i="427"/>
  <c r="I137" i="28"/>
  <c r="H137" i="28"/>
  <c r="AL125" i="28"/>
  <c r="AH125" i="28"/>
  <c r="AN125" i="28"/>
  <c r="AI125" i="28"/>
  <c r="AK125" i="28"/>
  <c r="AP125" i="28" s="1"/>
  <c r="AM125" i="28"/>
  <c r="AO125" i="28"/>
  <c r="AD126" i="28" a="1"/>
  <c r="AD126" i="28" s="1"/>
  <c r="AF124" i="329"/>
  <c r="AG124" i="329"/>
  <c r="AR124" i="329" s="1"/>
  <c r="Q135" i="28"/>
  <c r="M136" i="28"/>
  <c r="Q133" i="425"/>
  <c r="M134" i="425"/>
  <c r="Q133" i="72"/>
  <c r="M134" i="72"/>
  <c r="Q133" i="329"/>
  <c r="M134" i="329"/>
  <c r="I135" i="425"/>
  <c r="H135" i="425"/>
  <c r="H135" i="72"/>
  <c r="I135" i="72"/>
  <c r="H135" i="329"/>
  <c r="I135" i="329"/>
  <c r="K137" i="28" l="1"/>
  <c r="E138" i="28" s="1"/>
  <c r="G138" i="28" s="1"/>
  <c r="L137" i="28"/>
  <c r="T133" i="72"/>
  <c r="U133" i="72"/>
  <c r="AM124" i="427"/>
  <c r="AP124" i="427"/>
  <c r="AL124" i="427"/>
  <c r="AO124" i="427"/>
  <c r="AI124" i="427"/>
  <c r="AK124" i="427" s="1"/>
  <c r="AH124" i="427"/>
  <c r="AN124" i="427"/>
  <c r="AD125" i="427" a="1"/>
  <c r="AD125" i="427" s="1"/>
  <c r="O134" i="425"/>
  <c r="P134" i="425"/>
  <c r="AO124" i="72"/>
  <c r="AI124" i="72"/>
  <c r="AK124" i="72" s="1"/>
  <c r="AH124" i="72"/>
  <c r="AL124" i="72"/>
  <c r="AP124" i="72"/>
  <c r="AN124" i="72"/>
  <c r="AM124" i="72"/>
  <c r="AD125" i="72" a="1"/>
  <c r="AD125" i="72" s="1"/>
  <c r="P136" i="28"/>
  <c r="O136" i="28"/>
  <c r="U133" i="427"/>
  <c r="T133" i="427"/>
  <c r="P134" i="427"/>
  <c r="O134" i="427"/>
  <c r="O134" i="72"/>
  <c r="P134" i="72"/>
  <c r="L135" i="425"/>
  <c r="K135" i="425"/>
  <c r="E136" i="425" s="1"/>
  <c r="G136" i="425" s="1"/>
  <c r="T135" i="28"/>
  <c r="U135" i="28"/>
  <c r="K135" i="427"/>
  <c r="E136" i="427" s="1"/>
  <c r="G136" i="427" s="1"/>
  <c r="L135" i="427"/>
  <c r="L135" i="329"/>
  <c r="K135" i="329"/>
  <c r="E136" i="329" s="1"/>
  <c r="G136" i="329" s="1"/>
  <c r="AI124" i="329"/>
  <c r="AK124" i="329" s="1"/>
  <c r="AP124" i="329"/>
  <c r="AL124" i="329"/>
  <c r="AO124" i="329"/>
  <c r="AH124" i="329"/>
  <c r="AM124" i="329"/>
  <c r="AN124" i="329"/>
  <c r="AD125" i="329" a="1"/>
  <c r="AD125" i="329" s="1"/>
  <c r="AL124" i="425"/>
  <c r="AI124" i="425"/>
  <c r="AK124" i="425" s="1"/>
  <c r="AM124" i="425"/>
  <c r="AH124" i="425"/>
  <c r="AN124" i="425"/>
  <c r="AP124" i="425"/>
  <c r="AO124" i="425"/>
  <c r="AD125" i="425" a="1"/>
  <c r="AD125" i="425" s="1"/>
  <c r="O134" i="329"/>
  <c r="P134" i="329"/>
  <c r="U133" i="329"/>
  <c r="T133" i="329"/>
  <c r="T133" i="425"/>
  <c r="U133" i="425"/>
  <c r="AF126" i="28"/>
  <c r="AG126" i="28"/>
  <c r="L135" i="72"/>
  <c r="K135" i="72"/>
  <c r="E136" i="72" s="1"/>
  <c r="G136" i="72" s="1"/>
  <c r="AQ124" i="329" l="1"/>
  <c r="AQ124" i="425"/>
  <c r="AQ124" i="72"/>
  <c r="AQ124" i="427"/>
  <c r="AF125" i="425"/>
  <c r="AG125" i="425"/>
  <c r="AR125" i="425" s="1"/>
  <c r="I136" i="427"/>
  <c r="H136" i="427"/>
  <c r="H136" i="425"/>
  <c r="I136" i="425"/>
  <c r="M135" i="425"/>
  <c r="Q134" i="425"/>
  <c r="AG125" i="427"/>
  <c r="AR125" i="427" s="1"/>
  <c r="AF125" i="427"/>
  <c r="Q134" i="427"/>
  <c r="M135" i="427"/>
  <c r="AF125" i="329"/>
  <c r="AG125" i="329"/>
  <c r="AR125" i="329" s="1"/>
  <c r="H136" i="72"/>
  <c r="I136" i="72"/>
  <c r="AM126" i="28"/>
  <c r="AI126" i="28"/>
  <c r="AK126" i="28" s="1"/>
  <c r="AP126" i="28" s="1"/>
  <c r="AN126" i="28"/>
  <c r="AH126" i="28"/>
  <c r="AO126" i="28"/>
  <c r="AL126" i="28"/>
  <c r="AD127" i="28" a="1"/>
  <c r="AD127" i="28" s="1"/>
  <c r="M135" i="72"/>
  <c r="Q134" i="72"/>
  <c r="Q136" i="28"/>
  <c r="M137" i="28"/>
  <c r="H136" i="329"/>
  <c r="I136" i="329"/>
  <c r="AG125" i="72"/>
  <c r="AR125" i="72" s="1"/>
  <c r="AF125" i="72"/>
  <c r="Q134" i="329"/>
  <c r="M135" i="329"/>
  <c r="I138" i="28"/>
  <c r="H138" i="28"/>
  <c r="K136" i="72" l="1"/>
  <c r="E137" i="72" s="1"/>
  <c r="G137" i="72" s="1"/>
  <c r="L136" i="72"/>
  <c r="O137" i="28"/>
  <c r="P137" i="28"/>
  <c r="U136" i="28"/>
  <c r="T136" i="28"/>
  <c r="AI125" i="72"/>
  <c r="AK125" i="72"/>
  <c r="AM125" i="72"/>
  <c r="AP125" i="72"/>
  <c r="AN125" i="72"/>
  <c r="AO125" i="72"/>
  <c r="AL125" i="72"/>
  <c r="AH125" i="72"/>
  <c r="AD126" i="72" a="1"/>
  <c r="AD126" i="72" s="1"/>
  <c r="L136" i="329"/>
  <c r="K136" i="329"/>
  <c r="E137" i="329" s="1"/>
  <c r="G137" i="329" s="1"/>
  <c r="O135" i="427"/>
  <c r="P135" i="427"/>
  <c r="T134" i="427"/>
  <c r="U134" i="427"/>
  <c r="AN125" i="427"/>
  <c r="AH125" i="427"/>
  <c r="AP125" i="427"/>
  <c r="AM125" i="427"/>
  <c r="AI125" i="427"/>
  <c r="AK125" i="427" s="1"/>
  <c r="AO125" i="427"/>
  <c r="AL125" i="427"/>
  <c r="AD126" i="427" a="1"/>
  <c r="AD126" i="427" s="1"/>
  <c r="T134" i="72"/>
  <c r="U134" i="72"/>
  <c r="O135" i="72"/>
  <c r="P135" i="72"/>
  <c r="P135" i="425"/>
  <c r="O135" i="425"/>
  <c r="L136" i="425"/>
  <c r="K136" i="425"/>
  <c r="E137" i="425" s="1"/>
  <c r="G137" i="425" s="1"/>
  <c r="AP125" i="329"/>
  <c r="AM125" i="329"/>
  <c r="AI125" i="329"/>
  <c r="AK125" i="329" s="1"/>
  <c r="AH125" i="329"/>
  <c r="AL125" i="329"/>
  <c r="AO125" i="329"/>
  <c r="AN125" i="329"/>
  <c r="AD126" i="329" a="1"/>
  <c r="AD126" i="329" s="1"/>
  <c r="U134" i="425"/>
  <c r="T134" i="425"/>
  <c r="K138" i="28"/>
  <c r="E139" i="28" s="1"/>
  <c r="G139" i="28" s="1"/>
  <c r="L138" i="28"/>
  <c r="K136" i="427"/>
  <c r="E137" i="427" s="1"/>
  <c r="G137" i="427" s="1"/>
  <c r="L136" i="427"/>
  <c r="P135" i="329"/>
  <c r="O135" i="329"/>
  <c r="AG127" i="28"/>
  <c r="AF127" i="28"/>
  <c r="AP125" i="425"/>
  <c r="AL125" i="425"/>
  <c r="AH125" i="425"/>
  <c r="AN125" i="425"/>
  <c r="AI125" i="425"/>
  <c r="AK125" i="425" s="1"/>
  <c r="AM125" i="425"/>
  <c r="AO125" i="425"/>
  <c r="AD126" i="425" a="1"/>
  <c r="AD126" i="425" s="1"/>
  <c r="U134" i="329"/>
  <c r="T134" i="329"/>
  <c r="AQ125" i="329" l="1"/>
  <c r="AQ125" i="427"/>
  <c r="AQ125" i="425"/>
  <c r="AQ125" i="72"/>
  <c r="Q135" i="427"/>
  <c r="M136" i="427"/>
  <c r="H137" i="329"/>
  <c r="I137" i="329"/>
  <c r="H137" i="427"/>
  <c r="I137" i="427"/>
  <c r="Q135" i="425"/>
  <c r="M136" i="425"/>
  <c r="AF126" i="72"/>
  <c r="AG126" i="72"/>
  <c r="AR126" i="72" s="1"/>
  <c r="Q135" i="329"/>
  <c r="M136" i="329"/>
  <c r="M136" i="72"/>
  <c r="Q135" i="72"/>
  <c r="I137" i="425"/>
  <c r="H137" i="425"/>
  <c r="H139" i="28"/>
  <c r="I139" i="28"/>
  <c r="AG126" i="427"/>
  <c r="AR126" i="427" s="1"/>
  <c r="AF126" i="427"/>
  <c r="AF126" i="329"/>
  <c r="AG126" i="329"/>
  <c r="AR126" i="329" s="1"/>
  <c r="AF126" i="425"/>
  <c r="AG126" i="425"/>
  <c r="AR126" i="425" s="1"/>
  <c r="M138" i="28"/>
  <c r="Q137" i="28"/>
  <c r="AL127" i="28"/>
  <c r="AM127" i="28"/>
  <c r="AN127" i="28"/>
  <c r="AI127" i="28"/>
  <c r="AK127" i="28"/>
  <c r="AP127" i="28" s="1"/>
  <c r="AO127" i="28"/>
  <c r="AH127" i="28"/>
  <c r="AD128" i="28" a="1"/>
  <c r="AD128" i="28" s="1"/>
  <c r="H137" i="72"/>
  <c r="I137" i="72"/>
  <c r="L137" i="425" l="1"/>
  <c r="K137" i="425"/>
  <c r="E138" i="425" s="1"/>
  <c r="G138" i="425" s="1"/>
  <c r="P136" i="72"/>
  <c r="O136" i="72"/>
  <c r="T135" i="72"/>
  <c r="U135" i="72"/>
  <c r="U137" i="28"/>
  <c r="T137" i="28"/>
  <c r="U135" i="329"/>
  <c r="T135" i="329"/>
  <c r="P138" i="28"/>
  <c r="O138" i="28"/>
  <c r="AP126" i="72"/>
  <c r="AN126" i="72"/>
  <c r="AH126" i="72"/>
  <c r="AL126" i="72"/>
  <c r="AM126" i="72"/>
  <c r="AI126" i="72"/>
  <c r="AK126" i="72" s="1"/>
  <c r="AO126" i="72"/>
  <c r="AD127" i="72" a="1"/>
  <c r="AD127" i="72" s="1"/>
  <c r="P136" i="329"/>
  <c r="O136" i="329"/>
  <c r="O136" i="425"/>
  <c r="P136" i="425"/>
  <c r="U135" i="425"/>
  <c r="T135" i="425"/>
  <c r="L137" i="427"/>
  <c r="K137" i="427"/>
  <c r="E138" i="427" s="1"/>
  <c r="G138" i="427" s="1"/>
  <c r="L137" i="72"/>
  <c r="K137" i="72"/>
  <c r="E138" i="72" s="1"/>
  <c r="G138" i="72" s="1"/>
  <c r="P136" i="427"/>
  <c r="O136" i="427"/>
  <c r="AN126" i="425"/>
  <c r="AP126" i="425"/>
  <c r="AI126" i="425"/>
  <c r="AK126" i="425" s="1"/>
  <c r="AM126" i="425"/>
  <c r="AL126" i="425"/>
  <c r="AO126" i="425"/>
  <c r="AH126" i="425"/>
  <c r="AD127" i="425" a="1"/>
  <c r="AD127" i="425" s="1"/>
  <c r="K137" i="329"/>
  <c r="E138" i="329" s="1"/>
  <c r="G138" i="329" s="1"/>
  <c r="L137" i="329"/>
  <c r="T135" i="427"/>
  <c r="U135" i="427"/>
  <c r="AN126" i="329"/>
  <c r="AO126" i="329"/>
  <c r="AI126" i="329"/>
  <c r="AK126" i="329" s="1"/>
  <c r="AH126" i="329"/>
  <c r="AP126" i="329"/>
  <c r="AM126" i="329"/>
  <c r="AL126" i="329"/>
  <c r="AD127" i="329" a="1"/>
  <c r="AD127" i="329" s="1"/>
  <c r="AI126" i="427"/>
  <c r="AK126" i="427" s="1"/>
  <c r="AP126" i="427"/>
  <c r="AL126" i="427"/>
  <c r="AN126" i="427"/>
  <c r="AH126" i="427"/>
  <c r="AM126" i="427"/>
  <c r="AO126" i="427"/>
  <c r="AD127" i="427" a="1"/>
  <c r="AD127" i="427" s="1"/>
  <c r="L139" i="28"/>
  <c r="K139" i="28"/>
  <c r="E140" i="28" s="1"/>
  <c r="G140" i="28" s="1"/>
  <c r="AG128" i="28"/>
  <c r="AF128" i="28"/>
  <c r="AQ126" i="72" l="1"/>
  <c r="AQ126" i="425"/>
  <c r="AQ126" i="427"/>
  <c r="AQ126" i="329"/>
  <c r="Q136" i="427"/>
  <c r="M137" i="427"/>
  <c r="I138" i="72"/>
  <c r="H138" i="72"/>
  <c r="M139" i="28"/>
  <c r="Q138" i="28"/>
  <c r="AH128" i="28"/>
  <c r="AN128" i="28"/>
  <c r="AL128" i="28"/>
  <c r="AI128" i="28"/>
  <c r="AK128" i="28"/>
  <c r="AP128" i="28" s="1"/>
  <c r="AO128" i="28"/>
  <c r="AM128" i="28"/>
  <c r="AD129" i="28" a="1"/>
  <c r="AD129" i="28" s="1"/>
  <c r="I138" i="427"/>
  <c r="H138" i="427"/>
  <c r="V133" i="28"/>
  <c r="V130" i="28"/>
  <c r="V137" i="28"/>
  <c r="V135" i="28"/>
  <c r="V136" i="28"/>
  <c r="V132" i="28"/>
  <c r="V131" i="28"/>
  <c r="V134" i="28"/>
  <c r="I140" i="28"/>
  <c r="H140" i="28"/>
  <c r="AF127" i="329"/>
  <c r="AG127" i="329"/>
  <c r="AR127" i="329" s="1"/>
  <c r="AF127" i="427"/>
  <c r="AG127" i="427"/>
  <c r="AR127" i="427" s="1"/>
  <c r="H138" i="329"/>
  <c r="I138" i="329"/>
  <c r="Q136" i="425"/>
  <c r="M137" i="425"/>
  <c r="Q136" i="72"/>
  <c r="M137" i="72"/>
  <c r="AG127" i="425"/>
  <c r="AR127" i="425" s="1"/>
  <c r="AF127" i="425"/>
  <c r="Q136" i="329"/>
  <c r="M137" i="329"/>
  <c r="I138" i="425"/>
  <c r="H138" i="425"/>
  <c r="AF127" i="72"/>
  <c r="AG127" i="72"/>
  <c r="AR127" i="72" s="1"/>
  <c r="AF129" i="28" l="1"/>
  <c r="AG129" i="28"/>
  <c r="L138" i="427"/>
  <c r="K138" i="427"/>
  <c r="E139" i="427" s="1"/>
  <c r="G139" i="427" s="1"/>
  <c r="AO127" i="329"/>
  <c r="AN127" i="329"/>
  <c r="AI127" i="329"/>
  <c r="AK127" i="329"/>
  <c r="AH127" i="329"/>
  <c r="AL127" i="329"/>
  <c r="AP127" i="329"/>
  <c r="AM127" i="329"/>
  <c r="AD128" i="329" a="1"/>
  <c r="AD128" i="329" s="1"/>
  <c r="L138" i="329"/>
  <c r="K138" i="329"/>
  <c r="E139" i="329" s="1"/>
  <c r="G139" i="329" s="1"/>
  <c r="AO127" i="72"/>
  <c r="AP127" i="72"/>
  <c r="AH127" i="72"/>
  <c r="AL127" i="72"/>
  <c r="AK127" i="72"/>
  <c r="AN127" i="72"/>
  <c r="AI127" i="72"/>
  <c r="AM127" i="72"/>
  <c r="AD128" i="72" a="1"/>
  <c r="AD128" i="72" s="1"/>
  <c r="T138" i="28"/>
  <c r="U138" i="28"/>
  <c r="O139" i="28"/>
  <c r="P139" i="28"/>
  <c r="AI127" i="427"/>
  <c r="AL127" i="427"/>
  <c r="AH127" i="427"/>
  <c r="AP127" i="427"/>
  <c r="AN127" i="427"/>
  <c r="AM127" i="427"/>
  <c r="AO127" i="427"/>
  <c r="AK127" i="427"/>
  <c r="AD128" i="427" a="1"/>
  <c r="AD128" i="427" s="1"/>
  <c r="L138" i="425"/>
  <c r="K138" i="425"/>
  <c r="E139" i="425" s="1"/>
  <c r="G139" i="425" s="1"/>
  <c r="L140" i="28"/>
  <c r="K140" i="28"/>
  <c r="E141" i="28" s="1"/>
  <c r="G141" i="28" s="1"/>
  <c r="U136" i="329"/>
  <c r="T136" i="329"/>
  <c r="Y131" i="28"/>
  <c r="X131" i="28"/>
  <c r="Z131" i="28" s="1"/>
  <c r="O137" i="329"/>
  <c r="P137" i="329"/>
  <c r="AL127" i="425"/>
  <c r="AI127" i="425"/>
  <c r="AK127" i="425" s="1"/>
  <c r="AN127" i="425"/>
  <c r="AH127" i="425"/>
  <c r="AO127" i="425"/>
  <c r="AM127" i="425"/>
  <c r="AP127" i="425"/>
  <c r="AD128" i="425" a="1"/>
  <c r="AD128" i="425" s="1"/>
  <c r="Y132" i="28"/>
  <c r="X132" i="28"/>
  <c r="Z132" i="28" s="1"/>
  <c r="L138" i="72"/>
  <c r="K138" i="72"/>
  <c r="E139" i="72" s="1"/>
  <c r="G139" i="72" s="1"/>
  <c r="Y136" i="28"/>
  <c r="X136" i="28"/>
  <c r="Z136" i="28" s="1"/>
  <c r="O137" i="72"/>
  <c r="P137" i="72"/>
  <c r="X135" i="28"/>
  <c r="Z135" i="28" s="1"/>
  <c r="Y135" i="28"/>
  <c r="P137" i="427"/>
  <c r="O137" i="427"/>
  <c r="U136" i="72"/>
  <c r="T136" i="72"/>
  <c r="X137" i="28"/>
  <c r="Z137" i="28" s="1"/>
  <c r="Y137" i="28"/>
  <c r="U136" i="427"/>
  <c r="T136" i="427"/>
  <c r="Y134" i="28"/>
  <c r="X134" i="28"/>
  <c r="Z134" i="28" s="1"/>
  <c r="P137" i="425"/>
  <c r="O137" i="425"/>
  <c r="X130" i="28"/>
  <c r="Z130" i="28" s="1"/>
  <c r="Y130" i="28"/>
  <c r="T136" i="425"/>
  <c r="U136" i="425"/>
  <c r="Y133" i="28"/>
  <c r="X133" i="28"/>
  <c r="Z133" i="28" s="1"/>
  <c r="AQ127" i="72" l="1"/>
  <c r="AQ127" i="425"/>
  <c r="AQ127" i="427"/>
  <c r="AQ127" i="329"/>
  <c r="I139" i="329"/>
  <c r="H139" i="329"/>
  <c r="AB137" i="28"/>
  <c r="AC137" i="28"/>
  <c r="AF128" i="329"/>
  <c r="AG128" i="329"/>
  <c r="AR128" i="329" s="1"/>
  <c r="AB134" i="28"/>
  <c r="AC134" i="28"/>
  <c r="Q137" i="427"/>
  <c r="M138" i="427"/>
  <c r="Q137" i="329"/>
  <c r="M138" i="329"/>
  <c r="Q139" i="28"/>
  <c r="M140" i="28"/>
  <c r="AG128" i="427"/>
  <c r="AR128" i="427" s="1"/>
  <c r="AF128" i="427"/>
  <c r="AB131" i="28"/>
  <c r="AC131" i="28"/>
  <c r="M138" i="72"/>
  <c r="Q137" i="72"/>
  <c r="AG128" i="425"/>
  <c r="AR128" i="425" s="1"/>
  <c r="AF128" i="425"/>
  <c r="AB136" i="28"/>
  <c r="AC136" i="28"/>
  <c r="AG128" i="72"/>
  <c r="AR128" i="72" s="1"/>
  <c r="AF128" i="72"/>
  <c r="H139" i="427"/>
  <c r="I139" i="427"/>
  <c r="AB133" i="28"/>
  <c r="AC133" i="28"/>
  <c r="AB135" i="28"/>
  <c r="AC135" i="28"/>
  <c r="I139" i="72"/>
  <c r="H139" i="72"/>
  <c r="H141" i="28"/>
  <c r="I141" i="28"/>
  <c r="AC130" i="28"/>
  <c r="AB130" i="28"/>
  <c r="AD130" i="28" s="1" a="1"/>
  <c r="AD130" i="28" s="1"/>
  <c r="Q137" i="425"/>
  <c r="M138" i="425"/>
  <c r="AC132" i="28"/>
  <c r="AB132" i="28"/>
  <c r="H139" i="425"/>
  <c r="I139" i="425"/>
  <c r="AO129" i="28"/>
  <c r="AI129" i="28"/>
  <c r="AL129" i="28"/>
  <c r="AM129" i="28"/>
  <c r="AK129" i="28"/>
  <c r="AP129" i="28" s="1"/>
  <c r="AH129" i="28"/>
  <c r="AN129" i="28"/>
  <c r="T137" i="329" l="1"/>
  <c r="U137" i="329"/>
  <c r="P138" i="427"/>
  <c r="O138" i="427"/>
  <c r="T137" i="427"/>
  <c r="U137" i="427"/>
  <c r="AO128" i="425"/>
  <c r="AN128" i="425"/>
  <c r="AM128" i="425"/>
  <c r="AP128" i="425"/>
  <c r="AH128" i="425"/>
  <c r="AL128" i="425"/>
  <c r="AI128" i="425"/>
  <c r="AK128" i="425" s="1"/>
  <c r="AD129" i="425" a="1"/>
  <c r="AD129" i="425" s="1"/>
  <c r="K139" i="427"/>
  <c r="E140" i="427" s="1"/>
  <c r="G140" i="427" s="1"/>
  <c r="L139" i="427"/>
  <c r="K139" i="425"/>
  <c r="E140" i="425" s="1"/>
  <c r="G140" i="425" s="1"/>
  <c r="L139" i="425"/>
  <c r="O138" i="72"/>
  <c r="P138" i="72"/>
  <c r="P138" i="329"/>
  <c r="O138" i="329"/>
  <c r="P138" i="425"/>
  <c r="O138" i="425"/>
  <c r="T137" i="425"/>
  <c r="U137" i="425"/>
  <c r="AI128" i="329"/>
  <c r="AK128" i="329" s="1"/>
  <c r="AM128" i="329"/>
  <c r="AL128" i="329"/>
  <c r="AP128" i="329"/>
  <c r="AO128" i="329"/>
  <c r="AN128" i="329"/>
  <c r="AH128" i="329"/>
  <c r="AD129" i="329" a="1"/>
  <c r="AD129" i="329" s="1"/>
  <c r="AF130" i="28"/>
  <c r="AG130" i="28"/>
  <c r="L141" i="28"/>
  <c r="K141" i="28"/>
  <c r="E142" i="28" s="1"/>
  <c r="G142" i="28" s="1"/>
  <c r="AM128" i="72"/>
  <c r="AN128" i="72"/>
  <c r="AH128" i="72"/>
  <c r="AL128" i="72"/>
  <c r="AP128" i="72"/>
  <c r="AO128" i="72"/>
  <c r="AI128" i="72"/>
  <c r="AK128" i="72" s="1"/>
  <c r="AD129" i="72" a="1"/>
  <c r="AD129" i="72" s="1"/>
  <c r="K139" i="72"/>
  <c r="E140" i="72" s="1"/>
  <c r="G140" i="72" s="1"/>
  <c r="L139" i="72"/>
  <c r="AM128" i="427"/>
  <c r="AH128" i="427"/>
  <c r="AI128" i="427"/>
  <c r="AK128" i="427"/>
  <c r="AO128" i="427"/>
  <c r="AP128" i="427"/>
  <c r="AL128" i="427"/>
  <c r="AN128" i="427"/>
  <c r="AD129" i="427" a="1"/>
  <c r="AD129" i="427" s="1"/>
  <c r="L139" i="329"/>
  <c r="K139" i="329"/>
  <c r="E140" i="329" s="1"/>
  <c r="G140" i="329" s="1"/>
  <c r="P140" i="28"/>
  <c r="O140" i="28"/>
  <c r="T137" i="72"/>
  <c r="U137" i="72"/>
  <c r="U139" i="28"/>
  <c r="T139" i="28"/>
  <c r="AQ128" i="425" l="1"/>
  <c r="AQ128" i="329"/>
  <c r="AQ128" i="427"/>
  <c r="AQ128" i="72"/>
  <c r="AL130" i="28"/>
  <c r="AK130" i="28"/>
  <c r="AP130" i="28" s="1"/>
  <c r="AN130" i="28"/>
  <c r="AI130" i="28"/>
  <c r="AM130" i="28"/>
  <c r="AH130" i="28"/>
  <c r="AO130" i="28"/>
  <c r="H140" i="427"/>
  <c r="I140" i="427"/>
  <c r="AF129" i="425"/>
  <c r="AG129" i="425"/>
  <c r="AR129" i="425" s="1"/>
  <c r="V131" i="72"/>
  <c r="V137" i="72"/>
  <c r="V136" i="72"/>
  <c r="V135" i="72"/>
  <c r="V133" i="72"/>
  <c r="V134" i="72"/>
  <c r="V132" i="72"/>
  <c r="V130" i="72"/>
  <c r="M141" i="28"/>
  <c r="Q140" i="28"/>
  <c r="V131" i="425"/>
  <c r="V137" i="425"/>
  <c r="V133" i="425"/>
  <c r="V130" i="425"/>
  <c r="V136" i="425"/>
  <c r="V135" i="425"/>
  <c r="V134" i="425"/>
  <c r="V132" i="425"/>
  <c r="AD131" i="28" a="1"/>
  <c r="AD131" i="28" s="1"/>
  <c r="Q138" i="425"/>
  <c r="M139" i="425"/>
  <c r="AG129" i="72"/>
  <c r="AR129" i="72" s="1"/>
  <c r="AF129" i="72"/>
  <c r="AG129" i="427"/>
  <c r="AR129" i="427" s="1"/>
  <c r="AF129" i="427"/>
  <c r="I140" i="329"/>
  <c r="H140" i="329"/>
  <c r="V132" i="427"/>
  <c r="V136" i="427"/>
  <c r="V134" i="427"/>
  <c r="V133" i="427"/>
  <c r="V131" i="427"/>
  <c r="V130" i="427"/>
  <c r="V137" i="427"/>
  <c r="V135" i="427"/>
  <c r="Q138" i="427"/>
  <c r="M139" i="427"/>
  <c r="Q138" i="329"/>
  <c r="M139" i="329"/>
  <c r="AG129" i="329"/>
  <c r="AR129" i="329" s="1"/>
  <c r="AF129" i="329"/>
  <c r="H140" i="72"/>
  <c r="I140" i="72"/>
  <c r="H142" i="28"/>
  <c r="I142" i="28"/>
  <c r="M139" i="72"/>
  <c r="Q138" i="72"/>
  <c r="I140" i="425"/>
  <c r="H140" i="425"/>
  <c r="V137" i="329"/>
  <c r="V136" i="329"/>
  <c r="V135" i="329"/>
  <c r="V134" i="329"/>
  <c r="V132" i="329"/>
  <c r="V131" i="329"/>
  <c r="V133" i="329"/>
  <c r="V130" i="329"/>
  <c r="Y130" i="329" l="1"/>
  <c r="X130" i="329"/>
  <c r="Z130" i="329" s="1"/>
  <c r="AO129" i="72"/>
  <c r="AI129" i="72"/>
  <c r="AP129" i="72"/>
  <c r="AK129" i="72"/>
  <c r="AH129" i="72"/>
  <c r="AM129" i="72"/>
  <c r="AN129" i="72"/>
  <c r="AL129" i="72"/>
  <c r="Y133" i="72"/>
  <c r="X133" i="72"/>
  <c r="Z133" i="72" s="1"/>
  <c r="Y133" i="329"/>
  <c r="X133" i="329"/>
  <c r="Z133" i="329" s="1"/>
  <c r="O139" i="329"/>
  <c r="P139" i="329"/>
  <c r="Y135" i="72"/>
  <c r="X135" i="72"/>
  <c r="Z135" i="72" s="1"/>
  <c r="X134" i="72"/>
  <c r="Z134" i="72" s="1"/>
  <c r="Y134" i="72"/>
  <c r="X131" i="329"/>
  <c r="Z131" i="329" s="1"/>
  <c r="Y131" i="329"/>
  <c r="U138" i="329"/>
  <c r="T138" i="329"/>
  <c r="P139" i="425"/>
  <c r="O139" i="425"/>
  <c r="X136" i="72"/>
  <c r="Z136" i="72" s="1"/>
  <c r="Y136" i="72"/>
  <c r="Y137" i="72"/>
  <c r="X137" i="72"/>
  <c r="Z137" i="72" s="1"/>
  <c r="Y131" i="72"/>
  <c r="X131" i="72"/>
  <c r="Z131" i="72" s="1"/>
  <c r="X134" i="329"/>
  <c r="Z134" i="329" s="1"/>
  <c r="Y134" i="329"/>
  <c r="U138" i="427"/>
  <c r="T138" i="427"/>
  <c r="X135" i="329"/>
  <c r="Z135" i="329" s="1"/>
  <c r="Y135" i="329"/>
  <c r="AF131" i="28"/>
  <c r="AG131" i="28"/>
  <c r="Y136" i="329"/>
  <c r="X136" i="329"/>
  <c r="Z136" i="329" s="1"/>
  <c r="X135" i="427"/>
  <c r="Z135" i="427" s="1"/>
  <c r="Y135" i="427"/>
  <c r="X132" i="425"/>
  <c r="Z132" i="425" s="1"/>
  <c r="Y132" i="425"/>
  <c r="AI129" i="425"/>
  <c r="AK129" i="425" s="1"/>
  <c r="AO129" i="425"/>
  <c r="AL129" i="425"/>
  <c r="AP129" i="425"/>
  <c r="AH129" i="425"/>
  <c r="AN129" i="425"/>
  <c r="AM129" i="425"/>
  <c r="X132" i="329"/>
  <c r="Z132" i="329" s="1"/>
  <c r="Y132" i="329"/>
  <c r="U138" i="425"/>
  <c r="T138" i="425"/>
  <c r="X137" i="329"/>
  <c r="Z137" i="329" s="1"/>
  <c r="Y137" i="329"/>
  <c r="K140" i="427"/>
  <c r="E141" i="427" s="1"/>
  <c r="G141" i="427" s="1"/>
  <c r="L140" i="427"/>
  <c r="X135" i="425"/>
  <c r="Z135" i="425" s="1"/>
  <c r="Y135" i="425"/>
  <c r="Y137" i="427"/>
  <c r="X137" i="427"/>
  <c r="Z137" i="427" s="1"/>
  <c r="Y134" i="425"/>
  <c r="X134" i="425"/>
  <c r="Z134" i="425" s="1"/>
  <c r="X130" i="427"/>
  <c r="Z130" i="427" s="1"/>
  <c r="Y130" i="427"/>
  <c r="L140" i="425"/>
  <c r="K140" i="425"/>
  <c r="E141" i="425" s="1"/>
  <c r="G141" i="425" s="1"/>
  <c r="X131" i="427"/>
  <c r="Z131" i="427" s="1"/>
  <c r="Y131" i="427"/>
  <c r="Y136" i="425"/>
  <c r="X136" i="425"/>
  <c r="Z136" i="425" s="1"/>
  <c r="O139" i="427"/>
  <c r="P139" i="427"/>
  <c r="X133" i="427"/>
  <c r="Z133" i="427" s="1"/>
  <c r="Y133" i="427"/>
  <c r="Y130" i="425"/>
  <c r="X130" i="425"/>
  <c r="Z130" i="425" s="1"/>
  <c r="X137" i="425"/>
  <c r="Z137" i="425" s="1"/>
  <c r="Y137" i="425"/>
  <c r="X136" i="427"/>
  <c r="Z136" i="427" s="1"/>
  <c r="Y136" i="427"/>
  <c r="L142" i="28"/>
  <c r="K142" i="28"/>
  <c r="E143" i="28" s="1"/>
  <c r="G143" i="28" s="1"/>
  <c r="Y132" i="427"/>
  <c r="X132" i="427"/>
  <c r="Z132" i="427" s="1"/>
  <c r="K140" i="72"/>
  <c r="E141" i="72" s="1"/>
  <c r="G141" i="72" s="1"/>
  <c r="L140" i="72"/>
  <c r="L140" i="329"/>
  <c r="K140" i="329"/>
  <c r="E141" i="329" s="1"/>
  <c r="G141" i="329" s="1"/>
  <c r="U140" i="28"/>
  <c r="T140" i="28"/>
  <c r="T138" i="72"/>
  <c r="U138" i="72"/>
  <c r="Y134" i="427"/>
  <c r="X134" i="427"/>
  <c r="Z134" i="427" s="1"/>
  <c r="Y133" i="425"/>
  <c r="X133" i="425"/>
  <c r="Z133" i="425" s="1"/>
  <c r="O139" i="72"/>
  <c r="P139" i="72"/>
  <c r="P141" i="28"/>
  <c r="O141" i="28"/>
  <c r="X131" i="425"/>
  <c r="Z131" i="425" s="1"/>
  <c r="Y131" i="425"/>
  <c r="AH129" i="329"/>
  <c r="AN129" i="329"/>
  <c r="AP129" i="329"/>
  <c r="AL129" i="329"/>
  <c r="AO129" i="329"/>
  <c r="AM129" i="329"/>
  <c r="AI129" i="329"/>
  <c r="AK129" i="329"/>
  <c r="Y130" i="72"/>
  <c r="X130" i="72"/>
  <c r="Z130" i="72" s="1"/>
  <c r="AP129" i="427"/>
  <c r="AM129" i="427"/>
  <c r="AI129" i="427"/>
  <c r="AK129" i="427" s="1"/>
  <c r="AL129" i="427"/>
  <c r="AN129" i="427"/>
  <c r="AH129" i="427"/>
  <c r="AO129" i="427"/>
  <c r="Y132" i="72"/>
  <c r="X132" i="72"/>
  <c r="Z132" i="72" s="1"/>
  <c r="AQ129" i="425" l="1"/>
  <c r="AQ129" i="427"/>
  <c r="AQ129" i="329"/>
  <c r="AQ129" i="72"/>
  <c r="AB137" i="329"/>
  <c r="AC137" i="329"/>
  <c r="AI131" i="28"/>
  <c r="AK131" i="28"/>
  <c r="AP131" i="28" s="1"/>
  <c r="AO131" i="28"/>
  <c r="AN131" i="28"/>
  <c r="AL131" i="28"/>
  <c r="AM131" i="28"/>
  <c r="AH131" i="28"/>
  <c r="AD132" i="28" a="1"/>
  <c r="AD132" i="28" s="1"/>
  <c r="AB134" i="72"/>
  <c r="AC134" i="72"/>
  <c r="AC135" i="72"/>
  <c r="AB135" i="72"/>
  <c r="AB135" i="329"/>
  <c r="AC135" i="329"/>
  <c r="M140" i="427"/>
  <c r="Q139" i="427"/>
  <c r="AB136" i="425"/>
  <c r="AC136" i="425"/>
  <c r="I141" i="329"/>
  <c r="H141" i="329"/>
  <c r="AB132" i="329"/>
  <c r="AC132" i="329"/>
  <c r="M140" i="329"/>
  <c r="Q139" i="329"/>
  <c r="AC131" i="427"/>
  <c r="AB131" i="427"/>
  <c r="AC133" i="329"/>
  <c r="AB133" i="329"/>
  <c r="AB134" i="329"/>
  <c r="AC134" i="329"/>
  <c r="I141" i="425"/>
  <c r="H141" i="425"/>
  <c r="AB132" i="72"/>
  <c r="AC132" i="72"/>
  <c r="AC132" i="427"/>
  <c r="AB132" i="427"/>
  <c r="AC131" i="72"/>
  <c r="AB131" i="72"/>
  <c r="AC133" i="72"/>
  <c r="AB133" i="72"/>
  <c r="H141" i="72"/>
  <c r="I141" i="72"/>
  <c r="AB137" i="72"/>
  <c r="AC137" i="72"/>
  <c r="Q141" i="28"/>
  <c r="M142" i="28"/>
  <c r="AC134" i="425"/>
  <c r="AB134" i="425"/>
  <c r="I143" i="28"/>
  <c r="H143" i="28"/>
  <c r="AC130" i="427"/>
  <c r="AB130" i="427"/>
  <c r="AD130" i="427" s="1" a="1"/>
  <c r="AD130" i="427" s="1"/>
  <c r="AC136" i="427"/>
  <c r="AB136" i="427"/>
  <c r="AC137" i="427"/>
  <c r="AB137" i="427"/>
  <c r="AB136" i="72"/>
  <c r="AC136" i="72"/>
  <c r="M140" i="425"/>
  <c r="Q139" i="425"/>
  <c r="Q139" i="72"/>
  <c r="M140" i="72"/>
  <c r="AB132" i="425"/>
  <c r="AC132" i="425"/>
  <c r="AB131" i="425"/>
  <c r="AC131" i="425"/>
  <c r="AC137" i="425"/>
  <c r="AB137" i="425"/>
  <c r="AB133" i="425"/>
  <c r="AC133" i="425"/>
  <c r="AB130" i="425"/>
  <c r="AD130" i="425" s="1" a="1"/>
  <c r="AD130" i="425" s="1"/>
  <c r="AC130" i="425"/>
  <c r="AB135" i="425"/>
  <c r="AC135" i="425"/>
  <c r="AC135" i="427"/>
  <c r="AB135" i="427"/>
  <c r="AB134" i="427"/>
  <c r="AC134" i="427"/>
  <c r="AC136" i="329"/>
  <c r="AB136" i="329"/>
  <c r="AC130" i="329"/>
  <c r="AB130" i="329"/>
  <c r="AD130" i="329" s="1" a="1"/>
  <c r="AD130" i="329" s="1"/>
  <c r="AB130" i="72"/>
  <c r="AD130" i="72" s="1" a="1"/>
  <c r="AD130" i="72" s="1"/>
  <c r="AC130" i="72"/>
  <c r="AB133" i="427"/>
  <c r="AC133" i="427"/>
  <c r="I141" i="427"/>
  <c r="H141" i="427"/>
  <c r="AC131" i="329"/>
  <c r="AB131" i="329"/>
  <c r="AG130" i="425" l="1"/>
  <c r="AR130" i="425" s="1"/>
  <c r="AF130" i="425"/>
  <c r="U139" i="72"/>
  <c r="T139" i="72"/>
  <c r="AG130" i="329"/>
  <c r="AR130" i="329" s="1"/>
  <c r="AF130" i="329"/>
  <c r="AD131" i="329" s="1" a="1"/>
  <c r="AD131" i="329" s="1"/>
  <c r="K141" i="72"/>
  <c r="E142" i="72" s="1"/>
  <c r="G142" i="72" s="1"/>
  <c r="L141" i="72"/>
  <c r="T139" i="329"/>
  <c r="U139" i="329"/>
  <c r="P140" i="329"/>
  <c r="O140" i="329"/>
  <c r="AG130" i="427"/>
  <c r="AR130" i="427" s="1"/>
  <c r="AF130" i="427"/>
  <c r="AF132" i="28"/>
  <c r="AG132" i="28"/>
  <c r="L143" i="28"/>
  <c r="K143" i="28"/>
  <c r="E144" i="28" s="1"/>
  <c r="G144" i="28" s="1"/>
  <c r="P140" i="72"/>
  <c r="O140" i="72"/>
  <c r="L141" i="329"/>
  <c r="K141" i="329"/>
  <c r="E142" i="329" s="1"/>
  <c r="G142" i="329" s="1"/>
  <c r="L141" i="427"/>
  <c r="K141" i="427"/>
  <c r="E142" i="427" s="1"/>
  <c r="G142" i="427" s="1"/>
  <c r="P142" i="28"/>
  <c r="O142" i="28"/>
  <c r="U141" i="28"/>
  <c r="T141" i="28"/>
  <c r="K141" i="425"/>
  <c r="E142" i="425" s="1"/>
  <c r="G142" i="425" s="1"/>
  <c r="L141" i="425"/>
  <c r="T139" i="425"/>
  <c r="U139" i="425"/>
  <c r="AG130" i="72"/>
  <c r="AR130" i="72" s="1"/>
  <c r="AF130" i="72"/>
  <c r="P140" i="425"/>
  <c r="O140" i="425"/>
  <c r="U139" i="427"/>
  <c r="T139" i="427"/>
  <c r="P140" i="427"/>
  <c r="O140" i="427"/>
  <c r="I142" i="427" l="1"/>
  <c r="H142" i="427"/>
  <c r="AG131" i="329"/>
  <c r="AR131" i="329" s="1"/>
  <c r="AF131" i="329"/>
  <c r="AK130" i="425"/>
  <c r="AP130" i="425"/>
  <c r="AL130" i="425"/>
  <c r="AN130" i="425"/>
  <c r="AI130" i="425"/>
  <c r="AM130" i="425"/>
  <c r="AO130" i="425"/>
  <c r="AH130" i="425"/>
  <c r="M141" i="425"/>
  <c r="Q140" i="425"/>
  <c r="H142" i="329"/>
  <c r="I142" i="329"/>
  <c r="AK130" i="72"/>
  <c r="AM130" i="72"/>
  <c r="AO130" i="72"/>
  <c r="AP130" i="72"/>
  <c r="AL130" i="72"/>
  <c r="AI130" i="72"/>
  <c r="AH130" i="72"/>
  <c r="AN130" i="72"/>
  <c r="AK132" i="28"/>
  <c r="AP132" i="28" s="1"/>
  <c r="AN132" i="28"/>
  <c r="AI132" i="28"/>
  <c r="AO132" i="28"/>
  <c r="AL132" i="28"/>
  <c r="AH132" i="28"/>
  <c r="AM132" i="28"/>
  <c r="AD133" i="28" a="1"/>
  <c r="AD133" i="28" s="1"/>
  <c r="Q140" i="329"/>
  <c r="M141" i="329"/>
  <c r="Q140" i="72"/>
  <c r="M141" i="72"/>
  <c r="AP130" i="427"/>
  <c r="AK130" i="427"/>
  <c r="AN130" i="427"/>
  <c r="AO130" i="427"/>
  <c r="AI130" i="427"/>
  <c r="AM130" i="427"/>
  <c r="AH130" i="427"/>
  <c r="AL130" i="427"/>
  <c r="I144" i="28"/>
  <c r="H144" i="28"/>
  <c r="H142" i="425"/>
  <c r="I142" i="425"/>
  <c r="AD131" i="427" a="1"/>
  <c r="AD131" i="427" s="1"/>
  <c r="I142" i="72"/>
  <c r="H142" i="72"/>
  <c r="Q140" i="427"/>
  <c r="M141" i="427"/>
  <c r="AD131" i="425" a="1"/>
  <c r="AD131" i="425" s="1"/>
  <c r="M143" i="28"/>
  <c r="Q142" i="28"/>
  <c r="AM130" i="329"/>
  <c r="AO130" i="329"/>
  <c r="AH130" i="329"/>
  <c r="AL130" i="329"/>
  <c r="AK130" i="329"/>
  <c r="AI130" i="329"/>
  <c r="AP130" i="329"/>
  <c r="AN130" i="329"/>
  <c r="AD131" i="72" a="1"/>
  <c r="AD131" i="72" s="1"/>
  <c r="AQ130" i="427" l="1"/>
  <c r="AQ130" i="72"/>
  <c r="AQ130" i="425"/>
  <c r="AQ130" i="329"/>
  <c r="U140" i="425"/>
  <c r="T140" i="425"/>
  <c r="O141" i="425"/>
  <c r="P141" i="425"/>
  <c r="L144" i="28"/>
  <c r="K144" i="28"/>
  <c r="E145" i="28" s="1"/>
  <c r="G145" i="28" s="1"/>
  <c r="AG131" i="427"/>
  <c r="AR131" i="427" s="1"/>
  <c r="AF131" i="427"/>
  <c r="O141" i="329"/>
  <c r="P141" i="329"/>
  <c r="AG133" i="28"/>
  <c r="AF133" i="28"/>
  <c r="L142" i="72"/>
  <c r="K142" i="72"/>
  <c r="E143" i="72" s="1"/>
  <c r="G143" i="72" s="1"/>
  <c r="U140" i="329"/>
  <c r="T140" i="329"/>
  <c r="AL131" i="329"/>
  <c r="AN131" i="329"/>
  <c r="AP131" i="329"/>
  <c r="AO131" i="329"/>
  <c r="AM131" i="329"/>
  <c r="AH131" i="329"/>
  <c r="AK131" i="329"/>
  <c r="AI131" i="329"/>
  <c r="AD132" i="329" a="1"/>
  <c r="AD132" i="329" s="1"/>
  <c r="AF131" i="72"/>
  <c r="AG131" i="72"/>
  <c r="AR131" i="72" s="1"/>
  <c r="P143" i="28"/>
  <c r="O143" i="28"/>
  <c r="L142" i="427"/>
  <c r="K142" i="427"/>
  <c r="E143" i="427" s="1"/>
  <c r="G143" i="427" s="1"/>
  <c r="AG131" i="425"/>
  <c r="AR131" i="425" s="1"/>
  <c r="AF131" i="425"/>
  <c r="L142" i="425"/>
  <c r="K142" i="425"/>
  <c r="E143" i="425" s="1"/>
  <c r="G143" i="425" s="1"/>
  <c r="T142" i="28"/>
  <c r="U142" i="28"/>
  <c r="P141" i="427"/>
  <c r="O141" i="427"/>
  <c r="T140" i="427"/>
  <c r="U140" i="427"/>
  <c r="P141" i="72"/>
  <c r="O141" i="72"/>
  <c r="L142" i="329"/>
  <c r="K142" i="329"/>
  <c r="E143" i="329" s="1"/>
  <c r="G143" i="329" s="1"/>
  <c r="T140" i="72"/>
  <c r="U140" i="72"/>
  <c r="AQ131" i="329" l="1"/>
  <c r="I143" i="425"/>
  <c r="H143" i="425"/>
  <c r="AH131" i="425"/>
  <c r="AM131" i="425"/>
  <c r="AL131" i="425"/>
  <c r="AO131" i="425"/>
  <c r="AP131" i="425"/>
  <c r="AN131" i="425"/>
  <c r="AI131" i="425"/>
  <c r="AK131" i="425"/>
  <c r="AD132" i="425" a="1"/>
  <c r="AD132" i="425" s="1"/>
  <c r="I143" i="72"/>
  <c r="H143" i="72"/>
  <c r="I143" i="427"/>
  <c r="H143" i="427"/>
  <c r="AO133" i="28"/>
  <c r="AH133" i="28"/>
  <c r="AN133" i="28"/>
  <c r="AK133" i="28"/>
  <c r="AP133" i="28" s="1"/>
  <c r="AM133" i="28"/>
  <c r="AL133" i="28"/>
  <c r="AI133" i="28"/>
  <c r="AD134" i="28" a="1"/>
  <c r="AD134" i="28" s="1"/>
  <c r="M144" i="28"/>
  <c r="Q143" i="28"/>
  <c r="M142" i="329"/>
  <c r="Q141" i="329"/>
  <c r="AN131" i="427"/>
  <c r="AO131" i="427"/>
  <c r="AI131" i="427"/>
  <c r="AH131" i="427"/>
  <c r="AL131" i="427"/>
  <c r="AK131" i="427"/>
  <c r="AP131" i="427"/>
  <c r="AM131" i="427"/>
  <c r="AD132" i="427" a="1"/>
  <c r="AD132" i="427" s="1"/>
  <c r="H143" i="329"/>
  <c r="I143" i="329"/>
  <c r="I145" i="28"/>
  <c r="H145" i="28"/>
  <c r="AO131" i="72"/>
  <c r="AH131" i="72"/>
  <c r="AM131" i="72"/>
  <c r="AL131" i="72"/>
  <c r="AK131" i="72"/>
  <c r="AP131" i="72"/>
  <c r="AN131" i="72"/>
  <c r="AI131" i="72"/>
  <c r="AD132" i="72" a="1"/>
  <c r="AD132" i="72" s="1"/>
  <c r="Q141" i="72"/>
  <c r="M142" i="72"/>
  <c r="AF132" i="329"/>
  <c r="AG132" i="329"/>
  <c r="AR132" i="329" s="1"/>
  <c r="Q141" i="425"/>
  <c r="M142" i="425"/>
  <c r="Q141" i="427"/>
  <c r="M142" i="427"/>
  <c r="AQ131" i="425" l="1"/>
  <c r="AQ131" i="427"/>
  <c r="AQ131" i="72"/>
  <c r="AH132" i="329"/>
  <c r="AM132" i="329"/>
  <c r="AK132" i="329"/>
  <c r="AL132" i="329"/>
  <c r="AI132" i="329"/>
  <c r="AP132" i="329"/>
  <c r="AO132" i="329"/>
  <c r="AN132" i="329"/>
  <c r="AD133" i="329" a="1"/>
  <c r="AD133" i="329" s="1"/>
  <c r="L143" i="427"/>
  <c r="K143" i="427"/>
  <c r="E144" i="427" s="1"/>
  <c r="G144" i="427" s="1"/>
  <c r="T141" i="72"/>
  <c r="U141" i="72"/>
  <c r="L143" i="72"/>
  <c r="K143" i="72"/>
  <c r="E144" i="72" s="1"/>
  <c r="G144" i="72" s="1"/>
  <c r="AF132" i="425"/>
  <c r="AG132" i="425"/>
  <c r="AR132" i="425" s="1"/>
  <c r="P142" i="329"/>
  <c r="O142" i="329"/>
  <c r="P142" i="72"/>
  <c r="O142" i="72"/>
  <c r="AG132" i="72"/>
  <c r="AR132" i="72" s="1"/>
  <c r="AF132" i="72"/>
  <c r="T141" i="329"/>
  <c r="U141" i="329"/>
  <c r="AF134" i="28"/>
  <c r="AG134" i="28"/>
  <c r="P144" i="28"/>
  <c r="O144" i="28"/>
  <c r="P142" i="427"/>
  <c r="O142" i="427"/>
  <c r="U143" i="28"/>
  <c r="T143" i="28"/>
  <c r="U141" i="427"/>
  <c r="T141" i="427"/>
  <c r="K145" i="28"/>
  <c r="L145" i="28"/>
  <c r="K143" i="329"/>
  <c r="E144" i="329" s="1"/>
  <c r="G144" i="329" s="1"/>
  <c r="L143" i="329"/>
  <c r="K143" i="425"/>
  <c r="E144" i="425" s="1"/>
  <c r="G144" i="425" s="1"/>
  <c r="L143" i="425"/>
  <c r="O142" i="425"/>
  <c r="P142" i="425"/>
  <c r="T141" i="425"/>
  <c r="U141" i="425"/>
  <c r="AF132" i="427"/>
  <c r="AG132" i="427"/>
  <c r="AR132" i="427" s="1"/>
  <c r="AQ132" i="329" l="1"/>
  <c r="AN132" i="425"/>
  <c r="AO132" i="425"/>
  <c r="AM132" i="425"/>
  <c r="AL132" i="425"/>
  <c r="AH132" i="425"/>
  <c r="AP132" i="425"/>
  <c r="AK132" i="425"/>
  <c r="AI132" i="425"/>
  <c r="AD133" i="425" a="1"/>
  <c r="AD133" i="425" s="1"/>
  <c r="H144" i="72"/>
  <c r="I144" i="72"/>
  <c r="I144" i="427"/>
  <c r="H144" i="427"/>
  <c r="Q142" i="427"/>
  <c r="M143" i="427"/>
  <c r="M145" i="28"/>
  <c r="Q144" i="28"/>
  <c r="AG133" i="329"/>
  <c r="AR133" i="329" s="1"/>
  <c r="AF133" i="329"/>
  <c r="AM132" i="427"/>
  <c r="AP132" i="427"/>
  <c r="AH132" i="427"/>
  <c r="AL132" i="427"/>
  <c r="AO132" i="427"/>
  <c r="AI132" i="427"/>
  <c r="AK132" i="427"/>
  <c r="AN132" i="427"/>
  <c r="AD133" i="427" a="1"/>
  <c r="AD133" i="427" s="1"/>
  <c r="AM134" i="28"/>
  <c r="AH134" i="28"/>
  <c r="AL134" i="28"/>
  <c r="AK134" i="28"/>
  <c r="AP134" i="28" s="1"/>
  <c r="AI134" i="28"/>
  <c r="AN134" i="28"/>
  <c r="AO134" i="28"/>
  <c r="AD135" i="28" a="1"/>
  <c r="AD135" i="28" s="1"/>
  <c r="Q142" i="425"/>
  <c r="M143" i="425"/>
  <c r="AP132" i="72"/>
  <c r="AK132" i="72"/>
  <c r="AN132" i="72"/>
  <c r="AH132" i="72"/>
  <c r="AO132" i="72"/>
  <c r="AM132" i="72"/>
  <c r="AL132" i="72"/>
  <c r="AI132" i="72"/>
  <c r="AD133" i="72" a="1"/>
  <c r="AD133" i="72" s="1"/>
  <c r="I144" i="425"/>
  <c r="H144" i="425"/>
  <c r="Q142" i="72"/>
  <c r="M143" i="72"/>
  <c r="H144" i="329"/>
  <c r="I144" i="329"/>
  <c r="Q142" i="329"/>
  <c r="M143" i="329"/>
  <c r="AQ132" i="425" l="1"/>
  <c r="AQ132" i="427"/>
  <c r="AQ132" i="72"/>
  <c r="U142" i="72"/>
  <c r="T142" i="72"/>
  <c r="O143" i="427"/>
  <c r="P143" i="427"/>
  <c r="U142" i="427"/>
  <c r="T142" i="427"/>
  <c r="K144" i="427"/>
  <c r="E145" i="427" s="1"/>
  <c r="G145" i="427" s="1"/>
  <c r="L144" i="427"/>
  <c r="L144" i="425"/>
  <c r="K144" i="425"/>
  <c r="E145" i="425" s="1"/>
  <c r="G145" i="425" s="1"/>
  <c r="AF133" i="427"/>
  <c r="AG133" i="427"/>
  <c r="AR133" i="427" s="1"/>
  <c r="K144" i="72"/>
  <c r="E145" i="72" s="1"/>
  <c r="G145" i="72" s="1"/>
  <c r="L144" i="72"/>
  <c r="AF133" i="425"/>
  <c r="AG133" i="425"/>
  <c r="AR133" i="425" s="1"/>
  <c r="P143" i="72"/>
  <c r="O143" i="72"/>
  <c r="P143" i="425"/>
  <c r="O143" i="425"/>
  <c r="P145" i="28"/>
  <c r="O145" i="28"/>
  <c r="Q145" i="28" s="1"/>
  <c r="P143" i="329"/>
  <c r="O143" i="329"/>
  <c r="T142" i="425"/>
  <c r="U142" i="425"/>
  <c r="AP133" i="329"/>
  <c r="AN133" i="329"/>
  <c r="AL133" i="329"/>
  <c r="AI133" i="329"/>
  <c r="AO133" i="329"/>
  <c r="AH133" i="329"/>
  <c r="AK133" i="329"/>
  <c r="AM133" i="329"/>
  <c r="AD134" i="329" a="1"/>
  <c r="AD134" i="329" s="1"/>
  <c r="AF133" i="72"/>
  <c r="AG133" i="72"/>
  <c r="AR133" i="72" s="1"/>
  <c r="U142" i="329"/>
  <c r="T142" i="329"/>
  <c r="K144" i="329"/>
  <c r="E145" i="329" s="1"/>
  <c r="G145" i="329" s="1"/>
  <c r="L144" i="329"/>
  <c r="AG135" i="28"/>
  <c r="AF135" i="28"/>
  <c r="T144" i="28"/>
  <c r="U144" i="28"/>
  <c r="AQ133" i="329" l="1"/>
  <c r="I145" i="72"/>
  <c r="H145" i="72"/>
  <c r="AI133" i="427"/>
  <c r="AL133" i="427"/>
  <c r="AM133" i="427"/>
  <c r="AP133" i="427"/>
  <c r="AH133" i="427"/>
  <c r="AN133" i="427"/>
  <c r="AO133" i="427"/>
  <c r="AK133" i="427"/>
  <c r="AD134" i="427" a="1"/>
  <c r="AD134" i="427" s="1"/>
  <c r="H145" i="425"/>
  <c r="I145" i="425"/>
  <c r="AG134" i="329"/>
  <c r="AR134" i="329" s="1"/>
  <c r="AF134" i="329"/>
  <c r="M144" i="329"/>
  <c r="Q143" i="329"/>
  <c r="AP133" i="425"/>
  <c r="AH133" i="425"/>
  <c r="AM133" i="425"/>
  <c r="AN133" i="425"/>
  <c r="AI133" i="425"/>
  <c r="AO133" i="425"/>
  <c r="AL133" i="425"/>
  <c r="AK133" i="425"/>
  <c r="AD134" i="425" a="1"/>
  <c r="AD134" i="425" s="1"/>
  <c r="H145" i="427"/>
  <c r="I145" i="427"/>
  <c r="AN135" i="28"/>
  <c r="AL135" i="28"/>
  <c r="AI135" i="28"/>
  <c r="AM135" i="28"/>
  <c r="AO135" i="28"/>
  <c r="AK135" i="28"/>
  <c r="AP135" i="28" s="1"/>
  <c r="AH135" i="28"/>
  <c r="AD136" i="28" a="1"/>
  <c r="AD136" i="28" s="1"/>
  <c r="Q143" i="425"/>
  <c r="M144" i="425"/>
  <c r="H145" i="329"/>
  <c r="I145" i="329"/>
  <c r="Q143" i="427"/>
  <c r="M144" i="427"/>
  <c r="AN133" i="72"/>
  <c r="AL133" i="72"/>
  <c r="AI133" i="72"/>
  <c r="AO133" i="72"/>
  <c r="AM133" i="72"/>
  <c r="AP133" i="72"/>
  <c r="AK133" i="72"/>
  <c r="AH133" i="72"/>
  <c r="AD134" i="72" a="1"/>
  <c r="AD134" i="72" s="1"/>
  <c r="U145" i="28"/>
  <c r="T145" i="28"/>
  <c r="Q143" i="72"/>
  <c r="M144" i="72"/>
  <c r="AQ133" i="427" l="1"/>
  <c r="AQ133" i="72"/>
  <c r="AQ133" i="425"/>
  <c r="AG136" i="28"/>
  <c r="AF136" i="28"/>
  <c r="P144" i="329"/>
  <c r="O144" i="329"/>
  <c r="V139" i="28"/>
  <c r="V145" i="28"/>
  <c r="V141" i="28"/>
  <c r="V140" i="28"/>
  <c r="V138" i="28"/>
  <c r="V144" i="28"/>
  <c r="V142" i="28"/>
  <c r="V143" i="28"/>
  <c r="U143" i="329"/>
  <c r="T143" i="329"/>
  <c r="AH134" i="329"/>
  <c r="AK134" i="329"/>
  <c r="AI134" i="329"/>
  <c r="AN134" i="329"/>
  <c r="AO134" i="329"/>
  <c r="AM134" i="329"/>
  <c r="AP134" i="329"/>
  <c r="AL134" i="329"/>
  <c r="AD135" i="329" a="1"/>
  <c r="AD135" i="329" s="1"/>
  <c r="L145" i="425"/>
  <c r="K145" i="425"/>
  <c r="AF134" i="427"/>
  <c r="AG134" i="427"/>
  <c r="AR134" i="427" s="1"/>
  <c r="AG134" i="72"/>
  <c r="AR134" i="72" s="1"/>
  <c r="AF134" i="72"/>
  <c r="T143" i="425"/>
  <c r="U143" i="425"/>
  <c r="K145" i="427"/>
  <c r="L145" i="427"/>
  <c r="AF134" i="425"/>
  <c r="AG134" i="425"/>
  <c r="AR134" i="425" s="1"/>
  <c r="T143" i="427"/>
  <c r="U143" i="427"/>
  <c r="L145" i="329"/>
  <c r="K145" i="329"/>
  <c r="P144" i="427"/>
  <c r="O144" i="427"/>
  <c r="L145" i="72"/>
  <c r="K145" i="72"/>
  <c r="P144" i="72"/>
  <c r="O144" i="72"/>
  <c r="T143" i="72"/>
  <c r="U143" i="72"/>
  <c r="O144" i="425"/>
  <c r="P144" i="425"/>
  <c r="AQ134" i="329" l="1"/>
  <c r="Y143" i="28"/>
  <c r="X143" i="28"/>
  <c r="Z143" i="28" s="1"/>
  <c r="X144" i="28"/>
  <c r="Z144" i="28" s="1"/>
  <c r="Y144" i="28"/>
  <c r="M145" i="72"/>
  <c r="Q144" i="72"/>
  <c r="X138" i="28"/>
  <c r="Z138" i="28" s="1"/>
  <c r="Y138" i="28"/>
  <c r="Q144" i="425"/>
  <c r="M145" i="425"/>
  <c r="Y140" i="28"/>
  <c r="X140" i="28"/>
  <c r="Z140" i="28" s="1"/>
  <c r="X141" i="28"/>
  <c r="Z141" i="28" s="1"/>
  <c r="Y141" i="28"/>
  <c r="Y145" i="28"/>
  <c r="X145" i="28"/>
  <c r="Z145" i="28" s="1"/>
  <c r="AL134" i="72"/>
  <c r="AH134" i="72"/>
  <c r="AM134" i="72"/>
  <c r="AO134" i="72"/>
  <c r="AK134" i="72"/>
  <c r="AN134" i="72"/>
  <c r="AP134" i="72"/>
  <c r="AI134" i="72"/>
  <c r="AD135" i="72" a="1"/>
  <c r="AD135" i="72" s="1"/>
  <c r="X139" i="28"/>
  <c r="Z139" i="28" s="1"/>
  <c r="Y139" i="28"/>
  <c r="X142" i="28"/>
  <c r="Z142" i="28" s="1"/>
  <c r="Y142" i="28"/>
  <c r="M145" i="329"/>
  <c r="Q144" i="329"/>
  <c r="AH134" i="427"/>
  <c r="AO134" i="427"/>
  <c r="AP134" i="427"/>
  <c r="AM134" i="427"/>
  <c r="AL134" i="427"/>
  <c r="AK134" i="427"/>
  <c r="AI134" i="427"/>
  <c r="AN134" i="427"/>
  <c r="AD135" i="427" a="1"/>
  <c r="AD135" i="427" s="1"/>
  <c r="Q144" i="427"/>
  <c r="M145" i="427"/>
  <c r="AL136" i="28"/>
  <c r="AH136" i="28"/>
  <c r="AN136" i="28"/>
  <c r="AK136" i="28"/>
  <c r="AP136" i="28" s="1"/>
  <c r="AI136" i="28"/>
  <c r="AM136" i="28"/>
  <c r="AO136" i="28"/>
  <c r="AD137" i="28" a="1"/>
  <c r="AD137" i="28" s="1"/>
  <c r="AP134" i="425"/>
  <c r="AK134" i="425"/>
  <c r="AI134" i="425"/>
  <c r="AH134" i="425"/>
  <c r="AL134" i="425"/>
  <c r="AN134" i="425"/>
  <c r="AO134" i="425"/>
  <c r="AM134" i="425"/>
  <c r="AD135" i="425" a="1"/>
  <c r="AD135" i="425" s="1"/>
  <c r="AG135" i="329"/>
  <c r="AR135" i="329" s="1"/>
  <c r="AF135" i="329"/>
  <c r="AQ134" i="427" l="1"/>
  <c r="AQ134" i="425"/>
  <c r="AQ134" i="72"/>
  <c r="AC140" i="28"/>
  <c r="AB140" i="28"/>
  <c r="AB139" i="28"/>
  <c r="AC139" i="28"/>
  <c r="AC141" i="28"/>
  <c r="AB141" i="28"/>
  <c r="AB138" i="28"/>
  <c r="AC138" i="28"/>
  <c r="AG135" i="72"/>
  <c r="AR135" i="72" s="1"/>
  <c r="AF135" i="72"/>
  <c r="U144" i="72"/>
  <c r="T144" i="72"/>
  <c r="AG135" i="425"/>
  <c r="AR135" i="425" s="1"/>
  <c r="AF135" i="425"/>
  <c r="P145" i="427"/>
  <c r="O145" i="427"/>
  <c r="Q145" i="427" s="1"/>
  <c r="O145" i="72"/>
  <c r="Q145" i="72" s="1"/>
  <c r="P145" i="72"/>
  <c r="U144" i="425"/>
  <c r="T144" i="425"/>
  <c r="AB144" i="28"/>
  <c r="AC144" i="28"/>
  <c r="P145" i="425"/>
  <c r="O145" i="425"/>
  <c r="Q145" i="425" s="1"/>
  <c r="AF137" i="28"/>
  <c r="AG137" i="28"/>
  <c r="AB143" i="28"/>
  <c r="AC143" i="28"/>
  <c r="O145" i="329"/>
  <c r="Q145" i="329" s="1"/>
  <c r="P145" i="329"/>
  <c r="AF135" i="427"/>
  <c r="AG135" i="427"/>
  <c r="AR135" i="427" s="1"/>
  <c r="AI135" i="329"/>
  <c r="AO135" i="329"/>
  <c r="AL135" i="329"/>
  <c r="AP135" i="329"/>
  <c r="AK135" i="329"/>
  <c r="AM135" i="329"/>
  <c r="AN135" i="329"/>
  <c r="AH135" i="329"/>
  <c r="AD136" i="329" a="1"/>
  <c r="AD136" i="329" s="1"/>
  <c r="AC145" i="28"/>
  <c r="AB145" i="28"/>
  <c r="U144" i="329"/>
  <c r="T144" i="329"/>
  <c r="AB142" i="28"/>
  <c r="AC142" i="28"/>
  <c r="U144" i="427"/>
  <c r="T144" i="427"/>
  <c r="AQ135" i="329" l="1"/>
  <c r="AO135" i="72"/>
  <c r="AM135" i="72"/>
  <c r="AL135" i="72"/>
  <c r="AP135" i="72"/>
  <c r="AN135" i="72"/>
  <c r="AI135" i="72"/>
  <c r="AH135" i="72"/>
  <c r="AK135" i="72"/>
  <c r="AD136" i="72" a="1"/>
  <c r="AD136" i="72" s="1"/>
  <c r="T145" i="427"/>
  <c r="U145" i="427"/>
  <c r="T145" i="329"/>
  <c r="U145" i="329"/>
  <c r="AP135" i="425"/>
  <c r="AK135" i="425"/>
  <c r="AL135" i="425"/>
  <c r="AM135" i="425"/>
  <c r="AH135" i="425"/>
  <c r="AI135" i="425"/>
  <c r="AO135" i="425"/>
  <c r="AN135" i="425"/>
  <c r="AD136" i="425" a="1"/>
  <c r="AD136" i="425" s="1"/>
  <c r="AK135" i="427"/>
  <c r="AH135" i="427"/>
  <c r="AI135" i="427"/>
  <c r="AP135" i="427"/>
  <c r="AL135" i="427"/>
  <c r="AM135" i="427"/>
  <c r="AN135" i="427"/>
  <c r="AO135" i="427"/>
  <c r="AD136" i="427" a="1"/>
  <c r="AD136" i="427" s="1"/>
  <c r="AD138" i="28" a="1"/>
  <c r="AD138" i="28" s="1"/>
  <c r="T145" i="72"/>
  <c r="U145" i="72"/>
  <c r="AI137" i="28"/>
  <c r="AH137" i="28"/>
  <c r="AM137" i="28"/>
  <c r="AL137" i="28"/>
  <c r="AK137" i="28"/>
  <c r="AP137" i="28" s="1"/>
  <c r="AN137" i="28"/>
  <c r="AO137" i="28"/>
  <c r="T145" i="425"/>
  <c r="U145" i="425"/>
  <c r="AF136" i="329"/>
  <c r="AG136" i="329"/>
  <c r="AR136" i="329" s="1"/>
  <c r="AQ135" i="425" l="1"/>
  <c r="AQ135" i="72"/>
  <c r="AQ135" i="427"/>
  <c r="AO136" i="329"/>
  <c r="AN136" i="329"/>
  <c r="AP136" i="329"/>
  <c r="AL136" i="329"/>
  <c r="AI136" i="329"/>
  <c r="AM136" i="329"/>
  <c r="AK136" i="329"/>
  <c r="AH136" i="329"/>
  <c r="AD137" i="329" a="1"/>
  <c r="AD137" i="329" s="1"/>
  <c r="AF138" i="28"/>
  <c r="AG138" i="28"/>
  <c r="V138" i="329"/>
  <c r="V139" i="329"/>
  <c r="V140" i="329"/>
  <c r="V141" i="329"/>
  <c r="V144" i="329"/>
  <c r="V142" i="329"/>
  <c r="V143" i="329"/>
  <c r="V145" i="329"/>
  <c r="V144" i="427"/>
  <c r="V145" i="427"/>
  <c r="V138" i="427"/>
  <c r="V139" i="427"/>
  <c r="V142" i="427"/>
  <c r="V140" i="427"/>
  <c r="V143" i="427"/>
  <c r="V141" i="427"/>
  <c r="AF136" i="72"/>
  <c r="AG136" i="72"/>
  <c r="AR136" i="72" s="1"/>
  <c r="AF136" i="427"/>
  <c r="AG136" i="427"/>
  <c r="AR136" i="427" s="1"/>
  <c r="V141" i="425"/>
  <c r="V144" i="425"/>
  <c r="V145" i="425"/>
  <c r="V139" i="425"/>
  <c r="V143" i="425"/>
  <c r="V140" i="425"/>
  <c r="V142" i="425"/>
  <c r="V138" i="425"/>
  <c r="AF136" i="425"/>
  <c r="AG136" i="425"/>
  <c r="AR136" i="425" s="1"/>
  <c r="V145" i="72"/>
  <c r="V139" i="72"/>
  <c r="V138" i="72"/>
  <c r="V140" i="72"/>
  <c r="V141" i="72"/>
  <c r="V144" i="72"/>
  <c r="V143" i="72"/>
  <c r="V142" i="72"/>
  <c r="AQ136" i="329" l="1"/>
  <c r="Y144" i="329"/>
  <c r="X144" i="329"/>
  <c r="Z144" i="329" s="1"/>
  <c r="X138" i="329"/>
  <c r="Z138" i="329" s="1"/>
  <c r="Y138" i="329"/>
  <c r="X145" i="425"/>
  <c r="Z145" i="425" s="1"/>
  <c r="Y145" i="425"/>
  <c r="X140" i="329"/>
  <c r="Z140" i="329" s="1"/>
  <c r="Y140" i="329"/>
  <c r="X139" i="329"/>
  <c r="Z139" i="329" s="1"/>
  <c r="Y139" i="329"/>
  <c r="AF137" i="329"/>
  <c r="AG137" i="329"/>
  <c r="AR137" i="329" s="1"/>
  <c r="X141" i="329"/>
  <c r="Z141" i="329" s="1"/>
  <c r="Y141" i="329"/>
  <c r="X141" i="427"/>
  <c r="Z141" i="427" s="1"/>
  <c r="Y141" i="427"/>
  <c r="AK138" i="28"/>
  <c r="AP138" i="28" s="1"/>
  <c r="AI138" i="28"/>
  <c r="AH138" i="28"/>
  <c r="AO138" i="28"/>
  <c r="AL138" i="28"/>
  <c r="AM138" i="28"/>
  <c r="AN138" i="28"/>
  <c r="AD139" i="28" a="1"/>
  <c r="AD139" i="28" s="1"/>
  <c r="X142" i="72"/>
  <c r="Z142" i="72" s="1"/>
  <c r="Y142" i="72"/>
  <c r="X143" i="427"/>
  <c r="Z143" i="427" s="1"/>
  <c r="Y143" i="427"/>
  <c r="X140" i="427"/>
  <c r="Z140" i="427" s="1"/>
  <c r="Y140" i="427"/>
  <c r="Y143" i="425"/>
  <c r="X143" i="425"/>
  <c r="Z143" i="425" s="1"/>
  <c r="Y139" i="425"/>
  <c r="X139" i="425"/>
  <c r="Z139" i="425" s="1"/>
  <c r="Y144" i="425"/>
  <c r="X144" i="425"/>
  <c r="Z144" i="425" s="1"/>
  <c r="Y140" i="72"/>
  <c r="X140" i="72"/>
  <c r="Z140" i="72" s="1"/>
  <c r="Y139" i="427"/>
  <c r="X139" i="427"/>
  <c r="Z139" i="427" s="1"/>
  <c r="AP136" i="427"/>
  <c r="AH136" i="427"/>
  <c r="AO136" i="427"/>
  <c r="AN136" i="427"/>
  <c r="AI136" i="427"/>
  <c r="AL136" i="427"/>
  <c r="AK136" i="427"/>
  <c r="AM136" i="427"/>
  <c r="AD137" i="427" a="1"/>
  <c r="AD137" i="427" s="1"/>
  <c r="Y143" i="72"/>
  <c r="X143" i="72"/>
  <c r="Z143" i="72" s="1"/>
  <c r="AO136" i="72"/>
  <c r="AH136" i="72"/>
  <c r="AK136" i="72"/>
  <c r="AL136" i="72"/>
  <c r="AN136" i="72"/>
  <c r="AI136" i="72"/>
  <c r="AP136" i="72"/>
  <c r="AM136" i="72"/>
  <c r="AD137" i="72" a="1"/>
  <c r="AD137" i="72" s="1"/>
  <c r="X141" i="72"/>
  <c r="Z141" i="72" s="1"/>
  <c r="Y141" i="72"/>
  <c r="Y138" i="72"/>
  <c r="X138" i="72"/>
  <c r="Z138" i="72" s="1"/>
  <c r="Y141" i="425"/>
  <c r="X141" i="425"/>
  <c r="Z141" i="425" s="1"/>
  <c r="X142" i="427"/>
  <c r="Z142" i="427" s="1"/>
  <c r="Y142" i="427"/>
  <c r="X139" i="72"/>
  <c r="Z139" i="72" s="1"/>
  <c r="Y139" i="72"/>
  <c r="X145" i="72"/>
  <c r="Z145" i="72" s="1"/>
  <c r="Y145" i="72"/>
  <c r="X138" i="427"/>
  <c r="Z138" i="427" s="1"/>
  <c r="Y138" i="427"/>
  <c r="AM136" i="425"/>
  <c r="AI136" i="425"/>
  <c r="AP136" i="425"/>
  <c r="AL136" i="425"/>
  <c r="AK136" i="425"/>
  <c r="AN136" i="425"/>
  <c r="AO136" i="425"/>
  <c r="AH136" i="425"/>
  <c r="AD137" i="425" a="1"/>
  <c r="AD137" i="425" s="1"/>
  <c r="Y138" i="425"/>
  <c r="X138" i="425"/>
  <c r="Z138" i="425" s="1"/>
  <c r="Y145" i="329"/>
  <c r="X145" i="329"/>
  <c r="Z145" i="329" s="1"/>
  <c r="X144" i="72"/>
  <c r="Z144" i="72" s="1"/>
  <c r="Y144" i="72"/>
  <c r="Y144" i="427"/>
  <c r="X144" i="427"/>
  <c r="Z144" i="427" s="1"/>
  <c r="Y142" i="425"/>
  <c r="X142" i="425"/>
  <c r="Z142" i="425" s="1"/>
  <c r="Y143" i="329"/>
  <c r="X143" i="329"/>
  <c r="Z143" i="329" s="1"/>
  <c r="X145" i="427"/>
  <c r="Z145" i="427" s="1"/>
  <c r="Y145" i="427"/>
  <c r="X140" i="425"/>
  <c r="Z140" i="425" s="1"/>
  <c r="Y140" i="425"/>
  <c r="Y142" i="329"/>
  <c r="X142" i="329"/>
  <c r="Z142" i="329" s="1"/>
  <c r="AQ136" i="425" l="1"/>
  <c r="AQ136" i="72"/>
  <c r="AQ136" i="427"/>
  <c r="AB139" i="427"/>
  <c r="AC139" i="427"/>
  <c r="AB141" i="427"/>
  <c r="AC141" i="427"/>
  <c r="AB139" i="425"/>
  <c r="AC139" i="425"/>
  <c r="AC141" i="329"/>
  <c r="AB141" i="329"/>
  <c r="AG137" i="72"/>
  <c r="AR137" i="72" s="1"/>
  <c r="AF137" i="72"/>
  <c r="AC143" i="329"/>
  <c r="AB143" i="329"/>
  <c r="AC138" i="427"/>
  <c r="AB138" i="427"/>
  <c r="AC143" i="425"/>
  <c r="AB143" i="425"/>
  <c r="AC140" i="425"/>
  <c r="AB140" i="425"/>
  <c r="AC142" i="425"/>
  <c r="AB142" i="425"/>
  <c r="AC144" i="427"/>
  <c r="AB144" i="427"/>
  <c r="AC145" i="72"/>
  <c r="AB145" i="72"/>
  <c r="AC143" i="72"/>
  <c r="AB143" i="72"/>
  <c r="AI137" i="329"/>
  <c r="AL137" i="329"/>
  <c r="AN137" i="329"/>
  <c r="AK137" i="329"/>
  <c r="AM137" i="329"/>
  <c r="AO137" i="329"/>
  <c r="AP137" i="329"/>
  <c r="AH137" i="329"/>
  <c r="AC139" i="72"/>
  <c r="AB139" i="72"/>
  <c r="AG137" i="427"/>
  <c r="AR137" i="427" s="1"/>
  <c r="AF137" i="427"/>
  <c r="AC140" i="427"/>
  <c r="AB140" i="427"/>
  <c r="AB139" i="329"/>
  <c r="AC139" i="329"/>
  <c r="AB145" i="427"/>
  <c r="AC145" i="427"/>
  <c r="AB145" i="329"/>
  <c r="AC145" i="329"/>
  <c r="AC142" i="427"/>
  <c r="AB142" i="427"/>
  <c r="AC143" i="427"/>
  <c r="AB143" i="427"/>
  <c r="AC140" i="329"/>
  <c r="AB140" i="329"/>
  <c r="AC141" i="425"/>
  <c r="AB141" i="425"/>
  <c r="AB142" i="72"/>
  <c r="AC142" i="72"/>
  <c r="AC145" i="425"/>
  <c r="AB145" i="425"/>
  <c r="AG139" i="28"/>
  <c r="AF139" i="28"/>
  <c r="AB144" i="425"/>
  <c r="AC144" i="425"/>
  <c r="AC144" i="72"/>
  <c r="AB144" i="72"/>
  <c r="AB138" i="425"/>
  <c r="AC138" i="425"/>
  <c r="AC138" i="72"/>
  <c r="AB138" i="72"/>
  <c r="AF137" i="425"/>
  <c r="AG137" i="425"/>
  <c r="AR137" i="425" s="1"/>
  <c r="AC138" i="329"/>
  <c r="AB138" i="329"/>
  <c r="AD138" i="329" s="1" a="1"/>
  <c r="AD138" i="329" s="1"/>
  <c r="AC140" i="72"/>
  <c r="AB140" i="72"/>
  <c r="AB144" i="329"/>
  <c r="AC144" i="329"/>
  <c r="AB142" i="329"/>
  <c r="AC142" i="329"/>
  <c r="AB141" i="72"/>
  <c r="AC141" i="72"/>
  <c r="AQ137" i="329" l="1"/>
  <c r="AD138" i="72" a="1"/>
  <c r="AD138" i="72" s="1"/>
  <c r="AG138" i="72" s="1"/>
  <c r="AR138" i="72" s="1"/>
  <c r="AD138" i="427" a="1"/>
  <c r="AD138" i="427" s="1"/>
  <c r="AF138" i="427" s="1"/>
  <c r="AD138" i="425" a="1"/>
  <c r="AD138" i="425" s="1"/>
  <c r="AG138" i="425" s="1"/>
  <c r="AR138" i="425" s="1"/>
  <c r="AL137" i="427"/>
  <c r="AN137" i="427"/>
  <c r="AK137" i="427"/>
  <c r="AH137" i="427"/>
  <c r="AM137" i="427"/>
  <c r="AO137" i="427"/>
  <c r="AP137" i="427"/>
  <c r="AI137" i="427"/>
  <c r="AO137" i="72"/>
  <c r="AM137" i="72"/>
  <c r="AL137" i="72"/>
  <c r="AI137" i="72"/>
  <c r="AP137" i="72"/>
  <c r="AN137" i="72"/>
  <c r="AK137" i="72"/>
  <c r="AH137" i="72"/>
  <c r="AH137" i="425"/>
  <c r="AN137" i="425"/>
  <c r="AO137" i="425"/>
  <c r="AI137" i="425"/>
  <c r="AP137" i="425"/>
  <c r="AM137" i="425"/>
  <c r="AL137" i="425"/>
  <c r="AK137" i="425"/>
  <c r="AH139" i="28"/>
  <c r="AK139" i="28"/>
  <c r="AP139" i="28" s="1"/>
  <c r="AO139" i="28"/>
  <c r="AN139" i="28"/>
  <c r="AL139" i="28"/>
  <c r="AI139" i="28"/>
  <c r="AM139" i="28"/>
  <c r="AD140" i="28" a="1"/>
  <c r="AD140" i="28" s="1"/>
  <c r="AF138" i="329"/>
  <c r="AD139" i="329" s="1" a="1"/>
  <c r="AD139" i="329" s="1"/>
  <c r="AG138" i="329"/>
  <c r="AR138" i="329" s="1"/>
  <c r="AQ137" i="72" l="1"/>
  <c r="AQ137" i="425"/>
  <c r="AQ137" i="427"/>
  <c r="AF138" i="425"/>
  <c r="AI138" i="425" s="1"/>
  <c r="AG138" i="427"/>
  <c r="AR138" i="427" s="1"/>
  <c r="AF138" i="72"/>
  <c r="AN138" i="72" s="1"/>
  <c r="AG139" i="329"/>
  <c r="AR139" i="329" s="1"/>
  <c r="AF139" i="329"/>
  <c r="AH138" i="427"/>
  <c r="AP138" i="427"/>
  <c r="AO138" i="427"/>
  <c r="AN138" i="427"/>
  <c r="AK138" i="427"/>
  <c r="AI138" i="427"/>
  <c r="AM138" i="427"/>
  <c r="AL138" i="427"/>
  <c r="AF140" i="28"/>
  <c r="AG140" i="28"/>
  <c r="AD139" i="427" a="1"/>
  <c r="AD139" i="427" s="1"/>
  <c r="AN138" i="329"/>
  <c r="AM138" i="329"/>
  <c r="AH138" i="329"/>
  <c r="AL138" i="329"/>
  <c r="AI138" i="329"/>
  <c r="AK138" i="329"/>
  <c r="AP138" i="329"/>
  <c r="AO138" i="329"/>
  <c r="AQ138" i="427" l="1"/>
  <c r="AQ138" i="329"/>
  <c r="AM138" i="425"/>
  <c r="AO138" i="425"/>
  <c r="AN138" i="425"/>
  <c r="AL138" i="425"/>
  <c r="AK138" i="425"/>
  <c r="AD139" i="425" a="1"/>
  <c r="AD139" i="425" s="1"/>
  <c r="AG139" i="425" s="1"/>
  <c r="AR139" i="425" s="1"/>
  <c r="AH138" i="425"/>
  <c r="AP138" i="425"/>
  <c r="AD139" i="72" a="1"/>
  <c r="AD139" i="72" s="1"/>
  <c r="AG139" i="72" s="1"/>
  <c r="AR139" i="72" s="1"/>
  <c r="AO138" i="72"/>
  <c r="AP138" i="72"/>
  <c r="AI138" i="72"/>
  <c r="AH138" i="72"/>
  <c r="AM138" i="72"/>
  <c r="AK138" i="72"/>
  <c r="AL138" i="72"/>
  <c r="AH140" i="28"/>
  <c r="AL140" i="28"/>
  <c r="AI140" i="28"/>
  <c r="AO140" i="28"/>
  <c r="AN140" i="28"/>
  <c r="AK140" i="28"/>
  <c r="AP140" i="28" s="1"/>
  <c r="AM140" i="28"/>
  <c r="AD141" i="28" a="1"/>
  <c r="AD141" i="28" s="1"/>
  <c r="AL139" i="329"/>
  <c r="AI139" i="329"/>
  <c r="AO139" i="329"/>
  <c r="AH139" i="329"/>
  <c r="AP139" i="329"/>
  <c r="AM139" i="329"/>
  <c r="AN139" i="329"/>
  <c r="AK139" i="329"/>
  <c r="AD140" i="329" a="1"/>
  <c r="AD140" i="329" s="1"/>
  <c r="AG139" i="427"/>
  <c r="AR139" i="427" s="1"/>
  <c r="AF139" i="427"/>
  <c r="AQ139" i="329" l="1"/>
  <c r="AQ138" i="425"/>
  <c r="AQ138" i="72"/>
  <c r="AF139" i="425"/>
  <c r="AM139" i="425" s="1"/>
  <c r="AF139" i="72"/>
  <c r="AK139" i="72" s="1"/>
  <c r="AG140" i="329"/>
  <c r="AR140" i="329" s="1"/>
  <c r="AF140" i="329"/>
  <c r="AN139" i="427"/>
  <c r="AO139" i="427"/>
  <c r="AL139" i="427"/>
  <c r="AP139" i="427"/>
  <c r="AM139" i="427"/>
  <c r="AK139" i="427"/>
  <c r="AH139" i="427"/>
  <c r="AI139" i="427"/>
  <c r="AD140" i="427" a="1"/>
  <c r="AD140" i="427" s="1"/>
  <c r="AG141" i="28"/>
  <c r="AF141" i="28"/>
  <c r="AQ139" i="427" l="1"/>
  <c r="AQ139" i="72"/>
  <c r="AD140" i="425" a="1"/>
  <c r="AD140" i="425" s="1"/>
  <c r="AF140" i="425" s="1"/>
  <c r="AK139" i="425"/>
  <c r="AI139" i="425"/>
  <c r="AN139" i="425"/>
  <c r="AP139" i="425"/>
  <c r="AL139" i="425"/>
  <c r="AH139" i="425"/>
  <c r="AO139" i="425"/>
  <c r="AD140" i="72" a="1"/>
  <c r="AD140" i="72" s="1"/>
  <c r="AF140" i="72" s="1"/>
  <c r="AO139" i="72"/>
  <c r="AP139" i="72"/>
  <c r="AL139" i="72"/>
  <c r="AM139" i="72"/>
  <c r="AI139" i="72"/>
  <c r="AH139" i="72"/>
  <c r="AN139" i="72"/>
  <c r="AK141" i="28"/>
  <c r="AP141" i="28" s="1"/>
  <c r="AM141" i="28"/>
  <c r="AH141" i="28"/>
  <c r="AL141" i="28"/>
  <c r="AI141" i="28"/>
  <c r="AN141" i="28"/>
  <c r="AO141" i="28"/>
  <c r="AD142" i="28" a="1"/>
  <c r="AD142" i="28" s="1"/>
  <c r="AF140" i="427"/>
  <c r="AG140" i="427"/>
  <c r="AR140" i="427" s="1"/>
  <c r="AL140" i="329"/>
  <c r="AH140" i="329"/>
  <c r="AO140" i="329"/>
  <c r="AP140" i="329"/>
  <c r="AI140" i="329"/>
  <c r="AK140" i="329"/>
  <c r="AM140" i="329"/>
  <c r="AN140" i="329"/>
  <c r="AD141" i="329" a="1"/>
  <c r="AD141" i="329" s="1"/>
  <c r="AQ140" i="329" l="1"/>
  <c r="AQ139" i="425"/>
  <c r="AG140" i="425"/>
  <c r="AR140" i="425" s="1"/>
  <c r="AG140" i="72"/>
  <c r="AR140" i="72" s="1"/>
  <c r="AK140" i="427"/>
  <c r="AL140" i="427"/>
  <c r="AO140" i="427"/>
  <c r="AP140" i="427"/>
  <c r="AI140" i="427"/>
  <c r="AN140" i="427"/>
  <c r="AH140" i="427"/>
  <c r="AM140" i="427"/>
  <c r="AD141" i="427" a="1"/>
  <c r="AD141" i="427" s="1"/>
  <c r="AM140" i="72"/>
  <c r="AH140" i="72"/>
  <c r="AL140" i="72"/>
  <c r="AN140" i="72"/>
  <c r="AK140" i="72"/>
  <c r="AP140" i="72"/>
  <c r="AI140" i="72"/>
  <c r="AO140" i="72"/>
  <c r="AD141" i="72" a="1"/>
  <c r="AD141" i="72" s="1"/>
  <c r="AI140" i="425"/>
  <c r="AM140" i="425"/>
  <c r="AO140" i="425"/>
  <c r="AK140" i="425"/>
  <c r="AL140" i="425"/>
  <c r="AP140" i="425"/>
  <c r="AH140" i="425"/>
  <c r="AN140" i="425"/>
  <c r="AD141" i="425" a="1"/>
  <c r="AD141" i="425" s="1"/>
  <c r="AG142" i="28"/>
  <c r="AF142" i="28"/>
  <c r="AG141" i="329"/>
  <c r="AR141" i="329" s="1"/>
  <c r="AF141" i="329"/>
  <c r="AQ140" i="72" l="1"/>
  <c r="AQ140" i="427"/>
  <c r="AQ140" i="425"/>
  <c r="AK141" i="329"/>
  <c r="AP141" i="329"/>
  <c r="AH141" i="329"/>
  <c r="AM141" i="329"/>
  <c r="AL141" i="329"/>
  <c r="AO141" i="329"/>
  <c r="AI141" i="329"/>
  <c r="AN141" i="329"/>
  <c r="AD142" i="329" a="1"/>
  <c r="AD142" i="329" s="1"/>
  <c r="AF141" i="427"/>
  <c r="AG141" i="427"/>
  <c r="AR141" i="427" s="1"/>
  <c r="AF141" i="72"/>
  <c r="AG141" i="72"/>
  <c r="AR141" i="72" s="1"/>
  <c r="AG141" i="425"/>
  <c r="AR141" i="425" s="1"/>
  <c r="AF141" i="425"/>
  <c r="AO142" i="28"/>
  <c r="AH142" i="28"/>
  <c r="AK142" i="28"/>
  <c r="AP142" i="28" s="1"/>
  <c r="AI142" i="28"/>
  <c r="AN142" i="28"/>
  <c r="AM142" i="28"/>
  <c r="AL142" i="28"/>
  <c r="AD143" i="28" a="1"/>
  <c r="AD143" i="28" s="1"/>
  <c r="AQ141" i="329" l="1"/>
  <c r="AM141" i="425"/>
  <c r="AH141" i="425"/>
  <c r="AL141" i="425"/>
  <c r="AK141" i="425"/>
  <c r="AO141" i="425"/>
  <c r="AI141" i="425"/>
  <c r="AN141" i="425"/>
  <c r="AP141" i="425"/>
  <c r="AD142" i="425" a="1"/>
  <c r="AD142" i="425" s="1"/>
  <c r="AH141" i="427"/>
  <c r="AI141" i="427"/>
  <c r="AO141" i="427"/>
  <c r="AK141" i="427"/>
  <c r="AM141" i="427"/>
  <c r="AP141" i="427"/>
  <c r="AN141" i="427"/>
  <c r="AL141" i="427"/>
  <c r="AD142" i="427" a="1"/>
  <c r="AD142" i="427" s="1"/>
  <c r="AO141" i="72"/>
  <c r="AM141" i="72"/>
  <c r="AI141" i="72"/>
  <c r="AN141" i="72"/>
  <c r="AP141" i="72"/>
  <c r="AK141" i="72"/>
  <c r="AL141" i="72"/>
  <c r="AH141" i="72"/>
  <c r="AD142" i="72" a="1"/>
  <c r="AD142" i="72" s="1"/>
  <c r="AG142" i="329"/>
  <c r="AR142" i="329" s="1"/>
  <c r="AF142" i="329"/>
  <c r="AF143" i="28"/>
  <c r="AG143" i="28"/>
  <c r="AQ141" i="72" l="1"/>
  <c r="AQ141" i="425"/>
  <c r="AQ141" i="427"/>
  <c r="AF142" i="427"/>
  <c r="AG142" i="427"/>
  <c r="AR142" i="427" s="1"/>
  <c r="AF142" i="425"/>
  <c r="AG142" i="425"/>
  <c r="AR142" i="425" s="1"/>
  <c r="AK143" i="28"/>
  <c r="AP143" i="28" s="1"/>
  <c r="AO143" i="28"/>
  <c r="AL143" i="28"/>
  <c r="AI143" i="28"/>
  <c r="AM143" i="28"/>
  <c r="AH143" i="28"/>
  <c r="AN143" i="28"/>
  <c r="AD144" i="28" a="1"/>
  <c r="AD144" i="28" s="1"/>
  <c r="AF142" i="72"/>
  <c r="AG142" i="72"/>
  <c r="AR142" i="72" s="1"/>
  <c r="AN142" i="329"/>
  <c r="AK142" i="329"/>
  <c r="AM142" i="329"/>
  <c r="AH142" i="329"/>
  <c r="AP142" i="329"/>
  <c r="AL142" i="329"/>
  <c r="AO142" i="329"/>
  <c r="AI142" i="329"/>
  <c r="AD143" i="329" a="1"/>
  <c r="AD143" i="329" s="1"/>
  <c r="AQ142" i="329" l="1"/>
  <c r="AO142" i="72"/>
  <c r="AI142" i="72"/>
  <c r="AP142" i="72"/>
  <c r="AK142" i="72"/>
  <c r="AM142" i="72"/>
  <c r="AL142" i="72"/>
  <c r="AH142" i="72"/>
  <c r="AN142" i="72"/>
  <c r="AD143" i="72" a="1"/>
  <c r="AD143" i="72" s="1"/>
  <c r="AK142" i="425"/>
  <c r="AN142" i="425"/>
  <c r="AM142" i="425"/>
  <c r="AH142" i="425"/>
  <c r="AI142" i="425"/>
  <c r="AL142" i="425"/>
  <c r="AP142" i="425"/>
  <c r="AO142" i="425"/>
  <c r="AD143" i="425" a="1"/>
  <c r="AD143" i="425" s="1"/>
  <c r="AF144" i="28"/>
  <c r="AG144" i="28"/>
  <c r="AF143" i="329"/>
  <c r="AG143" i="329"/>
  <c r="AR143" i="329" s="1"/>
  <c r="AL142" i="427"/>
  <c r="AO142" i="427"/>
  <c r="AK142" i="427"/>
  <c r="AH142" i="427"/>
  <c r="AN142" i="427"/>
  <c r="AM142" i="427"/>
  <c r="AP142" i="427"/>
  <c r="AI142" i="427"/>
  <c r="AD143" i="427" a="1"/>
  <c r="AD143" i="427" s="1"/>
  <c r="AQ142" i="427" l="1"/>
  <c r="AQ142" i="72"/>
  <c r="AQ142" i="425"/>
  <c r="AF143" i="425"/>
  <c r="AG143" i="425"/>
  <c r="AR143" i="425" s="1"/>
  <c r="AF143" i="72"/>
  <c r="AG143" i="72"/>
  <c r="AR143" i="72" s="1"/>
  <c r="AL144" i="28"/>
  <c r="AN144" i="28"/>
  <c r="AH144" i="28"/>
  <c r="AO144" i="28"/>
  <c r="AI144" i="28"/>
  <c r="AK144" i="28"/>
  <c r="AP144" i="28" s="1"/>
  <c r="AM144" i="28"/>
  <c r="AD145" i="28" a="1"/>
  <c r="AD145" i="28" s="1"/>
  <c r="AF143" i="427"/>
  <c r="AG143" i="427"/>
  <c r="AR143" i="427" s="1"/>
  <c r="AH143" i="329"/>
  <c r="AI143" i="329"/>
  <c r="AL143" i="329"/>
  <c r="AO143" i="329"/>
  <c r="AM143" i="329"/>
  <c r="AP143" i="329"/>
  <c r="AK143" i="329"/>
  <c r="AN143" i="329"/>
  <c r="AD144" i="329" a="1"/>
  <c r="AD144" i="329" s="1"/>
  <c r="AQ143" i="329" l="1"/>
  <c r="AP143" i="427"/>
  <c r="AM143" i="427"/>
  <c r="AH143" i="427"/>
  <c r="AI143" i="427"/>
  <c r="AK143" i="427"/>
  <c r="AN143" i="427"/>
  <c r="AL143" i="427"/>
  <c r="AO143" i="427"/>
  <c r="AD144" i="427" a="1"/>
  <c r="AD144" i="427" s="1"/>
  <c r="AF144" i="329"/>
  <c r="AG144" i="329"/>
  <c r="AR144" i="329" s="1"/>
  <c r="AM143" i="72"/>
  <c r="AO143" i="72"/>
  <c r="AN143" i="72"/>
  <c r="AI143" i="72"/>
  <c r="AH143" i="72"/>
  <c r="AP143" i="72"/>
  <c r="AL143" i="72"/>
  <c r="AK143" i="72"/>
  <c r="AD144" i="72" a="1"/>
  <c r="AD144" i="72" s="1"/>
  <c r="AF145" i="28"/>
  <c r="AG145" i="28"/>
  <c r="AM143" i="425"/>
  <c r="AP143" i="425"/>
  <c r="AI143" i="425"/>
  <c r="AK143" i="425"/>
  <c r="AO143" i="425"/>
  <c r="AN143" i="425"/>
  <c r="AH143" i="425"/>
  <c r="AL143" i="425"/>
  <c r="AD144" i="425" a="1"/>
  <c r="AD144" i="425" s="1"/>
  <c r="AQ143" i="72" l="1"/>
  <c r="AQ143" i="425"/>
  <c r="AQ143" i="427"/>
  <c r="AF144" i="72"/>
  <c r="AG144" i="72"/>
  <c r="AR144" i="72" s="1"/>
  <c r="AF144" i="427"/>
  <c r="AG144" i="427"/>
  <c r="AR144" i="427" s="1"/>
  <c r="AF144" i="425"/>
  <c r="AG144" i="425"/>
  <c r="AR144" i="425" s="1"/>
  <c r="AI144" i="329"/>
  <c r="AK144" i="329"/>
  <c r="AO144" i="329"/>
  <c r="AL144" i="329"/>
  <c r="AN144" i="329"/>
  <c r="AH144" i="329"/>
  <c r="AM144" i="329"/>
  <c r="AP144" i="329"/>
  <c r="AD145" i="329" a="1"/>
  <c r="AD145" i="329" s="1"/>
  <c r="AM145" i="28"/>
  <c r="AI145" i="28"/>
  <c r="AH145" i="28"/>
  <c r="AN145" i="28"/>
  <c r="AO145" i="28"/>
  <c r="AK145" i="28"/>
  <c r="AL145" i="28"/>
  <c r="N6" i="28" a="1"/>
  <c r="N6" i="28" l="1"/>
  <c r="AQ144" i="329"/>
  <c r="N8" i="28"/>
  <c r="AG145" i="329"/>
  <c r="AR145" i="329" s="1"/>
  <c r="AF145" i="329"/>
  <c r="AL144" i="427"/>
  <c r="AP144" i="427"/>
  <c r="AO144" i="427"/>
  <c r="AH144" i="427"/>
  <c r="AI144" i="427"/>
  <c r="AN144" i="427"/>
  <c r="AK144" i="427"/>
  <c r="AM144" i="427"/>
  <c r="AD145" i="427" a="1"/>
  <c r="AD145" i="427" s="1"/>
  <c r="AN144" i="425"/>
  <c r="AO144" i="425"/>
  <c r="AL144" i="425"/>
  <c r="AM144" i="425"/>
  <c r="AH144" i="425"/>
  <c r="AP144" i="425"/>
  <c r="AK144" i="425"/>
  <c r="AI144" i="425"/>
  <c r="AD145" i="425" a="1"/>
  <c r="AD145" i="425" s="1"/>
  <c r="AP145" i="28"/>
  <c r="AP144" i="72"/>
  <c r="AK144" i="72"/>
  <c r="AM144" i="72"/>
  <c r="AH144" i="72"/>
  <c r="AN144" i="72"/>
  <c r="AL144" i="72"/>
  <c r="AI144" i="72"/>
  <c r="AO144" i="72"/>
  <c r="AD145" i="72" a="1"/>
  <c r="AD145" i="72" s="1"/>
  <c r="N11" i="28" a="1"/>
  <c r="N14" i="28" a="1"/>
  <c r="N13" i="28" a="1"/>
  <c r="N12" i="28" a="1"/>
  <c r="N12" i="28" l="1"/>
  <c r="N13" i="28"/>
  <c r="N14" i="28"/>
  <c r="N11" i="28"/>
  <c r="AQ144" i="427"/>
  <c r="AQ144" i="72"/>
  <c r="AQ144" i="425"/>
  <c r="N9" i="28"/>
  <c r="AG145" i="72"/>
  <c r="AR145" i="72" s="1"/>
  <c r="AF145" i="72"/>
  <c r="AG145" i="427"/>
  <c r="AR145" i="427" s="1"/>
  <c r="AF145" i="427"/>
  <c r="AH145" i="329"/>
  <c r="AO145" i="329"/>
  <c r="AP145" i="329"/>
  <c r="AM145" i="329"/>
  <c r="AI145" i="329"/>
  <c r="AK145" i="329"/>
  <c r="AL145" i="329"/>
  <c r="AN145" i="329"/>
  <c r="AF145" i="425"/>
  <c r="AG145" i="425"/>
  <c r="AR145" i="425" s="1"/>
  <c r="N7" i="28"/>
  <c r="R7" i="329" a="1"/>
  <c r="R6" i="329" a="1"/>
  <c r="R6" i="329" l="1"/>
  <c r="R7" i="329"/>
  <c r="AL145" i="425"/>
  <c r="AO145" i="425"/>
  <c r="AK145" i="425"/>
  <c r="AI145" i="425"/>
  <c r="AM145" i="425"/>
  <c r="AP145" i="425"/>
  <c r="AN145" i="425"/>
  <c r="AH145" i="425"/>
  <c r="AO145" i="72"/>
  <c r="AM145" i="72"/>
  <c r="AP145" i="72"/>
  <c r="AK145" i="72"/>
  <c r="AL145" i="72"/>
  <c r="AI145" i="72"/>
  <c r="AH145" i="72"/>
  <c r="AN145" i="72"/>
  <c r="AQ145" i="329"/>
  <c r="AH145" i="427"/>
  <c r="AK145" i="427"/>
  <c r="AO145" i="427"/>
  <c r="AL145" i="427"/>
  <c r="AI145" i="427"/>
  <c r="AN145" i="427"/>
  <c r="AM145" i="427"/>
  <c r="AP145" i="427"/>
  <c r="R8" i="329" a="1"/>
  <c r="R13" i="329" a="1"/>
  <c r="R11" i="329" a="1"/>
  <c r="R12" i="329" a="1"/>
  <c r="R14" i="329" a="1"/>
  <c r="T6" i="329" a="1"/>
  <c r="V6" i="329" a="1"/>
  <c r="U6" i="329" a="1"/>
  <c r="V7" i="329" a="1"/>
  <c r="T7" i="329" a="1"/>
  <c r="U7" i="329" a="1"/>
  <c r="R7" i="427" a="1"/>
  <c r="R7" i="425" a="1"/>
  <c r="R6" i="425" a="1"/>
  <c r="N7" i="72" a="1"/>
  <c r="N6" i="72" a="1"/>
  <c r="R10" i="329" a="1"/>
  <c r="R9" i="329" a="1"/>
  <c r="R6" i="427" a="1"/>
  <c r="R6" i="427" l="1"/>
  <c r="R9" i="329"/>
  <c r="R10" i="329"/>
  <c r="N6" i="72"/>
  <c r="N7" i="72"/>
  <c r="R6" i="425"/>
  <c r="R7" i="425"/>
  <c r="R7" i="427"/>
  <c r="U7" i="329"/>
  <c r="T7" i="329"/>
  <c r="V7" i="329"/>
  <c r="U6" i="329"/>
  <c r="V6" i="329"/>
  <c r="T6" i="329"/>
  <c r="R14" i="329"/>
  <c r="R12" i="329"/>
  <c r="R11" i="329"/>
  <c r="R13" i="329"/>
  <c r="R8" i="329"/>
  <c r="AQ145" i="72"/>
  <c r="AQ145" i="425"/>
  <c r="AQ145" i="427"/>
  <c r="R12" i="427" a="1"/>
  <c r="R13" i="427" a="1"/>
  <c r="R11" i="427" a="1"/>
  <c r="R14" i="427" a="1"/>
  <c r="R8" i="427" a="1"/>
  <c r="U6" i="427" a="1"/>
  <c r="T6" i="427" a="1"/>
  <c r="V6" i="427" a="1"/>
  <c r="R9" i="425" a="1"/>
  <c r="R10" i="425" a="1"/>
  <c r="T9" i="329" a="1"/>
  <c r="U9" i="329" a="1"/>
  <c r="V9" i="329" a="1"/>
  <c r="R10" i="427" a="1"/>
  <c r="R9" i="427" a="1"/>
  <c r="V10" i="329" a="1"/>
  <c r="T10" i="329" a="1"/>
  <c r="U10" i="329" a="1"/>
  <c r="V14" i="329" a="1"/>
  <c r="T14" i="329" a="1"/>
  <c r="U14" i="329" a="1"/>
  <c r="V12" i="329" a="1"/>
  <c r="T12" i="329" a="1"/>
  <c r="U12" i="329" a="1"/>
  <c r="T11" i="329" a="1"/>
  <c r="V11" i="329" a="1"/>
  <c r="U11" i="329" a="1"/>
  <c r="V13" i="329" a="1"/>
  <c r="U13" i="329" a="1"/>
  <c r="T13" i="329" a="1"/>
  <c r="T8" i="329" a="1"/>
  <c r="V8" i="329" a="1"/>
  <c r="U8" i="329" a="1"/>
  <c r="N9" i="72" a="1"/>
  <c r="N10" i="72" a="1"/>
  <c r="N13" i="72" a="1"/>
  <c r="N11" i="72" a="1"/>
  <c r="N14" i="72" a="1"/>
  <c r="N8" i="72" a="1"/>
  <c r="N12" i="72" a="1"/>
  <c r="P6" i="72" a="1"/>
  <c r="R6" i="72" a="1"/>
  <c r="Q6" i="72" a="1"/>
  <c r="U7" i="427" a="1"/>
  <c r="T7" i="427" a="1"/>
  <c r="V7" i="427" a="1"/>
  <c r="Q7" i="72" a="1"/>
  <c r="P7" i="72" a="1"/>
  <c r="R7" i="72" a="1"/>
  <c r="R13" i="425" a="1"/>
  <c r="R12" i="425" a="1"/>
  <c r="R8" i="425" a="1"/>
  <c r="R14" i="425" a="1"/>
  <c r="R11" i="425" a="1"/>
  <c r="T6" i="425" a="1"/>
  <c r="V6" i="425" a="1"/>
  <c r="U6" i="425" a="1"/>
  <c r="V7" i="425" a="1"/>
  <c r="U7" i="425" a="1"/>
  <c r="T7" i="425" a="1"/>
  <c r="T7" i="425" l="1"/>
  <c r="U7" i="425"/>
  <c r="V7" i="425"/>
  <c r="U6" i="425"/>
  <c r="V6" i="425"/>
  <c r="T6" i="425"/>
  <c r="R11" i="425"/>
  <c r="R14" i="425"/>
  <c r="R8" i="425"/>
  <c r="R12" i="425"/>
  <c r="R13" i="425"/>
  <c r="R7" i="72"/>
  <c r="P7" i="72"/>
  <c r="Q7" i="72"/>
  <c r="V7" i="427"/>
  <c r="T7" i="427"/>
  <c r="U7" i="427"/>
  <c r="Q6" i="72"/>
  <c r="R6" i="72"/>
  <c r="P6" i="72"/>
  <c r="N12" i="72"/>
  <c r="N8" i="72"/>
  <c r="N14" i="72"/>
  <c r="N11" i="72"/>
  <c r="N13" i="72"/>
  <c r="N10" i="72"/>
  <c r="N9" i="72"/>
  <c r="U8" i="329"/>
  <c r="V8" i="329"/>
  <c r="T8" i="329"/>
  <c r="T13" i="329"/>
  <c r="U13" i="329"/>
  <c r="V13" i="329"/>
  <c r="U11" i="329"/>
  <c r="V11" i="329"/>
  <c r="T11" i="329"/>
  <c r="U12" i="329"/>
  <c r="T12" i="329"/>
  <c r="V12" i="329"/>
  <c r="U14" i="329"/>
  <c r="T14" i="329"/>
  <c r="V14" i="329"/>
  <c r="U10" i="329"/>
  <c r="T10" i="329"/>
  <c r="V10" i="329"/>
  <c r="R9" i="427"/>
  <c r="R10" i="427"/>
  <c r="V9" i="329"/>
  <c r="U9" i="329"/>
  <c r="T9" i="329"/>
  <c r="R10" i="425"/>
  <c r="R9" i="425"/>
  <c r="V6" i="427"/>
  <c r="T6" i="427"/>
  <c r="U6" i="427"/>
  <c r="R8" i="427"/>
  <c r="R14" i="427"/>
  <c r="R11" i="427"/>
  <c r="R13" i="427"/>
  <c r="R12" i="427"/>
  <c r="P12" i="72" a="1"/>
  <c r="Q12" i="72" a="1"/>
  <c r="R12" i="72" a="1"/>
  <c r="Q8" i="72" a="1"/>
  <c r="R8" i="72" a="1"/>
  <c r="P8" i="72" a="1"/>
  <c r="R14" i="72" a="1"/>
  <c r="Q14" i="72" a="1"/>
  <c r="P14" i="72" a="1"/>
  <c r="P11" i="72" a="1"/>
  <c r="R11" i="72" a="1"/>
  <c r="Q11" i="72" a="1"/>
  <c r="Q13" i="72" a="1"/>
  <c r="R13" i="72" a="1"/>
  <c r="P13" i="72" a="1"/>
  <c r="R10" i="72" a="1"/>
  <c r="Q10" i="72" a="1"/>
  <c r="P10" i="72" a="1"/>
  <c r="V9" i="427" a="1"/>
  <c r="T9" i="427" a="1"/>
  <c r="U9" i="427" a="1"/>
  <c r="V11" i="425" a="1"/>
  <c r="U11" i="425" a="1"/>
  <c r="T11" i="425" a="1"/>
  <c r="R9" i="72" a="1"/>
  <c r="Q9" i="72" a="1"/>
  <c r="P9" i="72" a="1"/>
  <c r="V10" i="427" a="1"/>
  <c r="U10" i="427" a="1"/>
  <c r="T10" i="427" a="1"/>
  <c r="V14" i="425" a="1"/>
  <c r="U14" i="425" a="1"/>
  <c r="T14" i="425" a="1"/>
  <c r="T8" i="425" a="1"/>
  <c r="U8" i="425" a="1"/>
  <c r="V8" i="425" a="1"/>
  <c r="T12" i="425" a="1"/>
  <c r="V12" i="425" a="1"/>
  <c r="U12" i="425" a="1"/>
  <c r="V13" i="425" a="1"/>
  <c r="T13" i="425" a="1"/>
  <c r="U13" i="425" a="1"/>
  <c r="V10" i="425" a="1"/>
  <c r="U10" i="425" a="1"/>
  <c r="T10" i="425" a="1"/>
  <c r="T9" i="425" a="1"/>
  <c r="U9" i="425" a="1"/>
  <c r="V9" i="425" a="1"/>
  <c r="U8" i="427" a="1"/>
  <c r="T8" i="427" a="1"/>
  <c r="V8" i="427" a="1"/>
  <c r="U11" i="427" a="1"/>
  <c r="T11" i="427" a="1"/>
  <c r="V11" i="427" a="1"/>
  <c r="V12" i="427" a="1"/>
  <c r="T12" i="427" a="1"/>
  <c r="U12" i="427" a="1"/>
  <c r="U14" i="427" a="1"/>
  <c r="V14" i="427" a="1"/>
  <c r="T14" i="427" a="1"/>
  <c r="V13" i="427" a="1"/>
  <c r="U13" i="427" a="1"/>
  <c r="T13" i="427" a="1"/>
  <c r="T13" i="427" l="1"/>
  <c r="U13" i="427"/>
  <c r="V13" i="427"/>
  <c r="T14" i="427"/>
  <c r="V14" i="427"/>
  <c r="U14" i="427"/>
  <c r="U12" i="427"/>
  <c r="T12" i="427"/>
  <c r="V12" i="427"/>
  <c r="V11" i="427"/>
  <c r="T11" i="427"/>
  <c r="U11" i="427"/>
  <c r="V8" i="427"/>
  <c r="T8" i="427"/>
  <c r="U8" i="427"/>
  <c r="V9" i="425"/>
  <c r="U9" i="425"/>
  <c r="T9" i="425"/>
  <c r="T10" i="425"/>
  <c r="U10" i="425"/>
  <c r="V10" i="425"/>
  <c r="U13" i="425"/>
  <c r="T13" i="425"/>
  <c r="V13" i="425"/>
  <c r="U12" i="425"/>
  <c r="V12" i="425"/>
  <c r="T12" i="425"/>
  <c r="V8" i="425"/>
  <c r="U8" i="425"/>
  <c r="T8" i="425"/>
  <c r="T14" i="425"/>
  <c r="U14" i="425"/>
  <c r="V14" i="425"/>
  <c r="T10" i="427"/>
  <c r="U10" i="427"/>
  <c r="V10" i="427"/>
  <c r="P9" i="72"/>
  <c r="Q9" i="72"/>
  <c r="R9" i="72"/>
  <c r="T11" i="425"/>
  <c r="U11" i="425"/>
  <c r="V11" i="425"/>
  <c r="U9" i="427"/>
  <c r="T9" i="427"/>
  <c r="V9" i="427"/>
  <c r="P10" i="72"/>
  <c r="Q10" i="72"/>
  <c r="R10" i="72"/>
  <c r="P13" i="72"/>
  <c r="R13" i="72"/>
  <c r="Q13" i="72"/>
  <c r="Q11" i="72"/>
  <c r="R11" i="72"/>
  <c r="P11" i="72"/>
  <c r="P14" i="72"/>
  <c r="Q14" i="72"/>
  <c r="R14" i="72"/>
  <c r="P8" i="72"/>
  <c r="R8" i="72"/>
  <c r="Q8" i="72"/>
  <c r="R12" i="72"/>
  <c r="Q12" i="72"/>
  <c r="P12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<sst xmlns="http://schemas.openxmlformats.org/spreadsheetml/2006/main" count="852" uniqueCount="191">
  <si>
    <t>Non-Priority Crime</t>
  </si>
  <si>
    <t>MostLikely</t>
  </si>
  <si>
    <t>Minimum</t>
  </si>
  <si>
    <t>Maximum</t>
  </si>
  <si>
    <t>Background Information</t>
  </si>
  <si>
    <t>Process Optimisation of DNA Forensics Process:</t>
  </si>
  <si>
    <t>Old - DNA Sequencing</t>
  </si>
  <si>
    <t>hours</t>
  </si>
  <si>
    <t>weeks</t>
  </si>
  <si>
    <t>Units</t>
  </si>
  <si>
    <t>New - Rapid DNA Sequencing</t>
  </si>
  <si>
    <t>Queing Delay</t>
  </si>
  <si>
    <t>week</t>
  </si>
  <si>
    <t>Objective :</t>
  </si>
  <si>
    <t>To try and produce results in less than 24 hours.</t>
  </si>
  <si>
    <t>Trial results for the new Rapid DNA forensics process</t>
  </si>
  <si>
    <t>Crime Reporting</t>
  </si>
  <si>
    <t>info 1</t>
  </si>
  <si>
    <t xml:space="preserve">info 2 </t>
  </si>
  <si>
    <t>info 3</t>
  </si>
  <si>
    <t>unit</t>
  </si>
  <si>
    <t>equation</t>
  </si>
  <si>
    <t>minutes</t>
  </si>
  <si>
    <r>
      <t xml:space="preserve">lambda ( </t>
    </r>
    <r>
      <rPr>
        <sz val="11"/>
        <color theme="1"/>
        <rFont val="Calibri"/>
        <family val="2"/>
      </rPr>
      <t>λ )</t>
    </r>
  </si>
  <si>
    <t>=RiskGamma(1,100)</t>
  </si>
  <si>
    <t>Time</t>
  </si>
  <si>
    <t>T1</t>
  </si>
  <si>
    <t>CSI Arrival</t>
  </si>
  <si>
    <t>Min</t>
  </si>
  <si>
    <t>Max</t>
  </si>
  <si>
    <t>Mean</t>
  </si>
  <si>
    <t>They have given Mean value , so we have to find Most Likely.</t>
  </si>
  <si>
    <t>50 = (40+4b+70)/6</t>
  </si>
  <si>
    <t>Most Likely</t>
  </si>
  <si>
    <t xml:space="preserve"> =RiskPert(40,47.5,70)</t>
  </si>
  <si>
    <t>CSI : Sample Collection &amp; Uploading</t>
  </si>
  <si>
    <t xml:space="preserve"> =RiskUniform(50,70</t>
  </si>
  <si>
    <t>Couier Collection</t>
  </si>
  <si>
    <t>Scale (α)</t>
  </si>
  <si>
    <t>Shape (β)</t>
  </si>
  <si>
    <t xml:space="preserve"> =RiskWeibull(7,100)</t>
  </si>
  <si>
    <t>Queue for sample prep 1 : technician to complete 5 jobs</t>
  </si>
  <si>
    <t>alpha</t>
  </si>
  <si>
    <t>lambda ( λ )</t>
  </si>
  <si>
    <t xml:space="preserve"> =RiskGamma(5,20)</t>
  </si>
  <si>
    <t>min</t>
  </si>
  <si>
    <t>max</t>
  </si>
  <si>
    <t xml:space="preserve"> =RiskUniform(15,25)</t>
  </si>
  <si>
    <t>info 4</t>
  </si>
  <si>
    <t>T2</t>
  </si>
  <si>
    <t>T3</t>
  </si>
  <si>
    <t>Queue for sample prep 2 : Sample Prep start</t>
  </si>
  <si>
    <t>T4</t>
  </si>
  <si>
    <t>T5</t>
  </si>
  <si>
    <t>T6</t>
  </si>
  <si>
    <t>Rapid DNA Sequencing</t>
  </si>
  <si>
    <t>T7</t>
  </si>
  <si>
    <t>constant</t>
  </si>
  <si>
    <t>Wait time for lab researcher to start validation</t>
  </si>
  <si>
    <t>mostlikely</t>
  </si>
  <si>
    <t>T8</t>
  </si>
  <si>
    <t xml:space="preserve"> =RiskPert(75,97,135)</t>
  </si>
  <si>
    <t>Validation One sample at a time</t>
  </si>
  <si>
    <t>T9</t>
  </si>
  <si>
    <t xml:space="preserve"> =RiskUniform(20,30)</t>
  </si>
  <si>
    <t>DNA</t>
  </si>
  <si>
    <t>Time Interval</t>
  </si>
  <si>
    <t>Reporting Time</t>
  </si>
  <si>
    <t>Start</t>
  </si>
  <si>
    <t>Finish</t>
  </si>
  <si>
    <t>Service</t>
  </si>
  <si>
    <t>Wait</t>
  </si>
  <si>
    <t>mew (μ)  = (a+4b+c)/6</t>
  </si>
  <si>
    <t>Calculation of Most Likely  ( Courier Collection )</t>
  </si>
  <si>
    <t>Courier Collection &amp; Delivery to lab</t>
  </si>
  <si>
    <t>Sample Preparation</t>
  </si>
  <si>
    <t>DNA Sequencing</t>
  </si>
  <si>
    <t>Service 1</t>
  </si>
  <si>
    <t>Service 2</t>
  </si>
  <si>
    <t>Lab researcher to start validation</t>
  </si>
  <si>
    <t>Validation Result : One sample at a time</t>
  </si>
  <si>
    <t>Per DNA Processing Time</t>
  </si>
  <si>
    <t>Condition : CSI arrives , uploads and then he moves onto the next crime scene</t>
  </si>
  <si>
    <t>Condition : DNA Sequencing starts only after getting 8 samples</t>
  </si>
  <si>
    <t>( no wait time becoz multiple courier )</t>
  </si>
  <si>
    <t>There will be wait time for this becoz the next DNA starts once Step 2 of DNA 1 gets complted</t>
  </si>
  <si>
    <t>There will be wait time becoz the process is done one by one</t>
  </si>
  <si>
    <t xml:space="preserve">   </t>
  </si>
  <si>
    <t>Max for csi arrival and sample prep</t>
  </si>
  <si>
    <t xml:space="preserve">Total minutes in a week  </t>
  </si>
  <si>
    <t>mins</t>
  </si>
  <si>
    <t>OUTPUT</t>
  </si>
  <si>
    <t>Enouigh? (10080 Mins Reached?)</t>
  </si>
  <si>
    <t>Successfully Matched</t>
  </si>
  <si>
    <t>%</t>
  </si>
  <si>
    <t>3) Mean Time To Process a sample :</t>
  </si>
  <si>
    <t>4) % of Samples Processed in Less Than a Day :</t>
  </si>
  <si>
    <t>1) Mean Samples Processed in a Week :</t>
  </si>
  <si>
    <t>2) Mean Number of Samples Matched :</t>
  </si>
  <si>
    <t>Per DNA  Processing Time Under a Week</t>
  </si>
  <si>
    <t>Wait time here will be calculated from finish of sample prep (100 mins) minus courier</t>
  </si>
  <si>
    <t>Wait Time : CSI To Arrive.</t>
  </si>
  <si>
    <t>Wait Time : For Sample Preparation.</t>
  </si>
  <si>
    <t>Wait Time : For DNA Sequencing.</t>
  </si>
  <si>
    <t>Wait Time : For Validation.</t>
  </si>
  <si>
    <t>To Calculate Mean Times Under 1 Week ( 10080 Mins )</t>
  </si>
  <si>
    <t>5) Mean time sample waits in the queue for the: CSI to arrive</t>
  </si>
  <si>
    <t>6) Mean time sample waits in the queue for the: Sample Preparation</t>
  </si>
  <si>
    <t>7) Mean time sample waits in the queue for the: DNA Sequencing</t>
  </si>
  <si>
    <t>7) Mean time sample waits in the queue for the: Sample Validation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</si>
  <si>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</si>
  <si>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</si>
  <si>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</si>
  <si>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</si>
  <si>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</si>
  <si>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</si>
  <si>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</si>
  <si>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</si>
  <si>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</si>
  <si>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</si>
  <si>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</si>
  <si>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</si>
  <si>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</si>
  <si>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</si>
  <si>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</si>
  <si>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</si>
  <si>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</si>
  <si>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</si>
  <si>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</si>
  <si>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</si>
  <si>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</si>
  <si>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DNA Matching</t>
  </si>
  <si>
    <t>samples</t>
  </si>
  <si>
    <t>Samples</t>
  </si>
  <si>
    <t>Minutes</t>
  </si>
  <si>
    <t>Processing under 1 day</t>
  </si>
  <si>
    <t>4,10,2,.95,5,16,FALSE,0,TRUE,TRUE,TRUE</t>
  </si>
  <si>
    <t>GF1_4VKXXwEAEwBZAQwjACcAMwBzAIEAggCQAJ4AAAAAAFEBKAD//wAAAQEEAAAAAAElAAAAASIzKSBNZWFuIFRpbWUgVG8gUHJvY2VzcyBhIHNhbXBsZSA6ARhDb250cmlidXRpb24gdG8gVmFyaWFuY2UBAQoAAgABBE5vbmUDAAEA/wEBAQEBAAEBAQAEAAAAAQEBAQEAAQEBAAQAAAAKvQAI7gAI+QAIBAEIDwEIGgEIJQEIMAEIOwEIRgEILwAiMykgTWVhbiBUaW1lIFRvIFByb2Nlc3MgYSBzYW1wbGUgOgAAAP/cFDwBAAACAAkAAAABJQEAAAIACQAAAAJPAQAAAgAJAAAAA4wBAAACAAkAAAAETAEAAAIACQAAAAU5AQAAAgAJAAAABk4BAAACAAkAAAAHIwEAAAIACQAAAAgpAQAAAgAJAAAACWABAAACAAUAAQEBAAAA</t>
  </si>
  <si>
    <t>GF1_rK0qDwEAEwB1AQwjACcAPACmALoAuwDJANcAUAFxAWsBKwD//wAAAAAAAAEEAAAAAAdHZW5lcmFsAAAAAWRjb25maWRlbnQgYXJlIHdlIHRoYXQgYXQgbGVhc3QgaGFsZiBvZiBhbGwgc2FtcGxlcyBpbiBvbmUgd2VlayB3aWxsIGJlIHByb2Nlc3NlZCBpbiAyNCBob3VycyBvciBsZXNzAQABARAAAgABClN0YXRpc3RpY3MDAQEA/wEBAQEBAAEBAQAEAAAAAQEBAQEAAQEBAAQAAAAB2wACcQBkY29uZmlkZW50IGFyZSB3ZSB0aGF0IGF0IGxlYXN0IGhhbGYgb2YgYWxsIHNhbXBsZXMgaW4gb25lIHdlZWsgd2lsbCBiZSBwcm9jZXNzZWQgaW4gMjQgaG91cnMgb3IgbGVzcwAAAP/cFDwBAAACAAIAWAFiAQEBAwGamZmZmZmpPwAAAAAAAAAAPkABBQABAQEAAQEBAA==</t>
  </si>
  <si>
    <t>GF1_jYW3AgEAEwCWAQwjAAAANgCPAJ8AoAC+AMwAAAAAAAAAJwD//wAAAQQAAAAAASUEMC4wMAAAASFOb3QgWWV0IC8gUGVyIEROQSBQcm9jZXNzaW5nIFRpbWUBMkNoYW5nZSBpbiBPdXRwdXQgTWVhbiBBY3Jvc3MgUmFuZ2Ugb2YgSW5wdXQgVmFsdWVzAQEMAAEAAQZMZWdlbmQDAAEA/wEBAQEBEElucHV0IFBlcmNlbnRpbGUBAQEABAAAAAEBAQEBAAEBAQAEAAAACusABwUBBx8BBzkBB1MBB2kBB3IBB3sBB4QBB40BBxoAETIgLyBUaW1lIEludGVydmFsAAAvAQAAGgARMyAvIFRpbWUgSW50ZXJ2YWwAASUBAAAaABE0IC8gVGltZSBJbnRlcnZhbAACTwEAABoAETUgLyBUaW1lIEludGVydmFsAAOMAQAAFgANOCAvIFNlcnZpY2UgMQAETAEAAAkAAAAFOQEAAAkAAAAGTgEAAAkAAAAHIwEAAAkAAAAIKQEAAAkAAAAJYAEAAA==</t>
  </si>
  <si>
    <t>2% DNA Matched</t>
  </si>
  <si>
    <t>2,10,2,.95,5,16,FALSE,0,TRUE,TRUE,TRUE</t>
  </si>
  <si>
    <t>GF1_4VKXXwEAEwBTAQwjACcANwB5AIcAiACWAKQAAAAAAEsBKAD//wAAAQEEAAAAAAUwLjAwMAAAAAEWU0FNUExFIFRPIEJFIFBST0NFU1NFRAEmU3BlYXJtYW4gUmFuayBDb3JyZWxhdGlvbiBDb2VmZmljaWVudHMBAQoAAgABBE5vbmUDAAEA/wEBAQEBAAEBAQAEAAAAAQEBAQEAAQEBAAQAAAAKwwAI6AAI8wAI/gAICQEIFAEIHwEIKgEINQEIQAEIIwAWU0FNUExFIFRPIEJFIFBST0NFU1NFRAAAAP/cFDwBAAACAAkAAAABJQEAAAIACQAAAAJPAQAAAgAJAAAAA4wBAAACAAkAAAAETAEAAAIACQAAAAU5AQAAAgAJAAAABk4BAAACAAkAAAAHIwEAAAIACQAAAAgpAQAAAgAJAAAACWABAAACAAUAAQEBAAAA</t>
  </si>
  <si>
    <t>CSI Service</t>
  </si>
  <si>
    <t>Courier Service</t>
  </si>
  <si>
    <t>Sample Collection Service</t>
  </si>
  <si>
    <t>Sample Prep Service 1</t>
  </si>
  <si>
    <t>Sample Prep Service 2</t>
  </si>
  <si>
    <t>DNA Seq Service</t>
  </si>
  <si>
    <t>Validation Service</t>
  </si>
  <si>
    <t>Val Result Service</t>
  </si>
  <si>
    <t>C41 Time Interval</t>
  </si>
  <si>
    <t>GF1_4VKXXwEAEwBBAQwjACcANwBwAH4AfwCNAJsAAAAAADkBKAD//wAAAQEEAAAAAAUwLjAwMAAAAAENVG90YWwgVGltZSBvZgEmU3BlYXJtYW4gUmFuayBDb3JyZWxhdGlvbiBDb2VmZmljaWVudHMBAQoAAgABBE5vbmUDAAEA/wEBAQEBAAEBAQAEAAAAAQEBAQEAAQEBAAQAAAAKugAI1gAI4QAI7AAI9wAIAgEIDQEIGAEIIwEILgEIGgANVG90YWwgVGltZSBvZgAAAP/cFDwBAAACAAkAAAABJQEAAAIACQAAAAJPAQAAAgAJAAAAA4wBAAACAAkAAAAETAEAAAIACQAAAAU5AQAAAgAJAAAABk4BAAACAAkAAAAHIwEAAAIACQAAAAgpAQAAAgAJAAAACWABAAACAAUAAQEBAAAA</t>
  </si>
  <si>
    <t>GF1_4VKXXwEAEwApAQwjACcAMwBbAGkAagB4AIYAAAAAACEBKAD//wAAAQEEAAAAAAElAAAAAQoxIC8gRmluaXNoARhDb250cmlidXRpb24gdG8gVmFyaWFuY2UBAQoAAgABBE5vbmUDAQEA/wEBAQEBAAEBAQAEAAAAAQEBAQEAAQEBAAQAAAAKpQAIvgAIyQAI1AAI3wAI6gAI9QAIAAEICwEIFgEIFwAKMSAvIEZpbmlzaAAAAP/cFDwBAAACAAkAAAABJQEAAAIACQAAAAJPAQAAAgAJAAAAA4wBAAACAAkAAAAETAEAAAIACQAAAAU5AQAAAgAJAAAABk4BAAACAAkAAAAHIwEAAAIACQAAAAgpAQAAAgAJAAAACWABAAACAAUAAQEBAAAA</t>
  </si>
  <si>
    <t>GF1_rK0qDwEAEwAaAQwjACcAPAB3AIsAjACaAKgA9AAWARABKwD//wAAAAAAAAEEAAAAAAdHZW5lcmFsAAAAARUxIC8gQzQxIFRpbWUgSW50ZXJ2YWwBIENvbXBhcmlzb24gd2l0aCBSaXNrR2FtbWEoMSwxMDApAQEQAAIAAQpTdGF0aXN0aWNzAwEBAP8BAQEBAQABAQEABAAAAAEBAQEBAAEBAQAEAAAAAq8AAtUAACIAFTEgLyBDNDEgVGltZSBJbnRlcnZhbAAAAP8AAP8BAAACAAIAHQAQUmlza0dhbW1hKDEsMTAwKQABAP8AAAABAAACAPwABgEBAQMBmpmZmZmZqT8AAGZmZmZmZu4/AAAFAAEBAQABAQEA</t>
  </si>
  <si>
    <t>GF1_rK0qDwEAEwDPAAwjACcAPABTAGcAaAB2AIQAqgDLAMUAKwD//wAAAAAAAAEEAAAAAAdHZW5lcmFsAAAAARFDNDEgdGltZSBpbnRlcnZhbAEAAQEQAAIAAQpTdGF0aXN0aWNzAwEBAP8BAQEBAQABAQEABAAAAAEBAQEBAAEBAQAEAAAAAYgAAh4AEUM0MSB0aW1lIGludGVydmFsAAAA/9wUPAEAAAIAAgCyALwAAQEDAZqZmZmZmak/AACamZmZmblWQAEFAAEBAQABAQEA</t>
  </si>
  <si>
    <t>GF1_4VKXXwEAEwBpAQwjACcANwCEAJIAkwChAK8AAAAAAGEBKAD//wAAAQEEAAAAAAUwLjAwMAAAAAEhTm90IFlldCAvIFBlciBETkEgUHJvY2Vzc2luZyBUaW1lASZTcGVhcm1hbiBSYW5rIENvcnJlbGF0aW9uIENvZWZmaWNpZW50cwEBCgACAAEETm9uZQMAAQD/AQEBAQEAAQEBAAQAAAABAQEBAQABAQEABAAAAArOAAj+AAgJAQgUAQgfAQgqAQg1AQhAAQhLAQhWAQguACFOb3QgWWV0IC8gUGVyIEROQSBQcm9jZXNzaW5nIFRpbWUAAAD/3BQ8AQAAAgAJAAAAASUBAAACAAkAAAACTwEAAAIACQAAAAOMAQAAAgAJAAAABEwBAAACAAkAAAAFOQEAAAIACQAAAAZOAQAAAgAJAAAAByMBAAACAAkAAAAIKQEAAAIACQAAAAlgAQAAAgAFAAEBAQAAAA==</t>
  </si>
  <si>
    <t>Samples Processed in Less Than a Day :</t>
  </si>
  <si>
    <t>What IF Scenario : Queue for sample prep 1 (added a trainee technician , so he does 2 task &amp; main tech does 3 task)</t>
  </si>
  <si>
    <t>What IF Scenario : Validation One sample at a time (the previous step , the dna machine has done 20% of the validation research step , so 80%)</t>
  </si>
  <si>
    <t>GF1_rK0qDwEAEwD6AAwjACcAPAB0AIgAiQCXAKUA1AD2APAAKwD//wAAAAAAAAEEAAAAAAdHZW5lcmFsAAAAASMxKSBNZWFuIFNhbXBsZXMgUHJvY2Vzc2VkIGluIGEgV2VlawEPQWxsIFNpbXVsYXRpb25zAQEQAAIAAQpTdGF0aXN0aWNzAwEBAP8BAQEBAQABAQEABAAAAAEBAQEBAAEBAQAEAAAAAqwAAsIAAhIABVNpbSAxAAAA/9wUPAEAAAIAAgAOAAVTaW0gMgABJQEAAAIAAgDcAOYAAQEDAZqZmZmZmak/AABmZmZmZmbuPwAABQABAQEAAQEBAA==</t>
  </si>
  <si>
    <t>GF1_rK0qDwEAEwD5AAwjACcAPABqAH4AfwCNAJsA0wD1AO8AKwD//wAAAAAAAAEEAAAAAAdHZW5lcmFsAAAAASMxKSBNZWFuIFNhbXBsZXMgUHJvY2Vzc2VkIGluIGEgV2VlawEFU2ltIDIBARAAAgABClN0YXRpc3RpY3MDAQEA/wEBAQEBAAEBAQAEAAAAAQEBAQEAAQEBAAQAAAABnwACMAAjMSkgTWVhbiBTYW1wbGVzIFByb2Nlc3NlZCBpbiBhIFdlZWsAAAD/3BQ8AQAAAgACANsA5QABAQMBmpmZmZmZqT8AAGZmZmZmZu4/AAAFAAEBAQABAQEA</t>
  </si>
  <si>
    <t>mean</t>
  </si>
  <si>
    <t>5th %ile</t>
  </si>
  <si>
    <t>95th %ile</t>
  </si>
  <si>
    <t>GF1_rK0qDwEAEwDtAAwjACcAOQBgAHQAdQCDAJEAxwDpAOMAKwD//wAAAAAAAAEEAAAAAAQwLjAwAAAAASFOb3QgWWV0IC8gUGVyIEROQSBQcm9jZXNzaW5nIFRpbWUBAAEBEAACAAEKU3RhdGlzdGljcwMBAQD/AQEBAQEAAQEBAAQAAAABAQEBAQABAQEABAAAAAGVAAIuACFOb3QgWWV0IC8gUGVyIEROQSBQcm9jZXNzaW5nIFRpbWUAAAD/3BQ8AQAAAgACAM8A2QABAQMBmpmZmZmZqT8AAGZmZmZmZu4/AAAFAAEBAQABAQEA</t>
  </si>
  <si>
    <t>4) % of Samples Processed in Less Than 24 Hours :</t>
  </si>
  <si>
    <t>Samples Processed in Less Than 24 Hours :</t>
  </si>
  <si>
    <t>4) % of Samples Processed in Less Than 24 hours :</t>
  </si>
  <si>
    <t>1) Mean Number of Samples Processed in a Week :</t>
  </si>
  <si>
    <t>GF1_rK0qDwEAEwD+AAwjACcAPABrAH8AgACOAJwA2gD6APQAKwD//wAAAAAAAAEEAAAAAAdHZW5lcmFsAAAAASlTYW1wbGVzIFByb2Nlc3NlZCBpbiBMZXNzIFRoYW4gMjQgSG91cnMgOgEAAQEQAAIAAQpTdGF0aXN0aWNzAwEBAP8BAQEBAQABAQEABAAAAAEBAQEBAAEBAQAEAAAAAaAAAjYAKVNhbXBsZXMgUHJvY2Vzc2VkIGluIExlc3MgVGhhbiAyNCBIb3VycyA6AAAA/9wUPAEAAAIAAgDiAOsAAQEDAQAAAAAAAERAAQAAAAAAAPB/AQUAAQEBAAEBAQA=</t>
  </si>
  <si>
    <t xml:space="preserve">Max for csi arrival </t>
  </si>
  <si>
    <t>GF1_4VKXXwEAEwB+AQwjACcANwCEAJIAkwC2AMQAAAAAAHYBKAD//wAAAQEEAAAAAAUwLjAwMAAAAAEhTm90IFlldCAvIFBlciBETkEgUHJvY2Vzc2luZyBUaW1lASZTcGVhcm1hbiBSYW5rIENvcnJlbGF0aW9uIENvZWZmaWNpZW50cwEBCgACAAEETm9uZQMAAQD/AQEBAQEAAQDf4AuTqYKhvxAkrQD4Yto/AQYAAAABAAQAAAABAQEBAQABAQEABAAAAArjAAgTAQgeAQgpAQg0AQg/AQhKAQhVAQhgAQhrAQguACFOb3QgWWV0IC8gUGVyIEROQSBQcm9jZXNzaW5nIFRpbWUAAAD/3BQ8AQAAAgAJAAAAASUBAAACAAkAAAACTwEAAAIACQAAAAOMAQAAAgAJAAAABEwBAAACAAkAAAAFOQEAAAIACQAAAAZOAQAAAgAJAAAAByMBAAACAAkAAAAIKQEAAAIACQAAAAlgAQAAAgAFAAEBAQAAAA==</t>
  </si>
  <si>
    <t>GF1_rK0qDwEAEwDsAAwjACcAPABhAHUAdgCEAJIAxgDoAOIAKwD//wAAAAAAAAEEAAAAAAdHZW5lcmFsAAAAAR9NZWFuIFdhaXQgVGltZSBvZiBDU0kgdG8gYXJyaXZlAQABARAAAgABClN0YXRpc3RpY3MDAQEA/wEBAQEBAAEBAQAEAAAAAQEBAQEAAQEBAAQAAAABlgACLAAfTWVhbiBXYWl0IFRpbWUgb2YgQ1NJIHRvIGFycml2ZQAAAP/cFDwBAAACAAIAzgDYAAEBAwGamZmZmZmpPwAAZmZmZmZm7j8AAAUAAQEBAAEBAQA=</t>
  </si>
  <si>
    <t>Processing Time ( Adding Service &amp; Wait Times - The Needed ones )</t>
  </si>
  <si>
    <t xml:space="preserve">What IF : Voice-to-Text Technology: </t>
  </si>
  <si>
    <t>GF1_rK0qDwEAEwD3AAwjACcAPABqAH4AfwCNAJsA0wDzAO0AKwD//wAAAAAAAAEEAAAAAAdHZW5lcmFsAAAAASMxKSBNZWFuIFNhbXBsZXMgUHJvY2Vzc2VkIGluIGEgV2VlawEFU2ltIDEBARAAAgABClN0YXRpc3RpY3MDAQEA/wEBAQEBAAEBAQAEAAAAAQEBAQEAAQEBAAQAAAABnwACMAAjMSkgTWVhbiBTYW1wbGVzIFByb2Nlc3NlZCBpbiBhIFdlZWsAAAD/3BQ8AQAAAgACANsA5AABAQMBAAAAAAAASkABzczMzMwsUEABBQABAQEAAQEBAA==</t>
  </si>
  <si>
    <t>GF1_rK0qDwEAEwADAQwjACcAOQB/AJMAlACiALAA3wD/APkAKwD//wAAAAAAAAEEAAAAAAQwLjAwAAAAATE0KSAlIG9mIFNhbXBsZXMgUHJvY2Vzc2VkIGluIExlc3MgVGhhbiAyNCBIb3VycyA6AQ9BbGwgU2ltdWxhdGlvbnMBARAAAgABClN0YXRpc3RpY3MDAQEA/wEBAQEBAAEBAQAEAAAAAQEBAQEAAQEBAAQAAAACtwACzQACEgAFU2ltIDEAAAD/3BQ8AQAAAgACAA4ABVNpbSAyAAElAQAAAgACAOcA8AABAQMBAAAAAAAASUABAAAAAAAA8H8BBQABAQEAAQEBAA==</t>
  </si>
  <si>
    <t>8.5.2</t>
  </si>
  <si>
    <t>with RiskBernouli</t>
  </si>
  <si>
    <t>Median 1</t>
  </si>
  <si>
    <t>Median 2</t>
  </si>
  <si>
    <t>5th Percentile 1</t>
  </si>
  <si>
    <t>5th Percentile 2</t>
  </si>
  <si>
    <t>95th Percentile 1</t>
  </si>
  <si>
    <t>95th Percentile 2</t>
  </si>
  <si>
    <t>Scenario</t>
  </si>
  <si>
    <t>WHAT IF - Start Validation</t>
  </si>
  <si>
    <t>WHAT IF - CSI Sample Collection</t>
  </si>
  <si>
    <t>WHAT IF - Queue For Sample Prep</t>
  </si>
  <si>
    <t>GF1_rK0qDwEAEwAQAQwjACcAOQB1AIkAigCYAKYA7AAMAQYBKwD//wAAAAAAAAEEAAAAAAQwLjAwAAAAATE0KSAlIG9mIFNhbXBsZXMgUHJvY2Vzc2VkIGluIExlc3MgVGhhbiAyNCBob3VycyA6AQVTaW0gMQEBEAACAAEKU3RhdGlzdGljcwMBAQD/AQEBAQEAAQEBAAQAAAABAQEBAQABAQEABAAAAAGqAAI+ADE0KSAlIG9mIFNhbXBsZXMgUHJvY2Vzc2VkIGluIExlc3MgVGhhbiAyNCBob3VycyA6AAAA/9wUPAEAAAIAAgD0AP0AAQEDAQAAAAAAAElAAQAAAAAAAFlAAQUAAQEBAAEBAQ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</si>
</sst>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7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2" fontId="0" fillId="4" borderId="0" xfId="0" applyNumberFormat="1" applyFill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15" xfId="0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3" borderId="8" xfId="0" applyNumberFormat="1" applyFill="1" applyBorder="1"/>
    <xf numFmtId="2" fontId="0" fillId="3" borderId="15" xfId="0" applyNumberForma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4" borderId="2" xfId="0" applyNumberFormat="1" applyFill="1" applyBorder="1"/>
    <xf numFmtId="2" fontId="0" fillId="4" borderId="3" xfId="0" applyNumberFormat="1" applyFill="1" applyBorder="1"/>
    <xf numFmtId="2" fontId="0" fillId="4" borderId="4" xfId="0" applyNumberFormat="1" applyFill="1" applyBorder="1"/>
    <xf numFmtId="2" fontId="0" fillId="4" borderId="8" xfId="0" applyNumberFormat="1" applyFill="1" applyBorder="1"/>
    <xf numFmtId="2" fontId="0" fillId="4" borderId="1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6" xfId="0" applyFill="1" applyBorder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9" xfId="0" applyFill="1" applyBorder="1"/>
    <xf numFmtId="0" fontId="0" fillId="3" borderId="11" xfId="0" applyFill="1" applyBorder="1"/>
    <xf numFmtId="0" fontId="0" fillId="2" borderId="12" xfId="0" applyFill="1" applyBorder="1"/>
    <xf numFmtId="0" fontId="4" fillId="3" borderId="0" xfId="0" applyFont="1" applyFill="1"/>
    <xf numFmtId="0" fontId="4" fillId="4" borderId="0" xfId="0" applyFont="1" applyFill="1"/>
    <xf numFmtId="2" fontId="4" fillId="3" borderId="0" xfId="0" applyNumberFormat="1" applyFont="1" applyFill="1"/>
    <xf numFmtId="2" fontId="4" fillId="4" borderId="0" xfId="0" applyNumberFormat="1" applyFont="1" applyFill="1"/>
    <xf numFmtId="2" fontId="4" fillId="4" borderId="8" xfId="0" applyNumberFormat="1" applyFont="1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3" fillId="4" borderId="0" xfId="0" applyFont="1" applyFill="1"/>
    <xf numFmtId="0" fontId="0" fillId="5" borderId="12" xfId="0" applyFill="1" applyBorder="1"/>
    <xf numFmtId="2" fontId="0" fillId="5" borderId="4" xfId="0" applyNumberFormat="1" applyFill="1" applyBorder="1"/>
    <xf numFmtId="0" fontId="0" fillId="5" borderId="14" xfId="0" applyFill="1" applyBorder="1"/>
    <xf numFmtId="2" fontId="0" fillId="5" borderId="15" xfId="0" applyNumberFormat="1" applyFill="1" applyBorder="1"/>
    <xf numFmtId="0" fontId="0" fillId="5" borderId="13" xfId="0" applyFill="1" applyBorder="1"/>
    <xf numFmtId="2" fontId="0" fillId="5" borderId="7" xfId="0" applyNumberFormat="1" applyFill="1" applyBorder="1"/>
    <xf numFmtId="0" fontId="6" fillId="2" borderId="0" xfId="0" applyFont="1" applyFill="1"/>
    <xf numFmtId="0" fontId="0" fillId="2" borderId="1" xfId="0" applyFill="1" applyBorder="1"/>
    <xf numFmtId="0" fontId="0" fillId="2" borderId="9" xfId="0" applyFill="1" applyBorder="1"/>
    <xf numFmtId="0" fontId="6" fillId="2" borderId="11" xfId="0" applyFont="1" applyFill="1" applyBorder="1" applyAlignment="1">
      <alignment horizontal="center"/>
    </xf>
    <xf numFmtId="0" fontId="0" fillId="2" borderId="11" xfId="0" applyFill="1" applyBorder="1"/>
    <xf numFmtId="0" fontId="6" fillId="2" borderId="12" xfId="0" applyFont="1" applyFill="1" applyBorder="1"/>
    <xf numFmtId="164" fontId="0" fillId="0" borderId="0" xfId="0" applyNumberFormat="1"/>
    <xf numFmtId="2" fontId="0" fillId="4" borderId="5" xfId="0" applyNumberFormat="1" applyFill="1" applyBorder="1"/>
    <xf numFmtId="0" fontId="0" fillId="0" borderId="22" xfId="0" applyBorder="1"/>
    <xf numFmtId="0" fontId="0" fillId="0" borderId="2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1" fillId="4" borderId="28" xfId="0" applyFont="1" applyFill="1" applyBorder="1" applyAlignment="1">
      <alignment horizontal="center"/>
    </xf>
    <xf numFmtId="0" fontId="0" fillId="4" borderId="25" xfId="0" applyFill="1" applyBorder="1"/>
    <xf numFmtId="0" fontId="1" fillId="4" borderId="26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0" fillId="4" borderId="29" xfId="0" applyFill="1" applyBorder="1"/>
    <xf numFmtId="0" fontId="0" fillId="4" borderId="20" xfId="0" applyFill="1" applyBorder="1"/>
    <xf numFmtId="0" fontId="0" fillId="4" borderId="32" xfId="0" applyFill="1" applyBorder="1"/>
    <xf numFmtId="0" fontId="0" fillId="4" borderId="30" xfId="0" applyFill="1" applyBorder="1"/>
    <xf numFmtId="2" fontId="0" fillId="4" borderId="20" xfId="0" applyNumberFormat="1" applyFill="1" applyBorder="1"/>
    <xf numFmtId="0" fontId="0" fillId="4" borderId="31" xfId="0" applyFill="1" applyBorder="1"/>
    <xf numFmtId="2" fontId="0" fillId="4" borderId="23" xfId="0" applyNumberFormat="1" applyFill="1" applyBorder="1"/>
    <xf numFmtId="0" fontId="0" fillId="4" borderId="22" xfId="0" applyFill="1" applyBorder="1"/>
    <xf numFmtId="0" fontId="0" fillId="4" borderId="33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quotePrefix="1" applyFill="1" applyBorder="1"/>
    <xf numFmtId="0" fontId="0" fillId="4" borderId="21" xfId="0" applyFill="1" applyBorder="1"/>
    <xf numFmtId="0" fontId="0" fillId="4" borderId="23" xfId="0" applyFill="1" applyBorder="1"/>
    <xf numFmtId="0" fontId="0" fillId="4" borderId="22" xfId="0" quotePrefix="1" applyFill="1" applyBorder="1"/>
    <xf numFmtId="0" fontId="0" fillId="0" borderId="20" xfId="0" quotePrefix="1" applyBorder="1"/>
    <xf numFmtId="0" fontId="0" fillId="0" borderId="22" xfId="0" quotePrefix="1" applyBorder="1"/>
    <xf numFmtId="2" fontId="8" fillId="4" borderId="3" xfId="0" applyNumberFormat="1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8" xfId="0" applyFill="1" applyBorder="1"/>
    <xf numFmtId="0" fontId="0" fillId="7" borderId="5" xfId="0" applyFill="1" applyBorder="1"/>
    <xf numFmtId="2" fontId="0" fillId="7" borderId="12" xfId="0" applyNumberFormat="1" applyFill="1" applyBorder="1"/>
    <xf numFmtId="2" fontId="0" fillId="7" borderId="14" xfId="0" applyNumberFormat="1" applyFill="1" applyBorder="1"/>
    <xf numFmtId="0" fontId="3" fillId="7" borderId="12" xfId="0" applyFont="1" applyFill="1" applyBorder="1"/>
    <xf numFmtId="0" fontId="3" fillId="7" borderId="14" xfId="0" applyFont="1" applyFill="1" applyBorder="1"/>
    <xf numFmtId="0" fontId="3" fillId="7" borderId="13" xfId="0" applyFont="1" applyFill="1" applyBorder="1"/>
    <xf numFmtId="0" fontId="5" fillId="0" borderId="0" xfId="0" applyFont="1"/>
    <xf numFmtId="0" fontId="11" fillId="0" borderId="0" xfId="0" applyFont="1"/>
    <xf numFmtId="2" fontId="5" fillId="0" borderId="0" xfId="0" applyNumberFormat="1" applyFont="1"/>
    <xf numFmtId="0" fontId="11" fillId="2" borderId="0" xfId="0" applyFont="1" applyFill="1"/>
    <xf numFmtId="0" fontId="5" fillId="0" borderId="0" xfId="0" applyFont="1" applyAlignment="1">
      <alignment wrapText="1"/>
    </xf>
    <xf numFmtId="0" fontId="10" fillId="8" borderId="21" xfId="0" applyFont="1" applyFill="1" applyBorder="1" applyAlignment="1">
      <alignment wrapText="1"/>
    </xf>
    <xf numFmtId="0" fontId="10" fillId="8" borderId="23" xfId="0" applyFont="1" applyFill="1" applyBorder="1"/>
    <xf numFmtId="0" fontId="10" fillId="8" borderId="21" xfId="0" applyFont="1" applyFill="1" applyBorder="1"/>
    <xf numFmtId="2" fontId="0" fillId="7" borderId="2" xfId="0" applyNumberFormat="1" applyFill="1" applyBorder="1"/>
    <xf numFmtId="2" fontId="0" fillId="5" borderId="12" xfId="0" applyNumberFormat="1" applyFill="1" applyBorder="1"/>
    <xf numFmtId="2" fontId="0" fillId="5" borderId="14" xfId="0" applyNumberFormat="1" applyFill="1" applyBorder="1"/>
    <xf numFmtId="2" fontId="0" fillId="5" borderId="13" xfId="0" applyNumberFormat="1" applyFill="1" applyBorder="1"/>
    <xf numFmtId="2" fontId="0" fillId="7" borderId="8" xfId="0" applyNumberFormat="1" applyFill="1" applyBorder="1"/>
    <xf numFmtId="2" fontId="0" fillId="7" borderId="5" xfId="0" applyNumberFormat="1" applyFill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3" xfId="0" applyNumberFormat="1" applyBorder="1"/>
    <xf numFmtId="2" fontId="0" fillId="0" borderId="22" xfId="0" applyNumberFormat="1" applyBorder="1"/>
    <xf numFmtId="0" fontId="0" fillId="5" borderId="14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7" fillId="4" borderId="24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19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0" fontId="0" fillId="5" borderId="13" xfId="0" applyFill="1" applyBorder="1" applyAlignment="1">
      <alignment horizont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4" borderId="0" xfId="0" applyNumberFormat="1" applyFill="1" applyBorder="1"/>
    <xf numFmtId="2" fontId="0" fillId="3" borderId="0" xfId="0" applyNumberFormat="1" applyFill="1" applyBorder="1"/>
    <xf numFmtId="167" fontId="0" fillId="4" borderId="0" xfId="0" applyNumberFormat="1" applyFill="1"/>
    <xf numFmtId="0" fontId="0" fillId="0" borderId="1" xfId="0" applyBorder="1"/>
    <xf numFmtId="0" fontId="3" fillId="0" borderId="0" xfId="0" applyFont="1"/>
    <xf numFmtId="0" fontId="3" fillId="2" borderId="0" xfId="0" applyFont="1" applyFill="1"/>
    <xf numFmtId="0" fontId="0" fillId="5" borderId="2" xfId="0" applyFill="1" applyBorder="1"/>
    <xf numFmtId="0" fontId="0" fillId="5" borderId="8" xfId="0" applyFill="1" applyBorder="1"/>
    <xf numFmtId="0" fontId="0" fillId="5" borderId="5" xfId="0" applyFill="1" applyBorder="1"/>
    <xf numFmtId="0" fontId="9" fillId="6" borderId="0" xfId="0" applyFont="1" applyFill="1" applyBorder="1" applyAlignment="1">
      <alignment horizontal="center"/>
    </xf>
    <xf numFmtId="0" fontId="0" fillId="5" borderId="12" xfId="0" applyFill="1" applyBorder="1" applyAlignment="1">
      <alignment horizontal="center" wrapText="1"/>
    </xf>
    <xf numFmtId="0" fontId="0" fillId="3" borderId="12" xfId="0" applyFill="1" applyBorder="1" applyAlignment="1">
      <alignment horizontal="right"/>
    </xf>
    <xf numFmtId="2" fontId="0" fillId="4" borderId="2" xfId="0" applyNumberFormat="1" applyFill="1" applyBorder="1" applyAlignment="1">
      <alignment horizontal="right"/>
    </xf>
    <xf numFmtId="2" fontId="0" fillId="4" borderId="4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3" borderId="3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4" borderId="3" xfId="0" applyNumberFormat="1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167" fontId="0" fillId="7" borderId="2" xfId="0" applyNumberFormat="1" applyFill="1" applyBorder="1" applyAlignment="1">
      <alignment horizontal="right"/>
    </xf>
    <xf numFmtId="0" fontId="3" fillId="7" borderId="12" xfId="0" applyFont="1" applyFill="1" applyBorder="1" applyAlignment="1">
      <alignment horizontal="right"/>
    </xf>
    <xf numFmtId="2" fontId="0" fillId="5" borderId="12" xfId="0" applyNumberFormat="1" applyFill="1" applyBorder="1" applyAlignment="1">
      <alignment horizontal="right"/>
    </xf>
    <xf numFmtId="2" fontId="0" fillId="5" borderId="4" xfId="0" applyNumberFormat="1" applyFill="1" applyBorder="1" applyAlignment="1">
      <alignment horizontal="right"/>
    </xf>
    <xf numFmtId="2" fontId="0" fillId="5" borderId="14" xfId="0" applyNumberFormat="1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2" fontId="0" fillId="4" borderId="8" xfId="0" applyNumberFormat="1" applyFill="1" applyBorder="1" applyAlignment="1">
      <alignment horizontal="right"/>
    </xf>
    <xf numFmtId="2" fontId="0" fillId="4" borderId="15" xfId="0" applyNumberFormat="1" applyFill="1" applyBorder="1" applyAlignment="1">
      <alignment horizontal="right"/>
    </xf>
    <xf numFmtId="2" fontId="0" fillId="3" borderId="8" xfId="0" applyNumberFormat="1" applyFill="1" applyBorder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3" borderId="15" xfId="0" applyNumberFormat="1" applyFill="1" applyBorder="1" applyAlignment="1">
      <alignment horizontal="right"/>
    </xf>
    <xf numFmtId="2" fontId="0" fillId="4" borderId="0" xfId="0" applyNumberFormat="1" applyFill="1" applyAlignment="1">
      <alignment horizontal="right"/>
    </xf>
    <xf numFmtId="0" fontId="0" fillId="7" borderId="8" xfId="0" applyFill="1" applyBorder="1" applyAlignment="1">
      <alignment horizontal="right"/>
    </xf>
    <xf numFmtId="167" fontId="0" fillId="7" borderId="8" xfId="0" applyNumberFormat="1" applyFill="1" applyBorder="1" applyAlignment="1">
      <alignment horizontal="right"/>
    </xf>
    <xf numFmtId="0" fontId="3" fillId="7" borderId="14" xfId="0" applyFont="1" applyFill="1" applyBorder="1" applyAlignment="1">
      <alignment horizontal="right"/>
    </xf>
    <xf numFmtId="2" fontId="0" fillId="5" borderId="15" xfId="0" applyNumberFormat="1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2" fontId="0" fillId="4" borderId="5" xfId="0" applyNumberFormat="1" applyFill="1" applyBorder="1" applyAlignment="1">
      <alignment horizontal="right"/>
    </xf>
    <xf numFmtId="2" fontId="0" fillId="4" borderId="7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2" fontId="0" fillId="3" borderId="6" xfId="0" applyNumberFormat="1" applyFill="1" applyBorder="1" applyAlignment="1">
      <alignment horizontal="right"/>
    </xf>
    <xf numFmtId="2" fontId="0" fillId="3" borderId="7" xfId="0" applyNumberFormat="1" applyFill="1" applyBorder="1" applyAlignment="1">
      <alignment horizontal="right"/>
    </xf>
    <xf numFmtId="2" fontId="0" fillId="4" borderId="6" xfId="0" applyNumberFormat="1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167" fontId="0" fillId="7" borderId="5" xfId="0" applyNumberFormat="1" applyFill="1" applyBorder="1" applyAlignment="1">
      <alignment horizontal="right"/>
    </xf>
    <xf numFmtId="0" fontId="3" fillId="7" borderId="13" xfId="0" applyFont="1" applyFill="1" applyBorder="1" applyAlignment="1">
      <alignment horizontal="right"/>
    </xf>
    <xf numFmtId="2" fontId="0" fillId="5" borderId="13" xfId="0" applyNumberFormat="1" applyFill="1" applyBorder="1" applyAlignment="1">
      <alignment horizontal="right"/>
    </xf>
    <xf numFmtId="2" fontId="0" fillId="5" borderId="7" xfId="0" applyNumberFormat="1" applyFill="1" applyBorder="1" applyAlignment="1">
      <alignment horizontal="right"/>
    </xf>
    <xf numFmtId="2" fontId="0" fillId="5" borderId="8" xfId="0" applyNumberFormat="1" applyFill="1" applyBorder="1" applyAlignment="1">
      <alignment horizontal="right"/>
    </xf>
    <xf numFmtId="2" fontId="0" fillId="5" borderId="2" xfId="0" applyNumberFormat="1" applyFill="1" applyBorder="1" applyAlignment="1">
      <alignment horizontal="right"/>
    </xf>
    <xf numFmtId="2" fontId="0" fillId="5" borderId="5" xfId="0" applyNumberFormat="1" applyFill="1" applyBorder="1" applyAlignment="1">
      <alignment horizontal="right"/>
    </xf>
  </cellXfs>
  <cellStyles count="1">
    <cellStyle name="Normal" xfId="0" builtinId="0"/>
  </cellStyles>
  <dxfs count="10"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525F-9072-4016-B7B5-3A74F3175CC4}">
  <sheetPr codeName="Sheet1"/>
  <dimension ref="A1:F15"/>
  <sheetViews>
    <sheetView zoomScale="81" workbookViewId="0">
      <selection activeCell="J7" sqref="J7"/>
    </sheetView>
  </sheetViews>
  <sheetFormatPr defaultRowHeight="15" x14ac:dyDescent="0.25"/>
  <cols>
    <col min="1" max="1" width="43.42578125" bestFit="1" customWidth="1"/>
    <col min="2" max="2" width="27.42578125" bestFit="1" customWidth="1"/>
    <col min="3" max="3" width="9.5703125" bestFit="1" customWidth="1"/>
    <col min="4" max="4" width="10.5703125" bestFit="1" customWidth="1"/>
    <col min="5" max="5" width="9.85546875" bestFit="1" customWidth="1"/>
  </cols>
  <sheetData>
    <row r="1" spans="1:6" ht="16.5" thickBot="1" x14ac:dyDescent="0.3">
      <c r="A1" s="128" t="s">
        <v>5</v>
      </c>
      <c r="B1" s="129"/>
      <c r="C1" s="129"/>
      <c r="D1" s="129"/>
      <c r="E1" s="129"/>
      <c r="F1" s="129"/>
    </row>
    <row r="2" spans="1:6" ht="15.75" thickBot="1" x14ac:dyDescent="0.3"/>
    <row r="3" spans="1:6" x14ac:dyDescent="0.25">
      <c r="A3" s="84" t="s">
        <v>4</v>
      </c>
      <c r="B3" s="85"/>
      <c r="C3" s="85"/>
      <c r="D3" s="85"/>
      <c r="E3" s="85"/>
      <c r="F3" s="85"/>
    </row>
    <row r="4" spans="1:6" x14ac:dyDescent="0.25">
      <c r="A4" s="87"/>
      <c r="B4" s="35"/>
      <c r="C4" s="35" t="s">
        <v>2</v>
      </c>
      <c r="D4" s="35" t="s">
        <v>1</v>
      </c>
      <c r="E4" s="35" t="s">
        <v>3</v>
      </c>
      <c r="F4" s="35" t="s">
        <v>9</v>
      </c>
    </row>
    <row r="5" spans="1:6" x14ac:dyDescent="0.25">
      <c r="A5" s="87"/>
      <c r="B5" s="35" t="s">
        <v>0</v>
      </c>
      <c r="C5" s="35">
        <v>1</v>
      </c>
      <c r="D5" s="35"/>
      <c r="E5" s="35">
        <v>2</v>
      </c>
      <c r="F5" s="35" t="s">
        <v>8</v>
      </c>
    </row>
    <row r="6" spans="1:6" ht="15.75" thickBot="1" x14ac:dyDescent="0.3">
      <c r="A6" s="89"/>
      <c r="B6" s="90"/>
      <c r="C6" s="90"/>
      <c r="D6" s="90"/>
      <c r="E6" s="90"/>
      <c r="F6" s="90"/>
    </row>
    <row r="7" spans="1:6" x14ac:dyDescent="0.25">
      <c r="A7" s="64"/>
      <c r="B7" s="65" t="s">
        <v>6</v>
      </c>
      <c r="C7" s="65"/>
      <c r="D7" s="65">
        <v>48</v>
      </c>
      <c r="E7" s="65"/>
      <c r="F7" s="65" t="s">
        <v>7</v>
      </c>
    </row>
    <row r="8" spans="1:6" x14ac:dyDescent="0.25">
      <c r="A8" s="67"/>
    </row>
    <row r="9" spans="1:6" x14ac:dyDescent="0.25">
      <c r="A9" s="67"/>
      <c r="B9" t="s">
        <v>10</v>
      </c>
      <c r="D9">
        <v>2</v>
      </c>
      <c r="F9" t="s">
        <v>7</v>
      </c>
    </row>
    <row r="10" spans="1:6" ht="15.75" thickBot="1" x14ac:dyDescent="0.3">
      <c r="A10" s="68"/>
      <c r="B10" s="69"/>
      <c r="C10" s="69"/>
      <c r="D10" s="69"/>
      <c r="E10" s="69"/>
      <c r="F10" s="69"/>
    </row>
    <row r="11" spans="1:6" x14ac:dyDescent="0.25">
      <c r="A11" s="84"/>
      <c r="B11" s="85" t="s">
        <v>11</v>
      </c>
      <c r="C11" s="85"/>
      <c r="D11" s="85">
        <v>1</v>
      </c>
      <c r="E11" s="85"/>
      <c r="F11" s="85" t="s">
        <v>12</v>
      </c>
    </row>
    <row r="12" spans="1:6" x14ac:dyDescent="0.25">
      <c r="A12" s="87"/>
      <c r="B12" s="35"/>
      <c r="C12" s="35"/>
      <c r="D12" s="35"/>
      <c r="E12" s="35"/>
      <c r="F12" s="35"/>
    </row>
    <row r="13" spans="1:6" ht="15.75" thickBot="1" x14ac:dyDescent="0.3">
      <c r="A13" s="89"/>
      <c r="B13" s="90"/>
      <c r="C13" s="90"/>
      <c r="D13" s="90"/>
      <c r="E13" s="90"/>
      <c r="F13" s="90"/>
    </row>
    <row r="14" spans="1:6" x14ac:dyDescent="0.25">
      <c r="A14" s="64" t="s">
        <v>13</v>
      </c>
      <c r="B14" s="65"/>
      <c r="C14" s="65"/>
      <c r="D14" s="65"/>
      <c r="E14" s="65"/>
      <c r="F14" s="65"/>
    </row>
    <row r="15" spans="1:6" x14ac:dyDescent="0.25">
      <c r="A15" s="67" t="s">
        <v>14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CCF9-4308-42FC-8378-B6BF393FE75C}">
  <dimension ref="A1:AQ145"/>
  <sheetViews>
    <sheetView topLeftCell="A15" zoomScale="55" zoomScaleNormal="55" workbookViewId="0">
      <selection activeCell="F47" sqref="F47"/>
    </sheetView>
  </sheetViews>
  <sheetFormatPr defaultRowHeight="15" x14ac:dyDescent="0.25"/>
  <cols>
    <col min="1" max="1" width="66.42578125" bestFit="1" customWidth="1"/>
    <col min="2" max="2" width="11.28515625" bestFit="1" customWidth="1"/>
    <col min="3" max="3" width="15.5703125" bestFit="1" customWidth="1"/>
    <col min="4" max="4" width="16.28515625" bestFit="1" customWidth="1"/>
    <col min="5" max="5" width="13" bestFit="1" customWidth="1"/>
    <col min="6" max="6" width="8" bestFit="1" customWidth="1"/>
    <col min="7" max="7" width="10.7109375" customWidth="1"/>
    <col min="8" max="8" width="12.5703125" customWidth="1"/>
    <col min="9" max="9" width="33.140625" bestFit="1" customWidth="1"/>
    <col min="10" max="10" width="24.140625" customWidth="1"/>
    <col min="11" max="11" width="11.42578125" customWidth="1"/>
    <col min="12" max="12" width="10.140625" customWidth="1"/>
    <col min="13" max="13" width="66.42578125" bestFit="1" customWidth="1"/>
    <col min="14" max="14" width="9.5703125" bestFit="1" customWidth="1"/>
    <col min="15" max="15" width="11.28515625" bestFit="1" customWidth="1"/>
    <col min="17" max="17" width="18.7109375" bestFit="1" customWidth="1"/>
    <col min="18" max="18" width="18.7109375" customWidth="1"/>
    <col min="19" max="19" width="11.7109375" customWidth="1"/>
    <col min="22" max="22" width="19.140625" customWidth="1"/>
    <col min="23" max="23" width="13.140625" customWidth="1"/>
    <col min="24" max="24" width="12.42578125" customWidth="1"/>
    <col min="25" max="25" width="11.42578125" customWidth="1"/>
    <col min="26" max="26" width="34.42578125" bestFit="1" customWidth="1"/>
    <col min="28" max="28" width="11.42578125" customWidth="1"/>
    <col min="30" max="30" width="42.28515625" bestFit="1" customWidth="1"/>
    <col min="32" max="32" width="10.28515625" bestFit="1" customWidth="1"/>
    <col min="33" max="33" width="8.140625" bestFit="1" customWidth="1"/>
    <col min="34" max="34" width="31" bestFit="1" customWidth="1"/>
    <col min="35" max="35" width="25.7109375" bestFit="1" customWidth="1"/>
    <col min="36" max="36" width="25.7109375" customWidth="1"/>
    <col min="37" max="37" width="38.85546875" bestFit="1" customWidth="1"/>
    <col min="38" max="38" width="24.140625" bestFit="1" customWidth="1"/>
    <col min="39" max="40" width="35.140625" bestFit="1" customWidth="1"/>
    <col min="41" max="41" width="26.42578125" bestFit="1" customWidth="1"/>
    <col min="42" max="42" width="17" bestFit="1" customWidth="1"/>
  </cols>
  <sheetData>
    <row r="1" spans="1:15" ht="16.5" thickBot="1" x14ac:dyDescent="0.3">
      <c r="A1" s="128" t="s">
        <v>15</v>
      </c>
      <c r="B1" s="129"/>
      <c r="C1" s="129"/>
      <c r="D1" s="129"/>
      <c r="E1" s="129"/>
      <c r="F1" s="129"/>
      <c r="G1" s="129"/>
      <c r="H1" s="129"/>
      <c r="I1" s="141"/>
    </row>
    <row r="2" spans="1:15" ht="15.75" thickBot="1" x14ac:dyDescent="0.3"/>
    <row r="3" spans="1:15" x14ac:dyDescent="0.25">
      <c r="A3" s="84"/>
      <c r="B3" s="85" t="s">
        <v>17</v>
      </c>
      <c r="C3" s="85" t="s">
        <v>18</v>
      </c>
      <c r="D3" s="85" t="s">
        <v>19</v>
      </c>
      <c r="E3" s="85" t="s">
        <v>48</v>
      </c>
      <c r="F3" s="85" t="s">
        <v>25</v>
      </c>
      <c r="G3" s="85" t="s">
        <v>20</v>
      </c>
      <c r="H3" s="85"/>
      <c r="I3" s="86" t="s">
        <v>21</v>
      </c>
    </row>
    <row r="4" spans="1:15" ht="15.75" thickBot="1" x14ac:dyDescent="0.3">
      <c r="A4" s="87" t="s">
        <v>16</v>
      </c>
      <c r="B4" s="35" t="s">
        <v>23</v>
      </c>
      <c r="C4" s="35"/>
      <c r="D4" s="35"/>
      <c r="E4" s="35"/>
      <c r="F4" s="35" t="s">
        <v>26</v>
      </c>
      <c r="G4" s="35"/>
      <c r="H4" s="35"/>
      <c r="I4" s="76"/>
    </row>
    <row r="5" spans="1:15" ht="15.75" thickBot="1" x14ac:dyDescent="0.3">
      <c r="A5" s="87"/>
      <c r="B5" s="35">
        <f>1/100</f>
        <v>0.01</v>
      </c>
      <c r="C5" s="35"/>
      <c r="D5" s="35"/>
      <c r="E5" s="35"/>
      <c r="F5" s="35">
        <v>100</v>
      </c>
      <c r="G5" s="35" t="s">
        <v>22</v>
      </c>
      <c r="H5" s="35"/>
      <c r="I5" s="88" t="s">
        <v>24</v>
      </c>
      <c r="J5" s="1"/>
      <c r="M5" s="70" t="s">
        <v>91</v>
      </c>
      <c r="N5" s="71"/>
      <c r="O5" s="72" t="s">
        <v>9</v>
      </c>
    </row>
    <row r="6" spans="1:15" ht="15.75" thickBot="1" x14ac:dyDescent="0.3">
      <c r="A6" s="89"/>
      <c r="B6" s="90"/>
      <c r="C6" s="90"/>
      <c r="D6" s="90"/>
      <c r="E6" s="90"/>
      <c r="F6" s="90"/>
      <c r="G6" s="90"/>
      <c r="H6" s="90"/>
      <c r="I6" s="91"/>
      <c r="J6" s="1"/>
      <c r="M6" s="75" t="s">
        <v>97</v>
      </c>
      <c r="N6" s="35" cm="1">
        <f t="array" aca="1" ref="N6" ca="1">_xll.RiskOutput("1) Mean Samples Processed in a Week")+COUNTIF(AH42:AH201,"Not Yet")</f>
        <v>80</v>
      </c>
      <c r="O6" s="76" t="s">
        <v>132</v>
      </c>
    </row>
    <row r="7" spans="1:15" x14ac:dyDescent="0.25">
      <c r="A7" s="64"/>
      <c r="B7" s="65" t="s">
        <v>28</v>
      </c>
      <c r="C7" s="65" t="s">
        <v>30</v>
      </c>
      <c r="D7" s="65" t="s">
        <v>29</v>
      </c>
      <c r="E7" s="65" t="s">
        <v>1</v>
      </c>
      <c r="F7" s="65" t="s">
        <v>49</v>
      </c>
      <c r="G7" s="65"/>
      <c r="H7" s="65"/>
      <c r="I7" s="66"/>
      <c r="M7" s="78" t="s">
        <v>98</v>
      </c>
      <c r="N7" s="7">
        <f ca="1">ROUNDUP(N6*B38,0)</f>
        <v>2</v>
      </c>
      <c r="O7" s="79" t="s">
        <v>133</v>
      </c>
    </row>
    <row r="8" spans="1:15" x14ac:dyDescent="0.25">
      <c r="A8" s="67" t="s">
        <v>27</v>
      </c>
      <c r="B8">
        <v>40</v>
      </c>
      <c r="C8">
        <v>50</v>
      </c>
      <c r="D8">
        <v>70</v>
      </c>
      <c r="E8">
        <f>B36</f>
        <v>47.5</v>
      </c>
      <c r="F8">
        <v>50</v>
      </c>
      <c r="G8" t="s">
        <v>22</v>
      </c>
      <c r="I8" s="92" t="s">
        <v>34</v>
      </c>
      <c r="J8" s="1"/>
      <c r="M8" s="78" t="s">
        <v>95</v>
      </c>
      <c r="N8" s="7">
        <f ca="1">(SUM(AK42:AK200)/N6)</f>
        <v>1435.71042295592</v>
      </c>
      <c r="O8" s="79" t="s">
        <v>134</v>
      </c>
    </row>
    <row r="9" spans="1:15" x14ac:dyDescent="0.25">
      <c r="A9" s="67"/>
      <c r="I9" s="92"/>
      <c r="J9" s="1"/>
      <c r="M9" s="78" t="s">
        <v>96</v>
      </c>
      <c r="N9" s="7">
        <f ca="1">SUM(AP42:AP201)/N6*100</f>
        <v>51.249999999999993</v>
      </c>
      <c r="O9" s="76" t="s">
        <v>94</v>
      </c>
    </row>
    <row r="10" spans="1:15" ht="15.75" thickBot="1" x14ac:dyDescent="0.3">
      <c r="A10" s="68"/>
      <c r="B10" s="69"/>
      <c r="C10" s="69"/>
      <c r="D10" s="69"/>
      <c r="E10" s="69"/>
      <c r="F10" s="69"/>
      <c r="G10" s="69"/>
      <c r="H10" s="69"/>
      <c r="I10" s="93"/>
      <c r="J10" s="1"/>
      <c r="M10" s="78"/>
      <c r="N10" s="35"/>
      <c r="O10" s="76"/>
    </row>
    <row r="11" spans="1:15" x14ac:dyDescent="0.25">
      <c r="A11" s="84"/>
      <c r="B11" s="85" t="s">
        <v>28</v>
      </c>
      <c r="C11" s="85"/>
      <c r="D11" s="85" t="s">
        <v>29</v>
      </c>
      <c r="E11" s="85"/>
      <c r="F11" s="85" t="s">
        <v>50</v>
      </c>
      <c r="G11" s="85"/>
      <c r="H11" s="85"/>
      <c r="I11" s="86"/>
      <c r="L11" s="2"/>
      <c r="M11" s="78" t="s">
        <v>106</v>
      </c>
      <c r="N11" s="35" cm="1">
        <f t="array" aca="1" ref="N11" ca="1">_xll.RiskOutput("Mean Wait Time of CSI")++(SUM(AL42:AL200)/N6)</f>
        <v>445</v>
      </c>
      <c r="O11" s="76" t="s">
        <v>134</v>
      </c>
    </row>
    <row r="12" spans="1:15" x14ac:dyDescent="0.25">
      <c r="A12" s="87" t="s">
        <v>35</v>
      </c>
      <c r="B12" s="35">
        <v>50</v>
      </c>
      <c r="C12" s="35"/>
      <c r="D12" s="35">
        <v>70</v>
      </c>
      <c r="E12" s="35"/>
      <c r="F12" s="35">
        <v>60</v>
      </c>
      <c r="G12" s="35" t="s">
        <v>22</v>
      </c>
      <c r="H12" s="35"/>
      <c r="I12" s="76" t="s">
        <v>36</v>
      </c>
      <c r="J12" s="1"/>
      <c r="M12" s="78" t="s">
        <v>107</v>
      </c>
      <c r="N12" s="35" cm="1">
        <f t="array" aca="1" ref="N12" ca="1">_xll.RiskOutput("Mean Wait Time Sample Prep")+(SUM(AM42:AM200)/N6)</f>
        <v>100</v>
      </c>
      <c r="O12" s="76" t="s">
        <v>134</v>
      </c>
    </row>
    <row r="13" spans="1:15" ht="15.75" thickBot="1" x14ac:dyDescent="0.3">
      <c r="A13" s="89"/>
      <c r="B13" s="90"/>
      <c r="C13" s="90"/>
      <c r="D13" s="90"/>
      <c r="E13" s="90"/>
      <c r="F13" s="90"/>
      <c r="G13" s="90"/>
      <c r="H13" s="90"/>
      <c r="I13" s="91"/>
      <c r="M13" s="78" t="s">
        <v>108</v>
      </c>
      <c r="N13" s="35" cm="1">
        <f t="array" aca="1" ref="N13" ca="1">_xll.RiskOutput("Mean Wait time DNA Sequencing")+(SUM(AN42:AN200)/N6)</f>
        <v>385</v>
      </c>
      <c r="O13" s="76" t="s">
        <v>134</v>
      </c>
    </row>
    <row r="14" spans="1:15" ht="15.75" thickBot="1" x14ac:dyDescent="0.3">
      <c r="A14" s="64" t="s">
        <v>37</v>
      </c>
      <c r="B14" s="65" t="s">
        <v>38</v>
      </c>
      <c r="C14" s="65" t="s">
        <v>39</v>
      </c>
      <c r="D14" s="65"/>
      <c r="E14" s="65"/>
      <c r="F14" s="65" t="s">
        <v>52</v>
      </c>
      <c r="G14" s="65"/>
      <c r="H14" s="65"/>
      <c r="I14" s="66"/>
      <c r="M14" s="80" t="s">
        <v>109</v>
      </c>
      <c r="N14" s="81" cm="1">
        <f t="array" aca="1" ref="N14" ca="1">_xll.RiskOutput("Mean Wait time Sample Validation")+(SUM(AO42:AO200)/N6)</f>
        <v>187.1666666666668</v>
      </c>
      <c r="O14" s="82" t="s">
        <v>134</v>
      </c>
    </row>
    <row r="15" spans="1:15" x14ac:dyDescent="0.25">
      <c r="A15" s="67"/>
      <c r="B15">
        <v>7</v>
      </c>
      <c r="C15">
        <v>100</v>
      </c>
      <c r="F15">
        <v>93.54</v>
      </c>
      <c r="I15" s="92" t="s">
        <v>40</v>
      </c>
      <c r="J15" s="1"/>
    </row>
    <row r="16" spans="1:15" ht="15.75" thickBot="1" x14ac:dyDescent="0.3">
      <c r="A16" s="68"/>
      <c r="B16" s="69"/>
      <c r="C16" s="69"/>
      <c r="D16" s="69"/>
      <c r="E16" s="69"/>
      <c r="F16" s="69"/>
      <c r="G16" s="69"/>
      <c r="H16" s="69"/>
      <c r="I16" s="93"/>
      <c r="J16" s="1"/>
    </row>
    <row r="17" spans="1:35" x14ac:dyDescent="0.25">
      <c r="A17" s="84"/>
      <c r="B17" s="85" t="s">
        <v>42</v>
      </c>
      <c r="C17" s="85" t="s">
        <v>43</v>
      </c>
      <c r="D17" s="85"/>
      <c r="E17" s="85"/>
      <c r="F17" s="85" t="s">
        <v>53</v>
      </c>
      <c r="G17" s="85"/>
      <c r="H17" s="85"/>
      <c r="I17" s="86"/>
    </row>
    <row r="18" spans="1:35" x14ac:dyDescent="0.25">
      <c r="A18" s="87" t="s">
        <v>41</v>
      </c>
      <c r="B18" s="35">
        <v>5</v>
      </c>
      <c r="C18" s="35">
        <f>1/20</f>
        <v>0.05</v>
      </c>
      <c r="D18" s="35"/>
      <c r="E18" s="35"/>
      <c r="F18" s="35">
        <v>100</v>
      </c>
      <c r="G18" s="35" t="s">
        <v>22</v>
      </c>
      <c r="H18" s="35"/>
      <c r="I18" s="76" t="s">
        <v>44</v>
      </c>
      <c r="J18" s="1"/>
    </row>
    <row r="19" spans="1:35" ht="15.75" thickBot="1" x14ac:dyDescent="0.3">
      <c r="A19" s="89"/>
      <c r="B19" s="90"/>
      <c r="C19" s="90"/>
      <c r="D19" s="90"/>
      <c r="E19" s="90"/>
      <c r="F19" s="90"/>
      <c r="G19" s="90"/>
      <c r="H19" s="90"/>
      <c r="I19" s="91"/>
      <c r="J19" s="1"/>
    </row>
    <row r="20" spans="1:35" x14ac:dyDescent="0.25">
      <c r="A20" s="64"/>
      <c r="B20" s="65" t="s">
        <v>45</v>
      </c>
      <c r="C20" s="65" t="s">
        <v>46</v>
      </c>
      <c r="D20" s="65"/>
      <c r="E20" s="65"/>
      <c r="F20" s="65" t="s">
        <v>54</v>
      </c>
      <c r="G20" s="65"/>
      <c r="H20" s="65"/>
      <c r="I20" s="66"/>
    </row>
    <row r="21" spans="1:35" x14ac:dyDescent="0.25">
      <c r="A21" s="67" t="s">
        <v>51</v>
      </c>
      <c r="B21">
        <v>15</v>
      </c>
      <c r="C21">
        <v>25</v>
      </c>
      <c r="F21">
        <v>20</v>
      </c>
      <c r="G21" t="s">
        <v>22</v>
      </c>
      <c r="I21" s="92" t="s">
        <v>47</v>
      </c>
      <c r="J21" s="1"/>
    </row>
    <row r="22" spans="1:35" ht="15.75" thickBot="1" x14ac:dyDescent="0.3">
      <c r="A22" s="68"/>
      <c r="B22" s="69"/>
      <c r="C22" s="69"/>
      <c r="D22" s="69"/>
      <c r="E22" s="69"/>
      <c r="F22" s="69"/>
      <c r="G22" s="69"/>
      <c r="H22" s="69"/>
      <c r="I22" s="62"/>
    </row>
    <row r="23" spans="1:35" x14ac:dyDescent="0.25">
      <c r="A23" s="84" t="s">
        <v>55</v>
      </c>
      <c r="B23" s="85"/>
      <c r="C23" s="85"/>
      <c r="D23" s="85"/>
      <c r="E23" s="85"/>
      <c r="F23" s="85" t="s">
        <v>56</v>
      </c>
      <c r="G23" s="85"/>
      <c r="H23" s="85"/>
      <c r="I23" s="86"/>
    </row>
    <row r="24" spans="1:35" x14ac:dyDescent="0.25">
      <c r="A24" s="87"/>
      <c r="B24" s="35"/>
      <c r="C24" s="35"/>
      <c r="D24" s="35"/>
      <c r="E24" s="35"/>
      <c r="F24" s="35">
        <v>120</v>
      </c>
      <c r="G24" s="35" t="s">
        <v>22</v>
      </c>
      <c r="H24" s="35"/>
      <c r="I24" s="76" t="s">
        <v>57</v>
      </c>
    </row>
    <row r="25" spans="1:35" ht="15.75" thickBot="1" x14ac:dyDescent="0.3">
      <c r="A25" s="89"/>
      <c r="B25" s="90"/>
      <c r="C25" s="90"/>
      <c r="D25" s="90"/>
      <c r="E25" s="90"/>
      <c r="F25" s="90"/>
      <c r="G25" s="90"/>
      <c r="H25" s="90"/>
      <c r="I25" s="91"/>
    </row>
    <row r="26" spans="1:35" x14ac:dyDescent="0.25">
      <c r="A26" s="64" t="s">
        <v>58</v>
      </c>
      <c r="B26" s="65" t="s">
        <v>45</v>
      </c>
      <c r="C26" s="65" t="s">
        <v>59</v>
      </c>
      <c r="D26" s="65" t="s">
        <v>46</v>
      </c>
      <c r="E26" s="65"/>
      <c r="F26" s="65" t="s">
        <v>60</v>
      </c>
      <c r="G26" s="65"/>
      <c r="H26" s="65"/>
      <c r="I26" s="66"/>
    </row>
    <row r="27" spans="1:35" x14ac:dyDescent="0.25">
      <c r="A27" s="67"/>
      <c r="B27">
        <v>75</v>
      </c>
      <c r="C27">
        <v>97</v>
      </c>
      <c r="D27">
        <v>135</v>
      </c>
      <c r="F27">
        <v>99.67</v>
      </c>
      <c r="G27" t="s">
        <v>22</v>
      </c>
      <c r="I27" s="92" t="s">
        <v>61</v>
      </c>
      <c r="J27" s="1"/>
    </row>
    <row r="28" spans="1:35" ht="15.75" thickBot="1" x14ac:dyDescent="0.3">
      <c r="A28" s="68"/>
      <c r="B28" s="69"/>
      <c r="C28" s="69"/>
      <c r="D28" s="69"/>
      <c r="E28" s="69"/>
      <c r="F28" s="69"/>
      <c r="G28" s="69"/>
      <c r="H28" s="69"/>
      <c r="I28" s="62"/>
    </row>
    <row r="29" spans="1:35" x14ac:dyDescent="0.25">
      <c r="A29" s="84" t="s">
        <v>62</v>
      </c>
      <c r="B29" s="85" t="s">
        <v>45</v>
      </c>
      <c r="C29" s="85"/>
      <c r="D29" s="85" t="s">
        <v>46</v>
      </c>
      <c r="E29" s="85"/>
      <c r="F29" s="85" t="s">
        <v>63</v>
      </c>
      <c r="G29" s="85"/>
      <c r="H29" s="85"/>
      <c r="I29" s="86"/>
      <c r="K29" t="s">
        <v>87</v>
      </c>
    </row>
    <row r="30" spans="1:35" x14ac:dyDescent="0.25">
      <c r="A30" s="87"/>
      <c r="B30" s="35">
        <v>20</v>
      </c>
      <c r="C30" s="35"/>
      <c r="D30" s="35">
        <v>30</v>
      </c>
      <c r="E30" s="35"/>
      <c r="F30" s="35">
        <v>25</v>
      </c>
      <c r="G30" s="35" t="s">
        <v>22</v>
      </c>
      <c r="H30" s="35"/>
      <c r="I30" s="76" t="s">
        <v>64</v>
      </c>
      <c r="J30" s="1"/>
    </row>
    <row r="31" spans="1:35" ht="15.75" thickBot="1" x14ac:dyDescent="0.3">
      <c r="A31" s="89"/>
      <c r="B31" s="90"/>
      <c r="C31" s="90"/>
      <c r="D31" s="90"/>
      <c r="E31" s="90"/>
      <c r="F31" s="90"/>
      <c r="G31" s="90"/>
      <c r="H31" s="90"/>
      <c r="I31" s="91"/>
      <c r="AI31" s="33"/>
    </row>
    <row r="32" spans="1:35" ht="15.75" thickBot="1" x14ac:dyDescent="0.3">
      <c r="A32" s="138" t="s">
        <v>73</v>
      </c>
      <c r="B32" s="139"/>
      <c r="C32" s="140"/>
    </row>
    <row r="33" spans="1:43" x14ac:dyDescent="0.25">
      <c r="A33" s="64" t="s">
        <v>31</v>
      </c>
      <c r="B33" s="65"/>
      <c r="C33" s="66"/>
    </row>
    <row r="34" spans="1:43" x14ac:dyDescent="0.25">
      <c r="A34" s="67" t="s">
        <v>72</v>
      </c>
      <c r="C34" s="63"/>
    </row>
    <row r="35" spans="1:43" x14ac:dyDescent="0.25">
      <c r="A35" s="67" t="s">
        <v>32</v>
      </c>
      <c r="C35" s="63"/>
    </row>
    <row r="36" spans="1:43" ht="16.5" thickBot="1" x14ac:dyDescent="0.3">
      <c r="A36" s="67" t="s">
        <v>33</v>
      </c>
      <c r="B36">
        <f>190/4</f>
        <v>47.5</v>
      </c>
      <c r="C36" s="63" t="s">
        <v>90</v>
      </c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</row>
    <row r="37" spans="1:43" ht="15" customHeight="1" x14ac:dyDescent="0.25">
      <c r="A37" s="67" t="s">
        <v>89</v>
      </c>
      <c r="B37">
        <v>10080</v>
      </c>
      <c r="C37" s="63" t="s">
        <v>90</v>
      </c>
      <c r="H37" s="104"/>
      <c r="I37" s="105" t="s">
        <v>82</v>
      </c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 t="s">
        <v>83</v>
      </c>
      <c r="W37" s="104"/>
      <c r="X37" s="104"/>
      <c r="Y37" s="104"/>
      <c r="Z37" s="104"/>
      <c r="AA37" s="104"/>
      <c r="AB37" s="104"/>
      <c r="AC37" s="104"/>
      <c r="AD37" s="106"/>
      <c r="AE37" s="104"/>
      <c r="AF37" s="104"/>
      <c r="AK37" s="132" t="s">
        <v>105</v>
      </c>
      <c r="AL37" s="133"/>
      <c r="AM37" s="133"/>
      <c r="AN37" s="133"/>
      <c r="AO37" s="133"/>
      <c r="AP37" s="133"/>
    </row>
    <row r="38" spans="1:43" ht="15" customHeight="1" thickBot="1" x14ac:dyDescent="0.3">
      <c r="A38" s="68" t="s">
        <v>93</v>
      </c>
      <c r="B38" s="69">
        <f>2/100</f>
        <v>0.02</v>
      </c>
      <c r="C38" s="62" t="s">
        <v>94</v>
      </c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K38" s="134"/>
      <c r="AL38" s="135"/>
      <c r="AM38" s="135"/>
      <c r="AN38" s="135"/>
      <c r="AO38" s="135"/>
      <c r="AP38" s="135"/>
    </row>
    <row r="39" spans="1:43" ht="16.5" thickBot="1" x14ac:dyDescent="0.3">
      <c r="H39" s="107" t="s">
        <v>85</v>
      </c>
      <c r="I39" s="108"/>
      <c r="J39" s="104"/>
      <c r="K39" s="104"/>
      <c r="L39" s="104"/>
      <c r="M39" s="105" t="s">
        <v>84</v>
      </c>
      <c r="N39" s="104"/>
      <c r="O39" s="104"/>
      <c r="P39" s="104"/>
      <c r="Q39" s="104"/>
      <c r="R39" s="105" t="s">
        <v>100</v>
      </c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5" t="s">
        <v>86</v>
      </c>
      <c r="AE39" s="104"/>
      <c r="AF39" s="104"/>
      <c r="AK39" s="136"/>
      <c r="AL39" s="137"/>
      <c r="AM39" s="137"/>
      <c r="AN39" s="137"/>
      <c r="AO39" s="137"/>
      <c r="AP39" s="137"/>
    </row>
    <row r="40" spans="1:43" x14ac:dyDescent="0.25">
      <c r="B40" s="142" t="s">
        <v>65</v>
      </c>
      <c r="C40" s="144" t="s">
        <v>16</v>
      </c>
      <c r="D40" s="145"/>
      <c r="E40" s="146" t="s">
        <v>27</v>
      </c>
      <c r="F40" s="147"/>
      <c r="G40" s="147"/>
      <c r="H40" s="148"/>
      <c r="I40" s="144" t="s">
        <v>35</v>
      </c>
      <c r="J40" s="149"/>
      <c r="K40" s="149"/>
      <c r="L40" s="145"/>
      <c r="M40" s="146" t="s">
        <v>74</v>
      </c>
      <c r="N40" s="147"/>
      <c r="O40" s="147"/>
      <c r="P40" s="148"/>
      <c r="Q40" s="144" t="s">
        <v>75</v>
      </c>
      <c r="R40" s="149"/>
      <c r="S40" s="149"/>
      <c r="T40" s="149"/>
      <c r="U40" s="150"/>
      <c r="V40" s="146" t="s">
        <v>76</v>
      </c>
      <c r="W40" s="147"/>
      <c r="X40" s="147"/>
      <c r="Y40" s="148"/>
      <c r="Z40" s="144" t="s">
        <v>79</v>
      </c>
      <c r="AA40" s="149"/>
      <c r="AB40" s="149"/>
      <c r="AC40" s="145"/>
      <c r="AD40" s="146" t="s">
        <v>80</v>
      </c>
      <c r="AE40" s="147"/>
      <c r="AF40" s="147"/>
      <c r="AG40" s="148"/>
      <c r="AH40" s="95" t="s">
        <v>92</v>
      </c>
      <c r="AI40" s="95" t="s">
        <v>81</v>
      </c>
      <c r="AK40" s="130" t="s">
        <v>99</v>
      </c>
      <c r="AL40" s="130" t="s">
        <v>101</v>
      </c>
      <c r="AM40" s="130" t="s">
        <v>102</v>
      </c>
      <c r="AN40" s="130" t="s">
        <v>103</v>
      </c>
      <c r="AO40" s="130" t="s">
        <v>104</v>
      </c>
      <c r="AP40" s="50"/>
    </row>
    <row r="41" spans="1:43" x14ac:dyDescent="0.25">
      <c r="B41" s="143"/>
      <c r="C41" s="5" t="s">
        <v>66</v>
      </c>
      <c r="D41" s="5" t="s">
        <v>67</v>
      </c>
      <c r="E41" s="4" t="s">
        <v>68</v>
      </c>
      <c r="F41" s="4" t="s">
        <v>70</v>
      </c>
      <c r="G41" s="4" t="s">
        <v>69</v>
      </c>
      <c r="H41" s="4" t="s">
        <v>71</v>
      </c>
      <c r="I41" s="5" t="s">
        <v>68</v>
      </c>
      <c r="J41" s="5" t="s">
        <v>70</v>
      </c>
      <c r="K41" s="5" t="s">
        <v>69</v>
      </c>
      <c r="L41" s="5" t="s">
        <v>71</v>
      </c>
      <c r="M41" s="4" t="s">
        <v>68</v>
      </c>
      <c r="N41" s="4" t="s">
        <v>70</v>
      </c>
      <c r="O41" s="4" t="s">
        <v>69</v>
      </c>
      <c r="P41" s="4" t="s">
        <v>71</v>
      </c>
      <c r="Q41" s="5" t="s">
        <v>68</v>
      </c>
      <c r="R41" s="5" t="s">
        <v>77</v>
      </c>
      <c r="S41" s="5" t="s">
        <v>78</v>
      </c>
      <c r="T41" s="36" t="s">
        <v>69</v>
      </c>
      <c r="U41" s="5" t="s">
        <v>71</v>
      </c>
      <c r="V41" s="37" t="s">
        <v>68</v>
      </c>
      <c r="W41" s="4" t="s">
        <v>70</v>
      </c>
      <c r="X41" s="4" t="s">
        <v>69</v>
      </c>
      <c r="Y41" s="4" t="s">
        <v>71</v>
      </c>
      <c r="Z41" s="5" t="s">
        <v>68</v>
      </c>
      <c r="AA41" s="5" t="s">
        <v>70</v>
      </c>
      <c r="AB41" s="5" t="s">
        <v>69</v>
      </c>
      <c r="AC41" s="5" t="s">
        <v>71</v>
      </c>
      <c r="AD41" s="8" t="s">
        <v>68</v>
      </c>
      <c r="AE41" s="8" t="s">
        <v>70</v>
      </c>
      <c r="AF41" s="8" t="s">
        <v>69</v>
      </c>
      <c r="AG41" s="38" t="s">
        <v>71</v>
      </c>
      <c r="AH41" s="95"/>
      <c r="AI41" s="95"/>
      <c r="AK41" s="131"/>
      <c r="AL41" s="131"/>
      <c r="AM41" s="131"/>
      <c r="AN41" s="131"/>
      <c r="AO41" s="131"/>
      <c r="AP41" s="52" t="s">
        <v>135</v>
      </c>
    </row>
    <row r="42" spans="1:43" x14ac:dyDescent="0.25">
      <c r="B42" s="8">
        <v>1</v>
      </c>
      <c r="C42" s="11" cm="1">
        <f t="array" aca="1" ref="C42" ca="1">_xll.RiskGamma(1,1/$B$5)</f>
        <v>100</v>
      </c>
      <c r="D42" s="12">
        <f ca="1">C42</f>
        <v>100</v>
      </c>
      <c r="E42" s="15">
        <f ca="1">D42</f>
        <v>100</v>
      </c>
      <c r="F42" s="3" cm="1">
        <f t="array" aca="1" ref="F42" ca="1">_xll.RiskPert($B$8,$E$8,$D$8)</f>
        <v>50</v>
      </c>
      <c r="G42" s="16">
        <f t="shared" ref="G42:G73" ca="1" si="0">F42+E42</f>
        <v>150</v>
      </c>
      <c r="H42" s="17">
        <f t="shared" ref="H42:H73" ca="1" si="1">G42-D42</f>
        <v>50</v>
      </c>
      <c r="I42" s="23">
        <f t="shared" ref="I42:I73" ca="1" si="2">G42</f>
        <v>150</v>
      </c>
      <c r="J42" s="24" cm="1">
        <f t="array" aca="1" ref="J42" ca="1">_xll.RiskUniform($B$12,$D$12)</f>
        <v>60</v>
      </c>
      <c r="K42" s="24">
        <f t="shared" ref="K42:K73" ca="1" si="3">J42+I42</f>
        <v>210</v>
      </c>
      <c r="L42" s="25">
        <f t="shared" ref="L42:L73" ca="1" si="4">I42-G42</f>
        <v>0</v>
      </c>
      <c r="M42" s="15">
        <f t="shared" ref="M42:M47" ca="1" si="5">K42</f>
        <v>210</v>
      </c>
      <c r="N42" s="16" cm="1">
        <f t="array" aca="1" ref="N42" ca="1">_xll.RiskWeibull($B$15,$C$15)</f>
        <v>93.543756289254645</v>
      </c>
      <c r="O42" s="16">
        <f t="shared" ref="O42:O73" ca="1" si="6">N42+M42</f>
        <v>303.54375628925465</v>
      </c>
      <c r="P42" s="17">
        <f t="shared" ref="P42:P73" ca="1" si="7">M42-K42</f>
        <v>0</v>
      </c>
      <c r="Q42" s="23">
        <f t="shared" ref="Q42:Q73" ca="1" si="8">O42</f>
        <v>303.54375628925465</v>
      </c>
      <c r="R42" s="24" cm="1">
        <f t="array" aca="1" ref="R42" ca="1">_xll.RiskGamma($B$18,1/$C$18)</f>
        <v>100</v>
      </c>
      <c r="S42" s="24" cm="1">
        <f t="array" aca="1" ref="S42" ca="1">_xll.RiskUniform($B$21,$C$21)</f>
        <v>20</v>
      </c>
      <c r="T42" s="24">
        <f t="shared" ref="T42:T73" ca="1" si="9">S42+R42+Q42</f>
        <v>423.54375628925465</v>
      </c>
      <c r="U42" s="25">
        <f t="shared" ref="U42:U73" ca="1" si="10">Q42+R42-O42</f>
        <v>100</v>
      </c>
      <c r="V42" s="15">
        <f ca="1">$T$49</f>
        <v>1193.5437562892546</v>
      </c>
      <c r="W42" s="16">
        <f>$F$24</f>
        <v>120</v>
      </c>
      <c r="X42" s="16">
        <f t="shared" ref="X42:X73" ca="1" si="11">W42+V42</f>
        <v>1313.5437562892546</v>
      </c>
      <c r="Y42" s="17">
        <f t="shared" ref="Y42:Y73" ca="1" si="12">V42-T42</f>
        <v>770</v>
      </c>
      <c r="Z42" s="23">
        <f t="shared" ref="Z42:Z73" ca="1" si="13">X42</f>
        <v>1313.5437562892546</v>
      </c>
      <c r="AA42" s="24" cm="1">
        <f t="array" aca="1" ref="AA42" ca="1">_xll.RiskPert($B$27,$C$27,$D$27)</f>
        <v>99.666666666666671</v>
      </c>
      <c r="AB42" s="24">
        <f t="shared" ref="AB42:AB73" ca="1" si="14">AA42+Z42</f>
        <v>1413.2104229559213</v>
      </c>
      <c r="AC42" s="25">
        <f t="shared" ref="AC42:AC73" ca="1" si="15">Z42-X42</f>
        <v>0</v>
      </c>
      <c r="AD42" s="15" cm="1">
        <f t="array" aca="1" ref="AD42" ca="1">IF(MOD(ROW()-42, 8) = 0,INDEX(AB:AB,ROW()),INDEX(AF:AF,ROW()-1))</f>
        <v>1413.2104229559213</v>
      </c>
      <c r="AE42" s="16" cm="1">
        <f t="array" aca="1" ref="AE42" ca="1">_xll.RiskUniform($B$30,$D$30)</f>
        <v>25</v>
      </c>
      <c r="AF42" s="16">
        <f t="shared" ref="AF42:AF73" ca="1" si="16">AE42+AD42</f>
        <v>1438.2104229559213</v>
      </c>
      <c r="AG42" s="17">
        <f t="shared" ref="AG42:AG73" ca="1" si="17">AD42-X42</f>
        <v>99.666666666666742</v>
      </c>
      <c r="AH42" s="96" t="str">
        <f t="shared" ref="AH42:AH73" ca="1" si="18">IF(AF42&gt;$B$37,"Stop,Reached","Not Yet")</f>
        <v>Not Yet</v>
      </c>
      <c r="AI42" s="112">
        <f t="shared" ref="AI42:AI73" ca="1" si="19">AF42-D42</f>
        <v>1338.2104229559213</v>
      </c>
      <c r="AK42" s="113">
        <f t="shared" ref="AK42:AK73" ca="1" si="20">IF(AF42&gt;10080,"",AI42)</f>
        <v>1338.2104229559213</v>
      </c>
      <c r="AL42" s="48">
        <f t="shared" ref="AL42:AL73" ca="1" si="21">IF(AF42&gt;10080,"",H42)</f>
        <v>50</v>
      </c>
      <c r="AM42" s="48">
        <f t="shared" ref="AM42:AM73" ca="1" si="22">IF(AF42&gt;10080,"",U42)</f>
        <v>100</v>
      </c>
      <c r="AN42" s="48">
        <f t="shared" ref="AN42:AN73" ca="1" si="23">IF(AF42&gt;10080,"",Y42)</f>
        <v>770</v>
      </c>
      <c r="AO42" s="49">
        <f t="shared" ref="AO42:AO73" ca="1" si="24">IF(AF42&gt;10080,"",AG42)</f>
        <v>99.666666666666742</v>
      </c>
      <c r="AP42" s="50">
        <f ca="1">IF(AK42&lt;=1440,1,"")</f>
        <v>1</v>
      </c>
      <c r="AQ42" s="33"/>
    </row>
    <row r="43" spans="1:43" x14ac:dyDescent="0.25">
      <c r="B43" s="9">
        <v>2</v>
      </c>
      <c r="C43" s="13" cm="1">
        <f t="array" aca="1" ref="C43" ca="1">_xll.RiskGamma(1,1/$B$5)</f>
        <v>100</v>
      </c>
      <c r="D43" s="14">
        <f t="shared" ref="D43:D74" ca="1" si="25">D42+C43</f>
        <v>200</v>
      </c>
      <c r="E43" s="18">
        <f t="shared" ref="E43:E74" ca="1" si="26">MAX(K42,D43)</f>
        <v>210</v>
      </c>
      <c r="F43" s="34" cm="1">
        <f t="array" aca="1" ref="F43" ca="1">_xll.RiskPert($B$8,$E$8,$D$8)</f>
        <v>50</v>
      </c>
      <c r="G43" s="6">
        <f t="shared" ca="1" si="0"/>
        <v>260</v>
      </c>
      <c r="H43" s="19">
        <f t="shared" ca="1" si="1"/>
        <v>60</v>
      </c>
      <c r="I43" s="26">
        <f t="shared" ca="1" si="2"/>
        <v>260</v>
      </c>
      <c r="J43" s="7" cm="1">
        <f t="array" aca="1" ref="J43" ca="1">_xll.RiskUniform($B$12,$D$12)</f>
        <v>60</v>
      </c>
      <c r="K43" s="7">
        <f t="shared" ca="1" si="3"/>
        <v>320</v>
      </c>
      <c r="L43" s="27">
        <f t="shared" ca="1" si="4"/>
        <v>0</v>
      </c>
      <c r="M43" s="18">
        <f t="shared" ca="1" si="5"/>
        <v>320</v>
      </c>
      <c r="N43" s="6" cm="1">
        <f t="array" aca="1" ref="N43" ca="1">_xll.RiskWeibull($B$15,$C$15)</f>
        <v>93.543756289254645</v>
      </c>
      <c r="O43" s="6">
        <f t="shared" ca="1" si="6"/>
        <v>413.54375628925465</v>
      </c>
      <c r="P43" s="19">
        <f t="shared" ca="1" si="7"/>
        <v>0</v>
      </c>
      <c r="Q43" s="26">
        <f t="shared" ca="1" si="8"/>
        <v>413.54375628925465</v>
      </c>
      <c r="R43" s="7" cm="1">
        <f t="array" aca="1" ref="R43" ca="1">_xll.RiskGamma($B$18,1/$C$18)</f>
        <v>100</v>
      </c>
      <c r="S43" s="7" cm="1">
        <f t="array" aca="1" ref="S43" ca="1">_xll.RiskUniform($B$21,$C$21)</f>
        <v>20</v>
      </c>
      <c r="T43" s="7">
        <f t="shared" ca="1" si="9"/>
        <v>533.54375628925459</v>
      </c>
      <c r="U43" s="27">
        <f t="shared" ca="1" si="10"/>
        <v>99.999999999999943</v>
      </c>
      <c r="V43" s="18">
        <f t="shared" ref="V43:V49" ca="1" si="27">$T$49</f>
        <v>1193.5437562892546</v>
      </c>
      <c r="W43" s="6">
        <f>$F$24</f>
        <v>120</v>
      </c>
      <c r="X43" s="6">
        <f t="shared" ca="1" si="11"/>
        <v>1313.5437562892546</v>
      </c>
      <c r="Y43" s="19">
        <f t="shared" ca="1" si="12"/>
        <v>660</v>
      </c>
      <c r="Z43" s="26">
        <f t="shared" ca="1" si="13"/>
        <v>1313.5437562892546</v>
      </c>
      <c r="AA43" s="7" cm="1">
        <f t="array" aca="1" ref="AA43" ca="1">_xll.RiskPert($B$27,$C$27,$D$27)</f>
        <v>99.666666666666671</v>
      </c>
      <c r="AB43" s="7">
        <f t="shared" ca="1" si="14"/>
        <v>1413.2104229559213</v>
      </c>
      <c r="AC43" s="27">
        <f t="shared" ca="1" si="15"/>
        <v>0</v>
      </c>
      <c r="AD43" s="18" cm="1">
        <f t="array" aca="1" ref="AD43" ca="1">IF(MOD(ROW()-42, 8) = 0,INDEX(AB:AB,ROW()),INDEX(AF:AF,ROW()-1))</f>
        <v>1438.2104229559213</v>
      </c>
      <c r="AE43" s="6" cm="1">
        <f t="array" aca="1" ref="AE43" ca="1">_xll.RiskUniform($B$30,$D$30)</f>
        <v>25</v>
      </c>
      <c r="AF43" s="6">
        <f t="shared" ca="1" si="16"/>
        <v>1463.2104229559213</v>
      </c>
      <c r="AG43" s="19">
        <f t="shared" ca="1" si="17"/>
        <v>124.66666666666674</v>
      </c>
      <c r="AH43" s="97" t="str">
        <f t="shared" ca="1" si="18"/>
        <v>Not Yet</v>
      </c>
      <c r="AI43" s="116">
        <f t="shared" ca="1" si="19"/>
        <v>1263.2104229559213</v>
      </c>
      <c r="AK43" s="114">
        <f t="shared" ca="1" si="20"/>
        <v>1263.2104229559213</v>
      </c>
      <c r="AL43" s="50">
        <f t="shared" ca="1" si="21"/>
        <v>60</v>
      </c>
      <c r="AM43" s="50">
        <f t="shared" ca="1" si="22"/>
        <v>99.999999999999943</v>
      </c>
      <c r="AN43" s="50">
        <f t="shared" ca="1" si="23"/>
        <v>660</v>
      </c>
      <c r="AO43" s="51">
        <f t="shared" ca="1" si="24"/>
        <v>124.66666666666674</v>
      </c>
      <c r="AP43" s="50">
        <f t="shared" ref="AP43:AP106" ca="1" si="28">IF(AK43&lt;=1440,1,"")</f>
        <v>1</v>
      </c>
    </row>
    <row r="44" spans="1:43" x14ac:dyDescent="0.25">
      <c r="B44" s="9">
        <v>3</v>
      </c>
      <c r="C44" s="13" cm="1">
        <f t="array" aca="1" ref="C44" ca="1">_xll.RiskGamma(1,1/$B$5)</f>
        <v>100</v>
      </c>
      <c r="D44" s="14">
        <f t="shared" ca="1" si="25"/>
        <v>300</v>
      </c>
      <c r="E44" s="18">
        <f t="shared" ca="1" si="26"/>
        <v>320</v>
      </c>
      <c r="F44" s="34" cm="1">
        <f t="array" aca="1" ref="F44" ca="1">_xll.RiskPert($B$8,$E$8,$D$8)</f>
        <v>50</v>
      </c>
      <c r="G44" s="6">
        <f t="shared" ca="1" si="0"/>
        <v>370</v>
      </c>
      <c r="H44" s="19">
        <f t="shared" ca="1" si="1"/>
        <v>70</v>
      </c>
      <c r="I44" s="26">
        <f t="shared" ca="1" si="2"/>
        <v>370</v>
      </c>
      <c r="J44" s="7" cm="1">
        <f t="array" aca="1" ref="J44" ca="1">_xll.RiskUniform($B$12,$D$12)</f>
        <v>60</v>
      </c>
      <c r="K44" s="7">
        <f t="shared" ca="1" si="3"/>
        <v>430</v>
      </c>
      <c r="L44" s="27">
        <f t="shared" ca="1" si="4"/>
        <v>0</v>
      </c>
      <c r="M44" s="18">
        <f t="shared" ca="1" si="5"/>
        <v>430</v>
      </c>
      <c r="N44" s="6" cm="1">
        <f t="array" aca="1" ref="N44" ca="1">_xll.RiskWeibull($B$15,$C$15)</f>
        <v>93.543756289254645</v>
      </c>
      <c r="O44" s="6">
        <f t="shared" ca="1" si="6"/>
        <v>523.54375628925459</v>
      </c>
      <c r="P44" s="19">
        <f t="shared" ca="1" si="7"/>
        <v>0</v>
      </c>
      <c r="Q44" s="26">
        <f t="shared" ca="1" si="8"/>
        <v>523.54375628925459</v>
      </c>
      <c r="R44" s="7" cm="1">
        <f t="array" aca="1" ref="R44" ca="1">_xll.RiskGamma($B$18,1/$C$18)</f>
        <v>100</v>
      </c>
      <c r="S44" s="7" cm="1">
        <f t="array" aca="1" ref="S44" ca="1">_xll.RiskUniform($B$21,$C$21)</f>
        <v>20</v>
      </c>
      <c r="T44" s="7">
        <f t="shared" ca="1" si="9"/>
        <v>643.54375628925459</v>
      </c>
      <c r="U44" s="27">
        <f t="shared" ca="1" si="10"/>
        <v>100</v>
      </c>
      <c r="V44" s="18">
        <f t="shared" ca="1" si="27"/>
        <v>1193.5437562892546</v>
      </c>
      <c r="W44" s="6">
        <f t="shared" ref="W44:W145" si="29">$F$24</f>
        <v>120</v>
      </c>
      <c r="X44" s="6">
        <f t="shared" ca="1" si="11"/>
        <v>1313.5437562892546</v>
      </c>
      <c r="Y44" s="19">
        <f t="shared" ca="1" si="12"/>
        <v>550</v>
      </c>
      <c r="Z44" s="26">
        <f t="shared" ca="1" si="13"/>
        <v>1313.5437562892546</v>
      </c>
      <c r="AA44" s="7" cm="1">
        <f t="array" aca="1" ref="AA44" ca="1">_xll.RiskPert($B$27,$C$27,$D$27)</f>
        <v>99.666666666666671</v>
      </c>
      <c r="AB44" s="7">
        <f t="shared" ca="1" si="14"/>
        <v>1413.2104229559213</v>
      </c>
      <c r="AC44" s="27">
        <f t="shared" ca="1" si="15"/>
        <v>0</v>
      </c>
      <c r="AD44" s="18" cm="1">
        <f t="array" aca="1" ref="AD44" ca="1">IF(MOD(ROW()-42, 8) = 0,INDEX(AB:AB,ROW()),INDEX(AF:AF,ROW()-1))</f>
        <v>1463.2104229559213</v>
      </c>
      <c r="AE44" s="6" cm="1">
        <f t="array" aca="1" ref="AE44" ca="1">_xll.RiskUniform($B$30,$D$30)</f>
        <v>25</v>
      </c>
      <c r="AF44" s="6">
        <f t="shared" ca="1" si="16"/>
        <v>1488.2104229559213</v>
      </c>
      <c r="AG44" s="19">
        <f t="shared" ca="1" si="17"/>
        <v>149.66666666666674</v>
      </c>
      <c r="AH44" s="97" t="str">
        <f t="shared" ca="1" si="18"/>
        <v>Not Yet</v>
      </c>
      <c r="AI44" s="116">
        <f t="shared" ca="1" si="19"/>
        <v>1188.2104229559213</v>
      </c>
      <c r="AK44" s="114">
        <f t="shared" ca="1" si="20"/>
        <v>1188.2104229559213</v>
      </c>
      <c r="AL44" s="50">
        <f t="shared" ca="1" si="21"/>
        <v>70</v>
      </c>
      <c r="AM44" s="50">
        <f t="shared" ca="1" si="22"/>
        <v>100</v>
      </c>
      <c r="AN44" s="50">
        <f t="shared" ca="1" si="23"/>
        <v>550</v>
      </c>
      <c r="AO44" s="51">
        <f t="shared" ca="1" si="24"/>
        <v>149.66666666666674</v>
      </c>
      <c r="AP44" s="50">
        <f t="shared" ca="1" si="28"/>
        <v>1</v>
      </c>
    </row>
    <row r="45" spans="1:43" x14ac:dyDescent="0.25">
      <c r="B45" s="9">
        <v>4</v>
      </c>
      <c r="C45" s="13" cm="1">
        <f t="array" aca="1" ref="C45" ca="1">_xll.RiskGamma(1,1/$B$5)</f>
        <v>100</v>
      </c>
      <c r="D45" s="14">
        <f t="shared" ca="1" si="25"/>
        <v>400</v>
      </c>
      <c r="E45" s="18">
        <f t="shared" ca="1" si="26"/>
        <v>430</v>
      </c>
      <c r="F45" s="34" cm="1">
        <f t="array" aca="1" ref="F45" ca="1">_xll.RiskPert($B$8,$E$8,$D$8)</f>
        <v>50</v>
      </c>
      <c r="G45" s="6">
        <f t="shared" ca="1" si="0"/>
        <v>480</v>
      </c>
      <c r="H45" s="19">
        <f t="shared" ca="1" si="1"/>
        <v>80</v>
      </c>
      <c r="I45" s="26">
        <f t="shared" ca="1" si="2"/>
        <v>480</v>
      </c>
      <c r="J45" s="7" cm="1">
        <f t="array" aca="1" ref="J45" ca="1">_xll.RiskUniform($B$12,$D$12)</f>
        <v>60</v>
      </c>
      <c r="K45" s="7">
        <f t="shared" ca="1" si="3"/>
        <v>540</v>
      </c>
      <c r="L45" s="27">
        <f t="shared" ca="1" si="4"/>
        <v>0</v>
      </c>
      <c r="M45" s="18">
        <f t="shared" ca="1" si="5"/>
        <v>540</v>
      </c>
      <c r="N45" s="6" cm="1">
        <f t="array" aca="1" ref="N45" ca="1">_xll.RiskWeibull($B$15,$C$15)</f>
        <v>93.543756289254645</v>
      </c>
      <c r="O45" s="6">
        <f t="shared" ca="1" si="6"/>
        <v>633.54375628925459</v>
      </c>
      <c r="P45" s="19">
        <f t="shared" ca="1" si="7"/>
        <v>0</v>
      </c>
      <c r="Q45" s="26">
        <f t="shared" ca="1" si="8"/>
        <v>633.54375628925459</v>
      </c>
      <c r="R45" s="7" cm="1">
        <f t="array" aca="1" ref="R45" ca="1">_xll.RiskGamma($B$18,1/$C$18)</f>
        <v>100</v>
      </c>
      <c r="S45" s="7" cm="1">
        <f t="array" aca="1" ref="S45" ca="1">_xll.RiskUniform($B$21,$C$21)</f>
        <v>20</v>
      </c>
      <c r="T45" s="7">
        <f t="shared" ca="1" si="9"/>
        <v>753.54375628925459</v>
      </c>
      <c r="U45" s="27">
        <f t="shared" ca="1" si="10"/>
        <v>100</v>
      </c>
      <c r="V45" s="18">
        <f t="shared" ca="1" si="27"/>
        <v>1193.5437562892546</v>
      </c>
      <c r="W45" s="6">
        <f t="shared" si="29"/>
        <v>120</v>
      </c>
      <c r="X45" s="6">
        <f t="shared" ca="1" si="11"/>
        <v>1313.5437562892546</v>
      </c>
      <c r="Y45" s="19">
        <f t="shared" ca="1" si="12"/>
        <v>440</v>
      </c>
      <c r="Z45" s="26">
        <f t="shared" ca="1" si="13"/>
        <v>1313.5437562892546</v>
      </c>
      <c r="AA45" s="7" cm="1">
        <f t="array" aca="1" ref="AA45" ca="1">_xll.RiskPert($B$27,$C$27,$D$27)</f>
        <v>99.666666666666671</v>
      </c>
      <c r="AB45" s="7">
        <f t="shared" ca="1" si="14"/>
        <v>1413.2104229559213</v>
      </c>
      <c r="AC45" s="27">
        <f t="shared" ca="1" si="15"/>
        <v>0</v>
      </c>
      <c r="AD45" s="18" cm="1">
        <f t="array" aca="1" ref="AD45" ca="1">IF(MOD(ROW()-42, 8) = 0,INDEX(AB:AB,ROW()),INDEX(AF:AF,ROW()-1))</f>
        <v>1488.2104229559213</v>
      </c>
      <c r="AE45" s="6" cm="1">
        <f t="array" aca="1" ref="AE45" ca="1">_xll.RiskUniform($B$30,$D$30)</f>
        <v>25</v>
      </c>
      <c r="AF45" s="6">
        <f t="shared" ca="1" si="16"/>
        <v>1513.2104229559213</v>
      </c>
      <c r="AG45" s="19">
        <f t="shared" ca="1" si="17"/>
        <v>174.66666666666674</v>
      </c>
      <c r="AH45" s="97" t="str">
        <f t="shared" ca="1" si="18"/>
        <v>Not Yet</v>
      </c>
      <c r="AI45" s="116">
        <f t="shared" ca="1" si="19"/>
        <v>1113.2104229559213</v>
      </c>
      <c r="AK45" s="114">
        <f t="shared" ca="1" si="20"/>
        <v>1113.2104229559213</v>
      </c>
      <c r="AL45" s="50">
        <f t="shared" ca="1" si="21"/>
        <v>80</v>
      </c>
      <c r="AM45" s="50">
        <f t="shared" ca="1" si="22"/>
        <v>100</v>
      </c>
      <c r="AN45" s="50">
        <f t="shared" ca="1" si="23"/>
        <v>440</v>
      </c>
      <c r="AO45" s="51">
        <f t="shared" ca="1" si="24"/>
        <v>174.66666666666674</v>
      </c>
      <c r="AP45" s="50">
        <f t="shared" ca="1" si="28"/>
        <v>1</v>
      </c>
    </row>
    <row r="46" spans="1:43" x14ac:dyDescent="0.25">
      <c r="B46" s="9">
        <v>5</v>
      </c>
      <c r="C46" s="13" cm="1">
        <f t="array" aca="1" ref="C46" ca="1">_xll.RiskGamma(1,1/$B$5)</f>
        <v>100</v>
      </c>
      <c r="D46" s="14">
        <f t="shared" ca="1" si="25"/>
        <v>500</v>
      </c>
      <c r="E46" s="18">
        <f t="shared" ca="1" si="26"/>
        <v>540</v>
      </c>
      <c r="F46" s="34" cm="1">
        <f t="array" aca="1" ref="F46" ca="1">_xll.RiskPert($B$8,$E$8,$D$8)</f>
        <v>50</v>
      </c>
      <c r="G46" s="6">
        <f t="shared" ca="1" si="0"/>
        <v>590</v>
      </c>
      <c r="H46" s="19">
        <f t="shared" ca="1" si="1"/>
        <v>90</v>
      </c>
      <c r="I46" s="26">
        <f t="shared" ca="1" si="2"/>
        <v>590</v>
      </c>
      <c r="J46" s="7" cm="1">
        <f t="array" aca="1" ref="J46" ca="1">_xll.RiskUniform($B$12,$D$12)</f>
        <v>60</v>
      </c>
      <c r="K46" s="7">
        <f t="shared" ca="1" si="3"/>
        <v>650</v>
      </c>
      <c r="L46" s="27">
        <f t="shared" ca="1" si="4"/>
        <v>0</v>
      </c>
      <c r="M46" s="18">
        <f t="shared" ca="1" si="5"/>
        <v>650</v>
      </c>
      <c r="N46" s="6" cm="1">
        <f t="array" aca="1" ref="N46" ca="1">_xll.RiskWeibull($B$15,$C$15)</f>
        <v>93.543756289254645</v>
      </c>
      <c r="O46" s="6">
        <f t="shared" ca="1" si="6"/>
        <v>743.54375628925459</v>
      </c>
      <c r="P46" s="19">
        <f t="shared" ca="1" si="7"/>
        <v>0</v>
      </c>
      <c r="Q46" s="26">
        <f t="shared" ca="1" si="8"/>
        <v>743.54375628925459</v>
      </c>
      <c r="R46" s="7" cm="1">
        <f t="array" aca="1" ref="R46" ca="1">_xll.RiskGamma($B$18,1/$C$18)</f>
        <v>100</v>
      </c>
      <c r="S46" s="7" cm="1">
        <f t="array" aca="1" ref="S46" ca="1">_xll.RiskUniform($B$21,$C$21)</f>
        <v>20</v>
      </c>
      <c r="T46" s="7">
        <f t="shared" ca="1" si="9"/>
        <v>863.54375628925459</v>
      </c>
      <c r="U46" s="27">
        <f t="shared" ca="1" si="10"/>
        <v>100</v>
      </c>
      <c r="V46" s="18">
        <f t="shared" ca="1" si="27"/>
        <v>1193.5437562892546</v>
      </c>
      <c r="W46" s="6">
        <f t="shared" si="29"/>
        <v>120</v>
      </c>
      <c r="X46" s="6">
        <f t="shared" ca="1" si="11"/>
        <v>1313.5437562892546</v>
      </c>
      <c r="Y46" s="19">
        <f t="shared" ca="1" si="12"/>
        <v>330</v>
      </c>
      <c r="Z46" s="26">
        <f t="shared" ca="1" si="13"/>
        <v>1313.5437562892546</v>
      </c>
      <c r="AA46" s="7" cm="1">
        <f t="array" aca="1" ref="AA46" ca="1">_xll.RiskPert($B$27,$C$27,$D$27)</f>
        <v>99.666666666666671</v>
      </c>
      <c r="AB46" s="7">
        <f t="shared" ca="1" si="14"/>
        <v>1413.2104229559213</v>
      </c>
      <c r="AC46" s="27">
        <f t="shared" ca="1" si="15"/>
        <v>0</v>
      </c>
      <c r="AD46" s="18" cm="1">
        <f t="array" aca="1" ref="AD46" ca="1">IF(MOD(ROW()-42, 8) = 0,INDEX(AB:AB,ROW()),INDEX(AF:AF,ROW()-1))</f>
        <v>1513.2104229559213</v>
      </c>
      <c r="AE46" s="6" cm="1">
        <f t="array" aca="1" ref="AE46" ca="1">_xll.RiskUniform($B$30,$D$30)</f>
        <v>25</v>
      </c>
      <c r="AF46" s="6">
        <f t="shared" ca="1" si="16"/>
        <v>1538.2104229559213</v>
      </c>
      <c r="AG46" s="19">
        <f t="shared" ca="1" si="17"/>
        <v>199.66666666666674</v>
      </c>
      <c r="AH46" s="97" t="str">
        <f t="shared" ca="1" si="18"/>
        <v>Not Yet</v>
      </c>
      <c r="AI46" s="116">
        <f t="shared" ca="1" si="19"/>
        <v>1038.2104229559213</v>
      </c>
      <c r="AK46" s="114">
        <f t="shared" ca="1" si="20"/>
        <v>1038.2104229559213</v>
      </c>
      <c r="AL46" s="50">
        <f t="shared" ca="1" si="21"/>
        <v>90</v>
      </c>
      <c r="AM46" s="50">
        <f t="shared" ca="1" si="22"/>
        <v>100</v>
      </c>
      <c r="AN46" s="50">
        <f t="shared" ca="1" si="23"/>
        <v>330</v>
      </c>
      <c r="AO46" s="51">
        <f t="shared" ca="1" si="24"/>
        <v>199.66666666666674</v>
      </c>
      <c r="AP46" s="50">
        <f t="shared" ca="1" si="28"/>
        <v>1</v>
      </c>
    </row>
    <row r="47" spans="1:43" x14ac:dyDescent="0.25">
      <c r="B47" s="9">
        <v>6</v>
      </c>
      <c r="C47" s="13" cm="1">
        <f t="array" aca="1" ref="C47" ca="1">_xll.RiskGamma(1,1/$B$5)</f>
        <v>100</v>
      </c>
      <c r="D47" s="14">
        <f t="shared" ca="1" si="25"/>
        <v>600</v>
      </c>
      <c r="E47" s="18">
        <f t="shared" ca="1" si="26"/>
        <v>650</v>
      </c>
      <c r="F47" s="34" cm="1">
        <f t="array" aca="1" ref="F47" ca="1">_xll.RiskPert($B$8,$E$8,$D$8)</f>
        <v>50</v>
      </c>
      <c r="G47" s="6">
        <f t="shared" ca="1" si="0"/>
        <v>700</v>
      </c>
      <c r="H47" s="19">
        <f t="shared" ca="1" si="1"/>
        <v>100</v>
      </c>
      <c r="I47" s="26">
        <f t="shared" ca="1" si="2"/>
        <v>700</v>
      </c>
      <c r="J47" s="7" cm="1">
        <f t="array" aca="1" ref="J47" ca="1">_xll.RiskUniform($B$12,$D$12)</f>
        <v>60</v>
      </c>
      <c r="K47" s="7">
        <f t="shared" ca="1" si="3"/>
        <v>760</v>
      </c>
      <c r="L47" s="27">
        <f t="shared" ca="1" si="4"/>
        <v>0</v>
      </c>
      <c r="M47" s="18">
        <f t="shared" ca="1" si="5"/>
        <v>760</v>
      </c>
      <c r="N47" s="6" cm="1">
        <f t="array" aca="1" ref="N47" ca="1">_xll.RiskWeibull($B$15,$C$15)</f>
        <v>93.543756289254645</v>
      </c>
      <c r="O47" s="6">
        <f t="shared" ca="1" si="6"/>
        <v>853.54375628925459</v>
      </c>
      <c r="P47" s="19">
        <f t="shared" ca="1" si="7"/>
        <v>0</v>
      </c>
      <c r="Q47" s="26">
        <f t="shared" ca="1" si="8"/>
        <v>853.54375628925459</v>
      </c>
      <c r="R47" s="7" cm="1">
        <f t="array" aca="1" ref="R47" ca="1">_xll.RiskGamma($B$18,1/$C$18)</f>
        <v>100</v>
      </c>
      <c r="S47" s="7" cm="1">
        <f t="array" aca="1" ref="S47" ca="1">_xll.RiskUniform($B$21,$C$21)</f>
        <v>20</v>
      </c>
      <c r="T47" s="7">
        <f t="shared" ca="1" si="9"/>
        <v>973.54375628925459</v>
      </c>
      <c r="U47" s="27">
        <f t="shared" ca="1" si="10"/>
        <v>100</v>
      </c>
      <c r="V47" s="18">
        <f t="shared" ca="1" si="27"/>
        <v>1193.5437562892546</v>
      </c>
      <c r="W47" s="6">
        <f t="shared" si="29"/>
        <v>120</v>
      </c>
      <c r="X47" s="6">
        <f t="shared" ca="1" si="11"/>
        <v>1313.5437562892546</v>
      </c>
      <c r="Y47" s="19">
        <f t="shared" ca="1" si="12"/>
        <v>220</v>
      </c>
      <c r="Z47" s="26">
        <f t="shared" ca="1" si="13"/>
        <v>1313.5437562892546</v>
      </c>
      <c r="AA47" s="7" cm="1">
        <f t="array" aca="1" ref="AA47" ca="1">_xll.RiskPert($B$27,$C$27,$D$27)</f>
        <v>99.666666666666671</v>
      </c>
      <c r="AB47" s="7">
        <f t="shared" ca="1" si="14"/>
        <v>1413.2104229559213</v>
      </c>
      <c r="AC47" s="27">
        <f t="shared" ca="1" si="15"/>
        <v>0</v>
      </c>
      <c r="AD47" s="18" cm="1">
        <f t="array" aca="1" ref="AD47" ca="1">IF(MOD(ROW()-42, 8) = 0,INDEX(AB:AB,ROW()),INDEX(AF:AF,ROW()-1))</f>
        <v>1538.2104229559213</v>
      </c>
      <c r="AE47" s="6" cm="1">
        <f t="array" aca="1" ref="AE47" ca="1">_xll.RiskUniform($B$30,$D$30)</f>
        <v>25</v>
      </c>
      <c r="AF47" s="6">
        <f t="shared" ca="1" si="16"/>
        <v>1563.2104229559213</v>
      </c>
      <c r="AG47" s="19">
        <f t="shared" ca="1" si="17"/>
        <v>224.66666666666674</v>
      </c>
      <c r="AH47" s="97" t="str">
        <f t="shared" ca="1" si="18"/>
        <v>Not Yet</v>
      </c>
      <c r="AI47" s="116">
        <f t="shared" ca="1" si="19"/>
        <v>963.21042295592133</v>
      </c>
      <c r="AK47" s="114">
        <f t="shared" ca="1" si="20"/>
        <v>963.21042295592133</v>
      </c>
      <c r="AL47" s="50">
        <f t="shared" ca="1" si="21"/>
        <v>100</v>
      </c>
      <c r="AM47" s="50">
        <f t="shared" ca="1" si="22"/>
        <v>100</v>
      </c>
      <c r="AN47" s="50">
        <f t="shared" ca="1" si="23"/>
        <v>220</v>
      </c>
      <c r="AO47" s="51">
        <f t="shared" ca="1" si="24"/>
        <v>224.66666666666674</v>
      </c>
      <c r="AP47" s="50">
        <f t="shared" ca="1" si="28"/>
        <v>1</v>
      </c>
    </row>
    <row r="48" spans="1:43" x14ac:dyDescent="0.25">
      <c r="B48" s="9">
        <v>7</v>
      </c>
      <c r="C48" s="13" cm="1">
        <f t="array" aca="1" ref="C48" ca="1">_xll.RiskGamma(1,1/$B$5)</f>
        <v>100</v>
      </c>
      <c r="D48" s="14">
        <f t="shared" ca="1" si="25"/>
        <v>700</v>
      </c>
      <c r="E48" s="18">
        <f t="shared" ca="1" si="26"/>
        <v>760</v>
      </c>
      <c r="F48" s="34" cm="1">
        <f t="array" aca="1" ref="F48" ca="1">_xll.RiskPert($B$8,$E$8,$D$8)</f>
        <v>50</v>
      </c>
      <c r="G48" s="6">
        <f t="shared" ca="1" si="0"/>
        <v>810</v>
      </c>
      <c r="H48" s="19">
        <f t="shared" ca="1" si="1"/>
        <v>110</v>
      </c>
      <c r="I48" s="26">
        <f t="shared" ca="1" si="2"/>
        <v>810</v>
      </c>
      <c r="J48" s="7" cm="1">
        <f t="array" aca="1" ref="J48" ca="1">_xll.RiskUniform($B$12,$D$12)</f>
        <v>60</v>
      </c>
      <c r="K48" s="7">
        <f t="shared" ca="1" si="3"/>
        <v>870</v>
      </c>
      <c r="L48" s="27">
        <f t="shared" ca="1" si="4"/>
        <v>0</v>
      </c>
      <c r="M48" s="18">
        <f t="shared" ref="M48:M79" ca="1" si="30">MAX(O47,K48)</f>
        <v>870</v>
      </c>
      <c r="N48" s="6" cm="1">
        <f t="array" aca="1" ref="N48" ca="1">_xll.RiskWeibull($B$15,$C$15)</f>
        <v>93.543756289254645</v>
      </c>
      <c r="O48" s="6">
        <f t="shared" ca="1" si="6"/>
        <v>963.54375628925459</v>
      </c>
      <c r="P48" s="19">
        <f t="shared" ca="1" si="7"/>
        <v>0</v>
      </c>
      <c r="Q48" s="26">
        <f t="shared" ca="1" si="8"/>
        <v>963.54375628925459</v>
      </c>
      <c r="R48" s="7" cm="1">
        <f t="array" aca="1" ref="R48" ca="1">_xll.RiskGamma($B$18,1/$C$18)</f>
        <v>100</v>
      </c>
      <c r="S48" s="7" cm="1">
        <f t="array" aca="1" ref="S48" ca="1">_xll.RiskUniform($B$21,$C$21)</f>
        <v>20</v>
      </c>
      <c r="T48" s="7">
        <f t="shared" ca="1" si="9"/>
        <v>1083.5437562892546</v>
      </c>
      <c r="U48" s="27">
        <f t="shared" ca="1" si="10"/>
        <v>100</v>
      </c>
      <c r="V48" s="18">
        <f t="shared" ca="1" si="27"/>
        <v>1193.5437562892546</v>
      </c>
      <c r="W48" s="6">
        <f t="shared" si="29"/>
        <v>120</v>
      </c>
      <c r="X48" s="6">
        <f t="shared" ca="1" si="11"/>
        <v>1313.5437562892546</v>
      </c>
      <c r="Y48" s="19">
        <f t="shared" ca="1" si="12"/>
        <v>110</v>
      </c>
      <c r="Z48" s="26">
        <f t="shared" ca="1" si="13"/>
        <v>1313.5437562892546</v>
      </c>
      <c r="AA48" s="7" cm="1">
        <f t="array" aca="1" ref="AA48" ca="1">_xll.RiskPert($B$27,$C$27,$D$27)</f>
        <v>99.666666666666671</v>
      </c>
      <c r="AB48" s="7">
        <f t="shared" ca="1" si="14"/>
        <v>1413.2104229559213</v>
      </c>
      <c r="AC48" s="27">
        <f t="shared" ca="1" si="15"/>
        <v>0</v>
      </c>
      <c r="AD48" s="18" cm="1">
        <f t="array" aca="1" ref="AD48" ca="1">IF(MOD(ROW()-42, 8) = 0,INDEX(AB:AB,ROW()),INDEX(AF:AF,ROW()-1))</f>
        <v>1563.2104229559213</v>
      </c>
      <c r="AE48" s="6" cm="1">
        <f t="array" aca="1" ref="AE48" ca="1">_xll.RiskUniform($B$30,$D$30)</f>
        <v>25</v>
      </c>
      <c r="AF48" s="6">
        <f t="shared" ca="1" si="16"/>
        <v>1588.2104229559213</v>
      </c>
      <c r="AG48" s="19">
        <f t="shared" ca="1" si="17"/>
        <v>249.66666666666674</v>
      </c>
      <c r="AH48" s="97" t="str">
        <f t="shared" ca="1" si="18"/>
        <v>Not Yet</v>
      </c>
      <c r="AI48" s="116">
        <f t="shared" ca="1" si="19"/>
        <v>888.21042295592133</v>
      </c>
      <c r="AK48" s="114">
        <f t="shared" ca="1" si="20"/>
        <v>888.21042295592133</v>
      </c>
      <c r="AL48" s="50">
        <f t="shared" ca="1" si="21"/>
        <v>110</v>
      </c>
      <c r="AM48" s="50">
        <f t="shared" ca="1" si="22"/>
        <v>100</v>
      </c>
      <c r="AN48" s="50">
        <f t="shared" ca="1" si="23"/>
        <v>110</v>
      </c>
      <c r="AO48" s="51">
        <f t="shared" ca="1" si="24"/>
        <v>249.66666666666674</v>
      </c>
      <c r="AP48" s="50">
        <f t="shared" ca="1" si="28"/>
        <v>1</v>
      </c>
    </row>
    <row r="49" spans="2:42" x14ac:dyDescent="0.25">
      <c r="B49" s="10">
        <v>8</v>
      </c>
      <c r="C49" s="30" cm="1">
        <f t="array" aca="1" ref="C49" ca="1">_xll.RiskGamma(1,1/$B$5)</f>
        <v>100</v>
      </c>
      <c r="D49" s="31">
        <f t="shared" ca="1" si="25"/>
        <v>800</v>
      </c>
      <c r="E49" s="20">
        <f t="shared" ca="1" si="26"/>
        <v>870</v>
      </c>
      <c r="F49" s="32" cm="1">
        <f t="array" aca="1" ref="F49" ca="1">_xll.RiskPert($B$8,$E$8,$D$8)</f>
        <v>50</v>
      </c>
      <c r="G49" s="21">
        <f t="shared" ca="1" si="0"/>
        <v>920</v>
      </c>
      <c r="H49" s="22">
        <f t="shared" ca="1" si="1"/>
        <v>120</v>
      </c>
      <c r="I49" s="61">
        <f t="shared" ca="1" si="2"/>
        <v>920</v>
      </c>
      <c r="J49" s="28" cm="1">
        <f t="array" aca="1" ref="J49" ca="1">_xll.RiskUniform($B$12,$D$12)</f>
        <v>60</v>
      </c>
      <c r="K49" s="28">
        <f t="shared" ca="1" si="3"/>
        <v>980</v>
      </c>
      <c r="L49" s="29">
        <f t="shared" ca="1" si="4"/>
        <v>0</v>
      </c>
      <c r="M49" s="20">
        <f t="shared" ca="1" si="30"/>
        <v>980</v>
      </c>
      <c r="N49" s="21" cm="1">
        <f t="array" aca="1" ref="N49" ca="1">_xll.RiskWeibull($B$15,$C$15)</f>
        <v>93.543756289254645</v>
      </c>
      <c r="O49" s="21">
        <f t="shared" ca="1" si="6"/>
        <v>1073.5437562892546</v>
      </c>
      <c r="P49" s="22">
        <f t="shared" ca="1" si="7"/>
        <v>0</v>
      </c>
      <c r="Q49" s="61">
        <f t="shared" ca="1" si="8"/>
        <v>1073.5437562892546</v>
      </c>
      <c r="R49" s="28" cm="1">
        <f t="array" aca="1" ref="R49" ca="1">_xll.RiskGamma($B$18,1/$C$18)</f>
        <v>100</v>
      </c>
      <c r="S49" s="28" cm="1">
        <f t="array" aca="1" ref="S49" ca="1">_xll.RiskUniform($B$21,$C$21)</f>
        <v>20</v>
      </c>
      <c r="T49" s="28">
        <f t="shared" ca="1" si="9"/>
        <v>1193.5437562892546</v>
      </c>
      <c r="U49" s="29">
        <f t="shared" ca="1" si="10"/>
        <v>100</v>
      </c>
      <c r="V49" s="20">
        <f t="shared" ca="1" si="27"/>
        <v>1193.5437562892546</v>
      </c>
      <c r="W49" s="21">
        <f t="shared" si="29"/>
        <v>120</v>
      </c>
      <c r="X49" s="21">
        <f t="shared" ca="1" si="11"/>
        <v>1313.5437562892546</v>
      </c>
      <c r="Y49" s="22">
        <f t="shared" ca="1" si="12"/>
        <v>0</v>
      </c>
      <c r="Z49" s="61">
        <f t="shared" ca="1" si="13"/>
        <v>1313.5437562892546</v>
      </c>
      <c r="AA49" s="28" cm="1">
        <f t="array" aca="1" ref="AA49" ca="1">_xll.RiskPert($B$27,$C$27,$D$27)</f>
        <v>99.666666666666671</v>
      </c>
      <c r="AB49" s="28">
        <f t="shared" ca="1" si="14"/>
        <v>1413.2104229559213</v>
      </c>
      <c r="AC49" s="29">
        <f t="shared" ca="1" si="15"/>
        <v>0</v>
      </c>
      <c r="AD49" s="20" cm="1">
        <f t="array" aca="1" ref="AD49" ca="1">IF(MOD(ROW()-42, 8) = 0,INDEX(AB:AB,ROW()),INDEX(AF:AF,ROW()-1))</f>
        <v>1588.2104229559213</v>
      </c>
      <c r="AE49" s="21" cm="1">
        <f t="array" aca="1" ref="AE49" ca="1">_xll.RiskUniform($B$30,$D$30)</f>
        <v>25</v>
      </c>
      <c r="AF49" s="21">
        <f t="shared" ca="1" si="16"/>
        <v>1613.2104229559213</v>
      </c>
      <c r="AG49" s="22">
        <f t="shared" ca="1" si="17"/>
        <v>274.66666666666674</v>
      </c>
      <c r="AH49" s="98" t="str">
        <f t="shared" ca="1" si="18"/>
        <v>Not Yet</v>
      </c>
      <c r="AI49" s="117">
        <f t="shared" ca="1" si="19"/>
        <v>813.21042295592133</v>
      </c>
      <c r="AK49" s="115">
        <f t="shared" ca="1" si="20"/>
        <v>813.21042295592133</v>
      </c>
      <c r="AL49" s="52">
        <f t="shared" ca="1" si="21"/>
        <v>120</v>
      </c>
      <c r="AM49" s="52">
        <f t="shared" ca="1" si="22"/>
        <v>100</v>
      </c>
      <c r="AN49" s="52">
        <f t="shared" ca="1" si="23"/>
        <v>0</v>
      </c>
      <c r="AO49" s="53">
        <f t="shared" ca="1" si="24"/>
        <v>274.66666666666674</v>
      </c>
      <c r="AP49" s="52">
        <f t="shared" ca="1" si="28"/>
        <v>1</v>
      </c>
    </row>
    <row r="50" spans="2:42" x14ac:dyDescent="0.25">
      <c r="B50" s="8">
        <v>9</v>
      </c>
      <c r="C50" s="11" cm="1">
        <f t="array" aca="1" ref="C50" ca="1">_xll.RiskGamma(1,1/$B$5)</f>
        <v>100</v>
      </c>
      <c r="D50" s="12">
        <f t="shared" ca="1" si="25"/>
        <v>900</v>
      </c>
      <c r="E50" s="15">
        <f t="shared" ca="1" si="26"/>
        <v>980</v>
      </c>
      <c r="F50" s="3" cm="1">
        <f t="array" aca="1" ref="F50" ca="1">_xll.RiskPert($B$8,$E$8,$D$8)</f>
        <v>50</v>
      </c>
      <c r="G50" s="16">
        <f t="shared" ca="1" si="0"/>
        <v>1030</v>
      </c>
      <c r="H50" s="17">
        <f t="shared" ca="1" si="1"/>
        <v>130</v>
      </c>
      <c r="I50" s="23">
        <f t="shared" ca="1" si="2"/>
        <v>1030</v>
      </c>
      <c r="J50" s="24" cm="1">
        <f t="array" aca="1" ref="J50" ca="1">_xll.RiskUniform($B$12,$D$12)</f>
        <v>60</v>
      </c>
      <c r="K50" s="24">
        <f t="shared" ca="1" si="3"/>
        <v>1090</v>
      </c>
      <c r="L50" s="25">
        <f t="shared" ca="1" si="4"/>
        <v>0</v>
      </c>
      <c r="M50" s="15">
        <f t="shared" ca="1" si="30"/>
        <v>1090</v>
      </c>
      <c r="N50" s="16" cm="1">
        <f t="array" aca="1" ref="N50" ca="1">_xll.RiskWeibull($B$15,$C$15)</f>
        <v>93.543756289254645</v>
      </c>
      <c r="O50" s="16">
        <f t="shared" ca="1" si="6"/>
        <v>1183.5437562892546</v>
      </c>
      <c r="P50" s="17">
        <f t="shared" ca="1" si="7"/>
        <v>0</v>
      </c>
      <c r="Q50" s="23">
        <f t="shared" ca="1" si="8"/>
        <v>1183.5437562892546</v>
      </c>
      <c r="R50" s="24" cm="1">
        <f t="array" aca="1" ref="R50" ca="1">_xll.RiskGamma($B$18,1/$C$18)</f>
        <v>100</v>
      </c>
      <c r="S50" s="24" cm="1">
        <f t="array" aca="1" ref="S50" ca="1">_xll.RiskUniform($B$21,$C$21)</f>
        <v>20</v>
      </c>
      <c r="T50" s="24">
        <f t="shared" ca="1" si="9"/>
        <v>1303.5437562892546</v>
      </c>
      <c r="U50" s="24">
        <f t="shared" ca="1" si="10"/>
        <v>100</v>
      </c>
      <c r="V50" s="15">
        <f ca="1">$T$57</f>
        <v>2073.5437562892548</v>
      </c>
      <c r="W50" s="16">
        <f t="shared" si="29"/>
        <v>120</v>
      </c>
      <c r="X50" s="16">
        <f t="shared" ca="1" si="11"/>
        <v>2193.5437562892548</v>
      </c>
      <c r="Y50" s="17">
        <f t="shared" ca="1" si="12"/>
        <v>770.00000000000023</v>
      </c>
      <c r="Z50" s="23">
        <f t="shared" ca="1" si="13"/>
        <v>2193.5437562892548</v>
      </c>
      <c r="AA50" s="24" cm="1">
        <f t="array" aca="1" ref="AA50" ca="1">_xll.RiskPert($B$27,$C$27,$D$27)</f>
        <v>99.666666666666671</v>
      </c>
      <c r="AB50" s="24">
        <f t="shared" ca="1" si="14"/>
        <v>2293.2104229559213</v>
      </c>
      <c r="AC50" s="25">
        <f t="shared" ca="1" si="15"/>
        <v>0</v>
      </c>
      <c r="AD50" s="15" cm="1">
        <f t="array" aca="1" ref="AD50" ca="1">IF(MOD(ROW()-42, 8) = 0,INDEX(AB:AB,ROW()),INDEX(AF:AF,ROW()-1))</f>
        <v>2293.2104229559213</v>
      </c>
      <c r="AE50" s="16" cm="1">
        <f t="array" aca="1" ref="AE50" ca="1">_xll.RiskUniform($B$30,$D$30)</f>
        <v>25</v>
      </c>
      <c r="AF50" s="16">
        <f t="shared" ca="1" si="16"/>
        <v>2318.2104229559213</v>
      </c>
      <c r="AG50" s="17">
        <f t="shared" ca="1" si="17"/>
        <v>99.666666666666515</v>
      </c>
      <c r="AH50" s="96" t="str">
        <f t="shared" ca="1" si="18"/>
        <v>Not Yet</v>
      </c>
      <c r="AI50" s="112">
        <f t="shared" ca="1" si="19"/>
        <v>1418.2104229559213</v>
      </c>
      <c r="AK50" s="113">
        <f t="shared" ca="1" si="20"/>
        <v>1418.2104229559213</v>
      </c>
      <c r="AL50" s="48">
        <f t="shared" ca="1" si="21"/>
        <v>130</v>
      </c>
      <c r="AM50" s="48">
        <f t="shared" ca="1" si="22"/>
        <v>100</v>
      </c>
      <c r="AN50" s="48">
        <f t="shared" ca="1" si="23"/>
        <v>770.00000000000023</v>
      </c>
      <c r="AO50" s="49">
        <f t="shared" ca="1" si="24"/>
        <v>99.666666666666515</v>
      </c>
      <c r="AP50" s="50">
        <f t="shared" ca="1" si="28"/>
        <v>1</v>
      </c>
    </row>
    <row r="51" spans="2:42" x14ac:dyDescent="0.25">
      <c r="B51" s="9">
        <v>10</v>
      </c>
      <c r="C51" s="13" cm="1">
        <f t="array" aca="1" ref="C51" ca="1">_xll.RiskGamma(1,1/$B$5)</f>
        <v>100</v>
      </c>
      <c r="D51" s="14">
        <f t="shared" ca="1" si="25"/>
        <v>1000</v>
      </c>
      <c r="E51" s="18">
        <f t="shared" ca="1" si="26"/>
        <v>1090</v>
      </c>
      <c r="F51" s="34" cm="1">
        <f t="array" aca="1" ref="F51" ca="1">_xll.RiskPert($B$8,$E$8,$D$8)</f>
        <v>50</v>
      </c>
      <c r="G51" s="6">
        <f t="shared" ca="1" si="0"/>
        <v>1140</v>
      </c>
      <c r="H51" s="19">
        <f t="shared" ca="1" si="1"/>
        <v>140</v>
      </c>
      <c r="I51" s="26">
        <f t="shared" ca="1" si="2"/>
        <v>1140</v>
      </c>
      <c r="J51" s="7" cm="1">
        <f t="array" aca="1" ref="J51" ca="1">_xll.RiskUniform($B$12,$D$12)</f>
        <v>60</v>
      </c>
      <c r="K51" s="7">
        <f t="shared" ca="1" si="3"/>
        <v>1200</v>
      </c>
      <c r="L51" s="27">
        <f t="shared" ca="1" si="4"/>
        <v>0</v>
      </c>
      <c r="M51" s="18">
        <f t="shared" ca="1" si="30"/>
        <v>1200</v>
      </c>
      <c r="N51" s="6" cm="1">
        <f t="array" aca="1" ref="N51" ca="1">_xll.RiskWeibull($B$15,$C$15)</f>
        <v>93.543756289254645</v>
      </c>
      <c r="O51" s="6">
        <f t="shared" ca="1" si="6"/>
        <v>1293.5437562892546</v>
      </c>
      <c r="P51" s="19">
        <f t="shared" ca="1" si="7"/>
        <v>0</v>
      </c>
      <c r="Q51" s="26">
        <f t="shared" ca="1" si="8"/>
        <v>1293.5437562892546</v>
      </c>
      <c r="R51" s="7" cm="1">
        <f t="array" aca="1" ref="R51" ca="1">_xll.RiskGamma($B$18,1/$C$18)</f>
        <v>100</v>
      </c>
      <c r="S51" s="7" cm="1">
        <f t="array" aca="1" ref="S51" ca="1">_xll.RiskUniform($B$21,$C$21)</f>
        <v>20</v>
      </c>
      <c r="T51" s="7">
        <f t="shared" ca="1" si="9"/>
        <v>1413.5437562892546</v>
      </c>
      <c r="U51" s="7">
        <f t="shared" ca="1" si="10"/>
        <v>100</v>
      </c>
      <c r="V51" s="18">
        <f t="shared" ref="V51:V57" ca="1" si="31">$T$57</f>
        <v>2073.5437562892548</v>
      </c>
      <c r="W51" s="6">
        <f t="shared" si="29"/>
        <v>120</v>
      </c>
      <c r="X51" s="6">
        <f t="shared" ca="1" si="11"/>
        <v>2193.5437562892548</v>
      </c>
      <c r="Y51" s="19">
        <f t="shared" ca="1" si="12"/>
        <v>660.00000000000023</v>
      </c>
      <c r="Z51" s="26">
        <f t="shared" ca="1" si="13"/>
        <v>2193.5437562892548</v>
      </c>
      <c r="AA51" s="7" cm="1">
        <f t="array" aca="1" ref="AA51" ca="1">_xll.RiskPert($B$27,$C$27,$D$27)</f>
        <v>99.666666666666671</v>
      </c>
      <c r="AB51" s="7">
        <f t="shared" ca="1" si="14"/>
        <v>2293.2104229559213</v>
      </c>
      <c r="AC51" s="27">
        <f t="shared" ca="1" si="15"/>
        <v>0</v>
      </c>
      <c r="AD51" s="18" cm="1">
        <f t="array" aca="1" ref="AD51" ca="1">IF(MOD(ROW()-42, 8) = 0,INDEX(AB:AB,ROW()),INDEX(AF:AF,ROW()-1))</f>
        <v>2318.2104229559213</v>
      </c>
      <c r="AE51" s="6" cm="1">
        <f t="array" aca="1" ref="AE51" ca="1">_xll.RiskUniform($B$30,$D$30)</f>
        <v>25</v>
      </c>
      <c r="AF51" s="6">
        <f t="shared" ca="1" si="16"/>
        <v>2343.2104229559213</v>
      </c>
      <c r="AG51" s="19">
        <f t="shared" ca="1" si="17"/>
        <v>124.66666666666652</v>
      </c>
      <c r="AH51" s="97" t="str">
        <f t="shared" ca="1" si="18"/>
        <v>Not Yet</v>
      </c>
      <c r="AI51" s="116">
        <f t="shared" ca="1" si="19"/>
        <v>1343.2104229559213</v>
      </c>
      <c r="AK51" s="114">
        <f t="shared" ca="1" si="20"/>
        <v>1343.2104229559213</v>
      </c>
      <c r="AL51" s="50">
        <f t="shared" ca="1" si="21"/>
        <v>140</v>
      </c>
      <c r="AM51" s="50">
        <f t="shared" ca="1" si="22"/>
        <v>100</v>
      </c>
      <c r="AN51" s="50">
        <f t="shared" ca="1" si="23"/>
        <v>660.00000000000023</v>
      </c>
      <c r="AO51" s="51">
        <f t="shared" ca="1" si="24"/>
        <v>124.66666666666652</v>
      </c>
      <c r="AP51" s="50">
        <f t="shared" ca="1" si="28"/>
        <v>1</v>
      </c>
    </row>
    <row r="52" spans="2:42" x14ac:dyDescent="0.25">
      <c r="B52" s="9">
        <v>11</v>
      </c>
      <c r="C52" s="13" cm="1">
        <f t="array" aca="1" ref="C52" ca="1">_xll.RiskGamma(1,1/$B$5)</f>
        <v>100</v>
      </c>
      <c r="D52" s="14">
        <f t="shared" ca="1" si="25"/>
        <v>1100</v>
      </c>
      <c r="E52" s="18">
        <f t="shared" ca="1" si="26"/>
        <v>1200</v>
      </c>
      <c r="F52" s="34" cm="1">
        <f t="array" aca="1" ref="F52" ca="1">_xll.RiskPert($B$8,$E$8,$D$8)</f>
        <v>50</v>
      </c>
      <c r="G52" s="6">
        <f t="shared" ca="1" si="0"/>
        <v>1250</v>
      </c>
      <c r="H52" s="19">
        <f t="shared" ca="1" si="1"/>
        <v>150</v>
      </c>
      <c r="I52" s="26">
        <f t="shared" ca="1" si="2"/>
        <v>1250</v>
      </c>
      <c r="J52" s="7" cm="1">
        <f t="array" aca="1" ref="J52" ca="1">_xll.RiskUniform($B$12,$D$12)</f>
        <v>60</v>
      </c>
      <c r="K52" s="7">
        <f t="shared" ca="1" si="3"/>
        <v>1310</v>
      </c>
      <c r="L52" s="27">
        <f t="shared" ca="1" si="4"/>
        <v>0</v>
      </c>
      <c r="M52" s="18">
        <f t="shared" ca="1" si="30"/>
        <v>1310</v>
      </c>
      <c r="N52" s="6" cm="1">
        <f t="array" aca="1" ref="N52" ca="1">_xll.RiskWeibull($B$15,$C$15)</f>
        <v>93.543756289254645</v>
      </c>
      <c r="O52" s="6">
        <f t="shared" ca="1" si="6"/>
        <v>1403.5437562892546</v>
      </c>
      <c r="P52" s="19">
        <f t="shared" ca="1" si="7"/>
        <v>0</v>
      </c>
      <c r="Q52" s="26">
        <f t="shared" ca="1" si="8"/>
        <v>1403.5437562892546</v>
      </c>
      <c r="R52" s="7" cm="1">
        <f t="array" aca="1" ref="R52" ca="1">_xll.RiskGamma($B$18,1/$C$18)</f>
        <v>100</v>
      </c>
      <c r="S52" s="7" cm="1">
        <f t="array" aca="1" ref="S52" ca="1">_xll.RiskUniform($B$21,$C$21)</f>
        <v>20</v>
      </c>
      <c r="T52" s="7">
        <f t="shared" ca="1" si="9"/>
        <v>1523.5437562892546</v>
      </c>
      <c r="U52" s="7">
        <f t="shared" ca="1" si="10"/>
        <v>100</v>
      </c>
      <c r="V52" s="18">
        <f t="shared" ca="1" si="31"/>
        <v>2073.5437562892548</v>
      </c>
      <c r="W52" s="6">
        <f t="shared" si="29"/>
        <v>120</v>
      </c>
      <c r="X52" s="6">
        <f t="shared" ca="1" si="11"/>
        <v>2193.5437562892548</v>
      </c>
      <c r="Y52" s="19">
        <f t="shared" ca="1" si="12"/>
        <v>550.00000000000023</v>
      </c>
      <c r="Z52" s="26">
        <f t="shared" ca="1" si="13"/>
        <v>2193.5437562892548</v>
      </c>
      <c r="AA52" s="7" cm="1">
        <f t="array" aca="1" ref="AA52" ca="1">_xll.RiskPert($B$27,$C$27,$D$27)</f>
        <v>99.666666666666671</v>
      </c>
      <c r="AB52" s="7">
        <f t="shared" ca="1" si="14"/>
        <v>2293.2104229559213</v>
      </c>
      <c r="AC52" s="27">
        <f t="shared" ca="1" si="15"/>
        <v>0</v>
      </c>
      <c r="AD52" s="18" cm="1">
        <f t="array" aca="1" ref="AD52" ca="1">IF(MOD(ROW()-42, 8) = 0,INDEX(AB:AB,ROW()),INDEX(AF:AF,ROW()-1))</f>
        <v>2343.2104229559213</v>
      </c>
      <c r="AE52" s="6" cm="1">
        <f t="array" aca="1" ref="AE52" ca="1">_xll.RiskUniform($B$30,$D$30)</f>
        <v>25</v>
      </c>
      <c r="AF52" s="6">
        <f t="shared" ca="1" si="16"/>
        <v>2368.2104229559213</v>
      </c>
      <c r="AG52" s="19">
        <f t="shared" ca="1" si="17"/>
        <v>149.66666666666652</v>
      </c>
      <c r="AH52" s="97" t="str">
        <f t="shared" ca="1" si="18"/>
        <v>Not Yet</v>
      </c>
      <c r="AI52" s="116">
        <f t="shared" ca="1" si="19"/>
        <v>1268.2104229559213</v>
      </c>
      <c r="AK52" s="114">
        <f t="shared" ca="1" si="20"/>
        <v>1268.2104229559213</v>
      </c>
      <c r="AL52" s="50">
        <f t="shared" ca="1" si="21"/>
        <v>150</v>
      </c>
      <c r="AM52" s="50">
        <f t="shared" ca="1" si="22"/>
        <v>100</v>
      </c>
      <c r="AN52" s="50">
        <f t="shared" ca="1" si="23"/>
        <v>550.00000000000023</v>
      </c>
      <c r="AO52" s="51">
        <f t="shared" ca="1" si="24"/>
        <v>149.66666666666652</v>
      </c>
      <c r="AP52" s="50">
        <f t="shared" ca="1" si="28"/>
        <v>1</v>
      </c>
    </row>
    <row r="53" spans="2:42" x14ac:dyDescent="0.25">
      <c r="B53" s="9">
        <v>12</v>
      </c>
      <c r="C53" s="13" cm="1">
        <f t="array" aca="1" ref="C53" ca="1">_xll.RiskGamma(1,1/$B$5)</f>
        <v>100</v>
      </c>
      <c r="D53" s="14">
        <f t="shared" ca="1" si="25"/>
        <v>1200</v>
      </c>
      <c r="E53" s="18">
        <f t="shared" ca="1" si="26"/>
        <v>1310</v>
      </c>
      <c r="F53" s="34" cm="1">
        <f t="array" aca="1" ref="F53" ca="1">_xll.RiskPert($B$8,$E$8,$D$8)</f>
        <v>50</v>
      </c>
      <c r="G53" s="6">
        <f t="shared" ca="1" si="0"/>
        <v>1360</v>
      </c>
      <c r="H53" s="19">
        <f t="shared" ca="1" si="1"/>
        <v>160</v>
      </c>
      <c r="I53" s="26">
        <f t="shared" ca="1" si="2"/>
        <v>1360</v>
      </c>
      <c r="J53" s="7" cm="1">
        <f t="array" aca="1" ref="J53" ca="1">_xll.RiskUniform($B$12,$D$12)</f>
        <v>60</v>
      </c>
      <c r="K53" s="7">
        <f t="shared" ca="1" si="3"/>
        <v>1420</v>
      </c>
      <c r="L53" s="27">
        <f t="shared" ca="1" si="4"/>
        <v>0</v>
      </c>
      <c r="M53" s="18">
        <f t="shared" ca="1" si="30"/>
        <v>1420</v>
      </c>
      <c r="N53" s="6" cm="1">
        <f t="array" aca="1" ref="N53" ca="1">_xll.RiskWeibull($B$15,$C$15)</f>
        <v>93.543756289254645</v>
      </c>
      <c r="O53" s="6">
        <f t="shared" ca="1" si="6"/>
        <v>1513.5437562892546</v>
      </c>
      <c r="P53" s="19">
        <f t="shared" ca="1" si="7"/>
        <v>0</v>
      </c>
      <c r="Q53" s="26">
        <f t="shared" ca="1" si="8"/>
        <v>1513.5437562892546</v>
      </c>
      <c r="R53" s="7" cm="1">
        <f t="array" aca="1" ref="R53" ca="1">_xll.RiskGamma($B$18,1/$C$18)</f>
        <v>100</v>
      </c>
      <c r="S53" s="7" cm="1">
        <f t="array" aca="1" ref="S53" ca="1">_xll.RiskUniform($B$21,$C$21)</f>
        <v>20</v>
      </c>
      <c r="T53" s="7">
        <f t="shared" ca="1" si="9"/>
        <v>1633.5437562892546</v>
      </c>
      <c r="U53" s="7">
        <f t="shared" ca="1" si="10"/>
        <v>100</v>
      </c>
      <c r="V53" s="18">
        <f t="shared" ca="1" si="31"/>
        <v>2073.5437562892548</v>
      </c>
      <c r="W53" s="6">
        <f t="shared" si="29"/>
        <v>120</v>
      </c>
      <c r="X53" s="6">
        <f t="shared" ca="1" si="11"/>
        <v>2193.5437562892548</v>
      </c>
      <c r="Y53" s="19">
        <f t="shared" ca="1" si="12"/>
        <v>440.00000000000023</v>
      </c>
      <c r="Z53" s="26">
        <f t="shared" ca="1" si="13"/>
        <v>2193.5437562892548</v>
      </c>
      <c r="AA53" s="7" cm="1">
        <f t="array" aca="1" ref="AA53" ca="1">_xll.RiskPert($B$27,$C$27,$D$27)</f>
        <v>99.666666666666671</v>
      </c>
      <c r="AB53" s="7">
        <f t="shared" ca="1" si="14"/>
        <v>2293.2104229559213</v>
      </c>
      <c r="AC53" s="27">
        <f t="shared" ca="1" si="15"/>
        <v>0</v>
      </c>
      <c r="AD53" s="18" cm="1">
        <f t="array" aca="1" ref="AD53" ca="1">IF(MOD(ROW()-42, 8) = 0,INDEX(AB:AB,ROW()),INDEX(AF:AF,ROW()-1))</f>
        <v>2368.2104229559213</v>
      </c>
      <c r="AE53" s="6" cm="1">
        <f t="array" aca="1" ref="AE53" ca="1">_xll.RiskUniform($B$30,$D$30)</f>
        <v>25</v>
      </c>
      <c r="AF53" s="6">
        <f t="shared" ca="1" si="16"/>
        <v>2393.2104229559213</v>
      </c>
      <c r="AG53" s="19">
        <f t="shared" ca="1" si="17"/>
        <v>174.66666666666652</v>
      </c>
      <c r="AH53" s="97" t="str">
        <f t="shared" ca="1" si="18"/>
        <v>Not Yet</v>
      </c>
      <c r="AI53" s="116">
        <f t="shared" ca="1" si="19"/>
        <v>1193.2104229559213</v>
      </c>
      <c r="AK53" s="114">
        <f t="shared" ca="1" si="20"/>
        <v>1193.2104229559213</v>
      </c>
      <c r="AL53" s="50">
        <f t="shared" ca="1" si="21"/>
        <v>160</v>
      </c>
      <c r="AM53" s="50">
        <f t="shared" ca="1" si="22"/>
        <v>100</v>
      </c>
      <c r="AN53" s="50">
        <f t="shared" ca="1" si="23"/>
        <v>440.00000000000023</v>
      </c>
      <c r="AO53" s="51">
        <f t="shared" ca="1" si="24"/>
        <v>174.66666666666652</v>
      </c>
      <c r="AP53" s="50">
        <f t="shared" ca="1" si="28"/>
        <v>1</v>
      </c>
    </row>
    <row r="54" spans="2:42" x14ac:dyDescent="0.25">
      <c r="B54" s="9">
        <v>13</v>
      </c>
      <c r="C54" s="13" cm="1">
        <f t="array" aca="1" ref="C54" ca="1">_xll.RiskGamma(1,1/$B$5)</f>
        <v>100</v>
      </c>
      <c r="D54" s="14">
        <f t="shared" ca="1" si="25"/>
        <v>1300</v>
      </c>
      <c r="E54" s="18">
        <f t="shared" ca="1" si="26"/>
        <v>1420</v>
      </c>
      <c r="F54" s="34" cm="1">
        <f t="array" aca="1" ref="F54" ca="1">_xll.RiskPert($B$8,$E$8,$D$8)</f>
        <v>50</v>
      </c>
      <c r="G54" s="6">
        <f t="shared" ca="1" si="0"/>
        <v>1470</v>
      </c>
      <c r="H54" s="19">
        <f t="shared" ca="1" si="1"/>
        <v>170</v>
      </c>
      <c r="I54" s="26">
        <f t="shared" ca="1" si="2"/>
        <v>1470</v>
      </c>
      <c r="J54" s="7" cm="1">
        <f t="array" aca="1" ref="J54" ca="1">_xll.RiskUniform($B$12,$D$12)</f>
        <v>60</v>
      </c>
      <c r="K54" s="7">
        <f t="shared" ca="1" si="3"/>
        <v>1530</v>
      </c>
      <c r="L54" s="27">
        <f t="shared" ca="1" si="4"/>
        <v>0</v>
      </c>
      <c r="M54" s="18">
        <f t="shared" ca="1" si="30"/>
        <v>1530</v>
      </c>
      <c r="N54" s="6" cm="1">
        <f t="array" aca="1" ref="N54" ca="1">_xll.RiskWeibull($B$15,$C$15)</f>
        <v>93.543756289254645</v>
      </c>
      <c r="O54" s="6">
        <f t="shared" ca="1" si="6"/>
        <v>1623.5437562892546</v>
      </c>
      <c r="P54" s="19">
        <f t="shared" ca="1" si="7"/>
        <v>0</v>
      </c>
      <c r="Q54" s="26">
        <f t="shared" ca="1" si="8"/>
        <v>1623.5437562892546</v>
      </c>
      <c r="R54" s="7" cm="1">
        <f t="array" aca="1" ref="R54" ca="1">_xll.RiskGamma($B$18,1/$C$18)</f>
        <v>100</v>
      </c>
      <c r="S54" s="7" cm="1">
        <f t="array" aca="1" ref="S54" ca="1">_xll.RiskUniform($B$21,$C$21)</f>
        <v>20</v>
      </c>
      <c r="T54" s="7">
        <f t="shared" ca="1" si="9"/>
        <v>1743.5437562892546</v>
      </c>
      <c r="U54" s="7">
        <f t="shared" ca="1" si="10"/>
        <v>100</v>
      </c>
      <c r="V54" s="18">
        <f t="shared" ca="1" si="31"/>
        <v>2073.5437562892548</v>
      </c>
      <c r="W54" s="6">
        <f t="shared" si="29"/>
        <v>120</v>
      </c>
      <c r="X54" s="6">
        <f t="shared" ca="1" si="11"/>
        <v>2193.5437562892548</v>
      </c>
      <c r="Y54" s="19">
        <f t="shared" ca="1" si="12"/>
        <v>330.00000000000023</v>
      </c>
      <c r="Z54" s="26">
        <f t="shared" ca="1" si="13"/>
        <v>2193.5437562892548</v>
      </c>
      <c r="AA54" s="7" cm="1">
        <f t="array" aca="1" ref="AA54" ca="1">_xll.RiskPert($B$27,$C$27,$D$27)</f>
        <v>99.666666666666671</v>
      </c>
      <c r="AB54" s="7">
        <f t="shared" ca="1" si="14"/>
        <v>2293.2104229559213</v>
      </c>
      <c r="AC54" s="27">
        <f t="shared" ca="1" si="15"/>
        <v>0</v>
      </c>
      <c r="AD54" s="18" cm="1">
        <f t="array" aca="1" ref="AD54" ca="1">IF(MOD(ROW()-42, 8) = 0,INDEX(AB:AB,ROW()),INDEX(AF:AF,ROW()-1))</f>
        <v>2393.2104229559213</v>
      </c>
      <c r="AE54" s="6" cm="1">
        <f t="array" aca="1" ref="AE54" ca="1">_xll.RiskUniform($B$30,$D$30)</f>
        <v>25</v>
      </c>
      <c r="AF54" s="6">
        <f t="shared" ca="1" si="16"/>
        <v>2418.2104229559213</v>
      </c>
      <c r="AG54" s="19">
        <f t="shared" ca="1" si="17"/>
        <v>199.66666666666652</v>
      </c>
      <c r="AH54" s="97" t="str">
        <f t="shared" ca="1" si="18"/>
        <v>Not Yet</v>
      </c>
      <c r="AI54" s="116">
        <f t="shared" ca="1" si="19"/>
        <v>1118.2104229559213</v>
      </c>
      <c r="AK54" s="114">
        <f t="shared" ca="1" si="20"/>
        <v>1118.2104229559213</v>
      </c>
      <c r="AL54" s="50">
        <f t="shared" ca="1" si="21"/>
        <v>170</v>
      </c>
      <c r="AM54" s="50">
        <f t="shared" ca="1" si="22"/>
        <v>100</v>
      </c>
      <c r="AN54" s="50">
        <f t="shared" ca="1" si="23"/>
        <v>330.00000000000023</v>
      </c>
      <c r="AO54" s="51">
        <f t="shared" ca="1" si="24"/>
        <v>199.66666666666652</v>
      </c>
      <c r="AP54" s="50">
        <f t="shared" ca="1" si="28"/>
        <v>1</v>
      </c>
    </row>
    <row r="55" spans="2:42" x14ac:dyDescent="0.25">
      <c r="B55" s="9">
        <v>14</v>
      </c>
      <c r="C55" s="13" cm="1">
        <f t="array" aca="1" ref="C55" ca="1">_xll.RiskGamma(1,1/$B$5)</f>
        <v>100</v>
      </c>
      <c r="D55" s="14">
        <f t="shared" ca="1" si="25"/>
        <v>1400</v>
      </c>
      <c r="E55" s="18">
        <f t="shared" ca="1" si="26"/>
        <v>1530</v>
      </c>
      <c r="F55" s="34" cm="1">
        <f t="array" aca="1" ref="F55" ca="1">_xll.RiskPert($B$8,$E$8,$D$8)</f>
        <v>50</v>
      </c>
      <c r="G55" s="6">
        <f t="shared" ca="1" si="0"/>
        <v>1580</v>
      </c>
      <c r="H55" s="19">
        <f t="shared" ca="1" si="1"/>
        <v>180</v>
      </c>
      <c r="I55" s="26">
        <f t="shared" ca="1" si="2"/>
        <v>1580</v>
      </c>
      <c r="J55" s="7" cm="1">
        <f t="array" aca="1" ref="J55" ca="1">_xll.RiskUniform($B$12,$D$12)</f>
        <v>60</v>
      </c>
      <c r="K55" s="7">
        <f t="shared" ca="1" si="3"/>
        <v>1640</v>
      </c>
      <c r="L55" s="27">
        <f t="shared" ca="1" si="4"/>
        <v>0</v>
      </c>
      <c r="M55" s="18">
        <f t="shared" ca="1" si="30"/>
        <v>1640</v>
      </c>
      <c r="N55" s="6" cm="1">
        <f t="array" aca="1" ref="N55" ca="1">_xll.RiskWeibull($B$15,$C$15)</f>
        <v>93.543756289254645</v>
      </c>
      <c r="O55" s="6">
        <f t="shared" ca="1" si="6"/>
        <v>1733.5437562892546</v>
      </c>
      <c r="P55" s="19">
        <f t="shared" ca="1" si="7"/>
        <v>0</v>
      </c>
      <c r="Q55" s="26">
        <f t="shared" ca="1" si="8"/>
        <v>1733.5437562892546</v>
      </c>
      <c r="R55" s="7" cm="1">
        <f t="array" aca="1" ref="R55" ca="1">_xll.RiskGamma($B$18,1/$C$18)</f>
        <v>100</v>
      </c>
      <c r="S55" s="7" cm="1">
        <f t="array" aca="1" ref="S55" ca="1">_xll.RiskUniform($B$21,$C$21)</f>
        <v>20</v>
      </c>
      <c r="T55" s="7">
        <f t="shared" ca="1" si="9"/>
        <v>1853.5437562892546</v>
      </c>
      <c r="U55" s="7">
        <f t="shared" ca="1" si="10"/>
        <v>100</v>
      </c>
      <c r="V55" s="18">
        <f t="shared" ca="1" si="31"/>
        <v>2073.5437562892548</v>
      </c>
      <c r="W55" s="6">
        <f t="shared" si="29"/>
        <v>120</v>
      </c>
      <c r="X55" s="6">
        <f t="shared" ca="1" si="11"/>
        <v>2193.5437562892548</v>
      </c>
      <c r="Y55" s="19">
        <f t="shared" ca="1" si="12"/>
        <v>220.00000000000023</v>
      </c>
      <c r="Z55" s="26">
        <f t="shared" ca="1" si="13"/>
        <v>2193.5437562892548</v>
      </c>
      <c r="AA55" s="7" cm="1">
        <f t="array" aca="1" ref="AA55" ca="1">_xll.RiskPert($B$27,$C$27,$D$27)</f>
        <v>99.666666666666671</v>
      </c>
      <c r="AB55" s="7">
        <f t="shared" ca="1" si="14"/>
        <v>2293.2104229559213</v>
      </c>
      <c r="AC55" s="27">
        <f t="shared" ca="1" si="15"/>
        <v>0</v>
      </c>
      <c r="AD55" s="18" cm="1">
        <f t="array" aca="1" ref="AD55" ca="1">IF(MOD(ROW()-42, 8) = 0,INDEX(AB:AB,ROW()),INDEX(AF:AF,ROW()-1))</f>
        <v>2418.2104229559213</v>
      </c>
      <c r="AE55" s="6" cm="1">
        <f t="array" aca="1" ref="AE55" ca="1">_xll.RiskUniform($B$30,$D$30)</f>
        <v>25</v>
      </c>
      <c r="AF55" s="6">
        <f t="shared" ca="1" si="16"/>
        <v>2443.2104229559213</v>
      </c>
      <c r="AG55" s="19">
        <f t="shared" ca="1" si="17"/>
        <v>224.66666666666652</v>
      </c>
      <c r="AH55" s="97" t="str">
        <f t="shared" ca="1" si="18"/>
        <v>Not Yet</v>
      </c>
      <c r="AI55" s="116">
        <f t="shared" ca="1" si="19"/>
        <v>1043.2104229559213</v>
      </c>
      <c r="AK55" s="114">
        <f t="shared" ca="1" si="20"/>
        <v>1043.2104229559213</v>
      </c>
      <c r="AL55" s="50">
        <f t="shared" ca="1" si="21"/>
        <v>180</v>
      </c>
      <c r="AM55" s="50">
        <f t="shared" ca="1" si="22"/>
        <v>100</v>
      </c>
      <c r="AN55" s="50">
        <f t="shared" ca="1" si="23"/>
        <v>220.00000000000023</v>
      </c>
      <c r="AO55" s="51">
        <f t="shared" ca="1" si="24"/>
        <v>224.66666666666652</v>
      </c>
      <c r="AP55" s="50">
        <f t="shared" ca="1" si="28"/>
        <v>1</v>
      </c>
    </row>
    <row r="56" spans="2:42" x14ac:dyDescent="0.25">
      <c r="B56" s="9">
        <v>15</v>
      </c>
      <c r="C56" s="13" cm="1">
        <f t="array" aca="1" ref="C56" ca="1">_xll.RiskGamma(1,1/$B$5)</f>
        <v>100</v>
      </c>
      <c r="D56" s="14">
        <f t="shared" ca="1" si="25"/>
        <v>1500</v>
      </c>
      <c r="E56" s="18">
        <f t="shared" ca="1" si="26"/>
        <v>1640</v>
      </c>
      <c r="F56" s="34" cm="1">
        <f t="array" aca="1" ref="F56" ca="1">_xll.RiskPert($B$8,$E$8,$D$8)</f>
        <v>50</v>
      </c>
      <c r="G56" s="6">
        <f t="shared" ca="1" si="0"/>
        <v>1690</v>
      </c>
      <c r="H56" s="19">
        <f t="shared" ca="1" si="1"/>
        <v>190</v>
      </c>
      <c r="I56" s="26">
        <f t="shared" ca="1" si="2"/>
        <v>1690</v>
      </c>
      <c r="J56" s="7" cm="1">
        <f t="array" aca="1" ref="J56" ca="1">_xll.RiskUniform($B$12,$D$12)</f>
        <v>60</v>
      </c>
      <c r="K56" s="7">
        <f t="shared" ca="1" si="3"/>
        <v>1750</v>
      </c>
      <c r="L56" s="27">
        <f t="shared" ca="1" si="4"/>
        <v>0</v>
      </c>
      <c r="M56" s="18">
        <f t="shared" ca="1" si="30"/>
        <v>1750</v>
      </c>
      <c r="N56" s="6" cm="1">
        <f t="array" aca="1" ref="N56" ca="1">_xll.RiskWeibull($B$15,$C$15)</f>
        <v>93.543756289254645</v>
      </c>
      <c r="O56" s="6">
        <f t="shared" ca="1" si="6"/>
        <v>1843.5437562892546</v>
      </c>
      <c r="P56" s="19">
        <f t="shared" ca="1" si="7"/>
        <v>0</v>
      </c>
      <c r="Q56" s="26">
        <f t="shared" ca="1" si="8"/>
        <v>1843.5437562892546</v>
      </c>
      <c r="R56" s="7" cm="1">
        <f t="array" aca="1" ref="R56" ca="1">_xll.RiskGamma($B$18,1/$C$18)</f>
        <v>100</v>
      </c>
      <c r="S56" s="7" cm="1">
        <f t="array" aca="1" ref="S56" ca="1">_xll.RiskUniform($B$21,$C$21)</f>
        <v>20</v>
      </c>
      <c r="T56" s="7">
        <f t="shared" ca="1" si="9"/>
        <v>1963.5437562892546</v>
      </c>
      <c r="U56" s="7">
        <f t="shared" ca="1" si="10"/>
        <v>100</v>
      </c>
      <c r="V56" s="18">
        <f t="shared" ca="1" si="31"/>
        <v>2073.5437562892548</v>
      </c>
      <c r="W56" s="6">
        <f t="shared" si="29"/>
        <v>120</v>
      </c>
      <c r="X56" s="6">
        <f t="shared" ca="1" si="11"/>
        <v>2193.5437562892548</v>
      </c>
      <c r="Y56" s="19">
        <f t="shared" ca="1" si="12"/>
        <v>110.00000000000023</v>
      </c>
      <c r="Z56" s="26">
        <f t="shared" ca="1" si="13"/>
        <v>2193.5437562892548</v>
      </c>
      <c r="AA56" s="7" cm="1">
        <f t="array" aca="1" ref="AA56" ca="1">_xll.RiskPert($B$27,$C$27,$D$27)</f>
        <v>99.666666666666671</v>
      </c>
      <c r="AB56" s="7">
        <f t="shared" ca="1" si="14"/>
        <v>2293.2104229559213</v>
      </c>
      <c r="AC56" s="27">
        <f t="shared" ca="1" si="15"/>
        <v>0</v>
      </c>
      <c r="AD56" s="18" cm="1">
        <f t="array" aca="1" ref="AD56" ca="1">IF(MOD(ROW()-42, 8) = 0,INDEX(AB:AB,ROW()),INDEX(AF:AF,ROW()-1))</f>
        <v>2443.2104229559213</v>
      </c>
      <c r="AE56" s="6" cm="1">
        <f t="array" aca="1" ref="AE56" ca="1">_xll.RiskUniform($B$30,$D$30)</f>
        <v>25</v>
      </c>
      <c r="AF56" s="6">
        <f t="shared" ca="1" si="16"/>
        <v>2468.2104229559213</v>
      </c>
      <c r="AG56" s="19">
        <f t="shared" ca="1" si="17"/>
        <v>249.66666666666652</v>
      </c>
      <c r="AH56" s="97" t="str">
        <f t="shared" ca="1" si="18"/>
        <v>Not Yet</v>
      </c>
      <c r="AI56" s="116">
        <f t="shared" ca="1" si="19"/>
        <v>968.21042295592133</v>
      </c>
      <c r="AK56" s="114">
        <f t="shared" ca="1" si="20"/>
        <v>968.21042295592133</v>
      </c>
      <c r="AL56" s="50">
        <f t="shared" ca="1" si="21"/>
        <v>190</v>
      </c>
      <c r="AM56" s="50">
        <f t="shared" ca="1" si="22"/>
        <v>100</v>
      </c>
      <c r="AN56" s="50">
        <f t="shared" ca="1" si="23"/>
        <v>110.00000000000023</v>
      </c>
      <c r="AO56" s="51">
        <f t="shared" ca="1" si="24"/>
        <v>249.66666666666652</v>
      </c>
      <c r="AP56" s="50">
        <f t="shared" ca="1" si="28"/>
        <v>1</v>
      </c>
    </row>
    <row r="57" spans="2:42" x14ac:dyDescent="0.25">
      <c r="B57" s="10">
        <v>16</v>
      </c>
      <c r="C57" s="30" cm="1">
        <f t="array" aca="1" ref="C57" ca="1">_xll.RiskGamma(1,1/$B$5)</f>
        <v>100</v>
      </c>
      <c r="D57" s="31">
        <f t="shared" ca="1" si="25"/>
        <v>1600</v>
      </c>
      <c r="E57" s="20">
        <f t="shared" ca="1" si="26"/>
        <v>1750</v>
      </c>
      <c r="F57" s="32" cm="1">
        <f t="array" aca="1" ref="F57" ca="1">_xll.RiskPert($B$8,$E$8,$D$8)</f>
        <v>50</v>
      </c>
      <c r="G57" s="21">
        <f t="shared" ca="1" si="0"/>
        <v>1800</v>
      </c>
      <c r="H57" s="22">
        <f t="shared" ca="1" si="1"/>
        <v>200</v>
      </c>
      <c r="I57" s="61">
        <f t="shared" ca="1" si="2"/>
        <v>1800</v>
      </c>
      <c r="J57" s="28" cm="1">
        <f t="array" aca="1" ref="J57" ca="1">_xll.RiskUniform($B$12,$D$12)</f>
        <v>60</v>
      </c>
      <c r="K57" s="28">
        <f t="shared" ca="1" si="3"/>
        <v>1860</v>
      </c>
      <c r="L57" s="29">
        <f t="shared" ca="1" si="4"/>
        <v>0</v>
      </c>
      <c r="M57" s="20">
        <f t="shared" ca="1" si="30"/>
        <v>1860</v>
      </c>
      <c r="N57" s="21" cm="1">
        <f t="array" aca="1" ref="N57" ca="1">_xll.RiskWeibull($B$15,$C$15)</f>
        <v>93.543756289254645</v>
      </c>
      <c r="O57" s="21">
        <f t="shared" ca="1" si="6"/>
        <v>1953.5437562892546</v>
      </c>
      <c r="P57" s="22">
        <f t="shared" ca="1" si="7"/>
        <v>0</v>
      </c>
      <c r="Q57" s="61">
        <f t="shared" ca="1" si="8"/>
        <v>1953.5437562892546</v>
      </c>
      <c r="R57" s="28" cm="1">
        <f t="array" aca="1" ref="R57" ca="1">_xll.RiskGamma($B$18,1/$C$18)</f>
        <v>100</v>
      </c>
      <c r="S57" s="28" cm="1">
        <f t="array" aca="1" ref="S57" ca="1">_xll.RiskUniform($B$21,$C$21)</f>
        <v>20</v>
      </c>
      <c r="T57" s="28">
        <f t="shared" ca="1" si="9"/>
        <v>2073.5437562892548</v>
      </c>
      <c r="U57" s="28">
        <f t="shared" ca="1" si="10"/>
        <v>100.00000000000023</v>
      </c>
      <c r="V57" s="20">
        <f t="shared" ca="1" si="31"/>
        <v>2073.5437562892548</v>
      </c>
      <c r="W57" s="21">
        <f t="shared" si="29"/>
        <v>120</v>
      </c>
      <c r="X57" s="21">
        <f t="shared" ca="1" si="11"/>
        <v>2193.5437562892548</v>
      </c>
      <c r="Y57" s="22">
        <f t="shared" ca="1" si="12"/>
        <v>0</v>
      </c>
      <c r="Z57" s="61">
        <f t="shared" ca="1" si="13"/>
        <v>2193.5437562892548</v>
      </c>
      <c r="AA57" s="28" cm="1">
        <f t="array" aca="1" ref="AA57" ca="1">_xll.RiskPert($B$27,$C$27,$D$27)</f>
        <v>99.666666666666671</v>
      </c>
      <c r="AB57" s="28">
        <f t="shared" ca="1" si="14"/>
        <v>2293.2104229559213</v>
      </c>
      <c r="AC57" s="29">
        <f t="shared" ca="1" si="15"/>
        <v>0</v>
      </c>
      <c r="AD57" s="20" cm="1">
        <f t="array" aca="1" ref="AD57" ca="1">IF(MOD(ROW()-42, 8) = 0,INDEX(AB:AB,ROW()),INDEX(AF:AF,ROW()-1))</f>
        <v>2468.2104229559213</v>
      </c>
      <c r="AE57" s="21" cm="1">
        <f t="array" aca="1" ref="AE57" ca="1">_xll.RiskUniform($B$30,$D$30)</f>
        <v>25</v>
      </c>
      <c r="AF57" s="21">
        <f t="shared" ca="1" si="16"/>
        <v>2493.2104229559213</v>
      </c>
      <c r="AG57" s="22">
        <f t="shared" ca="1" si="17"/>
        <v>274.66666666666652</v>
      </c>
      <c r="AH57" s="98" t="str">
        <f t="shared" ca="1" si="18"/>
        <v>Not Yet</v>
      </c>
      <c r="AI57" s="117">
        <f t="shared" ca="1" si="19"/>
        <v>893.21042295592133</v>
      </c>
      <c r="AK57" s="115">
        <f t="shared" ca="1" si="20"/>
        <v>893.21042295592133</v>
      </c>
      <c r="AL57" s="52">
        <f t="shared" ca="1" si="21"/>
        <v>200</v>
      </c>
      <c r="AM57" s="52">
        <f t="shared" ca="1" si="22"/>
        <v>100.00000000000023</v>
      </c>
      <c r="AN57" s="52">
        <f t="shared" ca="1" si="23"/>
        <v>0</v>
      </c>
      <c r="AO57" s="53">
        <f t="shared" ca="1" si="24"/>
        <v>274.66666666666652</v>
      </c>
      <c r="AP57" s="52">
        <f t="shared" ca="1" si="28"/>
        <v>1</v>
      </c>
    </row>
    <row r="58" spans="2:42" x14ac:dyDescent="0.25">
      <c r="B58" s="8">
        <v>17</v>
      </c>
      <c r="C58" s="11" cm="1">
        <f t="array" aca="1" ref="C58" ca="1">_xll.RiskGamma(1,1/$B$5)</f>
        <v>100</v>
      </c>
      <c r="D58" s="12">
        <f t="shared" ca="1" si="25"/>
        <v>1700</v>
      </c>
      <c r="E58" s="15">
        <f t="shared" ca="1" si="26"/>
        <v>1860</v>
      </c>
      <c r="F58" s="3" cm="1">
        <f t="array" aca="1" ref="F58" ca="1">_xll.RiskPert($B$8,$E$8,$D$8)</f>
        <v>50</v>
      </c>
      <c r="G58" s="16">
        <f t="shared" ca="1" si="0"/>
        <v>1910</v>
      </c>
      <c r="H58" s="17">
        <f t="shared" ca="1" si="1"/>
        <v>210</v>
      </c>
      <c r="I58" s="23">
        <f t="shared" ca="1" si="2"/>
        <v>1910</v>
      </c>
      <c r="J58" s="24" cm="1">
        <f t="array" aca="1" ref="J58" ca="1">_xll.RiskUniform($B$12,$D$12)</f>
        <v>60</v>
      </c>
      <c r="K58" s="24">
        <f t="shared" ca="1" si="3"/>
        <v>1970</v>
      </c>
      <c r="L58" s="25">
        <f t="shared" ca="1" si="4"/>
        <v>0</v>
      </c>
      <c r="M58" s="15">
        <f t="shared" ca="1" si="30"/>
        <v>1970</v>
      </c>
      <c r="N58" s="16" cm="1">
        <f t="array" aca="1" ref="N58" ca="1">_xll.RiskWeibull($B$15,$C$15)</f>
        <v>93.543756289254645</v>
      </c>
      <c r="O58" s="16">
        <f t="shared" ca="1" si="6"/>
        <v>2063.5437562892548</v>
      </c>
      <c r="P58" s="17">
        <f t="shared" ca="1" si="7"/>
        <v>0</v>
      </c>
      <c r="Q58" s="23">
        <f t="shared" ca="1" si="8"/>
        <v>2063.5437562892548</v>
      </c>
      <c r="R58" s="24" cm="1">
        <f t="array" aca="1" ref="R58" ca="1">_xll.RiskGamma($B$18,1/$C$18)</f>
        <v>100</v>
      </c>
      <c r="S58" s="24" cm="1">
        <f t="array" aca="1" ref="S58" ca="1">_xll.RiskUniform($B$21,$C$21)</f>
        <v>20</v>
      </c>
      <c r="T58" s="24">
        <f t="shared" ca="1" si="9"/>
        <v>2183.5437562892548</v>
      </c>
      <c r="U58" s="24">
        <f t="shared" ca="1" si="10"/>
        <v>100</v>
      </c>
      <c r="V58" s="15">
        <f ca="1">$T$65</f>
        <v>2953.5437562892548</v>
      </c>
      <c r="W58" s="16">
        <f t="shared" si="29"/>
        <v>120</v>
      </c>
      <c r="X58" s="16">
        <f t="shared" ca="1" si="11"/>
        <v>3073.5437562892548</v>
      </c>
      <c r="Y58" s="17">
        <f t="shared" ca="1" si="12"/>
        <v>770</v>
      </c>
      <c r="Z58" s="23">
        <f t="shared" ca="1" si="13"/>
        <v>3073.5437562892548</v>
      </c>
      <c r="AA58" s="24" cm="1">
        <f t="array" aca="1" ref="AA58" ca="1">_xll.RiskPert($B$27,$C$27,$D$27)</f>
        <v>99.666666666666671</v>
      </c>
      <c r="AB58" s="24">
        <f t="shared" ca="1" si="14"/>
        <v>3173.2104229559213</v>
      </c>
      <c r="AC58" s="25">
        <f t="shared" ca="1" si="15"/>
        <v>0</v>
      </c>
      <c r="AD58" s="15" cm="1">
        <f t="array" aca="1" ref="AD58" ca="1">IF(MOD(ROW()-42, 8) = 0,INDEX(AB:AB,ROW()),INDEX(AF:AF,ROW()-1))</f>
        <v>3173.2104229559213</v>
      </c>
      <c r="AE58" s="16" cm="1">
        <f t="array" aca="1" ref="AE58" ca="1">_xll.RiskUniform($B$30,$D$30)</f>
        <v>25</v>
      </c>
      <c r="AF58" s="16">
        <f t="shared" ca="1" si="16"/>
        <v>3198.2104229559213</v>
      </c>
      <c r="AG58" s="17">
        <f t="shared" ca="1" si="17"/>
        <v>99.666666666666515</v>
      </c>
      <c r="AH58" s="96" t="str">
        <f t="shared" ca="1" si="18"/>
        <v>Not Yet</v>
      </c>
      <c r="AI58" s="112">
        <f t="shared" ca="1" si="19"/>
        <v>1498.2104229559213</v>
      </c>
      <c r="AK58" s="113">
        <f t="shared" ca="1" si="20"/>
        <v>1498.2104229559213</v>
      </c>
      <c r="AL58" s="48">
        <f t="shared" ca="1" si="21"/>
        <v>210</v>
      </c>
      <c r="AM58" s="48">
        <f t="shared" ca="1" si="22"/>
        <v>100</v>
      </c>
      <c r="AN58" s="48">
        <f t="shared" ca="1" si="23"/>
        <v>770</v>
      </c>
      <c r="AO58" s="49">
        <f t="shared" ca="1" si="24"/>
        <v>99.666666666666515</v>
      </c>
      <c r="AP58" s="50" t="str">
        <f t="shared" ca="1" si="28"/>
        <v/>
      </c>
    </row>
    <row r="59" spans="2:42" x14ac:dyDescent="0.25">
      <c r="B59" s="9">
        <v>18</v>
      </c>
      <c r="C59" s="13" cm="1">
        <f t="array" aca="1" ref="C59" ca="1">_xll.RiskGamma(1,1/$B$5)</f>
        <v>100</v>
      </c>
      <c r="D59" s="14">
        <f t="shared" ca="1" si="25"/>
        <v>1800</v>
      </c>
      <c r="E59" s="18">
        <f t="shared" ca="1" si="26"/>
        <v>1970</v>
      </c>
      <c r="F59" s="34" cm="1">
        <f t="array" aca="1" ref="F59" ca="1">_xll.RiskPert($B$8,$E$8,$D$8)</f>
        <v>50</v>
      </c>
      <c r="G59" s="6">
        <f t="shared" ca="1" si="0"/>
        <v>2020</v>
      </c>
      <c r="H59" s="19">
        <f t="shared" ca="1" si="1"/>
        <v>220</v>
      </c>
      <c r="I59" s="26">
        <f t="shared" ca="1" si="2"/>
        <v>2020</v>
      </c>
      <c r="J59" s="7" cm="1">
        <f t="array" aca="1" ref="J59" ca="1">_xll.RiskUniform($B$12,$D$12)</f>
        <v>60</v>
      </c>
      <c r="K59" s="7">
        <f t="shared" ca="1" si="3"/>
        <v>2080</v>
      </c>
      <c r="L59" s="27">
        <f t="shared" ca="1" si="4"/>
        <v>0</v>
      </c>
      <c r="M59" s="18">
        <f t="shared" ca="1" si="30"/>
        <v>2080</v>
      </c>
      <c r="N59" s="6" cm="1">
        <f t="array" aca="1" ref="N59" ca="1">_xll.RiskWeibull($B$15,$C$15)</f>
        <v>93.543756289254645</v>
      </c>
      <c r="O59" s="6">
        <f t="shared" ca="1" si="6"/>
        <v>2173.5437562892548</v>
      </c>
      <c r="P59" s="19">
        <f t="shared" ca="1" si="7"/>
        <v>0</v>
      </c>
      <c r="Q59" s="26">
        <f t="shared" ca="1" si="8"/>
        <v>2173.5437562892548</v>
      </c>
      <c r="R59" s="7" cm="1">
        <f t="array" aca="1" ref="R59" ca="1">_xll.RiskGamma($B$18,1/$C$18)</f>
        <v>100</v>
      </c>
      <c r="S59" s="7" cm="1">
        <f t="array" aca="1" ref="S59" ca="1">_xll.RiskUniform($B$21,$C$21)</f>
        <v>20</v>
      </c>
      <c r="T59" s="7">
        <f t="shared" ca="1" si="9"/>
        <v>2293.5437562892548</v>
      </c>
      <c r="U59" s="7">
        <f t="shared" ca="1" si="10"/>
        <v>100</v>
      </c>
      <c r="V59" s="18">
        <f t="shared" ref="V59:V65" ca="1" si="32">$T$65</f>
        <v>2953.5437562892548</v>
      </c>
      <c r="W59" s="6">
        <f t="shared" si="29"/>
        <v>120</v>
      </c>
      <c r="X59" s="6">
        <f t="shared" ca="1" si="11"/>
        <v>3073.5437562892548</v>
      </c>
      <c r="Y59" s="19">
        <f t="shared" ca="1" si="12"/>
        <v>660</v>
      </c>
      <c r="Z59" s="26">
        <f t="shared" ca="1" si="13"/>
        <v>3073.5437562892548</v>
      </c>
      <c r="AA59" s="7" cm="1">
        <f t="array" aca="1" ref="AA59" ca="1">_xll.RiskPert($B$27,$C$27,$D$27)</f>
        <v>99.666666666666671</v>
      </c>
      <c r="AB59" s="7">
        <f t="shared" ca="1" si="14"/>
        <v>3173.2104229559213</v>
      </c>
      <c r="AC59" s="27">
        <f t="shared" ca="1" si="15"/>
        <v>0</v>
      </c>
      <c r="AD59" s="18" cm="1">
        <f t="array" aca="1" ref="AD59" ca="1">IF(MOD(ROW()-42, 8) = 0,INDEX(AB:AB,ROW()),INDEX(AF:AF,ROW()-1))</f>
        <v>3198.2104229559213</v>
      </c>
      <c r="AE59" s="6" cm="1">
        <f t="array" aca="1" ref="AE59" ca="1">_xll.RiskUniform($B$30,$D$30)</f>
        <v>25</v>
      </c>
      <c r="AF59" s="6">
        <f t="shared" ca="1" si="16"/>
        <v>3223.2104229559213</v>
      </c>
      <c r="AG59" s="19">
        <f t="shared" ca="1" si="17"/>
        <v>124.66666666666652</v>
      </c>
      <c r="AH59" s="97" t="str">
        <f t="shared" ca="1" si="18"/>
        <v>Not Yet</v>
      </c>
      <c r="AI59" s="116">
        <f t="shared" ca="1" si="19"/>
        <v>1423.2104229559213</v>
      </c>
      <c r="AK59" s="114">
        <f t="shared" ca="1" si="20"/>
        <v>1423.2104229559213</v>
      </c>
      <c r="AL59" s="50">
        <f t="shared" ca="1" si="21"/>
        <v>220</v>
      </c>
      <c r="AM59" s="50">
        <f t="shared" ca="1" si="22"/>
        <v>100</v>
      </c>
      <c r="AN59" s="50">
        <f t="shared" ca="1" si="23"/>
        <v>660</v>
      </c>
      <c r="AO59" s="51">
        <f t="shared" ca="1" si="24"/>
        <v>124.66666666666652</v>
      </c>
      <c r="AP59" s="50">
        <f t="shared" ca="1" si="28"/>
        <v>1</v>
      </c>
    </row>
    <row r="60" spans="2:42" x14ac:dyDescent="0.25">
      <c r="B60" s="9">
        <v>19</v>
      </c>
      <c r="C60" s="13" cm="1">
        <f t="array" aca="1" ref="C60" ca="1">_xll.RiskGamma(1,1/$B$5)</f>
        <v>100</v>
      </c>
      <c r="D60" s="14">
        <f t="shared" ca="1" si="25"/>
        <v>1900</v>
      </c>
      <c r="E60" s="18">
        <f t="shared" ca="1" si="26"/>
        <v>2080</v>
      </c>
      <c r="F60" s="34" cm="1">
        <f t="array" aca="1" ref="F60" ca="1">_xll.RiskPert($B$8,$E$8,$D$8)</f>
        <v>50</v>
      </c>
      <c r="G60" s="6">
        <f t="shared" ca="1" si="0"/>
        <v>2130</v>
      </c>
      <c r="H60" s="19">
        <f t="shared" ca="1" si="1"/>
        <v>230</v>
      </c>
      <c r="I60" s="26">
        <f t="shared" ca="1" si="2"/>
        <v>2130</v>
      </c>
      <c r="J60" s="7" cm="1">
        <f t="array" aca="1" ref="J60" ca="1">_xll.RiskUniform($B$12,$D$12)</f>
        <v>60</v>
      </c>
      <c r="K60" s="7">
        <f t="shared" ca="1" si="3"/>
        <v>2190</v>
      </c>
      <c r="L60" s="27">
        <f t="shared" ca="1" si="4"/>
        <v>0</v>
      </c>
      <c r="M60" s="18">
        <f t="shared" ca="1" si="30"/>
        <v>2190</v>
      </c>
      <c r="N60" s="6" cm="1">
        <f t="array" aca="1" ref="N60" ca="1">_xll.RiskWeibull($B$15,$C$15)</f>
        <v>93.543756289254645</v>
      </c>
      <c r="O60" s="6">
        <f t="shared" ca="1" si="6"/>
        <v>2283.5437562892548</v>
      </c>
      <c r="P60" s="19">
        <f t="shared" ca="1" si="7"/>
        <v>0</v>
      </c>
      <c r="Q60" s="26">
        <f t="shared" ca="1" si="8"/>
        <v>2283.5437562892548</v>
      </c>
      <c r="R60" s="7" cm="1">
        <f t="array" aca="1" ref="R60" ca="1">_xll.RiskGamma($B$18,1/$C$18)</f>
        <v>100</v>
      </c>
      <c r="S60" s="7" cm="1">
        <f t="array" aca="1" ref="S60" ca="1">_xll.RiskUniform($B$21,$C$21)</f>
        <v>20</v>
      </c>
      <c r="T60" s="7">
        <f t="shared" ca="1" si="9"/>
        <v>2403.5437562892548</v>
      </c>
      <c r="U60" s="7">
        <f t="shared" ca="1" si="10"/>
        <v>100</v>
      </c>
      <c r="V60" s="18">
        <f t="shared" ca="1" si="32"/>
        <v>2953.5437562892548</v>
      </c>
      <c r="W60" s="6">
        <f t="shared" si="29"/>
        <v>120</v>
      </c>
      <c r="X60" s="6">
        <f t="shared" ca="1" si="11"/>
        <v>3073.5437562892548</v>
      </c>
      <c r="Y60" s="19">
        <f t="shared" ca="1" si="12"/>
        <v>550</v>
      </c>
      <c r="Z60" s="26">
        <f t="shared" ca="1" si="13"/>
        <v>3073.5437562892548</v>
      </c>
      <c r="AA60" s="7" cm="1">
        <f t="array" aca="1" ref="AA60" ca="1">_xll.RiskPert($B$27,$C$27,$D$27)</f>
        <v>99.666666666666671</v>
      </c>
      <c r="AB60" s="7">
        <f t="shared" ca="1" si="14"/>
        <v>3173.2104229559213</v>
      </c>
      <c r="AC60" s="27">
        <f t="shared" ca="1" si="15"/>
        <v>0</v>
      </c>
      <c r="AD60" s="18" cm="1">
        <f t="array" aca="1" ref="AD60" ca="1">IF(MOD(ROW()-42, 8) = 0,INDEX(AB:AB,ROW()),INDEX(AF:AF,ROW()-1))</f>
        <v>3223.2104229559213</v>
      </c>
      <c r="AE60" s="6" cm="1">
        <f t="array" aca="1" ref="AE60" ca="1">_xll.RiskUniform($B$30,$D$30)</f>
        <v>25</v>
      </c>
      <c r="AF60" s="6">
        <f t="shared" ca="1" si="16"/>
        <v>3248.2104229559213</v>
      </c>
      <c r="AG60" s="19">
        <f t="shared" ca="1" si="17"/>
        <v>149.66666666666652</v>
      </c>
      <c r="AH60" s="97" t="str">
        <f t="shared" ca="1" si="18"/>
        <v>Not Yet</v>
      </c>
      <c r="AI60" s="116">
        <f t="shared" ca="1" si="19"/>
        <v>1348.2104229559213</v>
      </c>
      <c r="AK60" s="114">
        <f t="shared" ca="1" si="20"/>
        <v>1348.2104229559213</v>
      </c>
      <c r="AL60" s="50">
        <f t="shared" ca="1" si="21"/>
        <v>230</v>
      </c>
      <c r="AM60" s="50">
        <f t="shared" ca="1" si="22"/>
        <v>100</v>
      </c>
      <c r="AN60" s="50">
        <f t="shared" ca="1" si="23"/>
        <v>550</v>
      </c>
      <c r="AO60" s="51">
        <f t="shared" ca="1" si="24"/>
        <v>149.66666666666652</v>
      </c>
      <c r="AP60" s="50">
        <f t="shared" ca="1" si="28"/>
        <v>1</v>
      </c>
    </row>
    <row r="61" spans="2:42" x14ac:dyDescent="0.25">
      <c r="B61" s="9">
        <v>20</v>
      </c>
      <c r="C61" s="13" cm="1">
        <f t="array" aca="1" ref="C61" ca="1">_xll.RiskGamma(1,1/$B$5)</f>
        <v>100</v>
      </c>
      <c r="D61" s="14">
        <f t="shared" ca="1" si="25"/>
        <v>2000</v>
      </c>
      <c r="E61" s="18">
        <f t="shared" ca="1" si="26"/>
        <v>2190</v>
      </c>
      <c r="F61" s="34" cm="1">
        <f t="array" aca="1" ref="F61" ca="1">_xll.RiskPert($B$8,$E$8,$D$8)</f>
        <v>50</v>
      </c>
      <c r="G61" s="6">
        <f t="shared" ca="1" si="0"/>
        <v>2240</v>
      </c>
      <c r="H61" s="19">
        <f t="shared" ca="1" si="1"/>
        <v>240</v>
      </c>
      <c r="I61" s="26">
        <f t="shared" ca="1" si="2"/>
        <v>2240</v>
      </c>
      <c r="J61" s="7" cm="1">
        <f t="array" aca="1" ref="J61" ca="1">_xll.RiskUniform($B$12,$D$12)</f>
        <v>60</v>
      </c>
      <c r="K61" s="7">
        <f t="shared" ca="1" si="3"/>
        <v>2300</v>
      </c>
      <c r="L61" s="27">
        <f t="shared" ca="1" si="4"/>
        <v>0</v>
      </c>
      <c r="M61" s="18">
        <f t="shared" ca="1" si="30"/>
        <v>2300</v>
      </c>
      <c r="N61" s="6" cm="1">
        <f t="array" aca="1" ref="N61" ca="1">_xll.RiskWeibull($B$15,$C$15)</f>
        <v>93.543756289254645</v>
      </c>
      <c r="O61" s="6">
        <f t="shared" ca="1" si="6"/>
        <v>2393.5437562892548</v>
      </c>
      <c r="P61" s="19">
        <f t="shared" ca="1" si="7"/>
        <v>0</v>
      </c>
      <c r="Q61" s="26">
        <f t="shared" ca="1" si="8"/>
        <v>2393.5437562892548</v>
      </c>
      <c r="R61" s="7" cm="1">
        <f t="array" aca="1" ref="R61" ca="1">_xll.RiskGamma($B$18,1/$C$18)</f>
        <v>100</v>
      </c>
      <c r="S61" s="7" cm="1">
        <f t="array" aca="1" ref="S61" ca="1">_xll.RiskUniform($B$21,$C$21)</f>
        <v>20</v>
      </c>
      <c r="T61" s="7">
        <f t="shared" ca="1" si="9"/>
        <v>2513.5437562892548</v>
      </c>
      <c r="U61" s="7">
        <f t="shared" ca="1" si="10"/>
        <v>100</v>
      </c>
      <c r="V61" s="18">
        <f t="shared" ca="1" si="32"/>
        <v>2953.5437562892548</v>
      </c>
      <c r="W61" s="6">
        <f t="shared" si="29"/>
        <v>120</v>
      </c>
      <c r="X61" s="6">
        <f t="shared" ca="1" si="11"/>
        <v>3073.5437562892548</v>
      </c>
      <c r="Y61" s="19">
        <f t="shared" ca="1" si="12"/>
        <v>440</v>
      </c>
      <c r="Z61" s="26">
        <f t="shared" ca="1" si="13"/>
        <v>3073.5437562892548</v>
      </c>
      <c r="AA61" s="7" cm="1">
        <f t="array" aca="1" ref="AA61" ca="1">_xll.RiskPert($B$27,$C$27,$D$27)</f>
        <v>99.666666666666671</v>
      </c>
      <c r="AB61" s="7">
        <f t="shared" ca="1" si="14"/>
        <v>3173.2104229559213</v>
      </c>
      <c r="AC61" s="27">
        <f t="shared" ca="1" si="15"/>
        <v>0</v>
      </c>
      <c r="AD61" s="18" cm="1">
        <f t="array" aca="1" ref="AD61" ca="1">IF(MOD(ROW()-42, 8) = 0,INDEX(AB:AB,ROW()),INDEX(AF:AF,ROW()-1))</f>
        <v>3248.2104229559213</v>
      </c>
      <c r="AE61" s="6" cm="1">
        <f t="array" aca="1" ref="AE61" ca="1">_xll.RiskUniform($B$30,$D$30)</f>
        <v>25</v>
      </c>
      <c r="AF61" s="6">
        <f t="shared" ca="1" si="16"/>
        <v>3273.2104229559213</v>
      </c>
      <c r="AG61" s="19">
        <f t="shared" ca="1" si="17"/>
        <v>174.66666666666652</v>
      </c>
      <c r="AH61" s="97" t="str">
        <f t="shared" ca="1" si="18"/>
        <v>Not Yet</v>
      </c>
      <c r="AI61" s="116">
        <f t="shared" ca="1" si="19"/>
        <v>1273.2104229559213</v>
      </c>
      <c r="AK61" s="114">
        <f t="shared" ca="1" si="20"/>
        <v>1273.2104229559213</v>
      </c>
      <c r="AL61" s="50">
        <f t="shared" ca="1" si="21"/>
        <v>240</v>
      </c>
      <c r="AM61" s="50">
        <f t="shared" ca="1" si="22"/>
        <v>100</v>
      </c>
      <c r="AN61" s="50">
        <f t="shared" ca="1" si="23"/>
        <v>440</v>
      </c>
      <c r="AO61" s="51">
        <f t="shared" ca="1" si="24"/>
        <v>174.66666666666652</v>
      </c>
      <c r="AP61" s="50">
        <f t="shared" ca="1" si="28"/>
        <v>1</v>
      </c>
    </row>
    <row r="62" spans="2:42" x14ac:dyDescent="0.25">
      <c r="B62" s="9">
        <v>21</v>
      </c>
      <c r="C62" s="13" cm="1">
        <f t="array" aca="1" ref="C62" ca="1">_xll.RiskGamma(1,1/$B$5)</f>
        <v>100</v>
      </c>
      <c r="D62" s="14">
        <f t="shared" ca="1" si="25"/>
        <v>2100</v>
      </c>
      <c r="E62" s="18">
        <f t="shared" ca="1" si="26"/>
        <v>2300</v>
      </c>
      <c r="F62" s="34" cm="1">
        <f t="array" aca="1" ref="F62" ca="1">_xll.RiskPert($B$8,$E$8,$D$8)</f>
        <v>50</v>
      </c>
      <c r="G62" s="6">
        <f t="shared" ca="1" si="0"/>
        <v>2350</v>
      </c>
      <c r="H62" s="19">
        <f t="shared" ca="1" si="1"/>
        <v>250</v>
      </c>
      <c r="I62" s="26">
        <f t="shared" ca="1" si="2"/>
        <v>2350</v>
      </c>
      <c r="J62" s="7" cm="1">
        <f t="array" aca="1" ref="J62" ca="1">_xll.RiskUniform($B$12,$D$12)</f>
        <v>60</v>
      </c>
      <c r="K62" s="7">
        <f t="shared" ca="1" si="3"/>
        <v>2410</v>
      </c>
      <c r="L62" s="27">
        <f t="shared" ca="1" si="4"/>
        <v>0</v>
      </c>
      <c r="M62" s="18">
        <f t="shared" ca="1" si="30"/>
        <v>2410</v>
      </c>
      <c r="N62" s="6" cm="1">
        <f t="array" aca="1" ref="N62" ca="1">_xll.RiskWeibull($B$15,$C$15)</f>
        <v>93.543756289254645</v>
      </c>
      <c r="O62" s="6">
        <f t="shared" ca="1" si="6"/>
        <v>2503.5437562892548</v>
      </c>
      <c r="P62" s="19">
        <f t="shared" ca="1" si="7"/>
        <v>0</v>
      </c>
      <c r="Q62" s="26">
        <f t="shared" ca="1" si="8"/>
        <v>2503.5437562892548</v>
      </c>
      <c r="R62" s="7" cm="1">
        <f t="array" aca="1" ref="R62" ca="1">_xll.RiskGamma($B$18,1/$C$18)</f>
        <v>100</v>
      </c>
      <c r="S62" s="7" cm="1">
        <f t="array" aca="1" ref="S62" ca="1">_xll.RiskUniform($B$21,$C$21)</f>
        <v>20</v>
      </c>
      <c r="T62" s="7">
        <f t="shared" ca="1" si="9"/>
        <v>2623.5437562892548</v>
      </c>
      <c r="U62" s="7">
        <f t="shared" ca="1" si="10"/>
        <v>100</v>
      </c>
      <c r="V62" s="18">
        <f t="shared" ca="1" si="32"/>
        <v>2953.5437562892548</v>
      </c>
      <c r="W62" s="6">
        <f t="shared" si="29"/>
        <v>120</v>
      </c>
      <c r="X62" s="6">
        <f t="shared" ca="1" si="11"/>
        <v>3073.5437562892548</v>
      </c>
      <c r="Y62" s="19">
        <f t="shared" ca="1" si="12"/>
        <v>330</v>
      </c>
      <c r="Z62" s="26">
        <f t="shared" ca="1" si="13"/>
        <v>3073.5437562892548</v>
      </c>
      <c r="AA62" s="7" cm="1">
        <f t="array" aca="1" ref="AA62" ca="1">_xll.RiskPert($B$27,$C$27,$D$27)</f>
        <v>99.666666666666671</v>
      </c>
      <c r="AB62" s="7">
        <f t="shared" ca="1" si="14"/>
        <v>3173.2104229559213</v>
      </c>
      <c r="AC62" s="27">
        <f t="shared" ca="1" si="15"/>
        <v>0</v>
      </c>
      <c r="AD62" s="18" cm="1">
        <f t="array" aca="1" ref="AD62" ca="1">IF(MOD(ROW()-42, 8) = 0,INDEX(AB:AB,ROW()),INDEX(AF:AF,ROW()-1))</f>
        <v>3273.2104229559213</v>
      </c>
      <c r="AE62" s="6" cm="1">
        <f t="array" aca="1" ref="AE62" ca="1">_xll.RiskUniform($B$30,$D$30)</f>
        <v>25</v>
      </c>
      <c r="AF62" s="6">
        <f t="shared" ca="1" si="16"/>
        <v>3298.2104229559213</v>
      </c>
      <c r="AG62" s="19">
        <f t="shared" ca="1" si="17"/>
        <v>199.66666666666652</v>
      </c>
      <c r="AH62" s="97" t="str">
        <f t="shared" ca="1" si="18"/>
        <v>Not Yet</v>
      </c>
      <c r="AI62" s="116">
        <f t="shared" ca="1" si="19"/>
        <v>1198.2104229559213</v>
      </c>
      <c r="AK62" s="114">
        <f t="shared" ca="1" si="20"/>
        <v>1198.2104229559213</v>
      </c>
      <c r="AL62" s="50">
        <f t="shared" ca="1" si="21"/>
        <v>250</v>
      </c>
      <c r="AM62" s="50">
        <f t="shared" ca="1" si="22"/>
        <v>100</v>
      </c>
      <c r="AN62" s="50">
        <f t="shared" ca="1" si="23"/>
        <v>330</v>
      </c>
      <c r="AO62" s="51">
        <f t="shared" ca="1" si="24"/>
        <v>199.66666666666652</v>
      </c>
      <c r="AP62" s="50">
        <f t="shared" ca="1" si="28"/>
        <v>1</v>
      </c>
    </row>
    <row r="63" spans="2:42" x14ac:dyDescent="0.25">
      <c r="B63" s="9">
        <v>22</v>
      </c>
      <c r="C63" s="13" cm="1">
        <f t="array" aca="1" ref="C63" ca="1">_xll.RiskGamma(1,1/$B$5)</f>
        <v>100</v>
      </c>
      <c r="D63" s="14">
        <f t="shared" ca="1" si="25"/>
        <v>2200</v>
      </c>
      <c r="E63" s="18">
        <f t="shared" ca="1" si="26"/>
        <v>2410</v>
      </c>
      <c r="F63" s="34" cm="1">
        <f t="array" aca="1" ref="F63" ca="1">_xll.RiskPert($B$8,$E$8,$D$8)</f>
        <v>50</v>
      </c>
      <c r="G63" s="6">
        <f t="shared" ca="1" si="0"/>
        <v>2460</v>
      </c>
      <c r="H63" s="19">
        <f t="shared" ca="1" si="1"/>
        <v>260</v>
      </c>
      <c r="I63" s="26">
        <f t="shared" ca="1" si="2"/>
        <v>2460</v>
      </c>
      <c r="J63" s="7" cm="1">
        <f t="array" aca="1" ref="J63" ca="1">_xll.RiskUniform($B$12,$D$12)</f>
        <v>60</v>
      </c>
      <c r="K63" s="7">
        <f t="shared" ca="1" si="3"/>
        <v>2520</v>
      </c>
      <c r="L63" s="27">
        <f t="shared" ca="1" si="4"/>
        <v>0</v>
      </c>
      <c r="M63" s="18">
        <f t="shared" ca="1" si="30"/>
        <v>2520</v>
      </c>
      <c r="N63" s="6" cm="1">
        <f t="array" aca="1" ref="N63" ca="1">_xll.RiskWeibull($B$15,$C$15)</f>
        <v>93.543756289254645</v>
      </c>
      <c r="O63" s="6">
        <f t="shared" ca="1" si="6"/>
        <v>2613.5437562892548</v>
      </c>
      <c r="P63" s="19">
        <f t="shared" ca="1" si="7"/>
        <v>0</v>
      </c>
      <c r="Q63" s="26">
        <f t="shared" ca="1" si="8"/>
        <v>2613.5437562892548</v>
      </c>
      <c r="R63" s="7" cm="1">
        <f t="array" aca="1" ref="R63" ca="1">_xll.RiskGamma($B$18,1/$C$18)</f>
        <v>100</v>
      </c>
      <c r="S63" s="7" cm="1">
        <f t="array" aca="1" ref="S63" ca="1">_xll.RiskUniform($B$21,$C$21)</f>
        <v>20</v>
      </c>
      <c r="T63" s="7">
        <f t="shared" ca="1" si="9"/>
        <v>2733.5437562892548</v>
      </c>
      <c r="U63" s="7">
        <f t="shared" ca="1" si="10"/>
        <v>100</v>
      </c>
      <c r="V63" s="18">
        <f t="shared" ca="1" si="32"/>
        <v>2953.5437562892548</v>
      </c>
      <c r="W63" s="6">
        <f t="shared" si="29"/>
        <v>120</v>
      </c>
      <c r="X63" s="6">
        <f t="shared" ca="1" si="11"/>
        <v>3073.5437562892548</v>
      </c>
      <c r="Y63" s="19">
        <f t="shared" ca="1" si="12"/>
        <v>220</v>
      </c>
      <c r="Z63" s="26">
        <f t="shared" ca="1" si="13"/>
        <v>3073.5437562892548</v>
      </c>
      <c r="AA63" s="7" cm="1">
        <f t="array" aca="1" ref="AA63" ca="1">_xll.RiskPert($B$27,$C$27,$D$27)</f>
        <v>99.666666666666671</v>
      </c>
      <c r="AB63" s="7">
        <f t="shared" ca="1" si="14"/>
        <v>3173.2104229559213</v>
      </c>
      <c r="AC63" s="27">
        <f t="shared" ca="1" si="15"/>
        <v>0</v>
      </c>
      <c r="AD63" s="18" cm="1">
        <f t="array" aca="1" ref="AD63" ca="1">IF(MOD(ROW()-42, 8) = 0,INDEX(AB:AB,ROW()),INDEX(AF:AF,ROW()-1))</f>
        <v>3298.2104229559213</v>
      </c>
      <c r="AE63" s="6" cm="1">
        <f t="array" aca="1" ref="AE63" ca="1">_xll.RiskUniform($B$30,$D$30)</f>
        <v>25</v>
      </c>
      <c r="AF63" s="6">
        <f t="shared" ca="1" si="16"/>
        <v>3323.2104229559213</v>
      </c>
      <c r="AG63" s="19">
        <f t="shared" ca="1" si="17"/>
        <v>224.66666666666652</v>
      </c>
      <c r="AH63" s="97" t="str">
        <f t="shared" ca="1" si="18"/>
        <v>Not Yet</v>
      </c>
      <c r="AI63" s="116">
        <f t="shared" ca="1" si="19"/>
        <v>1123.2104229559213</v>
      </c>
      <c r="AK63" s="114">
        <f t="shared" ca="1" si="20"/>
        <v>1123.2104229559213</v>
      </c>
      <c r="AL63" s="50">
        <f t="shared" ca="1" si="21"/>
        <v>260</v>
      </c>
      <c r="AM63" s="50">
        <f t="shared" ca="1" si="22"/>
        <v>100</v>
      </c>
      <c r="AN63" s="50">
        <f t="shared" ca="1" si="23"/>
        <v>220</v>
      </c>
      <c r="AO63" s="51">
        <f t="shared" ca="1" si="24"/>
        <v>224.66666666666652</v>
      </c>
      <c r="AP63" s="50">
        <f t="shared" ca="1" si="28"/>
        <v>1</v>
      </c>
    </row>
    <row r="64" spans="2:42" x14ac:dyDescent="0.25">
      <c r="B64" s="9">
        <v>23</v>
      </c>
      <c r="C64" s="13" cm="1">
        <f t="array" aca="1" ref="C64" ca="1">_xll.RiskGamma(1,1/$B$5)</f>
        <v>100</v>
      </c>
      <c r="D64" s="14">
        <f t="shared" ca="1" si="25"/>
        <v>2300</v>
      </c>
      <c r="E64" s="18">
        <f t="shared" ca="1" si="26"/>
        <v>2520</v>
      </c>
      <c r="F64" s="34" cm="1">
        <f t="array" aca="1" ref="F64" ca="1">_xll.RiskPert($B$8,$E$8,$D$8)</f>
        <v>50</v>
      </c>
      <c r="G64" s="6">
        <f t="shared" ca="1" si="0"/>
        <v>2570</v>
      </c>
      <c r="H64" s="19">
        <f t="shared" ca="1" si="1"/>
        <v>270</v>
      </c>
      <c r="I64" s="26">
        <f t="shared" ca="1" si="2"/>
        <v>2570</v>
      </c>
      <c r="J64" s="7" cm="1">
        <f t="array" aca="1" ref="J64" ca="1">_xll.RiskUniform($B$12,$D$12)</f>
        <v>60</v>
      </c>
      <c r="K64" s="7">
        <f t="shared" ca="1" si="3"/>
        <v>2630</v>
      </c>
      <c r="L64" s="27">
        <f t="shared" ca="1" si="4"/>
        <v>0</v>
      </c>
      <c r="M64" s="18">
        <f t="shared" ca="1" si="30"/>
        <v>2630</v>
      </c>
      <c r="N64" s="6" cm="1">
        <f t="array" aca="1" ref="N64" ca="1">_xll.RiskWeibull($B$15,$C$15)</f>
        <v>93.543756289254645</v>
      </c>
      <c r="O64" s="6">
        <f t="shared" ca="1" si="6"/>
        <v>2723.5437562892548</v>
      </c>
      <c r="P64" s="19">
        <f t="shared" ca="1" si="7"/>
        <v>0</v>
      </c>
      <c r="Q64" s="26">
        <f t="shared" ca="1" si="8"/>
        <v>2723.5437562892548</v>
      </c>
      <c r="R64" s="7" cm="1">
        <f t="array" aca="1" ref="R64" ca="1">_xll.RiskGamma($B$18,1/$C$18)</f>
        <v>100</v>
      </c>
      <c r="S64" s="7" cm="1">
        <f t="array" aca="1" ref="S64" ca="1">_xll.RiskUniform($B$21,$C$21)</f>
        <v>20</v>
      </c>
      <c r="T64" s="7">
        <f t="shared" ca="1" si="9"/>
        <v>2843.5437562892548</v>
      </c>
      <c r="U64" s="7">
        <f t="shared" ca="1" si="10"/>
        <v>100</v>
      </c>
      <c r="V64" s="18">
        <f t="shared" ca="1" si="32"/>
        <v>2953.5437562892548</v>
      </c>
      <c r="W64" s="6">
        <f t="shared" si="29"/>
        <v>120</v>
      </c>
      <c r="X64" s="6">
        <f t="shared" ca="1" si="11"/>
        <v>3073.5437562892548</v>
      </c>
      <c r="Y64" s="19">
        <f t="shared" ca="1" si="12"/>
        <v>110</v>
      </c>
      <c r="Z64" s="26">
        <f t="shared" ca="1" si="13"/>
        <v>3073.5437562892548</v>
      </c>
      <c r="AA64" s="7" cm="1">
        <f t="array" aca="1" ref="AA64" ca="1">_xll.RiskPert($B$27,$C$27,$D$27)</f>
        <v>99.666666666666671</v>
      </c>
      <c r="AB64" s="7">
        <f t="shared" ca="1" si="14"/>
        <v>3173.2104229559213</v>
      </c>
      <c r="AC64" s="27">
        <f t="shared" ca="1" si="15"/>
        <v>0</v>
      </c>
      <c r="AD64" s="18" cm="1">
        <f t="array" aca="1" ref="AD64" ca="1">IF(MOD(ROW()-42, 8) = 0,INDEX(AB:AB,ROW()),INDEX(AF:AF,ROW()-1))</f>
        <v>3323.2104229559213</v>
      </c>
      <c r="AE64" s="6" cm="1">
        <f t="array" aca="1" ref="AE64" ca="1">_xll.RiskUniform($B$30,$D$30)</f>
        <v>25</v>
      </c>
      <c r="AF64" s="6">
        <f t="shared" ca="1" si="16"/>
        <v>3348.2104229559213</v>
      </c>
      <c r="AG64" s="19">
        <f t="shared" ca="1" si="17"/>
        <v>249.66666666666652</v>
      </c>
      <c r="AH64" s="97" t="str">
        <f t="shared" ca="1" si="18"/>
        <v>Not Yet</v>
      </c>
      <c r="AI64" s="116">
        <f t="shared" ca="1" si="19"/>
        <v>1048.2104229559213</v>
      </c>
      <c r="AK64" s="114">
        <f t="shared" ca="1" si="20"/>
        <v>1048.2104229559213</v>
      </c>
      <c r="AL64" s="50">
        <f t="shared" ca="1" si="21"/>
        <v>270</v>
      </c>
      <c r="AM64" s="50">
        <f t="shared" ca="1" si="22"/>
        <v>100</v>
      </c>
      <c r="AN64" s="50">
        <f t="shared" ca="1" si="23"/>
        <v>110</v>
      </c>
      <c r="AO64" s="51">
        <f t="shared" ca="1" si="24"/>
        <v>249.66666666666652</v>
      </c>
      <c r="AP64" s="50">
        <f t="shared" ca="1" si="28"/>
        <v>1</v>
      </c>
    </row>
    <row r="65" spans="2:42" x14ac:dyDescent="0.25">
      <c r="B65" s="10">
        <v>24</v>
      </c>
      <c r="C65" s="30" cm="1">
        <f t="array" aca="1" ref="C65" ca="1">_xll.RiskGamma(1,1/$B$5)</f>
        <v>100</v>
      </c>
      <c r="D65" s="31">
        <f t="shared" ca="1" si="25"/>
        <v>2400</v>
      </c>
      <c r="E65" s="20">
        <f t="shared" ca="1" si="26"/>
        <v>2630</v>
      </c>
      <c r="F65" s="32" cm="1">
        <f t="array" aca="1" ref="F65" ca="1">_xll.RiskPert($B$8,$E$8,$D$8)</f>
        <v>50</v>
      </c>
      <c r="G65" s="21">
        <f t="shared" ca="1" si="0"/>
        <v>2680</v>
      </c>
      <c r="H65" s="22">
        <f t="shared" ca="1" si="1"/>
        <v>280</v>
      </c>
      <c r="I65" s="61">
        <f t="shared" ca="1" si="2"/>
        <v>2680</v>
      </c>
      <c r="J65" s="28" cm="1">
        <f t="array" aca="1" ref="J65" ca="1">_xll.RiskUniform($B$12,$D$12)</f>
        <v>60</v>
      </c>
      <c r="K65" s="28">
        <f t="shared" ca="1" si="3"/>
        <v>2740</v>
      </c>
      <c r="L65" s="29">
        <f t="shared" ca="1" si="4"/>
        <v>0</v>
      </c>
      <c r="M65" s="20">
        <f t="shared" ca="1" si="30"/>
        <v>2740</v>
      </c>
      <c r="N65" s="21" cm="1">
        <f t="array" aca="1" ref="N65" ca="1">_xll.RiskWeibull($B$15,$C$15)</f>
        <v>93.543756289254645</v>
      </c>
      <c r="O65" s="21">
        <f t="shared" ca="1" si="6"/>
        <v>2833.5437562892548</v>
      </c>
      <c r="P65" s="22">
        <f t="shared" ca="1" si="7"/>
        <v>0</v>
      </c>
      <c r="Q65" s="61">
        <f t="shared" ca="1" si="8"/>
        <v>2833.5437562892548</v>
      </c>
      <c r="R65" s="28" cm="1">
        <f t="array" aca="1" ref="R65" ca="1">_xll.RiskGamma($B$18,1/$C$18)</f>
        <v>100</v>
      </c>
      <c r="S65" s="28" cm="1">
        <f t="array" aca="1" ref="S65" ca="1">_xll.RiskUniform($B$21,$C$21)</f>
        <v>20</v>
      </c>
      <c r="T65" s="28">
        <f t="shared" ca="1" si="9"/>
        <v>2953.5437562892548</v>
      </c>
      <c r="U65" s="28">
        <f t="shared" ca="1" si="10"/>
        <v>100</v>
      </c>
      <c r="V65" s="20">
        <f t="shared" ca="1" si="32"/>
        <v>2953.5437562892548</v>
      </c>
      <c r="W65" s="21">
        <f t="shared" si="29"/>
        <v>120</v>
      </c>
      <c r="X65" s="21">
        <f t="shared" ca="1" si="11"/>
        <v>3073.5437562892548</v>
      </c>
      <c r="Y65" s="22">
        <f t="shared" ca="1" si="12"/>
        <v>0</v>
      </c>
      <c r="Z65" s="61">
        <f t="shared" ca="1" si="13"/>
        <v>3073.5437562892548</v>
      </c>
      <c r="AA65" s="28" cm="1">
        <f t="array" aca="1" ref="AA65" ca="1">_xll.RiskPert($B$27,$C$27,$D$27)</f>
        <v>99.666666666666671</v>
      </c>
      <c r="AB65" s="28">
        <f t="shared" ca="1" si="14"/>
        <v>3173.2104229559213</v>
      </c>
      <c r="AC65" s="29">
        <f t="shared" ca="1" si="15"/>
        <v>0</v>
      </c>
      <c r="AD65" s="20" cm="1">
        <f t="array" aca="1" ref="AD65" ca="1">IF(MOD(ROW()-42, 8) = 0,INDEX(AB:AB,ROW()),INDEX(AF:AF,ROW()-1))</f>
        <v>3348.2104229559213</v>
      </c>
      <c r="AE65" s="21" cm="1">
        <f t="array" aca="1" ref="AE65" ca="1">_xll.RiskUniform($B$30,$D$30)</f>
        <v>25</v>
      </c>
      <c r="AF65" s="21">
        <f t="shared" ca="1" si="16"/>
        <v>3373.2104229559213</v>
      </c>
      <c r="AG65" s="22">
        <f t="shared" ca="1" si="17"/>
        <v>274.66666666666652</v>
      </c>
      <c r="AH65" s="98" t="str">
        <f t="shared" ca="1" si="18"/>
        <v>Not Yet</v>
      </c>
      <c r="AI65" s="117">
        <f t="shared" ca="1" si="19"/>
        <v>973.21042295592133</v>
      </c>
      <c r="AK65" s="115">
        <f t="shared" ca="1" si="20"/>
        <v>973.21042295592133</v>
      </c>
      <c r="AL65" s="52">
        <f t="shared" ca="1" si="21"/>
        <v>280</v>
      </c>
      <c r="AM65" s="52">
        <f t="shared" ca="1" si="22"/>
        <v>100</v>
      </c>
      <c r="AN65" s="52">
        <f t="shared" ca="1" si="23"/>
        <v>0</v>
      </c>
      <c r="AO65" s="53">
        <f t="shared" ca="1" si="24"/>
        <v>274.66666666666652</v>
      </c>
      <c r="AP65" s="52">
        <f t="shared" ca="1" si="28"/>
        <v>1</v>
      </c>
    </row>
    <row r="66" spans="2:42" x14ac:dyDescent="0.25">
      <c r="B66" s="8">
        <v>25</v>
      </c>
      <c r="C66" s="11" cm="1">
        <f t="array" aca="1" ref="C66" ca="1">_xll.RiskGamma(1,1/$B$5)</f>
        <v>100</v>
      </c>
      <c r="D66" s="12">
        <f t="shared" ca="1" si="25"/>
        <v>2500</v>
      </c>
      <c r="E66" s="15">
        <f t="shared" ca="1" si="26"/>
        <v>2740</v>
      </c>
      <c r="F66" s="3" cm="1">
        <f t="array" aca="1" ref="F66" ca="1">_xll.RiskPert($B$8,$E$8,$D$8)</f>
        <v>50</v>
      </c>
      <c r="G66" s="16">
        <f t="shared" ca="1" si="0"/>
        <v>2790</v>
      </c>
      <c r="H66" s="17">
        <f t="shared" ca="1" si="1"/>
        <v>290</v>
      </c>
      <c r="I66" s="23">
        <f t="shared" ca="1" si="2"/>
        <v>2790</v>
      </c>
      <c r="J66" s="24" cm="1">
        <f t="array" aca="1" ref="J66" ca="1">_xll.RiskUniform($B$12,$D$12)</f>
        <v>60</v>
      </c>
      <c r="K66" s="24">
        <f t="shared" ca="1" si="3"/>
        <v>2850</v>
      </c>
      <c r="L66" s="25">
        <f t="shared" ca="1" si="4"/>
        <v>0</v>
      </c>
      <c r="M66" s="15">
        <f t="shared" ca="1" si="30"/>
        <v>2850</v>
      </c>
      <c r="N66" s="16" cm="1">
        <f t="array" aca="1" ref="N66" ca="1">_xll.RiskWeibull($B$15,$C$15)</f>
        <v>93.543756289254645</v>
      </c>
      <c r="O66" s="16">
        <f t="shared" ca="1" si="6"/>
        <v>2943.5437562892548</v>
      </c>
      <c r="P66" s="17">
        <f t="shared" ca="1" si="7"/>
        <v>0</v>
      </c>
      <c r="Q66" s="23">
        <f t="shared" ca="1" si="8"/>
        <v>2943.5437562892548</v>
      </c>
      <c r="R66" s="24" cm="1">
        <f t="array" aca="1" ref="R66" ca="1">_xll.RiskGamma($B$18,1/$C$18)</f>
        <v>100</v>
      </c>
      <c r="S66" s="24" cm="1">
        <f t="array" aca="1" ref="S66" ca="1">_xll.RiskUniform($B$21,$C$21)</f>
        <v>20</v>
      </c>
      <c r="T66" s="24">
        <f t="shared" ca="1" si="9"/>
        <v>3063.5437562892548</v>
      </c>
      <c r="U66" s="24">
        <f t="shared" ca="1" si="10"/>
        <v>100</v>
      </c>
      <c r="V66" s="15">
        <f ca="1">$T$73</f>
        <v>3833.5437562892548</v>
      </c>
      <c r="W66" s="16">
        <f t="shared" si="29"/>
        <v>120</v>
      </c>
      <c r="X66" s="16">
        <f t="shared" ca="1" si="11"/>
        <v>3953.5437562892548</v>
      </c>
      <c r="Y66" s="17">
        <f t="shared" ca="1" si="12"/>
        <v>770</v>
      </c>
      <c r="Z66" s="23">
        <f t="shared" ca="1" si="13"/>
        <v>3953.5437562892548</v>
      </c>
      <c r="AA66" s="24" cm="1">
        <f t="array" aca="1" ref="AA66" ca="1">_xll.RiskPert($B$27,$C$27,$D$27)</f>
        <v>99.666666666666671</v>
      </c>
      <c r="AB66" s="24">
        <f t="shared" ca="1" si="14"/>
        <v>4053.2104229559213</v>
      </c>
      <c r="AC66" s="25">
        <f t="shared" ca="1" si="15"/>
        <v>0</v>
      </c>
      <c r="AD66" s="15" cm="1">
        <f t="array" aca="1" ref="AD66" ca="1">IF(MOD(ROW()-42, 8) = 0,INDEX(AB:AB,ROW()),INDEX(AF:AF,ROW()-1))</f>
        <v>4053.2104229559213</v>
      </c>
      <c r="AE66" s="16" cm="1">
        <f t="array" aca="1" ref="AE66" ca="1">_xll.RiskUniform($B$30,$D$30)</f>
        <v>25</v>
      </c>
      <c r="AF66" s="16">
        <f t="shared" ca="1" si="16"/>
        <v>4078.2104229559213</v>
      </c>
      <c r="AG66" s="17">
        <f t="shared" ca="1" si="17"/>
        <v>99.666666666666515</v>
      </c>
      <c r="AH66" s="96" t="str">
        <f t="shared" ca="1" si="18"/>
        <v>Not Yet</v>
      </c>
      <c r="AI66" s="112">
        <f t="shared" ca="1" si="19"/>
        <v>1578.2104229559213</v>
      </c>
      <c r="AK66" s="113">
        <f t="shared" ca="1" si="20"/>
        <v>1578.2104229559213</v>
      </c>
      <c r="AL66" s="48">
        <f t="shared" ca="1" si="21"/>
        <v>290</v>
      </c>
      <c r="AM66" s="48">
        <f t="shared" ca="1" si="22"/>
        <v>100</v>
      </c>
      <c r="AN66" s="48">
        <f t="shared" ca="1" si="23"/>
        <v>770</v>
      </c>
      <c r="AO66" s="49">
        <f t="shared" ca="1" si="24"/>
        <v>99.666666666666515</v>
      </c>
      <c r="AP66" s="50" t="str">
        <f t="shared" ca="1" si="28"/>
        <v/>
      </c>
    </row>
    <row r="67" spans="2:42" x14ac:dyDescent="0.25">
      <c r="B67" s="9">
        <v>26</v>
      </c>
      <c r="C67" s="13" cm="1">
        <f t="array" aca="1" ref="C67" ca="1">_xll.RiskGamma(1,1/$B$5)</f>
        <v>100</v>
      </c>
      <c r="D67" s="14">
        <f t="shared" ca="1" si="25"/>
        <v>2600</v>
      </c>
      <c r="E67" s="18">
        <f t="shared" ca="1" si="26"/>
        <v>2850</v>
      </c>
      <c r="F67" s="34" cm="1">
        <f t="array" aca="1" ref="F67" ca="1">_xll.RiskPert($B$8,$E$8,$D$8)</f>
        <v>50</v>
      </c>
      <c r="G67" s="6">
        <f t="shared" ca="1" si="0"/>
        <v>2900</v>
      </c>
      <c r="H67" s="19">
        <f t="shared" ca="1" si="1"/>
        <v>300</v>
      </c>
      <c r="I67" s="26">
        <f t="shared" ca="1" si="2"/>
        <v>2900</v>
      </c>
      <c r="J67" s="7" cm="1">
        <f t="array" aca="1" ref="J67" ca="1">_xll.RiskUniform($B$12,$D$12)</f>
        <v>60</v>
      </c>
      <c r="K67" s="7">
        <f t="shared" ca="1" si="3"/>
        <v>2960</v>
      </c>
      <c r="L67" s="27">
        <f t="shared" ca="1" si="4"/>
        <v>0</v>
      </c>
      <c r="M67" s="18">
        <f t="shared" ca="1" si="30"/>
        <v>2960</v>
      </c>
      <c r="N67" s="6" cm="1">
        <f t="array" aca="1" ref="N67" ca="1">_xll.RiskWeibull($B$15,$C$15)</f>
        <v>93.543756289254645</v>
      </c>
      <c r="O67" s="6">
        <f t="shared" ca="1" si="6"/>
        <v>3053.5437562892548</v>
      </c>
      <c r="P67" s="19">
        <f t="shared" ca="1" si="7"/>
        <v>0</v>
      </c>
      <c r="Q67" s="26">
        <f t="shared" ca="1" si="8"/>
        <v>3053.5437562892548</v>
      </c>
      <c r="R67" s="7" cm="1">
        <f t="array" aca="1" ref="R67" ca="1">_xll.RiskGamma($B$18,1/$C$18)</f>
        <v>100</v>
      </c>
      <c r="S67" s="7" cm="1">
        <f t="array" aca="1" ref="S67" ca="1">_xll.RiskUniform($B$21,$C$21)</f>
        <v>20</v>
      </c>
      <c r="T67" s="7">
        <f t="shared" ca="1" si="9"/>
        <v>3173.5437562892548</v>
      </c>
      <c r="U67" s="7">
        <f t="shared" ca="1" si="10"/>
        <v>100</v>
      </c>
      <c r="V67" s="18">
        <f t="shared" ref="V67:V73" ca="1" si="33">$T$73</f>
        <v>3833.5437562892548</v>
      </c>
      <c r="W67" s="6">
        <f t="shared" si="29"/>
        <v>120</v>
      </c>
      <c r="X67" s="6">
        <f t="shared" ca="1" si="11"/>
        <v>3953.5437562892548</v>
      </c>
      <c r="Y67" s="19">
        <f t="shared" ca="1" si="12"/>
        <v>660</v>
      </c>
      <c r="Z67" s="26">
        <f t="shared" ca="1" si="13"/>
        <v>3953.5437562892548</v>
      </c>
      <c r="AA67" s="7" cm="1">
        <f t="array" aca="1" ref="AA67" ca="1">_xll.RiskPert($B$27,$C$27,$D$27)</f>
        <v>99.666666666666671</v>
      </c>
      <c r="AB67" s="7">
        <f t="shared" ca="1" si="14"/>
        <v>4053.2104229559213</v>
      </c>
      <c r="AC67" s="27">
        <f t="shared" ca="1" si="15"/>
        <v>0</v>
      </c>
      <c r="AD67" s="18" cm="1">
        <f t="array" aca="1" ref="AD67" ca="1">IF(MOD(ROW()-42, 8) = 0,INDEX(AB:AB,ROW()),INDEX(AF:AF,ROW()-1))</f>
        <v>4078.2104229559213</v>
      </c>
      <c r="AE67" s="6" cm="1">
        <f t="array" aca="1" ref="AE67" ca="1">_xll.RiskUniform($B$30,$D$30)</f>
        <v>25</v>
      </c>
      <c r="AF67" s="6">
        <f t="shared" ca="1" si="16"/>
        <v>4103.2104229559209</v>
      </c>
      <c r="AG67" s="19">
        <f t="shared" ca="1" si="17"/>
        <v>124.66666666666652</v>
      </c>
      <c r="AH67" s="97" t="str">
        <f t="shared" ca="1" si="18"/>
        <v>Not Yet</v>
      </c>
      <c r="AI67" s="116">
        <f t="shared" ca="1" si="19"/>
        <v>1503.2104229559209</v>
      </c>
      <c r="AK67" s="114">
        <f t="shared" ca="1" si="20"/>
        <v>1503.2104229559209</v>
      </c>
      <c r="AL67" s="50">
        <f t="shared" ca="1" si="21"/>
        <v>300</v>
      </c>
      <c r="AM67" s="50">
        <f t="shared" ca="1" si="22"/>
        <v>100</v>
      </c>
      <c r="AN67" s="50">
        <f t="shared" ca="1" si="23"/>
        <v>660</v>
      </c>
      <c r="AO67" s="51">
        <f t="shared" ca="1" si="24"/>
        <v>124.66666666666652</v>
      </c>
      <c r="AP67" s="50" t="str">
        <f t="shared" ca="1" si="28"/>
        <v/>
      </c>
    </row>
    <row r="68" spans="2:42" x14ac:dyDescent="0.25">
      <c r="B68" s="9">
        <v>27</v>
      </c>
      <c r="C68" s="13" cm="1">
        <f t="array" aca="1" ref="C68" ca="1">_xll.RiskGamma(1,1/$B$5)</f>
        <v>100</v>
      </c>
      <c r="D68" s="14">
        <f t="shared" ca="1" si="25"/>
        <v>2700</v>
      </c>
      <c r="E68" s="18">
        <f t="shared" ca="1" si="26"/>
        <v>2960</v>
      </c>
      <c r="F68" s="34" cm="1">
        <f t="array" aca="1" ref="F68" ca="1">_xll.RiskPert($B$8,$E$8,$D$8)</f>
        <v>50</v>
      </c>
      <c r="G68" s="6">
        <f t="shared" ca="1" si="0"/>
        <v>3010</v>
      </c>
      <c r="H68" s="19">
        <f t="shared" ca="1" si="1"/>
        <v>310</v>
      </c>
      <c r="I68" s="26">
        <f t="shared" ca="1" si="2"/>
        <v>3010</v>
      </c>
      <c r="J68" s="7" cm="1">
        <f t="array" aca="1" ref="J68" ca="1">_xll.RiskUniform($B$12,$D$12)</f>
        <v>60</v>
      </c>
      <c r="K68" s="7">
        <f t="shared" ca="1" si="3"/>
        <v>3070</v>
      </c>
      <c r="L68" s="27">
        <f t="shared" ca="1" si="4"/>
        <v>0</v>
      </c>
      <c r="M68" s="18">
        <f t="shared" ca="1" si="30"/>
        <v>3070</v>
      </c>
      <c r="N68" s="6" cm="1">
        <f t="array" aca="1" ref="N68" ca="1">_xll.RiskWeibull($B$15,$C$15)</f>
        <v>93.543756289254645</v>
      </c>
      <c r="O68" s="6">
        <f t="shared" ca="1" si="6"/>
        <v>3163.5437562892548</v>
      </c>
      <c r="P68" s="19">
        <f t="shared" ca="1" si="7"/>
        <v>0</v>
      </c>
      <c r="Q68" s="26">
        <f t="shared" ca="1" si="8"/>
        <v>3163.5437562892548</v>
      </c>
      <c r="R68" s="7" cm="1">
        <f t="array" aca="1" ref="R68" ca="1">_xll.RiskGamma($B$18,1/$C$18)</f>
        <v>100</v>
      </c>
      <c r="S68" s="7" cm="1">
        <f t="array" aca="1" ref="S68" ca="1">_xll.RiskUniform($B$21,$C$21)</f>
        <v>20</v>
      </c>
      <c r="T68" s="7">
        <f t="shared" ca="1" si="9"/>
        <v>3283.5437562892548</v>
      </c>
      <c r="U68" s="7">
        <f t="shared" ca="1" si="10"/>
        <v>100</v>
      </c>
      <c r="V68" s="18">
        <f t="shared" ca="1" si="33"/>
        <v>3833.5437562892548</v>
      </c>
      <c r="W68" s="6">
        <f t="shared" si="29"/>
        <v>120</v>
      </c>
      <c r="X68" s="6">
        <f t="shared" ca="1" si="11"/>
        <v>3953.5437562892548</v>
      </c>
      <c r="Y68" s="19">
        <f t="shared" ca="1" si="12"/>
        <v>550</v>
      </c>
      <c r="Z68" s="26">
        <f t="shared" ca="1" si="13"/>
        <v>3953.5437562892548</v>
      </c>
      <c r="AA68" s="7" cm="1">
        <f t="array" aca="1" ref="AA68" ca="1">_xll.RiskPert($B$27,$C$27,$D$27)</f>
        <v>99.666666666666671</v>
      </c>
      <c r="AB68" s="7">
        <f t="shared" ca="1" si="14"/>
        <v>4053.2104229559213</v>
      </c>
      <c r="AC68" s="27">
        <f t="shared" ca="1" si="15"/>
        <v>0</v>
      </c>
      <c r="AD68" s="18" cm="1">
        <f t="array" aca="1" ref="AD68" ca="1">IF(MOD(ROW()-42, 8) = 0,INDEX(AB:AB,ROW()),INDEX(AF:AF,ROW()-1))</f>
        <v>4103.2104229559209</v>
      </c>
      <c r="AE68" s="6" cm="1">
        <f t="array" aca="1" ref="AE68" ca="1">_xll.RiskUniform($B$30,$D$30)</f>
        <v>25</v>
      </c>
      <c r="AF68" s="6">
        <f t="shared" ca="1" si="16"/>
        <v>4128.2104229559209</v>
      </c>
      <c r="AG68" s="19">
        <f t="shared" ca="1" si="17"/>
        <v>149.66666666666606</v>
      </c>
      <c r="AH68" s="97" t="str">
        <f t="shared" ca="1" si="18"/>
        <v>Not Yet</v>
      </c>
      <c r="AI68" s="116">
        <f t="shared" ca="1" si="19"/>
        <v>1428.2104229559209</v>
      </c>
      <c r="AK68" s="114">
        <f t="shared" ca="1" si="20"/>
        <v>1428.2104229559209</v>
      </c>
      <c r="AL68" s="50">
        <f t="shared" ca="1" si="21"/>
        <v>310</v>
      </c>
      <c r="AM68" s="50">
        <f t="shared" ca="1" si="22"/>
        <v>100</v>
      </c>
      <c r="AN68" s="50">
        <f t="shared" ca="1" si="23"/>
        <v>550</v>
      </c>
      <c r="AO68" s="51">
        <f t="shared" ca="1" si="24"/>
        <v>149.66666666666606</v>
      </c>
      <c r="AP68" s="50">
        <f t="shared" ca="1" si="28"/>
        <v>1</v>
      </c>
    </row>
    <row r="69" spans="2:42" x14ac:dyDescent="0.25">
      <c r="B69" s="9">
        <v>28</v>
      </c>
      <c r="C69" s="13" cm="1">
        <f t="array" aca="1" ref="C69" ca="1">_xll.RiskGamma(1,1/$B$5)</f>
        <v>100</v>
      </c>
      <c r="D69" s="14">
        <f t="shared" ca="1" si="25"/>
        <v>2800</v>
      </c>
      <c r="E69" s="18">
        <f t="shared" ca="1" si="26"/>
        <v>3070</v>
      </c>
      <c r="F69" s="34" cm="1">
        <f t="array" aca="1" ref="F69" ca="1">_xll.RiskPert($B$8,$E$8,$D$8)</f>
        <v>50</v>
      </c>
      <c r="G69" s="6">
        <f t="shared" ca="1" si="0"/>
        <v>3120</v>
      </c>
      <c r="H69" s="19">
        <f t="shared" ca="1" si="1"/>
        <v>320</v>
      </c>
      <c r="I69" s="26">
        <f t="shared" ca="1" si="2"/>
        <v>3120</v>
      </c>
      <c r="J69" s="7" cm="1">
        <f t="array" aca="1" ref="J69" ca="1">_xll.RiskUniform($B$12,$D$12)</f>
        <v>60</v>
      </c>
      <c r="K69" s="7">
        <f t="shared" ca="1" si="3"/>
        <v>3180</v>
      </c>
      <c r="L69" s="27">
        <f t="shared" ca="1" si="4"/>
        <v>0</v>
      </c>
      <c r="M69" s="18">
        <f t="shared" ca="1" si="30"/>
        <v>3180</v>
      </c>
      <c r="N69" s="6" cm="1">
        <f t="array" aca="1" ref="N69" ca="1">_xll.RiskWeibull($B$15,$C$15)</f>
        <v>93.543756289254645</v>
      </c>
      <c r="O69" s="6">
        <f t="shared" ca="1" si="6"/>
        <v>3273.5437562892548</v>
      </c>
      <c r="P69" s="19">
        <f t="shared" ca="1" si="7"/>
        <v>0</v>
      </c>
      <c r="Q69" s="26">
        <f t="shared" ca="1" si="8"/>
        <v>3273.5437562892548</v>
      </c>
      <c r="R69" s="7" cm="1">
        <f t="array" aca="1" ref="R69" ca="1">_xll.RiskGamma($B$18,1/$C$18)</f>
        <v>100</v>
      </c>
      <c r="S69" s="7" cm="1">
        <f t="array" aca="1" ref="S69" ca="1">_xll.RiskUniform($B$21,$C$21)</f>
        <v>20</v>
      </c>
      <c r="T69" s="7">
        <f t="shared" ca="1" si="9"/>
        <v>3393.5437562892548</v>
      </c>
      <c r="U69" s="7">
        <f t="shared" ca="1" si="10"/>
        <v>100</v>
      </c>
      <c r="V69" s="18">
        <f t="shared" ca="1" si="33"/>
        <v>3833.5437562892548</v>
      </c>
      <c r="W69" s="6">
        <f t="shared" si="29"/>
        <v>120</v>
      </c>
      <c r="X69" s="6">
        <f t="shared" ca="1" si="11"/>
        <v>3953.5437562892548</v>
      </c>
      <c r="Y69" s="19">
        <f t="shared" ca="1" si="12"/>
        <v>440</v>
      </c>
      <c r="Z69" s="26">
        <f t="shared" ca="1" si="13"/>
        <v>3953.5437562892548</v>
      </c>
      <c r="AA69" s="7" cm="1">
        <f t="array" aca="1" ref="AA69" ca="1">_xll.RiskPert($B$27,$C$27,$D$27)</f>
        <v>99.666666666666671</v>
      </c>
      <c r="AB69" s="7">
        <f t="shared" ca="1" si="14"/>
        <v>4053.2104229559213</v>
      </c>
      <c r="AC69" s="27">
        <f t="shared" ca="1" si="15"/>
        <v>0</v>
      </c>
      <c r="AD69" s="18" cm="1">
        <f t="array" aca="1" ref="AD69" ca="1">IF(MOD(ROW()-42, 8) = 0,INDEX(AB:AB,ROW()),INDEX(AF:AF,ROW()-1))</f>
        <v>4128.2104229559209</v>
      </c>
      <c r="AE69" s="6" cm="1">
        <f t="array" aca="1" ref="AE69" ca="1">_xll.RiskUniform($B$30,$D$30)</f>
        <v>25</v>
      </c>
      <c r="AF69" s="6">
        <f t="shared" ca="1" si="16"/>
        <v>4153.2104229559209</v>
      </c>
      <c r="AG69" s="19">
        <f t="shared" ca="1" si="17"/>
        <v>174.66666666666606</v>
      </c>
      <c r="AH69" s="97" t="str">
        <f t="shared" ca="1" si="18"/>
        <v>Not Yet</v>
      </c>
      <c r="AI69" s="116">
        <f t="shared" ca="1" si="19"/>
        <v>1353.2104229559209</v>
      </c>
      <c r="AK69" s="114">
        <f t="shared" ca="1" si="20"/>
        <v>1353.2104229559209</v>
      </c>
      <c r="AL69" s="50">
        <f t="shared" ca="1" si="21"/>
        <v>320</v>
      </c>
      <c r="AM69" s="50">
        <f t="shared" ca="1" si="22"/>
        <v>100</v>
      </c>
      <c r="AN69" s="50">
        <f t="shared" ca="1" si="23"/>
        <v>440</v>
      </c>
      <c r="AO69" s="51">
        <f t="shared" ca="1" si="24"/>
        <v>174.66666666666606</v>
      </c>
      <c r="AP69" s="50">
        <f t="shared" ca="1" si="28"/>
        <v>1</v>
      </c>
    </row>
    <row r="70" spans="2:42" x14ac:dyDescent="0.25">
      <c r="B70" s="9">
        <v>29</v>
      </c>
      <c r="C70" s="13" cm="1">
        <f t="array" aca="1" ref="C70" ca="1">_xll.RiskGamma(1,1/$B$5)</f>
        <v>100</v>
      </c>
      <c r="D70" s="14">
        <f t="shared" ca="1" si="25"/>
        <v>2900</v>
      </c>
      <c r="E70" s="18">
        <f t="shared" ca="1" si="26"/>
        <v>3180</v>
      </c>
      <c r="F70" s="34" cm="1">
        <f t="array" aca="1" ref="F70" ca="1">_xll.RiskPert($B$8,$E$8,$D$8)</f>
        <v>50</v>
      </c>
      <c r="G70" s="6">
        <f t="shared" ca="1" si="0"/>
        <v>3230</v>
      </c>
      <c r="H70" s="19">
        <f t="shared" ca="1" si="1"/>
        <v>330</v>
      </c>
      <c r="I70" s="26">
        <f t="shared" ca="1" si="2"/>
        <v>3230</v>
      </c>
      <c r="J70" s="7" cm="1">
        <f t="array" aca="1" ref="J70" ca="1">_xll.RiskUniform($B$12,$D$12)</f>
        <v>60</v>
      </c>
      <c r="K70" s="7">
        <f t="shared" ca="1" si="3"/>
        <v>3290</v>
      </c>
      <c r="L70" s="27">
        <f t="shared" ca="1" si="4"/>
        <v>0</v>
      </c>
      <c r="M70" s="18">
        <f t="shared" ca="1" si="30"/>
        <v>3290</v>
      </c>
      <c r="N70" s="6" cm="1">
        <f t="array" aca="1" ref="N70" ca="1">_xll.RiskWeibull($B$15,$C$15)</f>
        <v>93.543756289254645</v>
      </c>
      <c r="O70" s="6">
        <f t="shared" ca="1" si="6"/>
        <v>3383.5437562892548</v>
      </c>
      <c r="P70" s="19">
        <f t="shared" ca="1" si="7"/>
        <v>0</v>
      </c>
      <c r="Q70" s="26">
        <f t="shared" ca="1" si="8"/>
        <v>3383.5437562892548</v>
      </c>
      <c r="R70" s="7" cm="1">
        <f t="array" aca="1" ref="R70" ca="1">_xll.RiskGamma($B$18,1/$C$18)</f>
        <v>100</v>
      </c>
      <c r="S70" s="7" cm="1">
        <f t="array" aca="1" ref="S70" ca="1">_xll.RiskUniform($B$21,$C$21)</f>
        <v>20</v>
      </c>
      <c r="T70" s="7">
        <f t="shared" ca="1" si="9"/>
        <v>3503.5437562892548</v>
      </c>
      <c r="U70" s="7">
        <f t="shared" ca="1" si="10"/>
        <v>100</v>
      </c>
      <c r="V70" s="18">
        <f t="shared" ca="1" si="33"/>
        <v>3833.5437562892548</v>
      </c>
      <c r="W70" s="6">
        <f t="shared" si="29"/>
        <v>120</v>
      </c>
      <c r="X70" s="6">
        <f t="shared" ca="1" si="11"/>
        <v>3953.5437562892548</v>
      </c>
      <c r="Y70" s="19">
        <f t="shared" ca="1" si="12"/>
        <v>330</v>
      </c>
      <c r="Z70" s="26">
        <f t="shared" ca="1" si="13"/>
        <v>3953.5437562892548</v>
      </c>
      <c r="AA70" s="7" cm="1">
        <f t="array" aca="1" ref="AA70" ca="1">_xll.RiskPert($B$27,$C$27,$D$27)</f>
        <v>99.666666666666671</v>
      </c>
      <c r="AB70" s="7">
        <f t="shared" ca="1" si="14"/>
        <v>4053.2104229559213</v>
      </c>
      <c r="AC70" s="27">
        <f t="shared" ca="1" si="15"/>
        <v>0</v>
      </c>
      <c r="AD70" s="18" cm="1">
        <f t="array" aca="1" ref="AD70" ca="1">IF(MOD(ROW()-42, 8) = 0,INDEX(AB:AB,ROW()),INDEX(AF:AF,ROW()-1))</f>
        <v>4153.2104229559209</v>
      </c>
      <c r="AE70" s="6" cm="1">
        <f t="array" aca="1" ref="AE70" ca="1">_xll.RiskUniform($B$30,$D$30)</f>
        <v>25</v>
      </c>
      <c r="AF70" s="6">
        <f t="shared" ca="1" si="16"/>
        <v>4178.2104229559209</v>
      </c>
      <c r="AG70" s="19">
        <f t="shared" ca="1" si="17"/>
        <v>199.66666666666606</v>
      </c>
      <c r="AH70" s="97" t="str">
        <f t="shared" ca="1" si="18"/>
        <v>Not Yet</v>
      </c>
      <c r="AI70" s="116">
        <f t="shared" ca="1" si="19"/>
        <v>1278.2104229559209</v>
      </c>
      <c r="AK70" s="114">
        <f t="shared" ca="1" si="20"/>
        <v>1278.2104229559209</v>
      </c>
      <c r="AL70" s="50">
        <f t="shared" ca="1" si="21"/>
        <v>330</v>
      </c>
      <c r="AM70" s="50">
        <f t="shared" ca="1" si="22"/>
        <v>100</v>
      </c>
      <c r="AN70" s="50">
        <f t="shared" ca="1" si="23"/>
        <v>330</v>
      </c>
      <c r="AO70" s="51">
        <f t="shared" ca="1" si="24"/>
        <v>199.66666666666606</v>
      </c>
      <c r="AP70" s="50">
        <f t="shared" ca="1" si="28"/>
        <v>1</v>
      </c>
    </row>
    <row r="71" spans="2:42" x14ac:dyDescent="0.25">
      <c r="B71" s="9">
        <v>30</v>
      </c>
      <c r="C71" s="13" cm="1">
        <f t="array" aca="1" ref="C71" ca="1">_xll.RiskGamma(1,1/$B$5)</f>
        <v>100</v>
      </c>
      <c r="D71" s="14">
        <f t="shared" ca="1" si="25"/>
        <v>3000</v>
      </c>
      <c r="E71" s="18">
        <f t="shared" ca="1" si="26"/>
        <v>3290</v>
      </c>
      <c r="F71" s="34" cm="1">
        <f t="array" aca="1" ref="F71" ca="1">_xll.RiskPert($B$8,$E$8,$D$8)</f>
        <v>50</v>
      </c>
      <c r="G71" s="6">
        <f t="shared" ca="1" si="0"/>
        <v>3340</v>
      </c>
      <c r="H71" s="19">
        <f t="shared" ca="1" si="1"/>
        <v>340</v>
      </c>
      <c r="I71" s="26">
        <f t="shared" ca="1" si="2"/>
        <v>3340</v>
      </c>
      <c r="J71" s="7" cm="1">
        <f t="array" aca="1" ref="J71" ca="1">_xll.RiskUniform($B$12,$D$12)</f>
        <v>60</v>
      </c>
      <c r="K71" s="7">
        <f t="shared" ca="1" si="3"/>
        <v>3400</v>
      </c>
      <c r="L71" s="27">
        <f t="shared" ca="1" si="4"/>
        <v>0</v>
      </c>
      <c r="M71" s="18">
        <f t="shared" ca="1" si="30"/>
        <v>3400</v>
      </c>
      <c r="N71" s="6" cm="1">
        <f t="array" aca="1" ref="N71" ca="1">_xll.RiskWeibull($B$15,$C$15)</f>
        <v>93.543756289254645</v>
      </c>
      <c r="O71" s="6">
        <f t="shared" ca="1" si="6"/>
        <v>3493.5437562892548</v>
      </c>
      <c r="P71" s="19">
        <f t="shared" ca="1" si="7"/>
        <v>0</v>
      </c>
      <c r="Q71" s="26">
        <f t="shared" ca="1" si="8"/>
        <v>3493.5437562892548</v>
      </c>
      <c r="R71" s="7" cm="1">
        <f t="array" aca="1" ref="R71" ca="1">_xll.RiskGamma($B$18,1/$C$18)</f>
        <v>100</v>
      </c>
      <c r="S71" s="7" cm="1">
        <f t="array" aca="1" ref="S71" ca="1">_xll.RiskUniform($B$21,$C$21)</f>
        <v>20</v>
      </c>
      <c r="T71" s="7">
        <f t="shared" ca="1" si="9"/>
        <v>3613.5437562892548</v>
      </c>
      <c r="U71" s="7">
        <f t="shared" ca="1" si="10"/>
        <v>100</v>
      </c>
      <c r="V71" s="18">
        <f t="shared" ca="1" si="33"/>
        <v>3833.5437562892548</v>
      </c>
      <c r="W71" s="6">
        <f t="shared" si="29"/>
        <v>120</v>
      </c>
      <c r="X71" s="6">
        <f t="shared" ca="1" si="11"/>
        <v>3953.5437562892548</v>
      </c>
      <c r="Y71" s="19">
        <f t="shared" ca="1" si="12"/>
        <v>220</v>
      </c>
      <c r="Z71" s="26">
        <f t="shared" ca="1" si="13"/>
        <v>3953.5437562892548</v>
      </c>
      <c r="AA71" s="7" cm="1">
        <f t="array" aca="1" ref="AA71" ca="1">_xll.RiskPert($B$27,$C$27,$D$27)</f>
        <v>99.666666666666671</v>
      </c>
      <c r="AB71" s="7">
        <f t="shared" ca="1" si="14"/>
        <v>4053.2104229559213</v>
      </c>
      <c r="AC71" s="27">
        <f t="shared" ca="1" si="15"/>
        <v>0</v>
      </c>
      <c r="AD71" s="18" cm="1">
        <f t="array" aca="1" ref="AD71" ca="1">IF(MOD(ROW()-42, 8) = 0,INDEX(AB:AB,ROW()),INDEX(AF:AF,ROW()-1))</f>
        <v>4178.2104229559209</v>
      </c>
      <c r="AE71" s="6" cm="1">
        <f t="array" aca="1" ref="AE71" ca="1">_xll.RiskUniform($B$30,$D$30)</f>
        <v>25</v>
      </c>
      <c r="AF71" s="6">
        <f t="shared" ca="1" si="16"/>
        <v>4203.2104229559209</v>
      </c>
      <c r="AG71" s="19">
        <f t="shared" ca="1" si="17"/>
        <v>224.66666666666606</v>
      </c>
      <c r="AH71" s="97" t="str">
        <f t="shared" ca="1" si="18"/>
        <v>Not Yet</v>
      </c>
      <c r="AI71" s="116">
        <f t="shared" ca="1" si="19"/>
        <v>1203.2104229559209</v>
      </c>
      <c r="AK71" s="114">
        <f t="shared" ca="1" si="20"/>
        <v>1203.2104229559209</v>
      </c>
      <c r="AL71" s="50">
        <f t="shared" ca="1" si="21"/>
        <v>340</v>
      </c>
      <c r="AM71" s="50">
        <f t="shared" ca="1" si="22"/>
        <v>100</v>
      </c>
      <c r="AN71" s="50">
        <f t="shared" ca="1" si="23"/>
        <v>220</v>
      </c>
      <c r="AO71" s="51">
        <f t="shared" ca="1" si="24"/>
        <v>224.66666666666606</v>
      </c>
      <c r="AP71" s="50">
        <f t="shared" ca="1" si="28"/>
        <v>1</v>
      </c>
    </row>
    <row r="72" spans="2:42" x14ac:dyDescent="0.25">
      <c r="B72" s="9">
        <v>31</v>
      </c>
      <c r="C72" s="13" cm="1">
        <f t="array" aca="1" ref="C72" ca="1">_xll.RiskGamma(1,1/$B$5)</f>
        <v>100</v>
      </c>
      <c r="D72" s="14">
        <f t="shared" ca="1" si="25"/>
        <v>3100</v>
      </c>
      <c r="E72" s="18">
        <f t="shared" ca="1" si="26"/>
        <v>3400</v>
      </c>
      <c r="F72" s="34" cm="1">
        <f t="array" aca="1" ref="F72" ca="1">_xll.RiskPert($B$8,$E$8,$D$8)</f>
        <v>50</v>
      </c>
      <c r="G72" s="6">
        <f t="shared" ca="1" si="0"/>
        <v>3450</v>
      </c>
      <c r="H72" s="19">
        <f t="shared" ca="1" si="1"/>
        <v>350</v>
      </c>
      <c r="I72" s="26">
        <f t="shared" ca="1" si="2"/>
        <v>3450</v>
      </c>
      <c r="J72" s="7" cm="1">
        <f t="array" aca="1" ref="J72" ca="1">_xll.RiskUniform($B$12,$D$12)</f>
        <v>60</v>
      </c>
      <c r="K72" s="7">
        <f t="shared" ca="1" si="3"/>
        <v>3510</v>
      </c>
      <c r="L72" s="27">
        <f t="shared" ca="1" si="4"/>
        <v>0</v>
      </c>
      <c r="M72" s="18">
        <f t="shared" ca="1" si="30"/>
        <v>3510</v>
      </c>
      <c r="N72" s="6" cm="1">
        <f t="array" aca="1" ref="N72" ca="1">_xll.RiskWeibull($B$15,$C$15)</f>
        <v>93.543756289254645</v>
      </c>
      <c r="O72" s="6">
        <f t="shared" ca="1" si="6"/>
        <v>3603.5437562892548</v>
      </c>
      <c r="P72" s="19">
        <f t="shared" ca="1" si="7"/>
        <v>0</v>
      </c>
      <c r="Q72" s="26">
        <f t="shared" ca="1" si="8"/>
        <v>3603.5437562892548</v>
      </c>
      <c r="R72" s="7" cm="1">
        <f t="array" aca="1" ref="R72" ca="1">_xll.RiskGamma($B$18,1/$C$18)</f>
        <v>100</v>
      </c>
      <c r="S72" s="7" cm="1">
        <f t="array" aca="1" ref="S72" ca="1">_xll.RiskUniform($B$21,$C$21)</f>
        <v>20</v>
      </c>
      <c r="T72" s="7">
        <f t="shared" ca="1" si="9"/>
        <v>3723.5437562892548</v>
      </c>
      <c r="U72" s="7">
        <f t="shared" ca="1" si="10"/>
        <v>100</v>
      </c>
      <c r="V72" s="18">
        <f t="shared" ca="1" si="33"/>
        <v>3833.5437562892548</v>
      </c>
      <c r="W72" s="6">
        <f t="shared" si="29"/>
        <v>120</v>
      </c>
      <c r="X72" s="6">
        <f t="shared" ca="1" si="11"/>
        <v>3953.5437562892548</v>
      </c>
      <c r="Y72" s="19">
        <f t="shared" ca="1" si="12"/>
        <v>110</v>
      </c>
      <c r="Z72" s="26">
        <f t="shared" ca="1" si="13"/>
        <v>3953.5437562892548</v>
      </c>
      <c r="AA72" s="7" cm="1">
        <f t="array" aca="1" ref="AA72" ca="1">_xll.RiskPert($B$27,$C$27,$D$27)</f>
        <v>99.666666666666671</v>
      </c>
      <c r="AB72" s="7">
        <f t="shared" ca="1" si="14"/>
        <v>4053.2104229559213</v>
      </c>
      <c r="AC72" s="27">
        <f t="shared" ca="1" si="15"/>
        <v>0</v>
      </c>
      <c r="AD72" s="18" cm="1">
        <f t="array" aca="1" ref="AD72" ca="1">IF(MOD(ROW()-42, 8) = 0,INDEX(AB:AB,ROW()),INDEX(AF:AF,ROW()-1))</f>
        <v>4203.2104229559209</v>
      </c>
      <c r="AE72" s="6" cm="1">
        <f t="array" aca="1" ref="AE72" ca="1">_xll.RiskUniform($B$30,$D$30)</f>
        <v>25</v>
      </c>
      <c r="AF72" s="6">
        <f t="shared" ca="1" si="16"/>
        <v>4228.2104229559209</v>
      </c>
      <c r="AG72" s="19">
        <f t="shared" ca="1" si="17"/>
        <v>249.66666666666606</v>
      </c>
      <c r="AH72" s="97" t="str">
        <f t="shared" ca="1" si="18"/>
        <v>Not Yet</v>
      </c>
      <c r="AI72" s="116">
        <f t="shared" ca="1" si="19"/>
        <v>1128.2104229559209</v>
      </c>
      <c r="AK72" s="114">
        <f t="shared" ca="1" si="20"/>
        <v>1128.2104229559209</v>
      </c>
      <c r="AL72" s="50">
        <f t="shared" ca="1" si="21"/>
        <v>350</v>
      </c>
      <c r="AM72" s="50">
        <f t="shared" ca="1" si="22"/>
        <v>100</v>
      </c>
      <c r="AN72" s="50">
        <f t="shared" ca="1" si="23"/>
        <v>110</v>
      </c>
      <c r="AO72" s="51">
        <f t="shared" ca="1" si="24"/>
        <v>249.66666666666606</v>
      </c>
      <c r="AP72" s="50">
        <f t="shared" ca="1" si="28"/>
        <v>1</v>
      </c>
    </row>
    <row r="73" spans="2:42" x14ac:dyDescent="0.25">
      <c r="B73" s="10">
        <v>32</v>
      </c>
      <c r="C73" s="30" cm="1">
        <f t="array" aca="1" ref="C73" ca="1">_xll.RiskGamma(1,1/$B$5)</f>
        <v>100</v>
      </c>
      <c r="D73" s="31">
        <f t="shared" ca="1" si="25"/>
        <v>3200</v>
      </c>
      <c r="E73" s="20">
        <f t="shared" ca="1" si="26"/>
        <v>3510</v>
      </c>
      <c r="F73" s="32" cm="1">
        <f t="array" aca="1" ref="F73" ca="1">_xll.RiskPert($B$8,$E$8,$D$8)</f>
        <v>50</v>
      </c>
      <c r="G73" s="21">
        <f t="shared" ca="1" si="0"/>
        <v>3560</v>
      </c>
      <c r="H73" s="22">
        <f t="shared" ca="1" si="1"/>
        <v>360</v>
      </c>
      <c r="I73" s="61">
        <f t="shared" ca="1" si="2"/>
        <v>3560</v>
      </c>
      <c r="J73" s="28" cm="1">
        <f t="array" aca="1" ref="J73" ca="1">_xll.RiskUniform($B$12,$D$12)</f>
        <v>60</v>
      </c>
      <c r="K73" s="28">
        <f t="shared" ca="1" si="3"/>
        <v>3620</v>
      </c>
      <c r="L73" s="29">
        <f t="shared" ca="1" si="4"/>
        <v>0</v>
      </c>
      <c r="M73" s="20">
        <f t="shared" ca="1" si="30"/>
        <v>3620</v>
      </c>
      <c r="N73" s="21" cm="1">
        <f t="array" aca="1" ref="N73" ca="1">_xll.RiskWeibull($B$15,$C$15)</f>
        <v>93.543756289254645</v>
      </c>
      <c r="O73" s="21">
        <f t="shared" ca="1" si="6"/>
        <v>3713.5437562892548</v>
      </c>
      <c r="P73" s="22">
        <f t="shared" ca="1" si="7"/>
        <v>0</v>
      </c>
      <c r="Q73" s="61">
        <f t="shared" ca="1" si="8"/>
        <v>3713.5437562892548</v>
      </c>
      <c r="R73" s="28" cm="1">
        <f t="array" aca="1" ref="R73" ca="1">_xll.RiskGamma($B$18,1/$C$18)</f>
        <v>100</v>
      </c>
      <c r="S73" s="28" cm="1">
        <f t="array" aca="1" ref="S73" ca="1">_xll.RiskUniform($B$21,$C$21)</f>
        <v>20</v>
      </c>
      <c r="T73" s="28">
        <f t="shared" ca="1" si="9"/>
        <v>3833.5437562892548</v>
      </c>
      <c r="U73" s="28">
        <f t="shared" ca="1" si="10"/>
        <v>100</v>
      </c>
      <c r="V73" s="20">
        <f t="shared" ca="1" si="33"/>
        <v>3833.5437562892548</v>
      </c>
      <c r="W73" s="21">
        <f t="shared" si="29"/>
        <v>120</v>
      </c>
      <c r="X73" s="21">
        <f t="shared" ca="1" si="11"/>
        <v>3953.5437562892548</v>
      </c>
      <c r="Y73" s="22">
        <f t="shared" ca="1" si="12"/>
        <v>0</v>
      </c>
      <c r="Z73" s="61">
        <f t="shared" ca="1" si="13"/>
        <v>3953.5437562892548</v>
      </c>
      <c r="AA73" s="28" cm="1">
        <f t="array" aca="1" ref="AA73" ca="1">_xll.RiskPert($B$27,$C$27,$D$27)</f>
        <v>99.666666666666671</v>
      </c>
      <c r="AB73" s="28">
        <f t="shared" ca="1" si="14"/>
        <v>4053.2104229559213</v>
      </c>
      <c r="AC73" s="29">
        <f t="shared" ca="1" si="15"/>
        <v>0</v>
      </c>
      <c r="AD73" s="20" cm="1">
        <f t="array" aca="1" ref="AD73" ca="1">IF(MOD(ROW()-42, 8) = 0,INDEX(AB:AB,ROW()),INDEX(AF:AF,ROW()-1))</f>
        <v>4228.2104229559209</v>
      </c>
      <c r="AE73" s="21" cm="1">
        <f t="array" aca="1" ref="AE73" ca="1">_xll.RiskUniform($B$30,$D$30)</f>
        <v>25</v>
      </c>
      <c r="AF73" s="21">
        <f t="shared" ca="1" si="16"/>
        <v>4253.2104229559209</v>
      </c>
      <c r="AG73" s="22">
        <f t="shared" ca="1" si="17"/>
        <v>274.66666666666606</v>
      </c>
      <c r="AH73" s="98" t="str">
        <f t="shared" ca="1" si="18"/>
        <v>Not Yet</v>
      </c>
      <c r="AI73" s="117">
        <f t="shared" ca="1" si="19"/>
        <v>1053.2104229559209</v>
      </c>
      <c r="AK73" s="115">
        <f t="shared" ca="1" si="20"/>
        <v>1053.2104229559209</v>
      </c>
      <c r="AL73" s="52">
        <f t="shared" ca="1" si="21"/>
        <v>360</v>
      </c>
      <c r="AM73" s="52">
        <f t="shared" ca="1" si="22"/>
        <v>100</v>
      </c>
      <c r="AN73" s="52">
        <f t="shared" ca="1" si="23"/>
        <v>0</v>
      </c>
      <c r="AO73" s="53">
        <f t="shared" ca="1" si="24"/>
        <v>274.66666666666606</v>
      </c>
      <c r="AP73" s="52">
        <f t="shared" ca="1" si="28"/>
        <v>1</v>
      </c>
    </row>
    <row r="74" spans="2:42" x14ac:dyDescent="0.25">
      <c r="B74" s="8">
        <v>33</v>
      </c>
      <c r="C74" s="11" cm="1">
        <f t="array" aca="1" ref="C74" ca="1">_xll.RiskGamma(1,1/$B$5)</f>
        <v>100</v>
      </c>
      <c r="D74" s="12">
        <f t="shared" ca="1" si="25"/>
        <v>3300</v>
      </c>
      <c r="E74" s="15">
        <f t="shared" ca="1" si="26"/>
        <v>3620</v>
      </c>
      <c r="F74" s="3" cm="1">
        <f t="array" aca="1" ref="F74" ca="1">_xll.RiskPert($B$8,$E$8,$D$8)</f>
        <v>50</v>
      </c>
      <c r="G74" s="16">
        <f t="shared" ref="G74:G105" ca="1" si="34">F74+E74</f>
        <v>3670</v>
      </c>
      <c r="H74" s="17">
        <f t="shared" ref="H74:H105" ca="1" si="35">G74-D74</f>
        <v>370</v>
      </c>
      <c r="I74" s="23">
        <f t="shared" ref="I74:I105" ca="1" si="36">G74</f>
        <v>3670</v>
      </c>
      <c r="J74" s="24" cm="1">
        <f t="array" aca="1" ref="J74" ca="1">_xll.RiskUniform($B$12,$D$12)</f>
        <v>60</v>
      </c>
      <c r="K74" s="24">
        <f t="shared" ref="K74:K105" ca="1" si="37">J74+I74</f>
        <v>3730</v>
      </c>
      <c r="L74" s="25">
        <f t="shared" ref="L74:L105" ca="1" si="38">I74-G74</f>
        <v>0</v>
      </c>
      <c r="M74" s="15">
        <f t="shared" ca="1" si="30"/>
        <v>3730</v>
      </c>
      <c r="N74" s="16" cm="1">
        <f t="array" aca="1" ref="N74" ca="1">_xll.RiskWeibull($B$15,$C$15)</f>
        <v>93.543756289254645</v>
      </c>
      <c r="O74" s="16">
        <f t="shared" ref="O74:O105" ca="1" si="39">N74+M74</f>
        <v>3823.5437562892548</v>
      </c>
      <c r="P74" s="17">
        <f t="shared" ref="P74:P105" ca="1" si="40">M74-K74</f>
        <v>0</v>
      </c>
      <c r="Q74" s="23">
        <f t="shared" ref="Q74:Q105" ca="1" si="41">O74</f>
        <v>3823.5437562892548</v>
      </c>
      <c r="R74" s="24" cm="1">
        <f t="array" aca="1" ref="R74" ca="1">_xll.RiskGamma($B$18,1/$C$18)</f>
        <v>100</v>
      </c>
      <c r="S74" s="24" cm="1">
        <f t="array" aca="1" ref="S74" ca="1">_xll.RiskUniform($B$21,$C$21)</f>
        <v>20</v>
      </c>
      <c r="T74" s="24">
        <f t="shared" ref="T74:T105" ca="1" si="42">S74+R74+Q74</f>
        <v>3943.5437562892548</v>
      </c>
      <c r="U74" s="24">
        <f t="shared" ref="U74:U105" ca="1" si="43">Q74+R74-O74</f>
        <v>100</v>
      </c>
      <c r="V74" s="15">
        <f ca="1">$T$81</f>
        <v>4713.5437562892548</v>
      </c>
      <c r="W74" s="16">
        <f t="shared" si="29"/>
        <v>120</v>
      </c>
      <c r="X74" s="16">
        <f t="shared" ref="X74:X105" ca="1" si="44">W74+V74</f>
        <v>4833.5437562892548</v>
      </c>
      <c r="Y74" s="17">
        <f t="shared" ref="Y74:Y105" ca="1" si="45">V74-T74</f>
        <v>770</v>
      </c>
      <c r="Z74" s="23">
        <f t="shared" ref="Z74:Z105" ca="1" si="46">X74</f>
        <v>4833.5437562892548</v>
      </c>
      <c r="AA74" s="24" cm="1">
        <f t="array" aca="1" ref="AA74" ca="1">_xll.RiskPert($B$27,$C$27,$D$27)</f>
        <v>99.666666666666671</v>
      </c>
      <c r="AB74" s="24">
        <f t="shared" ref="AB74:AB105" ca="1" si="47">AA74+Z74</f>
        <v>4933.2104229559218</v>
      </c>
      <c r="AC74" s="25">
        <f t="shared" ref="AC74:AC105" ca="1" si="48">Z74-X74</f>
        <v>0</v>
      </c>
      <c r="AD74" s="15" cm="1">
        <f t="array" aca="1" ref="AD74" ca="1">IF(MOD(ROW()-42, 8) = 0,INDEX(AB:AB,ROW()),INDEX(AF:AF,ROW()-1))</f>
        <v>4933.2104229559218</v>
      </c>
      <c r="AE74" s="16" cm="1">
        <f t="array" aca="1" ref="AE74" ca="1">_xll.RiskUniform($B$30,$D$30)</f>
        <v>25</v>
      </c>
      <c r="AF74" s="16">
        <f t="shared" ref="AF74:AF105" ca="1" si="49">AE74+AD74</f>
        <v>4958.2104229559218</v>
      </c>
      <c r="AG74" s="17">
        <f t="shared" ref="AG74:AG105" ca="1" si="50">AD74-X74</f>
        <v>99.66666666666697</v>
      </c>
      <c r="AH74" s="96" t="str">
        <f t="shared" ref="AH74:AH105" ca="1" si="51">IF(AF74&gt;$B$37,"Stop,Reached","Not Yet")</f>
        <v>Not Yet</v>
      </c>
      <c r="AI74" s="112">
        <f t="shared" ref="AI74:AI105" ca="1" si="52">AF74-D74</f>
        <v>1658.2104229559218</v>
      </c>
      <c r="AK74" s="113">
        <f t="shared" ref="AK74:AK105" ca="1" si="53">IF(AF74&gt;10080,"",AI74)</f>
        <v>1658.2104229559218</v>
      </c>
      <c r="AL74" s="48">
        <f t="shared" ref="AL74:AL105" ca="1" si="54">IF(AF74&gt;10080,"",H74)</f>
        <v>370</v>
      </c>
      <c r="AM74" s="48">
        <f t="shared" ref="AM74:AM105" ca="1" si="55">IF(AF74&gt;10080,"",U74)</f>
        <v>100</v>
      </c>
      <c r="AN74" s="48">
        <f t="shared" ref="AN74:AN105" ca="1" si="56">IF(AF74&gt;10080,"",Y74)</f>
        <v>770</v>
      </c>
      <c r="AO74" s="49">
        <f t="shared" ref="AO74:AO105" ca="1" si="57">IF(AF74&gt;10080,"",AG74)</f>
        <v>99.66666666666697</v>
      </c>
      <c r="AP74" s="50" t="str">
        <f t="shared" ca="1" si="28"/>
        <v/>
      </c>
    </row>
    <row r="75" spans="2:42" x14ac:dyDescent="0.25">
      <c r="B75" s="9">
        <v>34</v>
      </c>
      <c r="C75" s="13" cm="1">
        <f t="array" aca="1" ref="C75" ca="1">_xll.RiskGamma(1,1/$B$5)</f>
        <v>100</v>
      </c>
      <c r="D75" s="14">
        <f t="shared" ref="D75:D106" ca="1" si="58">D74+C75</f>
        <v>3400</v>
      </c>
      <c r="E75" s="18">
        <f t="shared" ref="E75:E106" ca="1" si="59">MAX(K74,D75)</f>
        <v>3730</v>
      </c>
      <c r="F75" s="34" cm="1">
        <f t="array" aca="1" ref="F75" ca="1">_xll.RiskPert($B$8,$E$8,$D$8)</f>
        <v>50</v>
      </c>
      <c r="G75" s="6">
        <f t="shared" ca="1" si="34"/>
        <v>3780</v>
      </c>
      <c r="H75" s="19">
        <f t="shared" ca="1" si="35"/>
        <v>380</v>
      </c>
      <c r="I75" s="26">
        <f t="shared" ca="1" si="36"/>
        <v>3780</v>
      </c>
      <c r="J75" s="7" cm="1">
        <f t="array" aca="1" ref="J75" ca="1">_xll.RiskUniform($B$12,$D$12)</f>
        <v>60</v>
      </c>
      <c r="K75" s="7">
        <f t="shared" ca="1" si="37"/>
        <v>3840</v>
      </c>
      <c r="L75" s="27">
        <f t="shared" ca="1" si="38"/>
        <v>0</v>
      </c>
      <c r="M75" s="18">
        <f t="shared" ca="1" si="30"/>
        <v>3840</v>
      </c>
      <c r="N75" s="6" cm="1">
        <f t="array" aca="1" ref="N75" ca="1">_xll.RiskWeibull($B$15,$C$15)</f>
        <v>93.543756289254645</v>
      </c>
      <c r="O75" s="6">
        <f t="shared" ca="1" si="39"/>
        <v>3933.5437562892548</v>
      </c>
      <c r="P75" s="19">
        <f t="shared" ca="1" si="40"/>
        <v>0</v>
      </c>
      <c r="Q75" s="26">
        <f t="shared" ca="1" si="41"/>
        <v>3933.5437562892548</v>
      </c>
      <c r="R75" s="7" cm="1">
        <f t="array" aca="1" ref="R75" ca="1">_xll.RiskGamma($B$18,1/$C$18)</f>
        <v>100</v>
      </c>
      <c r="S75" s="7" cm="1">
        <f t="array" aca="1" ref="S75" ca="1">_xll.RiskUniform($B$21,$C$21)</f>
        <v>20</v>
      </c>
      <c r="T75" s="7">
        <f t="shared" ca="1" si="42"/>
        <v>4053.5437562892548</v>
      </c>
      <c r="U75" s="7">
        <f t="shared" ca="1" si="43"/>
        <v>100</v>
      </c>
      <c r="V75" s="18">
        <f t="shared" ref="V75:V81" ca="1" si="60">$T$81</f>
        <v>4713.5437562892548</v>
      </c>
      <c r="W75" s="6">
        <f t="shared" si="29"/>
        <v>120</v>
      </c>
      <c r="X75" s="6">
        <f t="shared" ca="1" si="44"/>
        <v>4833.5437562892548</v>
      </c>
      <c r="Y75" s="19">
        <f t="shared" ca="1" si="45"/>
        <v>660</v>
      </c>
      <c r="Z75" s="26">
        <f t="shared" ca="1" si="46"/>
        <v>4833.5437562892548</v>
      </c>
      <c r="AA75" s="7" cm="1">
        <f t="array" aca="1" ref="AA75" ca="1">_xll.RiskPert($B$27,$C$27,$D$27)</f>
        <v>99.666666666666671</v>
      </c>
      <c r="AB75" s="7">
        <f t="shared" ca="1" si="47"/>
        <v>4933.2104229559218</v>
      </c>
      <c r="AC75" s="27">
        <f t="shared" ca="1" si="48"/>
        <v>0</v>
      </c>
      <c r="AD75" s="18" cm="1">
        <f t="array" aca="1" ref="AD75" ca="1">IF(MOD(ROW()-42, 8) = 0,INDEX(AB:AB,ROW()),INDEX(AF:AF,ROW()-1))</f>
        <v>4958.2104229559218</v>
      </c>
      <c r="AE75" s="6" cm="1">
        <f t="array" aca="1" ref="AE75" ca="1">_xll.RiskUniform($B$30,$D$30)</f>
        <v>25</v>
      </c>
      <c r="AF75" s="6">
        <f t="shared" ca="1" si="49"/>
        <v>4983.2104229559218</v>
      </c>
      <c r="AG75" s="19">
        <f t="shared" ca="1" si="50"/>
        <v>124.66666666666697</v>
      </c>
      <c r="AH75" s="97" t="str">
        <f t="shared" ca="1" si="51"/>
        <v>Not Yet</v>
      </c>
      <c r="AI75" s="116">
        <f t="shared" ca="1" si="52"/>
        <v>1583.2104229559218</v>
      </c>
      <c r="AK75" s="114">
        <f t="shared" ca="1" si="53"/>
        <v>1583.2104229559218</v>
      </c>
      <c r="AL75" s="50">
        <f t="shared" ca="1" si="54"/>
        <v>380</v>
      </c>
      <c r="AM75" s="50">
        <f t="shared" ca="1" si="55"/>
        <v>100</v>
      </c>
      <c r="AN75" s="50">
        <f t="shared" ca="1" si="56"/>
        <v>660</v>
      </c>
      <c r="AO75" s="51">
        <f t="shared" ca="1" si="57"/>
        <v>124.66666666666697</v>
      </c>
      <c r="AP75" s="50" t="str">
        <f t="shared" ca="1" si="28"/>
        <v/>
      </c>
    </row>
    <row r="76" spans="2:42" x14ac:dyDescent="0.25">
      <c r="B76" s="9">
        <v>35</v>
      </c>
      <c r="C76" s="13" cm="1">
        <f t="array" aca="1" ref="C76" ca="1">_xll.RiskGamma(1,1/$B$5)</f>
        <v>100</v>
      </c>
      <c r="D76" s="14">
        <f t="shared" ca="1" si="58"/>
        <v>3500</v>
      </c>
      <c r="E76" s="18">
        <f t="shared" ca="1" si="59"/>
        <v>3840</v>
      </c>
      <c r="F76" s="34" cm="1">
        <f t="array" aca="1" ref="F76" ca="1">_xll.RiskPert($B$8,$E$8,$D$8)</f>
        <v>50</v>
      </c>
      <c r="G76" s="6">
        <f t="shared" ca="1" si="34"/>
        <v>3890</v>
      </c>
      <c r="H76" s="19">
        <f t="shared" ca="1" si="35"/>
        <v>390</v>
      </c>
      <c r="I76" s="26">
        <f t="shared" ca="1" si="36"/>
        <v>3890</v>
      </c>
      <c r="J76" s="7" cm="1">
        <f t="array" aca="1" ref="J76" ca="1">_xll.RiskUniform($B$12,$D$12)</f>
        <v>60</v>
      </c>
      <c r="K76" s="7">
        <f t="shared" ca="1" si="37"/>
        <v>3950</v>
      </c>
      <c r="L76" s="27">
        <f t="shared" ca="1" si="38"/>
        <v>0</v>
      </c>
      <c r="M76" s="18">
        <f t="shared" ca="1" si="30"/>
        <v>3950</v>
      </c>
      <c r="N76" s="6" cm="1">
        <f t="array" aca="1" ref="N76" ca="1">_xll.RiskWeibull($B$15,$C$15)</f>
        <v>93.543756289254645</v>
      </c>
      <c r="O76" s="6">
        <f t="shared" ca="1" si="39"/>
        <v>4043.5437562892548</v>
      </c>
      <c r="P76" s="19">
        <f t="shared" ca="1" si="40"/>
        <v>0</v>
      </c>
      <c r="Q76" s="26">
        <f t="shared" ca="1" si="41"/>
        <v>4043.5437562892548</v>
      </c>
      <c r="R76" s="7" cm="1">
        <f t="array" aca="1" ref="R76" ca="1">_xll.RiskGamma($B$18,1/$C$18)</f>
        <v>100</v>
      </c>
      <c r="S76" s="7" cm="1">
        <f t="array" aca="1" ref="S76" ca="1">_xll.RiskUniform($B$21,$C$21)</f>
        <v>20</v>
      </c>
      <c r="T76" s="7">
        <f t="shared" ca="1" si="42"/>
        <v>4163.5437562892548</v>
      </c>
      <c r="U76" s="7">
        <f t="shared" ca="1" si="43"/>
        <v>100</v>
      </c>
      <c r="V76" s="18">
        <f t="shared" ca="1" si="60"/>
        <v>4713.5437562892548</v>
      </c>
      <c r="W76" s="6">
        <f t="shared" si="29"/>
        <v>120</v>
      </c>
      <c r="X76" s="6">
        <f t="shared" ca="1" si="44"/>
        <v>4833.5437562892548</v>
      </c>
      <c r="Y76" s="19">
        <f t="shared" ca="1" si="45"/>
        <v>550</v>
      </c>
      <c r="Z76" s="26">
        <f t="shared" ca="1" si="46"/>
        <v>4833.5437562892548</v>
      </c>
      <c r="AA76" s="7" cm="1">
        <f t="array" aca="1" ref="AA76" ca="1">_xll.RiskPert($B$27,$C$27,$D$27)</f>
        <v>99.666666666666671</v>
      </c>
      <c r="AB76" s="7">
        <f t="shared" ca="1" si="47"/>
        <v>4933.2104229559218</v>
      </c>
      <c r="AC76" s="27">
        <f t="shared" ca="1" si="48"/>
        <v>0</v>
      </c>
      <c r="AD76" s="18" cm="1">
        <f t="array" aca="1" ref="AD76" ca="1">IF(MOD(ROW()-42, 8) = 0,INDEX(AB:AB,ROW()),INDEX(AF:AF,ROW()-1))</f>
        <v>4983.2104229559218</v>
      </c>
      <c r="AE76" s="6" cm="1">
        <f t="array" aca="1" ref="AE76" ca="1">_xll.RiskUniform($B$30,$D$30)</f>
        <v>25</v>
      </c>
      <c r="AF76" s="6">
        <f t="shared" ca="1" si="49"/>
        <v>5008.2104229559218</v>
      </c>
      <c r="AG76" s="19">
        <f t="shared" ca="1" si="50"/>
        <v>149.66666666666697</v>
      </c>
      <c r="AH76" s="97" t="str">
        <f t="shared" ca="1" si="51"/>
        <v>Not Yet</v>
      </c>
      <c r="AI76" s="116">
        <f t="shared" ca="1" si="52"/>
        <v>1508.2104229559218</v>
      </c>
      <c r="AK76" s="114">
        <f t="shared" ca="1" si="53"/>
        <v>1508.2104229559218</v>
      </c>
      <c r="AL76" s="50">
        <f t="shared" ca="1" si="54"/>
        <v>390</v>
      </c>
      <c r="AM76" s="50">
        <f t="shared" ca="1" si="55"/>
        <v>100</v>
      </c>
      <c r="AN76" s="50">
        <f t="shared" ca="1" si="56"/>
        <v>550</v>
      </c>
      <c r="AO76" s="51">
        <f t="shared" ca="1" si="57"/>
        <v>149.66666666666697</v>
      </c>
      <c r="AP76" s="50" t="str">
        <f t="shared" ca="1" si="28"/>
        <v/>
      </c>
    </row>
    <row r="77" spans="2:42" x14ac:dyDescent="0.25">
      <c r="B77" s="9">
        <v>36</v>
      </c>
      <c r="C77" s="13" cm="1">
        <f t="array" aca="1" ref="C77" ca="1">_xll.RiskGamma(1,1/$B$5)</f>
        <v>100</v>
      </c>
      <c r="D77" s="14">
        <f t="shared" ca="1" si="58"/>
        <v>3600</v>
      </c>
      <c r="E77" s="18">
        <f t="shared" ca="1" si="59"/>
        <v>3950</v>
      </c>
      <c r="F77" s="34" cm="1">
        <f t="array" aca="1" ref="F77" ca="1">_xll.RiskPert($B$8,$E$8,$D$8)</f>
        <v>50</v>
      </c>
      <c r="G77" s="6">
        <f t="shared" ca="1" si="34"/>
        <v>4000</v>
      </c>
      <c r="H77" s="19">
        <f t="shared" ca="1" si="35"/>
        <v>400</v>
      </c>
      <c r="I77" s="26">
        <f t="shared" ca="1" si="36"/>
        <v>4000</v>
      </c>
      <c r="J77" s="7" cm="1">
        <f t="array" aca="1" ref="J77" ca="1">_xll.RiskUniform($B$12,$D$12)</f>
        <v>60</v>
      </c>
      <c r="K77" s="7">
        <f t="shared" ca="1" si="37"/>
        <v>4060</v>
      </c>
      <c r="L77" s="27">
        <f t="shared" ca="1" si="38"/>
        <v>0</v>
      </c>
      <c r="M77" s="18">
        <f t="shared" ca="1" si="30"/>
        <v>4060</v>
      </c>
      <c r="N77" s="6" cm="1">
        <f t="array" aca="1" ref="N77" ca="1">_xll.RiskWeibull($B$15,$C$15)</f>
        <v>93.543756289254645</v>
      </c>
      <c r="O77" s="6">
        <f t="shared" ca="1" si="39"/>
        <v>4153.5437562892548</v>
      </c>
      <c r="P77" s="19">
        <f t="shared" ca="1" si="40"/>
        <v>0</v>
      </c>
      <c r="Q77" s="26">
        <f t="shared" ca="1" si="41"/>
        <v>4153.5437562892548</v>
      </c>
      <c r="R77" s="7" cm="1">
        <f t="array" aca="1" ref="R77" ca="1">_xll.RiskGamma($B$18,1/$C$18)</f>
        <v>100</v>
      </c>
      <c r="S77" s="7" cm="1">
        <f t="array" aca="1" ref="S77" ca="1">_xll.RiskUniform($B$21,$C$21)</f>
        <v>20</v>
      </c>
      <c r="T77" s="7">
        <f t="shared" ca="1" si="42"/>
        <v>4273.5437562892548</v>
      </c>
      <c r="U77" s="7">
        <f t="shared" ca="1" si="43"/>
        <v>100</v>
      </c>
      <c r="V77" s="18">
        <f t="shared" ca="1" si="60"/>
        <v>4713.5437562892548</v>
      </c>
      <c r="W77" s="6">
        <f t="shared" si="29"/>
        <v>120</v>
      </c>
      <c r="X77" s="6">
        <f t="shared" ca="1" si="44"/>
        <v>4833.5437562892548</v>
      </c>
      <c r="Y77" s="19">
        <f t="shared" ca="1" si="45"/>
        <v>440</v>
      </c>
      <c r="Z77" s="26">
        <f t="shared" ca="1" si="46"/>
        <v>4833.5437562892548</v>
      </c>
      <c r="AA77" s="7" cm="1">
        <f t="array" aca="1" ref="AA77" ca="1">_xll.RiskPert($B$27,$C$27,$D$27)</f>
        <v>99.666666666666671</v>
      </c>
      <c r="AB77" s="7">
        <f t="shared" ca="1" si="47"/>
        <v>4933.2104229559218</v>
      </c>
      <c r="AC77" s="27">
        <f t="shared" ca="1" si="48"/>
        <v>0</v>
      </c>
      <c r="AD77" s="18" cm="1">
        <f t="array" aca="1" ref="AD77" ca="1">IF(MOD(ROW()-42, 8) = 0,INDEX(AB:AB,ROW()),INDEX(AF:AF,ROW()-1))</f>
        <v>5008.2104229559218</v>
      </c>
      <c r="AE77" s="6" cm="1">
        <f t="array" aca="1" ref="AE77" ca="1">_xll.RiskUniform($B$30,$D$30)</f>
        <v>25</v>
      </c>
      <c r="AF77" s="6">
        <f t="shared" ca="1" si="49"/>
        <v>5033.2104229559218</v>
      </c>
      <c r="AG77" s="19">
        <f t="shared" ca="1" si="50"/>
        <v>174.66666666666697</v>
      </c>
      <c r="AH77" s="97" t="str">
        <f t="shared" ca="1" si="51"/>
        <v>Not Yet</v>
      </c>
      <c r="AI77" s="116">
        <f t="shared" ca="1" si="52"/>
        <v>1433.2104229559218</v>
      </c>
      <c r="AK77" s="114">
        <f t="shared" ca="1" si="53"/>
        <v>1433.2104229559218</v>
      </c>
      <c r="AL77" s="50">
        <f t="shared" ca="1" si="54"/>
        <v>400</v>
      </c>
      <c r="AM77" s="50">
        <f t="shared" ca="1" si="55"/>
        <v>100</v>
      </c>
      <c r="AN77" s="50">
        <f t="shared" ca="1" si="56"/>
        <v>440</v>
      </c>
      <c r="AO77" s="51">
        <f t="shared" ca="1" si="57"/>
        <v>174.66666666666697</v>
      </c>
      <c r="AP77" s="50">
        <f t="shared" ca="1" si="28"/>
        <v>1</v>
      </c>
    </row>
    <row r="78" spans="2:42" x14ac:dyDescent="0.25">
      <c r="B78" s="9">
        <v>37</v>
      </c>
      <c r="C78" s="13" cm="1">
        <f t="array" aca="1" ref="C78" ca="1">_xll.RiskGamma(1,1/$B$5)</f>
        <v>100</v>
      </c>
      <c r="D78" s="14">
        <f t="shared" ca="1" si="58"/>
        <v>3700</v>
      </c>
      <c r="E78" s="18">
        <f t="shared" ca="1" si="59"/>
        <v>4060</v>
      </c>
      <c r="F78" s="34" cm="1">
        <f t="array" aca="1" ref="F78" ca="1">_xll.RiskPert($B$8,$E$8,$D$8)</f>
        <v>50</v>
      </c>
      <c r="G78" s="6">
        <f t="shared" ca="1" si="34"/>
        <v>4110</v>
      </c>
      <c r="H78" s="19">
        <f t="shared" ca="1" si="35"/>
        <v>410</v>
      </c>
      <c r="I78" s="26">
        <f t="shared" ca="1" si="36"/>
        <v>4110</v>
      </c>
      <c r="J78" s="7" cm="1">
        <f t="array" aca="1" ref="J78" ca="1">_xll.RiskUniform($B$12,$D$12)</f>
        <v>60</v>
      </c>
      <c r="K78" s="7">
        <f t="shared" ca="1" si="37"/>
        <v>4170</v>
      </c>
      <c r="L78" s="27">
        <f t="shared" ca="1" si="38"/>
        <v>0</v>
      </c>
      <c r="M78" s="18">
        <f t="shared" ca="1" si="30"/>
        <v>4170</v>
      </c>
      <c r="N78" s="6" cm="1">
        <f t="array" aca="1" ref="N78" ca="1">_xll.RiskWeibull($B$15,$C$15)</f>
        <v>93.543756289254645</v>
      </c>
      <c r="O78" s="6">
        <f t="shared" ca="1" si="39"/>
        <v>4263.5437562892548</v>
      </c>
      <c r="P78" s="19">
        <f t="shared" ca="1" si="40"/>
        <v>0</v>
      </c>
      <c r="Q78" s="26">
        <f t="shared" ca="1" si="41"/>
        <v>4263.5437562892548</v>
      </c>
      <c r="R78" s="7" cm="1">
        <f t="array" aca="1" ref="R78" ca="1">_xll.RiskGamma($B$18,1/$C$18)</f>
        <v>100</v>
      </c>
      <c r="S78" s="7" cm="1">
        <f t="array" aca="1" ref="S78" ca="1">_xll.RiskUniform($B$21,$C$21)</f>
        <v>20</v>
      </c>
      <c r="T78" s="7">
        <f t="shared" ca="1" si="42"/>
        <v>4383.5437562892548</v>
      </c>
      <c r="U78" s="7">
        <f t="shared" ca="1" si="43"/>
        <v>100</v>
      </c>
      <c r="V78" s="18">
        <f t="shared" ca="1" si="60"/>
        <v>4713.5437562892548</v>
      </c>
      <c r="W78" s="6">
        <f t="shared" si="29"/>
        <v>120</v>
      </c>
      <c r="X78" s="6">
        <f t="shared" ca="1" si="44"/>
        <v>4833.5437562892548</v>
      </c>
      <c r="Y78" s="19">
        <f t="shared" ca="1" si="45"/>
        <v>330</v>
      </c>
      <c r="Z78" s="26">
        <f t="shared" ca="1" si="46"/>
        <v>4833.5437562892548</v>
      </c>
      <c r="AA78" s="7" cm="1">
        <f t="array" aca="1" ref="AA78" ca="1">_xll.RiskPert($B$27,$C$27,$D$27)</f>
        <v>99.666666666666671</v>
      </c>
      <c r="AB78" s="7">
        <f t="shared" ca="1" si="47"/>
        <v>4933.2104229559218</v>
      </c>
      <c r="AC78" s="27">
        <f t="shared" ca="1" si="48"/>
        <v>0</v>
      </c>
      <c r="AD78" s="18" cm="1">
        <f t="array" aca="1" ref="AD78" ca="1">IF(MOD(ROW()-42, 8) = 0,INDEX(AB:AB,ROW()),INDEX(AF:AF,ROW()-1))</f>
        <v>5033.2104229559218</v>
      </c>
      <c r="AE78" s="6" cm="1">
        <f t="array" aca="1" ref="AE78" ca="1">_xll.RiskUniform($B$30,$D$30)</f>
        <v>25</v>
      </c>
      <c r="AF78" s="6">
        <f t="shared" ca="1" si="49"/>
        <v>5058.2104229559218</v>
      </c>
      <c r="AG78" s="19">
        <f t="shared" ca="1" si="50"/>
        <v>199.66666666666697</v>
      </c>
      <c r="AH78" s="97" t="str">
        <f t="shared" ca="1" si="51"/>
        <v>Not Yet</v>
      </c>
      <c r="AI78" s="116">
        <f t="shared" ca="1" si="52"/>
        <v>1358.2104229559218</v>
      </c>
      <c r="AK78" s="114">
        <f t="shared" ca="1" si="53"/>
        <v>1358.2104229559218</v>
      </c>
      <c r="AL78" s="50">
        <f t="shared" ca="1" si="54"/>
        <v>410</v>
      </c>
      <c r="AM78" s="50">
        <f t="shared" ca="1" si="55"/>
        <v>100</v>
      </c>
      <c r="AN78" s="50">
        <f t="shared" ca="1" si="56"/>
        <v>330</v>
      </c>
      <c r="AO78" s="51">
        <f t="shared" ca="1" si="57"/>
        <v>199.66666666666697</v>
      </c>
      <c r="AP78" s="50">
        <f t="shared" ca="1" si="28"/>
        <v>1</v>
      </c>
    </row>
    <row r="79" spans="2:42" x14ac:dyDescent="0.25">
      <c r="B79" s="9">
        <v>38</v>
      </c>
      <c r="C79" s="13" cm="1">
        <f t="array" aca="1" ref="C79" ca="1">_xll.RiskGamma(1,1/$B$5)</f>
        <v>100</v>
      </c>
      <c r="D79" s="14">
        <f t="shared" ca="1" si="58"/>
        <v>3800</v>
      </c>
      <c r="E79" s="18">
        <f t="shared" ca="1" si="59"/>
        <v>4170</v>
      </c>
      <c r="F79" s="34" cm="1">
        <f t="array" aca="1" ref="F79" ca="1">_xll.RiskPert($B$8,$E$8,$D$8)</f>
        <v>50</v>
      </c>
      <c r="G79" s="6">
        <f t="shared" ca="1" si="34"/>
        <v>4220</v>
      </c>
      <c r="H79" s="19">
        <f t="shared" ca="1" si="35"/>
        <v>420</v>
      </c>
      <c r="I79" s="26">
        <f t="shared" ca="1" si="36"/>
        <v>4220</v>
      </c>
      <c r="J79" s="7" cm="1">
        <f t="array" aca="1" ref="J79" ca="1">_xll.RiskUniform($B$12,$D$12)</f>
        <v>60</v>
      </c>
      <c r="K79" s="7">
        <f t="shared" ca="1" si="37"/>
        <v>4280</v>
      </c>
      <c r="L79" s="27">
        <f t="shared" ca="1" si="38"/>
        <v>0</v>
      </c>
      <c r="M79" s="18">
        <f t="shared" ca="1" si="30"/>
        <v>4280</v>
      </c>
      <c r="N79" s="6" cm="1">
        <f t="array" aca="1" ref="N79" ca="1">_xll.RiskWeibull($B$15,$C$15)</f>
        <v>93.543756289254645</v>
      </c>
      <c r="O79" s="6">
        <f t="shared" ca="1" si="39"/>
        <v>4373.5437562892548</v>
      </c>
      <c r="P79" s="19">
        <f t="shared" ca="1" si="40"/>
        <v>0</v>
      </c>
      <c r="Q79" s="26">
        <f t="shared" ca="1" si="41"/>
        <v>4373.5437562892548</v>
      </c>
      <c r="R79" s="7" cm="1">
        <f t="array" aca="1" ref="R79" ca="1">_xll.RiskGamma($B$18,1/$C$18)</f>
        <v>100</v>
      </c>
      <c r="S79" s="7" cm="1">
        <f t="array" aca="1" ref="S79" ca="1">_xll.RiskUniform($B$21,$C$21)</f>
        <v>20</v>
      </c>
      <c r="T79" s="7">
        <f t="shared" ca="1" si="42"/>
        <v>4493.5437562892548</v>
      </c>
      <c r="U79" s="7">
        <f t="shared" ca="1" si="43"/>
        <v>100</v>
      </c>
      <c r="V79" s="18">
        <f t="shared" ca="1" si="60"/>
        <v>4713.5437562892548</v>
      </c>
      <c r="W79" s="6">
        <f t="shared" si="29"/>
        <v>120</v>
      </c>
      <c r="X79" s="6">
        <f t="shared" ca="1" si="44"/>
        <v>4833.5437562892548</v>
      </c>
      <c r="Y79" s="19">
        <f t="shared" ca="1" si="45"/>
        <v>220</v>
      </c>
      <c r="Z79" s="26">
        <f t="shared" ca="1" si="46"/>
        <v>4833.5437562892548</v>
      </c>
      <c r="AA79" s="7" cm="1">
        <f t="array" aca="1" ref="AA79" ca="1">_xll.RiskPert($B$27,$C$27,$D$27)</f>
        <v>99.666666666666671</v>
      </c>
      <c r="AB79" s="7">
        <f t="shared" ca="1" si="47"/>
        <v>4933.2104229559218</v>
      </c>
      <c r="AC79" s="27">
        <f t="shared" ca="1" si="48"/>
        <v>0</v>
      </c>
      <c r="AD79" s="18" cm="1">
        <f t="array" aca="1" ref="AD79" ca="1">IF(MOD(ROW()-42, 8) = 0,INDEX(AB:AB,ROW()),INDEX(AF:AF,ROW()-1))</f>
        <v>5058.2104229559218</v>
      </c>
      <c r="AE79" s="6" cm="1">
        <f t="array" aca="1" ref="AE79" ca="1">_xll.RiskUniform($B$30,$D$30)</f>
        <v>25</v>
      </c>
      <c r="AF79" s="6">
        <f t="shared" ca="1" si="49"/>
        <v>5083.2104229559218</v>
      </c>
      <c r="AG79" s="19">
        <f t="shared" ca="1" si="50"/>
        <v>224.66666666666697</v>
      </c>
      <c r="AH79" s="97" t="str">
        <f t="shared" ca="1" si="51"/>
        <v>Not Yet</v>
      </c>
      <c r="AI79" s="116">
        <f t="shared" ca="1" si="52"/>
        <v>1283.2104229559218</v>
      </c>
      <c r="AK79" s="114">
        <f t="shared" ca="1" si="53"/>
        <v>1283.2104229559218</v>
      </c>
      <c r="AL79" s="50">
        <f t="shared" ca="1" si="54"/>
        <v>420</v>
      </c>
      <c r="AM79" s="50">
        <f t="shared" ca="1" si="55"/>
        <v>100</v>
      </c>
      <c r="AN79" s="50">
        <f t="shared" ca="1" si="56"/>
        <v>220</v>
      </c>
      <c r="AO79" s="51">
        <f t="shared" ca="1" si="57"/>
        <v>224.66666666666697</v>
      </c>
      <c r="AP79" s="50">
        <f t="shared" ca="1" si="28"/>
        <v>1</v>
      </c>
    </row>
    <row r="80" spans="2:42" x14ac:dyDescent="0.25">
      <c r="B80" s="9">
        <v>39</v>
      </c>
      <c r="C80" s="13" cm="1">
        <f t="array" aca="1" ref="C80" ca="1">_xll.RiskGamma(1,1/$B$5)</f>
        <v>100</v>
      </c>
      <c r="D80" s="14">
        <f t="shared" ca="1" si="58"/>
        <v>3900</v>
      </c>
      <c r="E80" s="18">
        <f t="shared" ca="1" si="59"/>
        <v>4280</v>
      </c>
      <c r="F80" s="34" cm="1">
        <f t="array" aca="1" ref="F80" ca="1">_xll.RiskPert($B$8,$E$8,$D$8)</f>
        <v>50</v>
      </c>
      <c r="G80" s="6">
        <f t="shared" ca="1" si="34"/>
        <v>4330</v>
      </c>
      <c r="H80" s="19">
        <f t="shared" ca="1" si="35"/>
        <v>430</v>
      </c>
      <c r="I80" s="26">
        <f t="shared" ca="1" si="36"/>
        <v>4330</v>
      </c>
      <c r="J80" s="7" cm="1">
        <f t="array" aca="1" ref="J80" ca="1">_xll.RiskUniform($B$12,$D$12)</f>
        <v>60</v>
      </c>
      <c r="K80" s="7">
        <f t="shared" ca="1" si="37"/>
        <v>4390</v>
      </c>
      <c r="L80" s="27">
        <f t="shared" ca="1" si="38"/>
        <v>0</v>
      </c>
      <c r="M80" s="18">
        <f t="shared" ref="M80:M111" ca="1" si="61">MAX(O79,K80)</f>
        <v>4390</v>
      </c>
      <c r="N80" s="6" cm="1">
        <f t="array" aca="1" ref="N80" ca="1">_xll.RiskWeibull($B$15,$C$15)</f>
        <v>93.543756289254645</v>
      </c>
      <c r="O80" s="6">
        <f t="shared" ca="1" si="39"/>
        <v>4483.5437562892548</v>
      </c>
      <c r="P80" s="19">
        <f t="shared" ca="1" si="40"/>
        <v>0</v>
      </c>
      <c r="Q80" s="26">
        <f t="shared" ca="1" si="41"/>
        <v>4483.5437562892548</v>
      </c>
      <c r="R80" s="7" cm="1">
        <f t="array" aca="1" ref="R80" ca="1">_xll.RiskGamma($B$18,1/$C$18)</f>
        <v>100</v>
      </c>
      <c r="S80" s="7" cm="1">
        <f t="array" aca="1" ref="S80" ca="1">_xll.RiskUniform($B$21,$C$21)</f>
        <v>20</v>
      </c>
      <c r="T80" s="7">
        <f t="shared" ca="1" si="42"/>
        <v>4603.5437562892548</v>
      </c>
      <c r="U80" s="7">
        <f t="shared" ca="1" si="43"/>
        <v>100</v>
      </c>
      <c r="V80" s="18">
        <f t="shared" ca="1" si="60"/>
        <v>4713.5437562892548</v>
      </c>
      <c r="W80" s="6">
        <f t="shared" si="29"/>
        <v>120</v>
      </c>
      <c r="X80" s="6">
        <f t="shared" ca="1" si="44"/>
        <v>4833.5437562892548</v>
      </c>
      <c r="Y80" s="19">
        <f t="shared" ca="1" si="45"/>
        <v>110</v>
      </c>
      <c r="Z80" s="26">
        <f t="shared" ca="1" si="46"/>
        <v>4833.5437562892548</v>
      </c>
      <c r="AA80" s="7" cm="1">
        <f t="array" aca="1" ref="AA80" ca="1">_xll.RiskPert($B$27,$C$27,$D$27)</f>
        <v>99.666666666666671</v>
      </c>
      <c r="AB80" s="7">
        <f t="shared" ca="1" si="47"/>
        <v>4933.2104229559218</v>
      </c>
      <c r="AC80" s="27">
        <f t="shared" ca="1" si="48"/>
        <v>0</v>
      </c>
      <c r="AD80" s="18" cm="1">
        <f t="array" aca="1" ref="AD80" ca="1">IF(MOD(ROW()-42, 8) = 0,INDEX(AB:AB,ROW()),INDEX(AF:AF,ROW()-1))</f>
        <v>5083.2104229559218</v>
      </c>
      <c r="AE80" s="6" cm="1">
        <f t="array" aca="1" ref="AE80" ca="1">_xll.RiskUniform($B$30,$D$30)</f>
        <v>25</v>
      </c>
      <c r="AF80" s="6">
        <f t="shared" ca="1" si="49"/>
        <v>5108.2104229559218</v>
      </c>
      <c r="AG80" s="19">
        <f t="shared" ca="1" si="50"/>
        <v>249.66666666666697</v>
      </c>
      <c r="AH80" s="97" t="str">
        <f t="shared" ca="1" si="51"/>
        <v>Not Yet</v>
      </c>
      <c r="AI80" s="116">
        <f t="shared" ca="1" si="52"/>
        <v>1208.2104229559218</v>
      </c>
      <c r="AK80" s="114">
        <f t="shared" ca="1" si="53"/>
        <v>1208.2104229559218</v>
      </c>
      <c r="AL80" s="50">
        <f t="shared" ca="1" si="54"/>
        <v>430</v>
      </c>
      <c r="AM80" s="50">
        <f t="shared" ca="1" si="55"/>
        <v>100</v>
      </c>
      <c r="AN80" s="50">
        <f t="shared" ca="1" si="56"/>
        <v>110</v>
      </c>
      <c r="AO80" s="51">
        <f t="shared" ca="1" si="57"/>
        <v>249.66666666666697</v>
      </c>
      <c r="AP80" s="50">
        <f t="shared" ca="1" si="28"/>
        <v>1</v>
      </c>
    </row>
    <row r="81" spans="2:42" x14ac:dyDescent="0.25">
      <c r="B81" s="10">
        <v>40</v>
      </c>
      <c r="C81" s="30" cm="1">
        <f t="array" aca="1" ref="C81" ca="1">_xll.RiskGamma(1,1/$B$5)</f>
        <v>100</v>
      </c>
      <c r="D81" s="31">
        <f t="shared" ca="1" si="58"/>
        <v>4000</v>
      </c>
      <c r="E81" s="20">
        <f t="shared" ca="1" si="59"/>
        <v>4390</v>
      </c>
      <c r="F81" s="32" cm="1">
        <f t="array" aca="1" ref="F81" ca="1">_xll.RiskPert($B$8,$E$8,$D$8)</f>
        <v>50</v>
      </c>
      <c r="G81" s="21">
        <f t="shared" ca="1" si="34"/>
        <v>4440</v>
      </c>
      <c r="H81" s="22">
        <f t="shared" ca="1" si="35"/>
        <v>440</v>
      </c>
      <c r="I81" s="61">
        <f t="shared" ca="1" si="36"/>
        <v>4440</v>
      </c>
      <c r="J81" s="28" cm="1">
        <f t="array" aca="1" ref="J81" ca="1">_xll.RiskUniform($B$12,$D$12)</f>
        <v>60</v>
      </c>
      <c r="K81" s="28">
        <f t="shared" ca="1" si="37"/>
        <v>4500</v>
      </c>
      <c r="L81" s="29">
        <f t="shared" ca="1" si="38"/>
        <v>0</v>
      </c>
      <c r="M81" s="20">
        <f t="shared" ca="1" si="61"/>
        <v>4500</v>
      </c>
      <c r="N81" s="21" cm="1">
        <f t="array" aca="1" ref="N81" ca="1">_xll.RiskWeibull($B$15,$C$15)</f>
        <v>93.543756289254645</v>
      </c>
      <c r="O81" s="21">
        <f t="shared" ca="1" si="39"/>
        <v>4593.5437562892548</v>
      </c>
      <c r="P81" s="22">
        <f t="shared" ca="1" si="40"/>
        <v>0</v>
      </c>
      <c r="Q81" s="61">
        <f t="shared" ca="1" si="41"/>
        <v>4593.5437562892548</v>
      </c>
      <c r="R81" s="28" cm="1">
        <f t="array" aca="1" ref="R81" ca="1">_xll.RiskGamma($B$18,1/$C$18)</f>
        <v>100</v>
      </c>
      <c r="S81" s="28" cm="1">
        <f t="array" aca="1" ref="S81" ca="1">_xll.RiskUniform($B$21,$C$21)</f>
        <v>20</v>
      </c>
      <c r="T81" s="28">
        <f t="shared" ca="1" si="42"/>
        <v>4713.5437562892548</v>
      </c>
      <c r="U81" s="28">
        <f t="shared" ca="1" si="43"/>
        <v>100</v>
      </c>
      <c r="V81" s="20">
        <f t="shared" ca="1" si="60"/>
        <v>4713.5437562892548</v>
      </c>
      <c r="W81" s="21">
        <f t="shared" si="29"/>
        <v>120</v>
      </c>
      <c r="X81" s="21">
        <f t="shared" ca="1" si="44"/>
        <v>4833.5437562892548</v>
      </c>
      <c r="Y81" s="22">
        <f t="shared" ca="1" si="45"/>
        <v>0</v>
      </c>
      <c r="Z81" s="61">
        <f t="shared" ca="1" si="46"/>
        <v>4833.5437562892548</v>
      </c>
      <c r="AA81" s="28" cm="1">
        <f t="array" aca="1" ref="AA81" ca="1">_xll.RiskPert($B$27,$C$27,$D$27)</f>
        <v>99.666666666666671</v>
      </c>
      <c r="AB81" s="28">
        <f t="shared" ca="1" si="47"/>
        <v>4933.2104229559218</v>
      </c>
      <c r="AC81" s="29">
        <f t="shared" ca="1" si="48"/>
        <v>0</v>
      </c>
      <c r="AD81" s="20" cm="1">
        <f t="array" aca="1" ref="AD81" ca="1">IF(MOD(ROW()-42, 8) = 0,INDEX(AB:AB,ROW()),INDEX(AF:AF,ROW()-1))</f>
        <v>5108.2104229559218</v>
      </c>
      <c r="AE81" s="21" cm="1">
        <f t="array" aca="1" ref="AE81" ca="1">_xll.RiskUniform($B$30,$D$30)</f>
        <v>25</v>
      </c>
      <c r="AF81" s="21">
        <f t="shared" ca="1" si="49"/>
        <v>5133.2104229559218</v>
      </c>
      <c r="AG81" s="22">
        <f t="shared" ca="1" si="50"/>
        <v>274.66666666666697</v>
      </c>
      <c r="AH81" s="98" t="str">
        <f t="shared" ca="1" si="51"/>
        <v>Not Yet</v>
      </c>
      <c r="AI81" s="117">
        <f t="shared" ca="1" si="52"/>
        <v>1133.2104229559218</v>
      </c>
      <c r="AK81" s="115">
        <f t="shared" ca="1" si="53"/>
        <v>1133.2104229559218</v>
      </c>
      <c r="AL81" s="52">
        <f t="shared" ca="1" si="54"/>
        <v>440</v>
      </c>
      <c r="AM81" s="52">
        <f t="shared" ca="1" si="55"/>
        <v>100</v>
      </c>
      <c r="AN81" s="52">
        <f t="shared" ca="1" si="56"/>
        <v>0</v>
      </c>
      <c r="AO81" s="53">
        <f t="shared" ca="1" si="57"/>
        <v>274.66666666666697</v>
      </c>
      <c r="AP81" s="52">
        <f t="shared" ca="1" si="28"/>
        <v>1</v>
      </c>
    </row>
    <row r="82" spans="2:42" x14ac:dyDescent="0.25">
      <c r="B82" s="8">
        <v>41</v>
      </c>
      <c r="C82" s="11" cm="1">
        <f t="array" aca="1" ref="C82" ca="1">_xll.RiskGamma(1,1/$B$5)</f>
        <v>100</v>
      </c>
      <c r="D82" s="12">
        <f t="shared" ca="1" si="58"/>
        <v>4100</v>
      </c>
      <c r="E82" s="15">
        <f t="shared" ca="1" si="59"/>
        <v>4500</v>
      </c>
      <c r="F82" s="3" cm="1">
        <f t="array" aca="1" ref="F82" ca="1">_xll.RiskPert($B$8,$E$8,$D$8)</f>
        <v>50</v>
      </c>
      <c r="G82" s="16">
        <f t="shared" ca="1" si="34"/>
        <v>4550</v>
      </c>
      <c r="H82" s="17">
        <f t="shared" ca="1" si="35"/>
        <v>450</v>
      </c>
      <c r="I82" s="23">
        <f t="shared" ca="1" si="36"/>
        <v>4550</v>
      </c>
      <c r="J82" s="24" cm="1">
        <f t="array" aca="1" ref="J82" ca="1">_xll.RiskUniform($B$12,$D$12)</f>
        <v>60</v>
      </c>
      <c r="K82" s="24">
        <f t="shared" ca="1" si="37"/>
        <v>4610</v>
      </c>
      <c r="L82" s="25">
        <f t="shared" ca="1" si="38"/>
        <v>0</v>
      </c>
      <c r="M82" s="15">
        <f t="shared" ca="1" si="61"/>
        <v>4610</v>
      </c>
      <c r="N82" s="16" cm="1">
        <f t="array" aca="1" ref="N82" ca="1">_xll.RiskWeibull($B$15,$C$15)</f>
        <v>93.543756289254645</v>
      </c>
      <c r="O82" s="16">
        <f t="shared" ca="1" si="39"/>
        <v>4703.5437562892548</v>
      </c>
      <c r="P82" s="17">
        <f t="shared" ca="1" si="40"/>
        <v>0</v>
      </c>
      <c r="Q82" s="23">
        <f t="shared" ca="1" si="41"/>
        <v>4703.5437562892548</v>
      </c>
      <c r="R82" s="24" cm="1">
        <f t="array" aca="1" ref="R82" ca="1">_xll.RiskGamma($B$18,1/$C$18)</f>
        <v>100</v>
      </c>
      <c r="S82" s="24" cm="1">
        <f t="array" aca="1" ref="S82" ca="1">_xll.RiskUniform($B$21,$C$21)</f>
        <v>20</v>
      </c>
      <c r="T82" s="24">
        <f t="shared" ca="1" si="42"/>
        <v>4823.5437562892548</v>
      </c>
      <c r="U82" s="24">
        <f t="shared" ca="1" si="43"/>
        <v>100</v>
      </c>
      <c r="V82" s="15">
        <f ca="1">$T$89</f>
        <v>5593.5437562892548</v>
      </c>
      <c r="W82" s="16">
        <f t="shared" si="29"/>
        <v>120</v>
      </c>
      <c r="X82" s="16">
        <f t="shared" ca="1" si="44"/>
        <v>5713.5437562892548</v>
      </c>
      <c r="Y82" s="17">
        <f t="shared" ca="1" si="45"/>
        <v>770</v>
      </c>
      <c r="Z82" s="23">
        <f t="shared" ca="1" si="46"/>
        <v>5713.5437562892548</v>
      </c>
      <c r="AA82" s="24" cm="1">
        <f t="array" aca="1" ref="AA82" ca="1">_xll.RiskPert($B$27,$C$27,$D$27)</f>
        <v>99.666666666666671</v>
      </c>
      <c r="AB82" s="24">
        <f t="shared" ca="1" si="47"/>
        <v>5813.2104229559218</v>
      </c>
      <c r="AC82" s="25">
        <f t="shared" ca="1" si="48"/>
        <v>0</v>
      </c>
      <c r="AD82" s="15" cm="1">
        <f t="array" aca="1" ref="AD82" ca="1">IF(MOD(ROW()-42, 8) = 0,INDEX(AB:AB,ROW()),INDEX(AF:AF,ROW()-1))</f>
        <v>5813.2104229559218</v>
      </c>
      <c r="AE82" s="16" cm="1">
        <f t="array" aca="1" ref="AE82" ca="1">_xll.RiskUniform($B$30,$D$30)</f>
        <v>25</v>
      </c>
      <c r="AF82" s="16">
        <f t="shared" ca="1" si="49"/>
        <v>5838.2104229559218</v>
      </c>
      <c r="AG82" s="17">
        <f t="shared" ca="1" si="50"/>
        <v>99.66666666666697</v>
      </c>
      <c r="AH82" s="96" t="str">
        <f t="shared" ca="1" si="51"/>
        <v>Not Yet</v>
      </c>
      <c r="AI82" s="112">
        <f t="shared" ca="1" si="52"/>
        <v>1738.2104229559218</v>
      </c>
      <c r="AK82" s="113">
        <f t="shared" ca="1" si="53"/>
        <v>1738.2104229559218</v>
      </c>
      <c r="AL82" s="48">
        <f t="shared" ca="1" si="54"/>
        <v>450</v>
      </c>
      <c r="AM82" s="48">
        <f t="shared" ca="1" si="55"/>
        <v>100</v>
      </c>
      <c r="AN82" s="48">
        <f t="shared" ca="1" si="56"/>
        <v>770</v>
      </c>
      <c r="AO82" s="49">
        <f t="shared" ca="1" si="57"/>
        <v>99.66666666666697</v>
      </c>
      <c r="AP82" s="50" t="str">
        <f t="shared" ca="1" si="28"/>
        <v/>
      </c>
    </row>
    <row r="83" spans="2:42" x14ac:dyDescent="0.25">
      <c r="B83" s="9">
        <v>42</v>
      </c>
      <c r="C83" s="13" cm="1">
        <f t="array" aca="1" ref="C83" ca="1">_xll.RiskGamma(1,1/$B$5)</f>
        <v>100</v>
      </c>
      <c r="D83" s="14">
        <f t="shared" ca="1" si="58"/>
        <v>4200</v>
      </c>
      <c r="E83" s="18">
        <f t="shared" ca="1" si="59"/>
        <v>4610</v>
      </c>
      <c r="F83" s="34" cm="1">
        <f t="array" aca="1" ref="F83" ca="1">_xll.RiskPert($B$8,$E$8,$D$8)</f>
        <v>50</v>
      </c>
      <c r="G83" s="6">
        <f t="shared" ca="1" si="34"/>
        <v>4660</v>
      </c>
      <c r="H83" s="19">
        <f t="shared" ca="1" si="35"/>
        <v>460</v>
      </c>
      <c r="I83" s="26">
        <f t="shared" ca="1" si="36"/>
        <v>4660</v>
      </c>
      <c r="J83" s="7" cm="1">
        <f t="array" aca="1" ref="J83" ca="1">_xll.RiskUniform($B$12,$D$12)</f>
        <v>60</v>
      </c>
      <c r="K83" s="7">
        <f t="shared" ca="1" si="37"/>
        <v>4720</v>
      </c>
      <c r="L83" s="27">
        <f t="shared" ca="1" si="38"/>
        <v>0</v>
      </c>
      <c r="M83" s="18">
        <f t="shared" ca="1" si="61"/>
        <v>4720</v>
      </c>
      <c r="N83" s="6" cm="1">
        <f t="array" aca="1" ref="N83" ca="1">_xll.RiskWeibull($B$15,$C$15)</f>
        <v>93.543756289254645</v>
      </c>
      <c r="O83" s="6">
        <f t="shared" ca="1" si="39"/>
        <v>4813.5437562892548</v>
      </c>
      <c r="P83" s="19">
        <f t="shared" ca="1" si="40"/>
        <v>0</v>
      </c>
      <c r="Q83" s="26">
        <f t="shared" ca="1" si="41"/>
        <v>4813.5437562892548</v>
      </c>
      <c r="R83" s="7" cm="1">
        <f t="array" aca="1" ref="R83" ca="1">_xll.RiskGamma($B$18,1/$C$18)</f>
        <v>100</v>
      </c>
      <c r="S83" s="7" cm="1">
        <f t="array" aca="1" ref="S83" ca="1">_xll.RiskUniform($B$21,$C$21)</f>
        <v>20</v>
      </c>
      <c r="T83" s="7">
        <f t="shared" ca="1" si="42"/>
        <v>4933.5437562892548</v>
      </c>
      <c r="U83" s="7">
        <f t="shared" ca="1" si="43"/>
        <v>100</v>
      </c>
      <c r="V83" s="18">
        <f t="shared" ref="V83:V89" ca="1" si="62">$T$89</f>
        <v>5593.5437562892548</v>
      </c>
      <c r="W83" s="6">
        <f t="shared" si="29"/>
        <v>120</v>
      </c>
      <c r="X83" s="6">
        <f t="shared" ca="1" si="44"/>
        <v>5713.5437562892548</v>
      </c>
      <c r="Y83" s="19">
        <f t="shared" ca="1" si="45"/>
        <v>660</v>
      </c>
      <c r="Z83" s="26">
        <f t="shared" ca="1" si="46"/>
        <v>5713.5437562892548</v>
      </c>
      <c r="AA83" s="7" cm="1">
        <f t="array" aca="1" ref="AA83" ca="1">_xll.RiskPert($B$27,$C$27,$D$27)</f>
        <v>99.666666666666671</v>
      </c>
      <c r="AB83" s="7">
        <f t="shared" ca="1" si="47"/>
        <v>5813.2104229559218</v>
      </c>
      <c r="AC83" s="27">
        <f t="shared" ca="1" si="48"/>
        <v>0</v>
      </c>
      <c r="AD83" s="18" cm="1">
        <f t="array" aca="1" ref="AD83" ca="1">IF(MOD(ROW()-42, 8) = 0,INDEX(AB:AB,ROW()),INDEX(AF:AF,ROW()-1))</f>
        <v>5838.2104229559218</v>
      </c>
      <c r="AE83" s="6" cm="1">
        <f t="array" aca="1" ref="AE83" ca="1">_xll.RiskUniform($B$30,$D$30)</f>
        <v>25</v>
      </c>
      <c r="AF83" s="6">
        <f t="shared" ca="1" si="49"/>
        <v>5863.2104229559218</v>
      </c>
      <c r="AG83" s="19">
        <f t="shared" ca="1" si="50"/>
        <v>124.66666666666697</v>
      </c>
      <c r="AH83" s="97" t="str">
        <f t="shared" ca="1" si="51"/>
        <v>Not Yet</v>
      </c>
      <c r="AI83" s="116">
        <f t="shared" ca="1" si="52"/>
        <v>1663.2104229559218</v>
      </c>
      <c r="AK83" s="114">
        <f t="shared" ca="1" si="53"/>
        <v>1663.2104229559218</v>
      </c>
      <c r="AL83" s="50">
        <f t="shared" ca="1" si="54"/>
        <v>460</v>
      </c>
      <c r="AM83" s="50">
        <f t="shared" ca="1" si="55"/>
        <v>100</v>
      </c>
      <c r="AN83" s="50">
        <f t="shared" ca="1" si="56"/>
        <v>660</v>
      </c>
      <c r="AO83" s="51">
        <f t="shared" ca="1" si="57"/>
        <v>124.66666666666697</v>
      </c>
      <c r="AP83" s="50" t="str">
        <f t="shared" ca="1" si="28"/>
        <v/>
      </c>
    </row>
    <row r="84" spans="2:42" x14ac:dyDescent="0.25">
      <c r="B84" s="9">
        <v>43</v>
      </c>
      <c r="C84" s="13" cm="1">
        <f t="array" aca="1" ref="C84" ca="1">_xll.RiskGamma(1,1/$B$5)</f>
        <v>100</v>
      </c>
      <c r="D84" s="14">
        <f t="shared" ca="1" si="58"/>
        <v>4300</v>
      </c>
      <c r="E84" s="18">
        <f t="shared" ca="1" si="59"/>
        <v>4720</v>
      </c>
      <c r="F84" s="34" cm="1">
        <f t="array" aca="1" ref="F84" ca="1">_xll.RiskPert($B$8,$E$8,$D$8)</f>
        <v>50</v>
      </c>
      <c r="G84" s="6">
        <f t="shared" ca="1" si="34"/>
        <v>4770</v>
      </c>
      <c r="H84" s="19">
        <f t="shared" ca="1" si="35"/>
        <v>470</v>
      </c>
      <c r="I84" s="26">
        <f t="shared" ca="1" si="36"/>
        <v>4770</v>
      </c>
      <c r="J84" s="7" cm="1">
        <f t="array" aca="1" ref="J84" ca="1">_xll.RiskUniform($B$12,$D$12)</f>
        <v>60</v>
      </c>
      <c r="K84" s="7">
        <f t="shared" ca="1" si="37"/>
        <v>4830</v>
      </c>
      <c r="L84" s="27">
        <f t="shared" ca="1" si="38"/>
        <v>0</v>
      </c>
      <c r="M84" s="18">
        <f t="shared" ca="1" si="61"/>
        <v>4830</v>
      </c>
      <c r="N84" s="6" cm="1">
        <f t="array" aca="1" ref="N84" ca="1">_xll.RiskWeibull($B$15,$C$15)</f>
        <v>93.543756289254645</v>
      </c>
      <c r="O84" s="6">
        <f t="shared" ca="1" si="39"/>
        <v>4923.5437562892548</v>
      </c>
      <c r="P84" s="19">
        <f t="shared" ca="1" si="40"/>
        <v>0</v>
      </c>
      <c r="Q84" s="26">
        <f t="shared" ca="1" si="41"/>
        <v>4923.5437562892548</v>
      </c>
      <c r="R84" s="7" cm="1">
        <f t="array" aca="1" ref="R84" ca="1">_xll.RiskGamma($B$18,1/$C$18)</f>
        <v>100</v>
      </c>
      <c r="S84" s="7" cm="1">
        <f t="array" aca="1" ref="S84" ca="1">_xll.RiskUniform($B$21,$C$21)</f>
        <v>20</v>
      </c>
      <c r="T84" s="7">
        <f t="shared" ca="1" si="42"/>
        <v>5043.5437562892548</v>
      </c>
      <c r="U84" s="7">
        <f t="shared" ca="1" si="43"/>
        <v>100</v>
      </c>
      <c r="V84" s="18">
        <f t="shared" ca="1" si="62"/>
        <v>5593.5437562892548</v>
      </c>
      <c r="W84" s="6">
        <f t="shared" si="29"/>
        <v>120</v>
      </c>
      <c r="X84" s="6">
        <f t="shared" ca="1" si="44"/>
        <v>5713.5437562892548</v>
      </c>
      <c r="Y84" s="19">
        <f t="shared" ca="1" si="45"/>
        <v>550</v>
      </c>
      <c r="Z84" s="26">
        <f t="shared" ca="1" si="46"/>
        <v>5713.5437562892548</v>
      </c>
      <c r="AA84" s="7" cm="1">
        <f t="array" aca="1" ref="AA84" ca="1">_xll.RiskPert($B$27,$C$27,$D$27)</f>
        <v>99.666666666666671</v>
      </c>
      <c r="AB84" s="7">
        <f t="shared" ca="1" si="47"/>
        <v>5813.2104229559218</v>
      </c>
      <c r="AC84" s="27">
        <f t="shared" ca="1" si="48"/>
        <v>0</v>
      </c>
      <c r="AD84" s="18" cm="1">
        <f t="array" aca="1" ref="AD84" ca="1">IF(MOD(ROW()-42, 8) = 0,INDEX(AB:AB,ROW()),INDEX(AF:AF,ROW()-1))</f>
        <v>5863.2104229559218</v>
      </c>
      <c r="AE84" s="6" cm="1">
        <f t="array" aca="1" ref="AE84" ca="1">_xll.RiskUniform($B$30,$D$30)</f>
        <v>25</v>
      </c>
      <c r="AF84" s="6">
        <f t="shared" ca="1" si="49"/>
        <v>5888.2104229559218</v>
      </c>
      <c r="AG84" s="19">
        <f t="shared" ca="1" si="50"/>
        <v>149.66666666666697</v>
      </c>
      <c r="AH84" s="97" t="str">
        <f t="shared" ca="1" si="51"/>
        <v>Not Yet</v>
      </c>
      <c r="AI84" s="116">
        <f t="shared" ca="1" si="52"/>
        <v>1588.2104229559218</v>
      </c>
      <c r="AK84" s="114">
        <f t="shared" ca="1" si="53"/>
        <v>1588.2104229559218</v>
      </c>
      <c r="AL84" s="50">
        <f t="shared" ca="1" si="54"/>
        <v>470</v>
      </c>
      <c r="AM84" s="50">
        <f t="shared" ca="1" si="55"/>
        <v>100</v>
      </c>
      <c r="AN84" s="50">
        <f t="shared" ca="1" si="56"/>
        <v>550</v>
      </c>
      <c r="AO84" s="51">
        <f t="shared" ca="1" si="57"/>
        <v>149.66666666666697</v>
      </c>
      <c r="AP84" s="50" t="str">
        <f t="shared" ca="1" si="28"/>
        <v/>
      </c>
    </row>
    <row r="85" spans="2:42" x14ac:dyDescent="0.25">
      <c r="B85" s="9">
        <v>44</v>
      </c>
      <c r="C85" s="13" cm="1">
        <f t="array" aca="1" ref="C85" ca="1">_xll.RiskGamma(1,1/$B$5)</f>
        <v>100</v>
      </c>
      <c r="D85" s="14">
        <f t="shared" ca="1" si="58"/>
        <v>4400</v>
      </c>
      <c r="E85" s="18">
        <f t="shared" ca="1" si="59"/>
        <v>4830</v>
      </c>
      <c r="F85" s="34" cm="1">
        <f t="array" aca="1" ref="F85" ca="1">_xll.RiskPert($B$8,$E$8,$D$8)</f>
        <v>50</v>
      </c>
      <c r="G85" s="6">
        <f t="shared" ca="1" si="34"/>
        <v>4880</v>
      </c>
      <c r="H85" s="19">
        <f t="shared" ca="1" si="35"/>
        <v>480</v>
      </c>
      <c r="I85" s="26">
        <f t="shared" ca="1" si="36"/>
        <v>4880</v>
      </c>
      <c r="J85" s="7" cm="1">
        <f t="array" aca="1" ref="J85" ca="1">_xll.RiskUniform($B$12,$D$12)</f>
        <v>60</v>
      </c>
      <c r="K85" s="7">
        <f t="shared" ca="1" si="37"/>
        <v>4940</v>
      </c>
      <c r="L85" s="27">
        <f t="shared" ca="1" si="38"/>
        <v>0</v>
      </c>
      <c r="M85" s="18">
        <f t="shared" ca="1" si="61"/>
        <v>4940</v>
      </c>
      <c r="N85" s="6" cm="1">
        <f t="array" aca="1" ref="N85" ca="1">_xll.RiskWeibull($B$15,$C$15)</f>
        <v>93.543756289254645</v>
      </c>
      <c r="O85" s="6">
        <f t="shared" ca="1" si="39"/>
        <v>5033.5437562892548</v>
      </c>
      <c r="P85" s="19">
        <f t="shared" ca="1" si="40"/>
        <v>0</v>
      </c>
      <c r="Q85" s="26">
        <f t="shared" ca="1" si="41"/>
        <v>5033.5437562892548</v>
      </c>
      <c r="R85" s="7" cm="1">
        <f t="array" aca="1" ref="R85" ca="1">_xll.RiskGamma($B$18,1/$C$18)</f>
        <v>100</v>
      </c>
      <c r="S85" s="7" cm="1">
        <f t="array" aca="1" ref="S85" ca="1">_xll.RiskUniform($B$21,$C$21)</f>
        <v>20</v>
      </c>
      <c r="T85" s="7">
        <f t="shared" ca="1" si="42"/>
        <v>5153.5437562892548</v>
      </c>
      <c r="U85" s="7">
        <f t="shared" ca="1" si="43"/>
        <v>100</v>
      </c>
      <c r="V85" s="18">
        <f t="shared" ca="1" si="62"/>
        <v>5593.5437562892548</v>
      </c>
      <c r="W85" s="6">
        <f t="shared" si="29"/>
        <v>120</v>
      </c>
      <c r="X85" s="6">
        <f t="shared" ca="1" si="44"/>
        <v>5713.5437562892548</v>
      </c>
      <c r="Y85" s="19">
        <f t="shared" ca="1" si="45"/>
        <v>440</v>
      </c>
      <c r="Z85" s="26">
        <f t="shared" ca="1" si="46"/>
        <v>5713.5437562892548</v>
      </c>
      <c r="AA85" s="7" cm="1">
        <f t="array" aca="1" ref="AA85" ca="1">_xll.RiskPert($B$27,$C$27,$D$27)</f>
        <v>99.666666666666671</v>
      </c>
      <c r="AB85" s="7">
        <f t="shared" ca="1" si="47"/>
        <v>5813.2104229559218</v>
      </c>
      <c r="AC85" s="27">
        <f t="shared" ca="1" si="48"/>
        <v>0</v>
      </c>
      <c r="AD85" s="18" cm="1">
        <f t="array" aca="1" ref="AD85" ca="1">IF(MOD(ROW()-42, 8) = 0,INDEX(AB:AB,ROW()),INDEX(AF:AF,ROW()-1))</f>
        <v>5888.2104229559218</v>
      </c>
      <c r="AE85" s="6" cm="1">
        <f t="array" aca="1" ref="AE85" ca="1">_xll.RiskUniform($B$30,$D$30)</f>
        <v>25</v>
      </c>
      <c r="AF85" s="6">
        <f t="shared" ca="1" si="49"/>
        <v>5913.2104229559218</v>
      </c>
      <c r="AG85" s="19">
        <f t="shared" ca="1" si="50"/>
        <v>174.66666666666697</v>
      </c>
      <c r="AH85" s="97" t="str">
        <f t="shared" ca="1" si="51"/>
        <v>Not Yet</v>
      </c>
      <c r="AI85" s="116">
        <f t="shared" ca="1" si="52"/>
        <v>1513.2104229559218</v>
      </c>
      <c r="AK85" s="114">
        <f t="shared" ca="1" si="53"/>
        <v>1513.2104229559218</v>
      </c>
      <c r="AL85" s="50">
        <f t="shared" ca="1" si="54"/>
        <v>480</v>
      </c>
      <c r="AM85" s="50">
        <f t="shared" ca="1" si="55"/>
        <v>100</v>
      </c>
      <c r="AN85" s="50">
        <f t="shared" ca="1" si="56"/>
        <v>440</v>
      </c>
      <c r="AO85" s="51">
        <f t="shared" ca="1" si="57"/>
        <v>174.66666666666697</v>
      </c>
      <c r="AP85" s="50" t="str">
        <f t="shared" ca="1" si="28"/>
        <v/>
      </c>
    </row>
    <row r="86" spans="2:42" x14ac:dyDescent="0.25">
      <c r="B86" s="9">
        <v>45</v>
      </c>
      <c r="C86" s="13" cm="1">
        <f t="array" aca="1" ref="C86" ca="1">_xll.RiskGamma(1,1/$B$5)</f>
        <v>100</v>
      </c>
      <c r="D86" s="14">
        <f t="shared" ca="1" si="58"/>
        <v>4500</v>
      </c>
      <c r="E86" s="18">
        <f t="shared" ca="1" si="59"/>
        <v>4940</v>
      </c>
      <c r="F86" s="34" cm="1">
        <f t="array" aca="1" ref="F86" ca="1">_xll.RiskPert($B$8,$E$8,$D$8)</f>
        <v>50</v>
      </c>
      <c r="G86" s="6">
        <f t="shared" ca="1" si="34"/>
        <v>4990</v>
      </c>
      <c r="H86" s="19">
        <f t="shared" ca="1" si="35"/>
        <v>490</v>
      </c>
      <c r="I86" s="26">
        <f t="shared" ca="1" si="36"/>
        <v>4990</v>
      </c>
      <c r="J86" s="7" cm="1">
        <f t="array" aca="1" ref="J86" ca="1">_xll.RiskUniform($B$12,$D$12)</f>
        <v>60</v>
      </c>
      <c r="K86" s="7">
        <f t="shared" ca="1" si="37"/>
        <v>5050</v>
      </c>
      <c r="L86" s="27">
        <f t="shared" ca="1" si="38"/>
        <v>0</v>
      </c>
      <c r="M86" s="18">
        <f t="shared" ca="1" si="61"/>
        <v>5050</v>
      </c>
      <c r="N86" s="6" cm="1">
        <f t="array" aca="1" ref="N86" ca="1">_xll.RiskWeibull($B$15,$C$15)</f>
        <v>93.543756289254645</v>
      </c>
      <c r="O86" s="6">
        <f t="shared" ca="1" si="39"/>
        <v>5143.5437562892548</v>
      </c>
      <c r="P86" s="19">
        <f t="shared" ca="1" si="40"/>
        <v>0</v>
      </c>
      <c r="Q86" s="26">
        <f t="shared" ca="1" si="41"/>
        <v>5143.5437562892548</v>
      </c>
      <c r="R86" s="7" cm="1">
        <f t="array" aca="1" ref="R86" ca="1">_xll.RiskGamma($B$18,1/$C$18)</f>
        <v>100</v>
      </c>
      <c r="S86" s="7" cm="1">
        <f t="array" aca="1" ref="S86" ca="1">_xll.RiskUniform($B$21,$C$21)</f>
        <v>20</v>
      </c>
      <c r="T86" s="7">
        <f t="shared" ca="1" si="42"/>
        <v>5263.5437562892548</v>
      </c>
      <c r="U86" s="7">
        <f t="shared" ca="1" si="43"/>
        <v>100</v>
      </c>
      <c r="V86" s="18">
        <f t="shared" ca="1" si="62"/>
        <v>5593.5437562892548</v>
      </c>
      <c r="W86" s="6">
        <f t="shared" si="29"/>
        <v>120</v>
      </c>
      <c r="X86" s="6">
        <f t="shared" ca="1" si="44"/>
        <v>5713.5437562892548</v>
      </c>
      <c r="Y86" s="19">
        <f t="shared" ca="1" si="45"/>
        <v>330</v>
      </c>
      <c r="Z86" s="26">
        <f t="shared" ca="1" si="46"/>
        <v>5713.5437562892548</v>
      </c>
      <c r="AA86" s="7" cm="1">
        <f t="array" aca="1" ref="AA86" ca="1">_xll.RiskPert($B$27,$C$27,$D$27)</f>
        <v>99.666666666666671</v>
      </c>
      <c r="AB86" s="7">
        <f t="shared" ca="1" si="47"/>
        <v>5813.2104229559218</v>
      </c>
      <c r="AC86" s="27">
        <f t="shared" ca="1" si="48"/>
        <v>0</v>
      </c>
      <c r="AD86" s="18" cm="1">
        <f t="array" aca="1" ref="AD86" ca="1">IF(MOD(ROW()-42, 8) = 0,INDEX(AB:AB,ROW()),INDEX(AF:AF,ROW()-1))</f>
        <v>5913.2104229559218</v>
      </c>
      <c r="AE86" s="6" cm="1">
        <f t="array" aca="1" ref="AE86" ca="1">_xll.RiskUniform($B$30,$D$30)</f>
        <v>25</v>
      </c>
      <c r="AF86" s="6">
        <f t="shared" ca="1" si="49"/>
        <v>5938.2104229559218</v>
      </c>
      <c r="AG86" s="19">
        <f t="shared" ca="1" si="50"/>
        <v>199.66666666666697</v>
      </c>
      <c r="AH86" s="97" t="str">
        <f t="shared" ca="1" si="51"/>
        <v>Not Yet</v>
      </c>
      <c r="AI86" s="116">
        <f t="shared" ca="1" si="52"/>
        <v>1438.2104229559218</v>
      </c>
      <c r="AK86" s="114">
        <f t="shared" ca="1" si="53"/>
        <v>1438.2104229559218</v>
      </c>
      <c r="AL86" s="50">
        <f t="shared" ca="1" si="54"/>
        <v>490</v>
      </c>
      <c r="AM86" s="50">
        <f t="shared" ca="1" si="55"/>
        <v>100</v>
      </c>
      <c r="AN86" s="50">
        <f t="shared" ca="1" si="56"/>
        <v>330</v>
      </c>
      <c r="AO86" s="51">
        <f t="shared" ca="1" si="57"/>
        <v>199.66666666666697</v>
      </c>
      <c r="AP86" s="50">
        <f t="shared" ca="1" si="28"/>
        <v>1</v>
      </c>
    </row>
    <row r="87" spans="2:42" x14ac:dyDescent="0.25">
      <c r="B87" s="9">
        <v>46</v>
      </c>
      <c r="C87" s="13" cm="1">
        <f t="array" aca="1" ref="C87" ca="1">_xll.RiskGamma(1,1/$B$5)</f>
        <v>100</v>
      </c>
      <c r="D87" s="14">
        <f t="shared" ca="1" si="58"/>
        <v>4600</v>
      </c>
      <c r="E87" s="18">
        <f t="shared" ca="1" si="59"/>
        <v>5050</v>
      </c>
      <c r="F87" s="34" cm="1">
        <f t="array" aca="1" ref="F87" ca="1">_xll.RiskPert($B$8,$E$8,$D$8)</f>
        <v>50</v>
      </c>
      <c r="G87" s="6">
        <f t="shared" ca="1" si="34"/>
        <v>5100</v>
      </c>
      <c r="H87" s="19">
        <f t="shared" ca="1" si="35"/>
        <v>500</v>
      </c>
      <c r="I87" s="26">
        <f t="shared" ca="1" si="36"/>
        <v>5100</v>
      </c>
      <c r="J87" s="7" cm="1">
        <f t="array" aca="1" ref="J87" ca="1">_xll.RiskUniform($B$12,$D$12)</f>
        <v>60</v>
      </c>
      <c r="K87" s="7">
        <f t="shared" ca="1" si="37"/>
        <v>5160</v>
      </c>
      <c r="L87" s="27">
        <f t="shared" ca="1" si="38"/>
        <v>0</v>
      </c>
      <c r="M87" s="18">
        <f t="shared" ca="1" si="61"/>
        <v>5160</v>
      </c>
      <c r="N87" s="6" cm="1">
        <f t="array" aca="1" ref="N87" ca="1">_xll.RiskWeibull($B$15,$C$15)</f>
        <v>93.543756289254645</v>
      </c>
      <c r="O87" s="6">
        <f t="shared" ca="1" si="39"/>
        <v>5253.5437562892548</v>
      </c>
      <c r="P87" s="19">
        <f t="shared" ca="1" si="40"/>
        <v>0</v>
      </c>
      <c r="Q87" s="26">
        <f t="shared" ca="1" si="41"/>
        <v>5253.5437562892548</v>
      </c>
      <c r="R87" s="7" cm="1">
        <f t="array" aca="1" ref="R87" ca="1">_xll.RiskGamma($B$18,1/$C$18)</f>
        <v>100</v>
      </c>
      <c r="S87" s="7" cm="1">
        <f t="array" aca="1" ref="S87" ca="1">_xll.RiskUniform($B$21,$C$21)</f>
        <v>20</v>
      </c>
      <c r="T87" s="7">
        <f t="shared" ca="1" si="42"/>
        <v>5373.5437562892548</v>
      </c>
      <c r="U87" s="7">
        <f t="shared" ca="1" si="43"/>
        <v>100</v>
      </c>
      <c r="V87" s="18">
        <f t="shared" ca="1" si="62"/>
        <v>5593.5437562892548</v>
      </c>
      <c r="W87" s="6">
        <f t="shared" si="29"/>
        <v>120</v>
      </c>
      <c r="X87" s="6">
        <f t="shared" ca="1" si="44"/>
        <v>5713.5437562892548</v>
      </c>
      <c r="Y87" s="19">
        <f t="shared" ca="1" si="45"/>
        <v>220</v>
      </c>
      <c r="Z87" s="26">
        <f t="shared" ca="1" si="46"/>
        <v>5713.5437562892548</v>
      </c>
      <c r="AA87" s="7" cm="1">
        <f t="array" aca="1" ref="AA87" ca="1">_xll.RiskPert($B$27,$C$27,$D$27)</f>
        <v>99.666666666666671</v>
      </c>
      <c r="AB87" s="7">
        <f t="shared" ca="1" si="47"/>
        <v>5813.2104229559218</v>
      </c>
      <c r="AC87" s="27">
        <f t="shared" ca="1" si="48"/>
        <v>0</v>
      </c>
      <c r="AD87" s="18" cm="1">
        <f t="array" aca="1" ref="AD87" ca="1">IF(MOD(ROW()-42, 8) = 0,INDEX(AB:AB,ROW()),INDEX(AF:AF,ROW()-1))</f>
        <v>5938.2104229559218</v>
      </c>
      <c r="AE87" s="6" cm="1">
        <f t="array" aca="1" ref="AE87" ca="1">_xll.RiskUniform($B$30,$D$30)</f>
        <v>25</v>
      </c>
      <c r="AF87" s="6">
        <f t="shared" ca="1" si="49"/>
        <v>5963.2104229559218</v>
      </c>
      <c r="AG87" s="19">
        <f t="shared" ca="1" si="50"/>
        <v>224.66666666666697</v>
      </c>
      <c r="AH87" s="97" t="str">
        <f t="shared" ca="1" si="51"/>
        <v>Not Yet</v>
      </c>
      <c r="AI87" s="116">
        <f t="shared" ca="1" si="52"/>
        <v>1363.2104229559218</v>
      </c>
      <c r="AK87" s="114">
        <f t="shared" ca="1" si="53"/>
        <v>1363.2104229559218</v>
      </c>
      <c r="AL87" s="50">
        <f t="shared" ca="1" si="54"/>
        <v>500</v>
      </c>
      <c r="AM87" s="50">
        <f t="shared" ca="1" si="55"/>
        <v>100</v>
      </c>
      <c r="AN87" s="50">
        <f t="shared" ca="1" si="56"/>
        <v>220</v>
      </c>
      <c r="AO87" s="51">
        <f t="shared" ca="1" si="57"/>
        <v>224.66666666666697</v>
      </c>
      <c r="AP87" s="50">
        <f t="shared" ca="1" si="28"/>
        <v>1</v>
      </c>
    </row>
    <row r="88" spans="2:42" x14ac:dyDescent="0.25">
      <c r="B88" s="9">
        <v>47</v>
      </c>
      <c r="C88" s="13" cm="1">
        <f t="array" aca="1" ref="C88" ca="1">_xll.RiskGamma(1,1/$B$5)</f>
        <v>100</v>
      </c>
      <c r="D88" s="14">
        <f t="shared" ca="1" si="58"/>
        <v>4700</v>
      </c>
      <c r="E88" s="18">
        <f t="shared" ca="1" si="59"/>
        <v>5160</v>
      </c>
      <c r="F88" s="34" cm="1">
        <f t="array" aca="1" ref="F88" ca="1">_xll.RiskPert($B$8,$E$8,$D$8)</f>
        <v>50</v>
      </c>
      <c r="G88" s="6">
        <f t="shared" ca="1" si="34"/>
        <v>5210</v>
      </c>
      <c r="H88" s="19">
        <f t="shared" ca="1" si="35"/>
        <v>510</v>
      </c>
      <c r="I88" s="26">
        <f t="shared" ca="1" si="36"/>
        <v>5210</v>
      </c>
      <c r="J88" s="7" cm="1">
        <f t="array" aca="1" ref="J88" ca="1">_xll.RiskUniform($B$12,$D$12)</f>
        <v>60</v>
      </c>
      <c r="K88" s="7">
        <f t="shared" ca="1" si="37"/>
        <v>5270</v>
      </c>
      <c r="L88" s="27">
        <f t="shared" ca="1" si="38"/>
        <v>0</v>
      </c>
      <c r="M88" s="18">
        <f t="shared" ca="1" si="61"/>
        <v>5270</v>
      </c>
      <c r="N88" s="6" cm="1">
        <f t="array" aca="1" ref="N88" ca="1">_xll.RiskWeibull($B$15,$C$15)</f>
        <v>93.543756289254645</v>
      </c>
      <c r="O88" s="6">
        <f t="shared" ca="1" si="39"/>
        <v>5363.5437562892548</v>
      </c>
      <c r="P88" s="19">
        <f t="shared" ca="1" si="40"/>
        <v>0</v>
      </c>
      <c r="Q88" s="26">
        <f t="shared" ca="1" si="41"/>
        <v>5363.5437562892548</v>
      </c>
      <c r="R88" s="7" cm="1">
        <f t="array" aca="1" ref="R88" ca="1">_xll.RiskGamma($B$18,1/$C$18)</f>
        <v>100</v>
      </c>
      <c r="S88" s="7" cm="1">
        <f t="array" aca="1" ref="S88" ca="1">_xll.RiskUniform($B$21,$C$21)</f>
        <v>20</v>
      </c>
      <c r="T88" s="7">
        <f t="shared" ca="1" si="42"/>
        <v>5483.5437562892548</v>
      </c>
      <c r="U88" s="7">
        <f t="shared" ca="1" si="43"/>
        <v>100</v>
      </c>
      <c r="V88" s="18">
        <f t="shared" ca="1" si="62"/>
        <v>5593.5437562892548</v>
      </c>
      <c r="W88" s="6">
        <f t="shared" si="29"/>
        <v>120</v>
      </c>
      <c r="X88" s="6">
        <f t="shared" ca="1" si="44"/>
        <v>5713.5437562892548</v>
      </c>
      <c r="Y88" s="19">
        <f t="shared" ca="1" si="45"/>
        <v>110</v>
      </c>
      <c r="Z88" s="26">
        <f t="shared" ca="1" si="46"/>
        <v>5713.5437562892548</v>
      </c>
      <c r="AA88" s="7" cm="1">
        <f t="array" aca="1" ref="AA88" ca="1">_xll.RiskPert($B$27,$C$27,$D$27)</f>
        <v>99.666666666666671</v>
      </c>
      <c r="AB88" s="7">
        <f t="shared" ca="1" si="47"/>
        <v>5813.2104229559218</v>
      </c>
      <c r="AC88" s="27">
        <f t="shared" ca="1" si="48"/>
        <v>0</v>
      </c>
      <c r="AD88" s="18" cm="1">
        <f t="array" aca="1" ref="AD88" ca="1">IF(MOD(ROW()-42, 8) = 0,INDEX(AB:AB,ROW()),INDEX(AF:AF,ROW()-1))</f>
        <v>5963.2104229559218</v>
      </c>
      <c r="AE88" s="6" cm="1">
        <f t="array" aca="1" ref="AE88" ca="1">_xll.RiskUniform($B$30,$D$30)</f>
        <v>25</v>
      </c>
      <c r="AF88" s="6">
        <f t="shared" ca="1" si="49"/>
        <v>5988.2104229559218</v>
      </c>
      <c r="AG88" s="19">
        <f t="shared" ca="1" si="50"/>
        <v>249.66666666666697</v>
      </c>
      <c r="AH88" s="97" t="str">
        <f t="shared" ca="1" si="51"/>
        <v>Not Yet</v>
      </c>
      <c r="AI88" s="116">
        <f t="shared" ca="1" si="52"/>
        <v>1288.2104229559218</v>
      </c>
      <c r="AK88" s="114">
        <f t="shared" ca="1" si="53"/>
        <v>1288.2104229559218</v>
      </c>
      <c r="AL88" s="50">
        <f t="shared" ca="1" si="54"/>
        <v>510</v>
      </c>
      <c r="AM88" s="50">
        <f t="shared" ca="1" si="55"/>
        <v>100</v>
      </c>
      <c r="AN88" s="50">
        <f t="shared" ca="1" si="56"/>
        <v>110</v>
      </c>
      <c r="AO88" s="51">
        <f t="shared" ca="1" si="57"/>
        <v>249.66666666666697</v>
      </c>
      <c r="AP88" s="50">
        <f t="shared" ca="1" si="28"/>
        <v>1</v>
      </c>
    </row>
    <row r="89" spans="2:42" x14ac:dyDescent="0.25">
      <c r="B89" s="10">
        <v>48</v>
      </c>
      <c r="C89" s="30" cm="1">
        <f t="array" aca="1" ref="C89" ca="1">_xll.RiskGamma(1,1/$B$5)</f>
        <v>100</v>
      </c>
      <c r="D89" s="31">
        <f t="shared" ca="1" si="58"/>
        <v>4800</v>
      </c>
      <c r="E89" s="20">
        <f t="shared" ca="1" si="59"/>
        <v>5270</v>
      </c>
      <c r="F89" s="32" cm="1">
        <f t="array" aca="1" ref="F89" ca="1">_xll.RiskPert($B$8,$E$8,$D$8)</f>
        <v>50</v>
      </c>
      <c r="G89" s="21">
        <f t="shared" ca="1" si="34"/>
        <v>5320</v>
      </c>
      <c r="H89" s="22">
        <f t="shared" ca="1" si="35"/>
        <v>520</v>
      </c>
      <c r="I89" s="61">
        <f t="shared" ca="1" si="36"/>
        <v>5320</v>
      </c>
      <c r="J89" s="28" cm="1">
        <f t="array" aca="1" ref="J89" ca="1">_xll.RiskUniform($B$12,$D$12)</f>
        <v>60</v>
      </c>
      <c r="K89" s="28">
        <f t="shared" ca="1" si="37"/>
        <v>5380</v>
      </c>
      <c r="L89" s="29">
        <f t="shared" ca="1" si="38"/>
        <v>0</v>
      </c>
      <c r="M89" s="20">
        <f t="shared" ca="1" si="61"/>
        <v>5380</v>
      </c>
      <c r="N89" s="21" cm="1">
        <f t="array" aca="1" ref="N89" ca="1">_xll.RiskWeibull($B$15,$C$15)</f>
        <v>93.543756289254645</v>
      </c>
      <c r="O89" s="21">
        <f t="shared" ca="1" si="39"/>
        <v>5473.5437562892548</v>
      </c>
      <c r="P89" s="22">
        <f t="shared" ca="1" si="40"/>
        <v>0</v>
      </c>
      <c r="Q89" s="61">
        <f t="shared" ca="1" si="41"/>
        <v>5473.5437562892548</v>
      </c>
      <c r="R89" s="28" cm="1">
        <f t="array" aca="1" ref="R89" ca="1">_xll.RiskGamma($B$18,1/$C$18)</f>
        <v>100</v>
      </c>
      <c r="S89" s="28" cm="1">
        <f t="array" aca="1" ref="S89" ca="1">_xll.RiskUniform($B$21,$C$21)</f>
        <v>20</v>
      </c>
      <c r="T89" s="28">
        <f t="shared" ca="1" si="42"/>
        <v>5593.5437562892548</v>
      </c>
      <c r="U89" s="28">
        <f t="shared" ca="1" si="43"/>
        <v>100</v>
      </c>
      <c r="V89" s="20">
        <f t="shared" ca="1" si="62"/>
        <v>5593.5437562892548</v>
      </c>
      <c r="W89" s="21">
        <f t="shared" si="29"/>
        <v>120</v>
      </c>
      <c r="X89" s="21">
        <f t="shared" ca="1" si="44"/>
        <v>5713.5437562892548</v>
      </c>
      <c r="Y89" s="22">
        <f t="shared" ca="1" si="45"/>
        <v>0</v>
      </c>
      <c r="Z89" s="61">
        <f t="shared" ca="1" si="46"/>
        <v>5713.5437562892548</v>
      </c>
      <c r="AA89" s="28" cm="1">
        <f t="array" aca="1" ref="AA89" ca="1">_xll.RiskPert($B$27,$C$27,$D$27)</f>
        <v>99.666666666666671</v>
      </c>
      <c r="AB89" s="28">
        <f t="shared" ca="1" si="47"/>
        <v>5813.2104229559218</v>
      </c>
      <c r="AC89" s="29">
        <f t="shared" ca="1" si="48"/>
        <v>0</v>
      </c>
      <c r="AD89" s="20" cm="1">
        <f t="array" aca="1" ref="AD89" ca="1">IF(MOD(ROW()-42, 8) = 0,INDEX(AB:AB,ROW()),INDEX(AF:AF,ROW()-1))</f>
        <v>5988.2104229559218</v>
      </c>
      <c r="AE89" s="21" cm="1">
        <f t="array" aca="1" ref="AE89" ca="1">_xll.RiskUniform($B$30,$D$30)</f>
        <v>25</v>
      </c>
      <c r="AF89" s="21">
        <f t="shared" ca="1" si="49"/>
        <v>6013.2104229559218</v>
      </c>
      <c r="AG89" s="22">
        <f t="shared" ca="1" si="50"/>
        <v>274.66666666666697</v>
      </c>
      <c r="AH89" s="98" t="str">
        <f t="shared" ca="1" si="51"/>
        <v>Not Yet</v>
      </c>
      <c r="AI89" s="117">
        <f t="shared" ca="1" si="52"/>
        <v>1213.2104229559218</v>
      </c>
      <c r="AK89" s="115">
        <f t="shared" ca="1" si="53"/>
        <v>1213.2104229559218</v>
      </c>
      <c r="AL89" s="52">
        <f t="shared" ca="1" si="54"/>
        <v>520</v>
      </c>
      <c r="AM89" s="52">
        <f t="shared" ca="1" si="55"/>
        <v>100</v>
      </c>
      <c r="AN89" s="52">
        <f t="shared" ca="1" si="56"/>
        <v>0</v>
      </c>
      <c r="AO89" s="53">
        <f t="shared" ca="1" si="57"/>
        <v>274.66666666666697</v>
      </c>
      <c r="AP89" s="52">
        <f t="shared" ca="1" si="28"/>
        <v>1</v>
      </c>
    </row>
    <row r="90" spans="2:42" x14ac:dyDescent="0.25">
      <c r="B90" s="8">
        <v>49</v>
      </c>
      <c r="C90" s="11" cm="1">
        <f t="array" aca="1" ref="C90" ca="1">_xll.RiskGamma(1,1/$B$5)</f>
        <v>100</v>
      </c>
      <c r="D90" s="12">
        <f t="shared" ca="1" si="58"/>
        <v>4900</v>
      </c>
      <c r="E90" s="15">
        <f t="shared" ca="1" si="59"/>
        <v>5380</v>
      </c>
      <c r="F90" s="3" cm="1">
        <f t="array" aca="1" ref="F90" ca="1">_xll.RiskPert($B$8,$E$8,$D$8)</f>
        <v>50</v>
      </c>
      <c r="G90" s="16">
        <f t="shared" ca="1" si="34"/>
        <v>5430</v>
      </c>
      <c r="H90" s="17">
        <f t="shared" ca="1" si="35"/>
        <v>530</v>
      </c>
      <c r="I90" s="23">
        <f t="shared" ca="1" si="36"/>
        <v>5430</v>
      </c>
      <c r="J90" s="24" cm="1">
        <f t="array" aca="1" ref="J90" ca="1">_xll.RiskUniform($B$12,$D$12)</f>
        <v>60</v>
      </c>
      <c r="K90" s="24">
        <f t="shared" ca="1" si="37"/>
        <v>5490</v>
      </c>
      <c r="L90" s="25">
        <f t="shared" ca="1" si="38"/>
        <v>0</v>
      </c>
      <c r="M90" s="15">
        <f t="shared" ca="1" si="61"/>
        <v>5490</v>
      </c>
      <c r="N90" s="16" cm="1">
        <f t="array" aca="1" ref="N90" ca="1">_xll.RiskWeibull($B$15,$C$15)</f>
        <v>93.543756289254645</v>
      </c>
      <c r="O90" s="16">
        <f t="shared" ca="1" si="39"/>
        <v>5583.5437562892548</v>
      </c>
      <c r="P90" s="17">
        <f t="shared" ca="1" si="40"/>
        <v>0</v>
      </c>
      <c r="Q90" s="23">
        <f t="shared" ca="1" si="41"/>
        <v>5583.5437562892548</v>
      </c>
      <c r="R90" s="24" cm="1">
        <f t="array" aca="1" ref="R90" ca="1">_xll.RiskGamma($B$18,1/$C$18)</f>
        <v>100</v>
      </c>
      <c r="S90" s="24" cm="1">
        <f t="array" aca="1" ref="S90" ca="1">_xll.RiskUniform($B$21,$C$21)</f>
        <v>20</v>
      </c>
      <c r="T90" s="24">
        <f t="shared" ca="1" si="42"/>
        <v>5703.5437562892548</v>
      </c>
      <c r="U90" s="24">
        <f t="shared" ca="1" si="43"/>
        <v>100</v>
      </c>
      <c r="V90" s="15">
        <f ca="1">$T$97</f>
        <v>6473.5437562892548</v>
      </c>
      <c r="W90" s="16">
        <f t="shared" si="29"/>
        <v>120</v>
      </c>
      <c r="X90" s="16">
        <f t="shared" ca="1" si="44"/>
        <v>6593.5437562892548</v>
      </c>
      <c r="Y90" s="17">
        <f t="shared" ca="1" si="45"/>
        <v>770</v>
      </c>
      <c r="Z90" s="23">
        <f t="shared" ca="1" si="46"/>
        <v>6593.5437562892548</v>
      </c>
      <c r="AA90" s="24" cm="1">
        <f t="array" aca="1" ref="AA90" ca="1">_xll.RiskPert($B$27,$C$27,$D$27)</f>
        <v>99.666666666666671</v>
      </c>
      <c r="AB90" s="24">
        <f t="shared" ca="1" si="47"/>
        <v>6693.2104229559218</v>
      </c>
      <c r="AC90" s="25">
        <f t="shared" ca="1" si="48"/>
        <v>0</v>
      </c>
      <c r="AD90" s="15" cm="1">
        <f t="array" aca="1" ref="AD90" ca="1">IF(MOD(ROW()-42, 8) = 0,INDEX(AB:AB,ROW()),INDEX(AF:AF,ROW()-1))</f>
        <v>6693.2104229559218</v>
      </c>
      <c r="AE90" s="16" cm="1">
        <f t="array" aca="1" ref="AE90" ca="1">_xll.RiskUniform($B$30,$D$30)</f>
        <v>25</v>
      </c>
      <c r="AF90" s="16">
        <f t="shared" ca="1" si="49"/>
        <v>6718.2104229559218</v>
      </c>
      <c r="AG90" s="17">
        <f t="shared" ca="1" si="50"/>
        <v>99.66666666666697</v>
      </c>
      <c r="AH90" s="96" t="str">
        <f t="shared" ca="1" si="51"/>
        <v>Not Yet</v>
      </c>
      <c r="AI90" s="112">
        <f t="shared" ca="1" si="52"/>
        <v>1818.2104229559218</v>
      </c>
      <c r="AK90" s="113">
        <f t="shared" ca="1" si="53"/>
        <v>1818.2104229559218</v>
      </c>
      <c r="AL90" s="48">
        <f t="shared" ca="1" si="54"/>
        <v>530</v>
      </c>
      <c r="AM90" s="48">
        <f t="shared" ca="1" si="55"/>
        <v>100</v>
      </c>
      <c r="AN90" s="48">
        <f t="shared" ca="1" si="56"/>
        <v>770</v>
      </c>
      <c r="AO90" s="49">
        <f t="shared" ca="1" si="57"/>
        <v>99.66666666666697</v>
      </c>
      <c r="AP90" s="50" t="str">
        <f t="shared" ca="1" si="28"/>
        <v/>
      </c>
    </row>
    <row r="91" spans="2:42" x14ac:dyDescent="0.25">
      <c r="B91" s="9">
        <v>50</v>
      </c>
      <c r="C91" s="13" cm="1">
        <f t="array" aca="1" ref="C91" ca="1">_xll.RiskGamma(1,1/$B$5)</f>
        <v>100</v>
      </c>
      <c r="D91" s="14">
        <f t="shared" ca="1" si="58"/>
        <v>5000</v>
      </c>
      <c r="E91" s="18">
        <f t="shared" ca="1" si="59"/>
        <v>5490</v>
      </c>
      <c r="F91" s="34" cm="1">
        <f t="array" aca="1" ref="F91" ca="1">_xll.RiskPert($B$8,$E$8,$D$8)</f>
        <v>50</v>
      </c>
      <c r="G91" s="6">
        <f t="shared" ca="1" si="34"/>
        <v>5540</v>
      </c>
      <c r="H91" s="19">
        <f t="shared" ca="1" si="35"/>
        <v>540</v>
      </c>
      <c r="I91" s="26">
        <f t="shared" ca="1" si="36"/>
        <v>5540</v>
      </c>
      <c r="J91" s="7" cm="1">
        <f t="array" aca="1" ref="J91" ca="1">_xll.RiskUniform($B$12,$D$12)</f>
        <v>60</v>
      </c>
      <c r="K91" s="7">
        <f t="shared" ca="1" si="37"/>
        <v>5600</v>
      </c>
      <c r="L91" s="27">
        <f t="shared" ca="1" si="38"/>
        <v>0</v>
      </c>
      <c r="M91" s="18">
        <f t="shared" ca="1" si="61"/>
        <v>5600</v>
      </c>
      <c r="N91" s="6" cm="1">
        <f t="array" aca="1" ref="N91" ca="1">_xll.RiskWeibull($B$15,$C$15)</f>
        <v>93.543756289254645</v>
      </c>
      <c r="O91" s="6">
        <f t="shared" ca="1" si="39"/>
        <v>5693.5437562892548</v>
      </c>
      <c r="P91" s="19">
        <f t="shared" ca="1" si="40"/>
        <v>0</v>
      </c>
      <c r="Q91" s="26">
        <f t="shared" ca="1" si="41"/>
        <v>5693.5437562892548</v>
      </c>
      <c r="R91" s="7" cm="1">
        <f t="array" aca="1" ref="R91" ca="1">_xll.RiskGamma($B$18,1/$C$18)</f>
        <v>100</v>
      </c>
      <c r="S91" s="7" cm="1">
        <f t="array" aca="1" ref="S91" ca="1">_xll.RiskUniform($B$21,$C$21)</f>
        <v>20</v>
      </c>
      <c r="T91" s="7">
        <f t="shared" ca="1" si="42"/>
        <v>5813.5437562892548</v>
      </c>
      <c r="U91" s="7">
        <f t="shared" ca="1" si="43"/>
        <v>100</v>
      </c>
      <c r="V91" s="18">
        <f t="shared" ref="V91:V97" ca="1" si="63">$T$97</f>
        <v>6473.5437562892548</v>
      </c>
      <c r="W91" s="6">
        <f t="shared" si="29"/>
        <v>120</v>
      </c>
      <c r="X91" s="6">
        <f t="shared" ca="1" si="44"/>
        <v>6593.5437562892548</v>
      </c>
      <c r="Y91" s="19">
        <f t="shared" ca="1" si="45"/>
        <v>660</v>
      </c>
      <c r="Z91" s="26">
        <f t="shared" ca="1" si="46"/>
        <v>6593.5437562892548</v>
      </c>
      <c r="AA91" s="7" cm="1">
        <f t="array" aca="1" ref="AA91" ca="1">_xll.RiskPert($B$27,$C$27,$D$27)</f>
        <v>99.666666666666671</v>
      </c>
      <c r="AB91" s="7">
        <f t="shared" ca="1" si="47"/>
        <v>6693.2104229559218</v>
      </c>
      <c r="AC91" s="27">
        <f t="shared" ca="1" si="48"/>
        <v>0</v>
      </c>
      <c r="AD91" s="18" cm="1">
        <f t="array" aca="1" ref="AD91" ca="1">IF(MOD(ROW()-42, 8) = 0,INDEX(AB:AB,ROW()),INDEX(AF:AF,ROW()-1))</f>
        <v>6718.2104229559218</v>
      </c>
      <c r="AE91" s="6" cm="1">
        <f t="array" aca="1" ref="AE91" ca="1">_xll.RiskUniform($B$30,$D$30)</f>
        <v>25</v>
      </c>
      <c r="AF91" s="6">
        <f t="shared" ca="1" si="49"/>
        <v>6743.2104229559218</v>
      </c>
      <c r="AG91" s="19">
        <f t="shared" ca="1" si="50"/>
        <v>124.66666666666697</v>
      </c>
      <c r="AH91" s="97" t="str">
        <f t="shared" ca="1" si="51"/>
        <v>Not Yet</v>
      </c>
      <c r="AI91" s="116">
        <f t="shared" ca="1" si="52"/>
        <v>1743.2104229559218</v>
      </c>
      <c r="AK91" s="114">
        <f t="shared" ca="1" si="53"/>
        <v>1743.2104229559218</v>
      </c>
      <c r="AL91" s="50">
        <f t="shared" ca="1" si="54"/>
        <v>540</v>
      </c>
      <c r="AM91" s="50">
        <f t="shared" ca="1" si="55"/>
        <v>100</v>
      </c>
      <c r="AN91" s="50">
        <f t="shared" ca="1" si="56"/>
        <v>660</v>
      </c>
      <c r="AO91" s="51">
        <f t="shared" ca="1" si="57"/>
        <v>124.66666666666697</v>
      </c>
      <c r="AP91" s="50" t="str">
        <f t="shared" ca="1" si="28"/>
        <v/>
      </c>
    </row>
    <row r="92" spans="2:42" x14ac:dyDescent="0.25">
      <c r="B92" s="9">
        <v>51</v>
      </c>
      <c r="C92" s="13" cm="1">
        <f t="array" aca="1" ref="C92" ca="1">_xll.RiskGamma(1,1/$B$5)</f>
        <v>100</v>
      </c>
      <c r="D92" s="14">
        <f t="shared" ca="1" si="58"/>
        <v>5100</v>
      </c>
      <c r="E92" s="18">
        <f t="shared" ca="1" si="59"/>
        <v>5600</v>
      </c>
      <c r="F92" s="34" cm="1">
        <f t="array" aca="1" ref="F92" ca="1">_xll.RiskPert($B$8,$E$8,$D$8)</f>
        <v>50</v>
      </c>
      <c r="G92" s="6">
        <f t="shared" ca="1" si="34"/>
        <v>5650</v>
      </c>
      <c r="H92" s="19">
        <f t="shared" ca="1" si="35"/>
        <v>550</v>
      </c>
      <c r="I92" s="26">
        <f t="shared" ca="1" si="36"/>
        <v>5650</v>
      </c>
      <c r="J92" s="7" cm="1">
        <f t="array" aca="1" ref="J92" ca="1">_xll.RiskUniform($B$12,$D$12)</f>
        <v>60</v>
      </c>
      <c r="K92" s="7">
        <f t="shared" ca="1" si="37"/>
        <v>5710</v>
      </c>
      <c r="L92" s="27">
        <f t="shared" ca="1" si="38"/>
        <v>0</v>
      </c>
      <c r="M92" s="18">
        <f t="shared" ca="1" si="61"/>
        <v>5710</v>
      </c>
      <c r="N92" s="6" cm="1">
        <f t="array" aca="1" ref="N92" ca="1">_xll.RiskWeibull($B$15,$C$15)</f>
        <v>93.543756289254645</v>
      </c>
      <c r="O92" s="6">
        <f t="shared" ca="1" si="39"/>
        <v>5803.5437562892548</v>
      </c>
      <c r="P92" s="19">
        <f t="shared" ca="1" si="40"/>
        <v>0</v>
      </c>
      <c r="Q92" s="26">
        <f t="shared" ca="1" si="41"/>
        <v>5803.5437562892548</v>
      </c>
      <c r="R92" s="7" cm="1">
        <f t="array" aca="1" ref="R92" ca="1">_xll.RiskGamma($B$18,1/$C$18)</f>
        <v>100</v>
      </c>
      <c r="S92" s="7" cm="1">
        <f t="array" aca="1" ref="S92" ca="1">_xll.RiskUniform($B$21,$C$21)</f>
        <v>20</v>
      </c>
      <c r="T92" s="7">
        <f t="shared" ca="1" si="42"/>
        <v>5923.5437562892548</v>
      </c>
      <c r="U92" s="7">
        <f t="shared" ca="1" si="43"/>
        <v>100</v>
      </c>
      <c r="V92" s="18">
        <f t="shared" ca="1" si="63"/>
        <v>6473.5437562892548</v>
      </c>
      <c r="W92" s="6">
        <f t="shared" si="29"/>
        <v>120</v>
      </c>
      <c r="X92" s="6">
        <f t="shared" ca="1" si="44"/>
        <v>6593.5437562892548</v>
      </c>
      <c r="Y92" s="19">
        <f t="shared" ca="1" si="45"/>
        <v>550</v>
      </c>
      <c r="Z92" s="26">
        <f t="shared" ca="1" si="46"/>
        <v>6593.5437562892548</v>
      </c>
      <c r="AA92" s="7" cm="1">
        <f t="array" aca="1" ref="AA92" ca="1">_xll.RiskPert($B$27,$C$27,$D$27)</f>
        <v>99.666666666666671</v>
      </c>
      <c r="AB92" s="7">
        <f t="shared" ca="1" si="47"/>
        <v>6693.2104229559218</v>
      </c>
      <c r="AC92" s="27">
        <f t="shared" ca="1" si="48"/>
        <v>0</v>
      </c>
      <c r="AD92" s="18" cm="1">
        <f t="array" aca="1" ref="AD92" ca="1">IF(MOD(ROW()-42, 8) = 0,INDEX(AB:AB,ROW()),INDEX(AF:AF,ROW()-1))</f>
        <v>6743.2104229559218</v>
      </c>
      <c r="AE92" s="6" cm="1">
        <f t="array" aca="1" ref="AE92" ca="1">_xll.RiskUniform($B$30,$D$30)</f>
        <v>25</v>
      </c>
      <c r="AF92" s="6">
        <f t="shared" ca="1" si="49"/>
        <v>6768.2104229559218</v>
      </c>
      <c r="AG92" s="19">
        <f t="shared" ca="1" si="50"/>
        <v>149.66666666666697</v>
      </c>
      <c r="AH92" s="97" t="str">
        <f t="shared" ca="1" si="51"/>
        <v>Not Yet</v>
      </c>
      <c r="AI92" s="116">
        <f t="shared" ca="1" si="52"/>
        <v>1668.2104229559218</v>
      </c>
      <c r="AK92" s="114">
        <f t="shared" ca="1" si="53"/>
        <v>1668.2104229559218</v>
      </c>
      <c r="AL92" s="50">
        <f t="shared" ca="1" si="54"/>
        <v>550</v>
      </c>
      <c r="AM92" s="50">
        <f t="shared" ca="1" si="55"/>
        <v>100</v>
      </c>
      <c r="AN92" s="50">
        <f t="shared" ca="1" si="56"/>
        <v>550</v>
      </c>
      <c r="AO92" s="51">
        <f t="shared" ca="1" si="57"/>
        <v>149.66666666666697</v>
      </c>
      <c r="AP92" s="50" t="str">
        <f t="shared" ca="1" si="28"/>
        <v/>
      </c>
    </row>
    <row r="93" spans="2:42" x14ac:dyDescent="0.25">
      <c r="B93" s="9">
        <v>52</v>
      </c>
      <c r="C93" s="13" cm="1">
        <f t="array" aca="1" ref="C93" ca="1">_xll.RiskGamma(1,1/$B$5)</f>
        <v>100</v>
      </c>
      <c r="D93" s="14">
        <f t="shared" ca="1" si="58"/>
        <v>5200</v>
      </c>
      <c r="E93" s="18">
        <f t="shared" ca="1" si="59"/>
        <v>5710</v>
      </c>
      <c r="F93" s="34" cm="1">
        <f t="array" aca="1" ref="F93" ca="1">_xll.RiskPert($B$8,$E$8,$D$8)</f>
        <v>50</v>
      </c>
      <c r="G93" s="6">
        <f t="shared" ca="1" si="34"/>
        <v>5760</v>
      </c>
      <c r="H93" s="19">
        <f t="shared" ca="1" si="35"/>
        <v>560</v>
      </c>
      <c r="I93" s="26">
        <f t="shared" ca="1" si="36"/>
        <v>5760</v>
      </c>
      <c r="J93" s="7" cm="1">
        <f t="array" aca="1" ref="J93" ca="1">_xll.RiskUniform($B$12,$D$12)</f>
        <v>60</v>
      </c>
      <c r="K93" s="7">
        <f t="shared" ca="1" si="37"/>
        <v>5820</v>
      </c>
      <c r="L93" s="27">
        <f t="shared" ca="1" si="38"/>
        <v>0</v>
      </c>
      <c r="M93" s="18">
        <f t="shared" ca="1" si="61"/>
        <v>5820</v>
      </c>
      <c r="N93" s="6" cm="1">
        <f t="array" aca="1" ref="N93" ca="1">_xll.RiskWeibull($B$15,$C$15)</f>
        <v>93.543756289254645</v>
      </c>
      <c r="O93" s="6">
        <f t="shared" ca="1" si="39"/>
        <v>5913.5437562892548</v>
      </c>
      <c r="P93" s="19">
        <f t="shared" ca="1" si="40"/>
        <v>0</v>
      </c>
      <c r="Q93" s="26">
        <f t="shared" ca="1" si="41"/>
        <v>5913.5437562892548</v>
      </c>
      <c r="R93" s="7" cm="1">
        <f t="array" aca="1" ref="R93" ca="1">_xll.RiskGamma($B$18,1/$C$18)</f>
        <v>100</v>
      </c>
      <c r="S93" s="7" cm="1">
        <f t="array" aca="1" ref="S93" ca="1">_xll.RiskUniform($B$21,$C$21)</f>
        <v>20</v>
      </c>
      <c r="T93" s="7">
        <f t="shared" ca="1" si="42"/>
        <v>6033.5437562892548</v>
      </c>
      <c r="U93" s="7">
        <f t="shared" ca="1" si="43"/>
        <v>100</v>
      </c>
      <c r="V93" s="18">
        <f t="shared" ca="1" si="63"/>
        <v>6473.5437562892548</v>
      </c>
      <c r="W93" s="6">
        <f t="shared" si="29"/>
        <v>120</v>
      </c>
      <c r="X93" s="6">
        <f t="shared" ca="1" si="44"/>
        <v>6593.5437562892548</v>
      </c>
      <c r="Y93" s="19">
        <f t="shared" ca="1" si="45"/>
        <v>440</v>
      </c>
      <c r="Z93" s="26">
        <f t="shared" ca="1" si="46"/>
        <v>6593.5437562892548</v>
      </c>
      <c r="AA93" s="7" cm="1">
        <f t="array" aca="1" ref="AA93" ca="1">_xll.RiskPert($B$27,$C$27,$D$27)</f>
        <v>99.666666666666671</v>
      </c>
      <c r="AB93" s="7">
        <f t="shared" ca="1" si="47"/>
        <v>6693.2104229559218</v>
      </c>
      <c r="AC93" s="27">
        <f t="shared" ca="1" si="48"/>
        <v>0</v>
      </c>
      <c r="AD93" s="18" cm="1">
        <f t="array" aca="1" ref="AD93" ca="1">IF(MOD(ROW()-42, 8) = 0,INDEX(AB:AB,ROW()),INDEX(AF:AF,ROW()-1))</f>
        <v>6768.2104229559218</v>
      </c>
      <c r="AE93" s="6" cm="1">
        <f t="array" aca="1" ref="AE93" ca="1">_xll.RiskUniform($B$30,$D$30)</f>
        <v>25</v>
      </c>
      <c r="AF93" s="6">
        <f t="shared" ca="1" si="49"/>
        <v>6793.2104229559218</v>
      </c>
      <c r="AG93" s="19">
        <f t="shared" ca="1" si="50"/>
        <v>174.66666666666697</v>
      </c>
      <c r="AH93" s="97" t="str">
        <f t="shared" ca="1" si="51"/>
        <v>Not Yet</v>
      </c>
      <c r="AI93" s="116">
        <f t="shared" ca="1" si="52"/>
        <v>1593.2104229559218</v>
      </c>
      <c r="AK93" s="114">
        <f t="shared" ca="1" si="53"/>
        <v>1593.2104229559218</v>
      </c>
      <c r="AL93" s="50">
        <f t="shared" ca="1" si="54"/>
        <v>560</v>
      </c>
      <c r="AM93" s="50">
        <f t="shared" ca="1" si="55"/>
        <v>100</v>
      </c>
      <c r="AN93" s="50">
        <f t="shared" ca="1" si="56"/>
        <v>440</v>
      </c>
      <c r="AO93" s="51">
        <f t="shared" ca="1" si="57"/>
        <v>174.66666666666697</v>
      </c>
      <c r="AP93" s="50" t="str">
        <f t="shared" ca="1" si="28"/>
        <v/>
      </c>
    </row>
    <row r="94" spans="2:42" x14ac:dyDescent="0.25">
      <c r="B94" s="9">
        <v>53</v>
      </c>
      <c r="C94" s="13" cm="1">
        <f t="array" aca="1" ref="C94" ca="1">_xll.RiskGamma(1,1/$B$5)</f>
        <v>100</v>
      </c>
      <c r="D94" s="14">
        <f t="shared" ca="1" si="58"/>
        <v>5300</v>
      </c>
      <c r="E94" s="18">
        <f t="shared" ca="1" si="59"/>
        <v>5820</v>
      </c>
      <c r="F94" s="34" cm="1">
        <f t="array" aca="1" ref="F94" ca="1">_xll.RiskPert($B$8,$E$8,$D$8)</f>
        <v>50</v>
      </c>
      <c r="G94" s="6">
        <f t="shared" ca="1" si="34"/>
        <v>5870</v>
      </c>
      <c r="H94" s="19">
        <f t="shared" ca="1" si="35"/>
        <v>570</v>
      </c>
      <c r="I94" s="26">
        <f t="shared" ca="1" si="36"/>
        <v>5870</v>
      </c>
      <c r="J94" s="7" cm="1">
        <f t="array" aca="1" ref="J94" ca="1">_xll.RiskUniform($B$12,$D$12)</f>
        <v>60</v>
      </c>
      <c r="K94" s="7">
        <f t="shared" ca="1" si="37"/>
        <v>5930</v>
      </c>
      <c r="L94" s="27">
        <f t="shared" ca="1" si="38"/>
        <v>0</v>
      </c>
      <c r="M94" s="18">
        <f t="shared" ca="1" si="61"/>
        <v>5930</v>
      </c>
      <c r="N94" s="6" cm="1">
        <f t="array" aca="1" ref="N94" ca="1">_xll.RiskWeibull($B$15,$C$15)</f>
        <v>93.543756289254645</v>
      </c>
      <c r="O94" s="6">
        <f t="shared" ca="1" si="39"/>
        <v>6023.5437562892548</v>
      </c>
      <c r="P94" s="19">
        <f t="shared" ca="1" si="40"/>
        <v>0</v>
      </c>
      <c r="Q94" s="26">
        <f t="shared" ca="1" si="41"/>
        <v>6023.5437562892548</v>
      </c>
      <c r="R94" s="7" cm="1">
        <f t="array" aca="1" ref="R94" ca="1">_xll.RiskGamma($B$18,1/$C$18)</f>
        <v>100</v>
      </c>
      <c r="S94" s="7" cm="1">
        <f t="array" aca="1" ref="S94" ca="1">_xll.RiskUniform($B$21,$C$21)</f>
        <v>20</v>
      </c>
      <c r="T94" s="7">
        <f t="shared" ca="1" si="42"/>
        <v>6143.5437562892548</v>
      </c>
      <c r="U94" s="7">
        <f t="shared" ca="1" si="43"/>
        <v>100</v>
      </c>
      <c r="V94" s="18">
        <f t="shared" ca="1" si="63"/>
        <v>6473.5437562892548</v>
      </c>
      <c r="W94" s="6">
        <f t="shared" si="29"/>
        <v>120</v>
      </c>
      <c r="X94" s="6">
        <f t="shared" ca="1" si="44"/>
        <v>6593.5437562892548</v>
      </c>
      <c r="Y94" s="19">
        <f t="shared" ca="1" si="45"/>
        <v>330</v>
      </c>
      <c r="Z94" s="26">
        <f t="shared" ca="1" si="46"/>
        <v>6593.5437562892548</v>
      </c>
      <c r="AA94" s="7" cm="1">
        <f t="array" aca="1" ref="AA94" ca="1">_xll.RiskPert($B$27,$C$27,$D$27)</f>
        <v>99.666666666666671</v>
      </c>
      <c r="AB94" s="7">
        <f t="shared" ca="1" si="47"/>
        <v>6693.2104229559218</v>
      </c>
      <c r="AC94" s="27">
        <f t="shared" ca="1" si="48"/>
        <v>0</v>
      </c>
      <c r="AD94" s="18" cm="1">
        <f t="array" aca="1" ref="AD94" ca="1">IF(MOD(ROW()-42, 8) = 0,INDEX(AB:AB,ROW()),INDEX(AF:AF,ROW()-1))</f>
        <v>6793.2104229559218</v>
      </c>
      <c r="AE94" s="6" cm="1">
        <f t="array" aca="1" ref="AE94" ca="1">_xll.RiskUniform($B$30,$D$30)</f>
        <v>25</v>
      </c>
      <c r="AF94" s="6">
        <f t="shared" ca="1" si="49"/>
        <v>6818.2104229559218</v>
      </c>
      <c r="AG94" s="19">
        <f t="shared" ca="1" si="50"/>
        <v>199.66666666666697</v>
      </c>
      <c r="AH94" s="97" t="str">
        <f t="shared" ca="1" si="51"/>
        <v>Not Yet</v>
      </c>
      <c r="AI94" s="116">
        <f t="shared" ca="1" si="52"/>
        <v>1518.2104229559218</v>
      </c>
      <c r="AK94" s="114">
        <f t="shared" ca="1" si="53"/>
        <v>1518.2104229559218</v>
      </c>
      <c r="AL94" s="50">
        <f t="shared" ca="1" si="54"/>
        <v>570</v>
      </c>
      <c r="AM94" s="50">
        <f t="shared" ca="1" si="55"/>
        <v>100</v>
      </c>
      <c r="AN94" s="50">
        <f t="shared" ca="1" si="56"/>
        <v>330</v>
      </c>
      <c r="AO94" s="51">
        <f t="shared" ca="1" si="57"/>
        <v>199.66666666666697</v>
      </c>
      <c r="AP94" s="50" t="str">
        <f t="shared" ca="1" si="28"/>
        <v/>
      </c>
    </row>
    <row r="95" spans="2:42" x14ac:dyDescent="0.25">
      <c r="B95" s="9">
        <v>54</v>
      </c>
      <c r="C95" s="13" cm="1">
        <f t="array" aca="1" ref="C95" ca="1">_xll.RiskGamma(1,1/$B$5)</f>
        <v>100</v>
      </c>
      <c r="D95" s="14">
        <f t="shared" ca="1" si="58"/>
        <v>5400</v>
      </c>
      <c r="E95" s="18">
        <f t="shared" ca="1" si="59"/>
        <v>5930</v>
      </c>
      <c r="F95" s="34" cm="1">
        <f t="array" aca="1" ref="F95" ca="1">_xll.RiskPert($B$8,$E$8,$D$8)</f>
        <v>50</v>
      </c>
      <c r="G95" s="6">
        <f t="shared" ca="1" si="34"/>
        <v>5980</v>
      </c>
      <c r="H95" s="19">
        <f t="shared" ca="1" si="35"/>
        <v>580</v>
      </c>
      <c r="I95" s="26">
        <f t="shared" ca="1" si="36"/>
        <v>5980</v>
      </c>
      <c r="J95" s="7" cm="1">
        <f t="array" aca="1" ref="J95" ca="1">_xll.RiskUniform($B$12,$D$12)</f>
        <v>60</v>
      </c>
      <c r="K95" s="7">
        <f t="shared" ca="1" si="37"/>
        <v>6040</v>
      </c>
      <c r="L95" s="27">
        <f t="shared" ca="1" si="38"/>
        <v>0</v>
      </c>
      <c r="M95" s="18">
        <f t="shared" ca="1" si="61"/>
        <v>6040</v>
      </c>
      <c r="N95" s="6" cm="1">
        <f t="array" aca="1" ref="N95" ca="1">_xll.RiskWeibull($B$15,$C$15)</f>
        <v>93.543756289254645</v>
      </c>
      <c r="O95" s="6">
        <f t="shared" ca="1" si="39"/>
        <v>6133.5437562892548</v>
      </c>
      <c r="P95" s="19">
        <f t="shared" ca="1" si="40"/>
        <v>0</v>
      </c>
      <c r="Q95" s="26">
        <f t="shared" ca="1" si="41"/>
        <v>6133.5437562892548</v>
      </c>
      <c r="R95" s="7" cm="1">
        <f t="array" aca="1" ref="R95" ca="1">_xll.RiskGamma($B$18,1/$C$18)</f>
        <v>100</v>
      </c>
      <c r="S95" s="7" cm="1">
        <f t="array" aca="1" ref="S95" ca="1">_xll.RiskUniform($B$21,$C$21)</f>
        <v>20</v>
      </c>
      <c r="T95" s="7">
        <f t="shared" ca="1" si="42"/>
        <v>6253.5437562892548</v>
      </c>
      <c r="U95" s="7">
        <f t="shared" ca="1" si="43"/>
        <v>100</v>
      </c>
      <c r="V95" s="18">
        <f t="shared" ca="1" si="63"/>
        <v>6473.5437562892548</v>
      </c>
      <c r="W95" s="6">
        <f t="shared" si="29"/>
        <v>120</v>
      </c>
      <c r="X95" s="6">
        <f t="shared" ca="1" si="44"/>
        <v>6593.5437562892548</v>
      </c>
      <c r="Y95" s="19">
        <f t="shared" ca="1" si="45"/>
        <v>220</v>
      </c>
      <c r="Z95" s="26">
        <f t="shared" ca="1" si="46"/>
        <v>6593.5437562892548</v>
      </c>
      <c r="AA95" s="7" cm="1">
        <f t="array" aca="1" ref="AA95" ca="1">_xll.RiskPert($B$27,$C$27,$D$27)</f>
        <v>99.666666666666671</v>
      </c>
      <c r="AB95" s="7">
        <f t="shared" ca="1" si="47"/>
        <v>6693.2104229559218</v>
      </c>
      <c r="AC95" s="27">
        <f t="shared" ca="1" si="48"/>
        <v>0</v>
      </c>
      <c r="AD95" s="18" cm="1">
        <f t="array" aca="1" ref="AD95" ca="1">IF(MOD(ROW()-42, 8) = 0,INDEX(AB:AB,ROW()),INDEX(AF:AF,ROW()-1))</f>
        <v>6818.2104229559218</v>
      </c>
      <c r="AE95" s="6" cm="1">
        <f t="array" aca="1" ref="AE95" ca="1">_xll.RiskUniform($B$30,$D$30)</f>
        <v>25</v>
      </c>
      <c r="AF95" s="6">
        <f t="shared" ca="1" si="49"/>
        <v>6843.2104229559218</v>
      </c>
      <c r="AG95" s="19">
        <f t="shared" ca="1" si="50"/>
        <v>224.66666666666697</v>
      </c>
      <c r="AH95" s="97" t="str">
        <f t="shared" ca="1" si="51"/>
        <v>Not Yet</v>
      </c>
      <c r="AI95" s="116">
        <f t="shared" ca="1" si="52"/>
        <v>1443.2104229559218</v>
      </c>
      <c r="AK95" s="114">
        <f t="shared" ca="1" si="53"/>
        <v>1443.2104229559218</v>
      </c>
      <c r="AL95" s="50">
        <f t="shared" ca="1" si="54"/>
        <v>580</v>
      </c>
      <c r="AM95" s="50">
        <f t="shared" ca="1" si="55"/>
        <v>100</v>
      </c>
      <c r="AN95" s="50">
        <f t="shared" ca="1" si="56"/>
        <v>220</v>
      </c>
      <c r="AO95" s="51">
        <f t="shared" ca="1" si="57"/>
        <v>224.66666666666697</v>
      </c>
      <c r="AP95" s="50" t="str">
        <f t="shared" ca="1" si="28"/>
        <v/>
      </c>
    </row>
    <row r="96" spans="2:42" x14ac:dyDescent="0.25">
      <c r="B96" s="9">
        <v>55</v>
      </c>
      <c r="C96" s="13" cm="1">
        <f t="array" aca="1" ref="C96" ca="1">_xll.RiskGamma(1,1/$B$5)</f>
        <v>100</v>
      </c>
      <c r="D96" s="14">
        <f t="shared" ca="1" si="58"/>
        <v>5500</v>
      </c>
      <c r="E96" s="18">
        <f t="shared" ca="1" si="59"/>
        <v>6040</v>
      </c>
      <c r="F96" s="34" cm="1">
        <f t="array" aca="1" ref="F96" ca="1">_xll.RiskPert($B$8,$E$8,$D$8)</f>
        <v>50</v>
      </c>
      <c r="G96" s="6">
        <f t="shared" ca="1" si="34"/>
        <v>6090</v>
      </c>
      <c r="H96" s="19">
        <f t="shared" ca="1" si="35"/>
        <v>590</v>
      </c>
      <c r="I96" s="26">
        <f t="shared" ca="1" si="36"/>
        <v>6090</v>
      </c>
      <c r="J96" s="7" cm="1">
        <f t="array" aca="1" ref="J96" ca="1">_xll.RiskUniform($B$12,$D$12)</f>
        <v>60</v>
      </c>
      <c r="K96" s="7">
        <f t="shared" ca="1" si="37"/>
        <v>6150</v>
      </c>
      <c r="L96" s="27">
        <f t="shared" ca="1" si="38"/>
        <v>0</v>
      </c>
      <c r="M96" s="18">
        <f t="shared" ca="1" si="61"/>
        <v>6150</v>
      </c>
      <c r="N96" s="6" cm="1">
        <f t="array" aca="1" ref="N96" ca="1">_xll.RiskWeibull($B$15,$C$15)</f>
        <v>93.543756289254645</v>
      </c>
      <c r="O96" s="6">
        <f t="shared" ca="1" si="39"/>
        <v>6243.5437562892548</v>
      </c>
      <c r="P96" s="19">
        <f t="shared" ca="1" si="40"/>
        <v>0</v>
      </c>
      <c r="Q96" s="26">
        <f t="shared" ca="1" si="41"/>
        <v>6243.5437562892548</v>
      </c>
      <c r="R96" s="7" cm="1">
        <f t="array" aca="1" ref="R96" ca="1">_xll.RiskGamma($B$18,1/$C$18)</f>
        <v>100</v>
      </c>
      <c r="S96" s="7" cm="1">
        <f t="array" aca="1" ref="S96" ca="1">_xll.RiskUniform($B$21,$C$21)</f>
        <v>20</v>
      </c>
      <c r="T96" s="7">
        <f t="shared" ca="1" si="42"/>
        <v>6363.5437562892548</v>
      </c>
      <c r="U96" s="7">
        <f t="shared" ca="1" si="43"/>
        <v>100</v>
      </c>
      <c r="V96" s="18">
        <f t="shared" ca="1" si="63"/>
        <v>6473.5437562892548</v>
      </c>
      <c r="W96" s="6">
        <f t="shared" si="29"/>
        <v>120</v>
      </c>
      <c r="X96" s="6">
        <f t="shared" ca="1" si="44"/>
        <v>6593.5437562892548</v>
      </c>
      <c r="Y96" s="19">
        <f t="shared" ca="1" si="45"/>
        <v>110</v>
      </c>
      <c r="Z96" s="26">
        <f t="shared" ca="1" si="46"/>
        <v>6593.5437562892548</v>
      </c>
      <c r="AA96" s="7" cm="1">
        <f t="array" aca="1" ref="AA96" ca="1">_xll.RiskPert($B$27,$C$27,$D$27)</f>
        <v>99.666666666666671</v>
      </c>
      <c r="AB96" s="7">
        <f t="shared" ca="1" si="47"/>
        <v>6693.2104229559218</v>
      </c>
      <c r="AC96" s="27">
        <f t="shared" ca="1" si="48"/>
        <v>0</v>
      </c>
      <c r="AD96" s="18" cm="1">
        <f t="array" aca="1" ref="AD96" ca="1">IF(MOD(ROW()-42, 8) = 0,INDEX(AB:AB,ROW()),INDEX(AF:AF,ROW()-1))</f>
        <v>6843.2104229559218</v>
      </c>
      <c r="AE96" s="6" cm="1">
        <f t="array" aca="1" ref="AE96" ca="1">_xll.RiskUniform($B$30,$D$30)</f>
        <v>25</v>
      </c>
      <c r="AF96" s="6">
        <f t="shared" ca="1" si="49"/>
        <v>6868.2104229559218</v>
      </c>
      <c r="AG96" s="19">
        <f t="shared" ca="1" si="50"/>
        <v>249.66666666666697</v>
      </c>
      <c r="AH96" s="97" t="str">
        <f t="shared" ca="1" si="51"/>
        <v>Not Yet</v>
      </c>
      <c r="AI96" s="116">
        <f t="shared" ca="1" si="52"/>
        <v>1368.2104229559218</v>
      </c>
      <c r="AK96" s="114">
        <f t="shared" ca="1" si="53"/>
        <v>1368.2104229559218</v>
      </c>
      <c r="AL96" s="50">
        <f t="shared" ca="1" si="54"/>
        <v>590</v>
      </c>
      <c r="AM96" s="50">
        <f t="shared" ca="1" si="55"/>
        <v>100</v>
      </c>
      <c r="AN96" s="50">
        <f t="shared" ca="1" si="56"/>
        <v>110</v>
      </c>
      <c r="AO96" s="51">
        <f t="shared" ca="1" si="57"/>
        <v>249.66666666666697</v>
      </c>
      <c r="AP96" s="50">
        <f t="shared" ca="1" si="28"/>
        <v>1</v>
      </c>
    </row>
    <row r="97" spans="2:42" x14ac:dyDescent="0.25">
      <c r="B97" s="10">
        <v>56</v>
      </c>
      <c r="C97" s="30" cm="1">
        <f t="array" aca="1" ref="C97" ca="1">_xll.RiskGamma(1,1/$B$5)</f>
        <v>100</v>
      </c>
      <c r="D97" s="31">
        <f t="shared" ca="1" si="58"/>
        <v>5600</v>
      </c>
      <c r="E97" s="20">
        <f t="shared" ca="1" si="59"/>
        <v>6150</v>
      </c>
      <c r="F97" s="32" cm="1">
        <f t="array" aca="1" ref="F97" ca="1">_xll.RiskPert($B$8,$E$8,$D$8)</f>
        <v>50</v>
      </c>
      <c r="G97" s="21">
        <f t="shared" ca="1" si="34"/>
        <v>6200</v>
      </c>
      <c r="H97" s="22">
        <f t="shared" ca="1" si="35"/>
        <v>600</v>
      </c>
      <c r="I97" s="61">
        <f t="shared" ca="1" si="36"/>
        <v>6200</v>
      </c>
      <c r="J97" s="28" cm="1">
        <f t="array" aca="1" ref="J97" ca="1">_xll.RiskUniform($B$12,$D$12)</f>
        <v>60</v>
      </c>
      <c r="K97" s="28">
        <f t="shared" ca="1" si="37"/>
        <v>6260</v>
      </c>
      <c r="L97" s="29">
        <f t="shared" ca="1" si="38"/>
        <v>0</v>
      </c>
      <c r="M97" s="20">
        <f t="shared" ca="1" si="61"/>
        <v>6260</v>
      </c>
      <c r="N97" s="21" cm="1">
        <f t="array" aca="1" ref="N97" ca="1">_xll.RiskWeibull($B$15,$C$15)</f>
        <v>93.543756289254645</v>
      </c>
      <c r="O97" s="21">
        <f t="shared" ca="1" si="39"/>
        <v>6353.5437562892548</v>
      </c>
      <c r="P97" s="22">
        <f t="shared" ca="1" si="40"/>
        <v>0</v>
      </c>
      <c r="Q97" s="61">
        <f t="shared" ca="1" si="41"/>
        <v>6353.5437562892548</v>
      </c>
      <c r="R97" s="28" cm="1">
        <f t="array" aca="1" ref="R97" ca="1">_xll.RiskGamma($B$18,1/$C$18)</f>
        <v>100</v>
      </c>
      <c r="S97" s="28" cm="1">
        <f t="array" aca="1" ref="S97" ca="1">_xll.RiskUniform($B$21,$C$21)</f>
        <v>20</v>
      </c>
      <c r="T97" s="28">
        <f t="shared" ca="1" si="42"/>
        <v>6473.5437562892548</v>
      </c>
      <c r="U97" s="28">
        <f t="shared" ca="1" si="43"/>
        <v>100</v>
      </c>
      <c r="V97" s="20">
        <f t="shared" ca="1" si="63"/>
        <v>6473.5437562892548</v>
      </c>
      <c r="W97" s="21">
        <f t="shared" si="29"/>
        <v>120</v>
      </c>
      <c r="X97" s="21">
        <f t="shared" ca="1" si="44"/>
        <v>6593.5437562892548</v>
      </c>
      <c r="Y97" s="22">
        <f t="shared" ca="1" si="45"/>
        <v>0</v>
      </c>
      <c r="Z97" s="61">
        <f t="shared" ca="1" si="46"/>
        <v>6593.5437562892548</v>
      </c>
      <c r="AA97" s="28" cm="1">
        <f t="array" aca="1" ref="AA97" ca="1">_xll.RiskPert($B$27,$C$27,$D$27)</f>
        <v>99.666666666666671</v>
      </c>
      <c r="AB97" s="28">
        <f t="shared" ca="1" si="47"/>
        <v>6693.2104229559218</v>
      </c>
      <c r="AC97" s="29">
        <f t="shared" ca="1" si="48"/>
        <v>0</v>
      </c>
      <c r="AD97" s="20" cm="1">
        <f t="array" aca="1" ref="AD97" ca="1">IF(MOD(ROW()-42, 8) = 0,INDEX(AB:AB,ROW()),INDEX(AF:AF,ROW()-1))</f>
        <v>6868.2104229559218</v>
      </c>
      <c r="AE97" s="21" cm="1">
        <f t="array" aca="1" ref="AE97" ca="1">_xll.RiskUniform($B$30,$D$30)</f>
        <v>25</v>
      </c>
      <c r="AF97" s="21">
        <f t="shared" ca="1" si="49"/>
        <v>6893.2104229559218</v>
      </c>
      <c r="AG97" s="22">
        <f t="shared" ca="1" si="50"/>
        <v>274.66666666666697</v>
      </c>
      <c r="AH97" s="98" t="str">
        <f t="shared" ca="1" si="51"/>
        <v>Not Yet</v>
      </c>
      <c r="AI97" s="117">
        <f t="shared" ca="1" si="52"/>
        <v>1293.2104229559218</v>
      </c>
      <c r="AK97" s="115">
        <f t="shared" ca="1" si="53"/>
        <v>1293.2104229559218</v>
      </c>
      <c r="AL97" s="52">
        <f t="shared" ca="1" si="54"/>
        <v>600</v>
      </c>
      <c r="AM97" s="52">
        <f t="shared" ca="1" si="55"/>
        <v>100</v>
      </c>
      <c r="AN97" s="52">
        <f t="shared" ca="1" si="56"/>
        <v>0</v>
      </c>
      <c r="AO97" s="53">
        <f t="shared" ca="1" si="57"/>
        <v>274.66666666666697</v>
      </c>
      <c r="AP97" s="52">
        <f t="shared" ca="1" si="28"/>
        <v>1</v>
      </c>
    </row>
    <row r="98" spans="2:42" x14ac:dyDescent="0.25">
      <c r="B98" s="8">
        <v>57</v>
      </c>
      <c r="C98" s="11" cm="1">
        <f t="array" aca="1" ref="C98" ca="1">_xll.RiskGamma(1,1/$B$5)</f>
        <v>100</v>
      </c>
      <c r="D98" s="12">
        <f t="shared" ca="1" si="58"/>
        <v>5700</v>
      </c>
      <c r="E98" s="15">
        <f t="shared" ca="1" si="59"/>
        <v>6260</v>
      </c>
      <c r="F98" s="3" cm="1">
        <f t="array" aca="1" ref="F98" ca="1">_xll.RiskPert($B$8,$E$8,$D$8)</f>
        <v>50</v>
      </c>
      <c r="G98" s="16">
        <f t="shared" ca="1" si="34"/>
        <v>6310</v>
      </c>
      <c r="H98" s="17">
        <f t="shared" ca="1" si="35"/>
        <v>610</v>
      </c>
      <c r="I98" s="23">
        <f t="shared" ca="1" si="36"/>
        <v>6310</v>
      </c>
      <c r="J98" s="24" cm="1">
        <f t="array" aca="1" ref="J98" ca="1">_xll.RiskUniform($B$12,$D$12)</f>
        <v>60</v>
      </c>
      <c r="K98" s="24">
        <f t="shared" ca="1" si="37"/>
        <v>6370</v>
      </c>
      <c r="L98" s="25">
        <f t="shared" ca="1" si="38"/>
        <v>0</v>
      </c>
      <c r="M98" s="15">
        <f t="shared" ca="1" si="61"/>
        <v>6370</v>
      </c>
      <c r="N98" s="16" cm="1">
        <f t="array" aca="1" ref="N98" ca="1">_xll.RiskWeibull($B$15,$C$15)</f>
        <v>93.543756289254645</v>
      </c>
      <c r="O98" s="16">
        <f t="shared" ca="1" si="39"/>
        <v>6463.5437562892548</v>
      </c>
      <c r="P98" s="17">
        <f t="shared" ca="1" si="40"/>
        <v>0</v>
      </c>
      <c r="Q98" s="23">
        <f t="shared" ca="1" si="41"/>
        <v>6463.5437562892548</v>
      </c>
      <c r="R98" s="24" cm="1">
        <f t="array" aca="1" ref="R98" ca="1">_xll.RiskGamma($B$18,1/$C$18)</f>
        <v>100</v>
      </c>
      <c r="S98" s="24" cm="1">
        <f t="array" aca="1" ref="S98" ca="1">_xll.RiskUniform($B$21,$C$21)</f>
        <v>20</v>
      </c>
      <c r="T98" s="24">
        <f t="shared" ca="1" si="42"/>
        <v>6583.5437562892548</v>
      </c>
      <c r="U98" s="24">
        <f t="shared" ca="1" si="43"/>
        <v>100</v>
      </c>
      <c r="V98" s="15">
        <f ca="1">$T$105</f>
        <v>7353.5437562892548</v>
      </c>
      <c r="W98" s="16">
        <f t="shared" si="29"/>
        <v>120</v>
      </c>
      <c r="X98" s="16">
        <f t="shared" ca="1" si="44"/>
        <v>7473.5437562892548</v>
      </c>
      <c r="Y98" s="17">
        <f t="shared" ca="1" si="45"/>
        <v>770</v>
      </c>
      <c r="Z98" s="23">
        <f t="shared" ca="1" si="46"/>
        <v>7473.5437562892548</v>
      </c>
      <c r="AA98" s="24" cm="1">
        <f t="array" aca="1" ref="AA98" ca="1">_xll.RiskPert($B$27,$C$27,$D$27)</f>
        <v>99.666666666666671</v>
      </c>
      <c r="AB98" s="24">
        <f t="shared" ca="1" si="47"/>
        <v>7573.2104229559218</v>
      </c>
      <c r="AC98" s="25">
        <f t="shared" ca="1" si="48"/>
        <v>0</v>
      </c>
      <c r="AD98" s="15" cm="1">
        <f t="array" aca="1" ref="AD98" ca="1">IF(MOD(ROW()-42, 8) = 0,INDEX(AB:AB,ROW()),INDEX(AF:AF,ROW()-1))</f>
        <v>7573.2104229559218</v>
      </c>
      <c r="AE98" s="16" cm="1">
        <f t="array" aca="1" ref="AE98" ca="1">_xll.RiskUniform($B$30,$D$30)</f>
        <v>25</v>
      </c>
      <c r="AF98" s="16">
        <f t="shared" ca="1" si="49"/>
        <v>7598.2104229559218</v>
      </c>
      <c r="AG98" s="17">
        <f t="shared" ca="1" si="50"/>
        <v>99.66666666666697</v>
      </c>
      <c r="AH98" s="96" t="str">
        <f t="shared" ca="1" si="51"/>
        <v>Not Yet</v>
      </c>
      <c r="AI98" s="112">
        <f t="shared" ca="1" si="52"/>
        <v>1898.2104229559218</v>
      </c>
      <c r="AK98" s="113">
        <f t="shared" ca="1" si="53"/>
        <v>1898.2104229559218</v>
      </c>
      <c r="AL98" s="48">
        <f t="shared" ca="1" si="54"/>
        <v>610</v>
      </c>
      <c r="AM98" s="48">
        <f t="shared" ca="1" si="55"/>
        <v>100</v>
      </c>
      <c r="AN98" s="48">
        <f t="shared" ca="1" si="56"/>
        <v>770</v>
      </c>
      <c r="AO98" s="49">
        <f t="shared" ca="1" si="57"/>
        <v>99.66666666666697</v>
      </c>
      <c r="AP98" s="50" t="str">
        <f t="shared" ca="1" si="28"/>
        <v/>
      </c>
    </row>
    <row r="99" spans="2:42" x14ac:dyDescent="0.25">
      <c r="B99" s="9">
        <v>58</v>
      </c>
      <c r="C99" s="13" cm="1">
        <f t="array" aca="1" ref="C99" ca="1">_xll.RiskGamma(1,1/$B$5)</f>
        <v>100</v>
      </c>
      <c r="D99" s="14">
        <f t="shared" ca="1" si="58"/>
        <v>5800</v>
      </c>
      <c r="E99" s="18">
        <f t="shared" ca="1" si="59"/>
        <v>6370</v>
      </c>
      <c r="F99" s="34" cm="1">
        <f t="array" aca="1" ref="F99" ca="1">_xll.RiskPert($B$8,$E$8,$D$8)</f>
        <v>50</v>
      </c>
      <c r="G99" s="6">
        <f t="shared" ca="1" si="34"/>
        <v>6420</v>
      </c>
      <c r="H99" s="19">
        <f t="shared" ca="1" si="35"/>
        <v>620</v>
      </c>
      <c r="I99" s="26">
        <f t="shared" ca="1" si="36"/>
        <v>6420</v>
      </c>
      <c r="J99" s="7" cm="1">
        <f t="array" aca="1" ref="J99" ca="1">_xll.RiskUniform($B$12,$D$12)</f>
        <v>60</v>
      </c>
      <c r="K99" s="7">
        <f t="shared" ca="1" si="37"/>
        <v>6480</v>
      </c>
      <c r="L99" s="27">
        <f t="shared" ca="1" si="38"/>
        <v>0</v>
      </c>
      <c r="M99" s="18">
        <f t="shared" ca="1" si="61"/>
        <v>6480</v>
      </c>
      <c r="N99" s="6" cm="1">
        <f t="array" aca="1" ref="N99" ca="1">_xll.RiskWeibull($B$15,$C$15)</f>
        <v>93.543756289254645</v>
      </c>
      <c r="O99" s="6">
        <f t="shared" ca="1" si="39"/>
        <v>6573.5437562892548</v>
      </c>
      <c r="P99" s="19">
        <f t="shared" ca="1" si="40"/>
        <v>0</v>
      </c>
      <c r="Q99" s="26">
        <f t="shared" ca="1" si="41"/>
        <v>6573.5437562892548</v>
      </c>
      <c r="R99" s="7" cm="1">
        <f t="array" aca="1" ref="R99" ca="1">_xll.RiskGamma($B$18,1/$C$18)</f>
        <v>100</v>
      </c>
      <c r="S99" s="7" cm="1">
        <f t="array" aca="1" ref="S99" ca="1">_xll.RiskUniform($B$21,$C$21)</f>
        <v>20</v>
      </c>
      <c r="T99" s="7">
        <f t="shared" ca="1" si="42"/>
        <v>6693.5437562892548</v>
      </c>
      <c r="U99" s="7">
        <f t="shared" ca="1" si="43"/>
        <v>100</v>
      </c>
      <c r="V99" s="18">
        <f t="shared" ref="V99:V105" ca="1" si="64">$T$105</f>
        <v>7353.5437562892548</v>
      </c>
      <c r="W99" s="6">
        <f t="shared" si="29"/>
        <v>120</v>
      </c>
      <c r="X99" s="6">
        <f t="shared" ca="1" si="44"/>
        <v>7473.5437562892548</v>
      </c>
      <c r="Y99" s="19">
        <f t="shared" ca="1" si="45"/>
        <v>660</v>
      </c>
      <c r="Z99" s="26">
        <f t="shared" ca="1" si="46"/>
        <v>7473.5437562892548</v>
      </c>
      <c r="AA99" s="7" cm="1">
        <f t="array" aca="1" ref="AA99" ca="1">_xll.RiskPert($B$27,$C$27,$D$27)</f>
        <v>99.666666666666671</v>
      </c>
      <c r="AB99" s="7">
        <f t="shared" ca="1" si="47"/>
        <v>7573.2104229559218</v>
      </c>
      <c r="AC99" s="27">
        <f t="shared" ca="1" si="48"/>
        <v>0</v>
      </c>
      <c r="AD99" s="18" cm="1">
        <f t="array" aca="1" ref="AD99" ca="1">IF(MOD(ROW()-42, 8) = 0,INDEX(AB:AB,ROW()),INDEX(AF:AF,ROW()-1))</f>
        <v>7598.2104229559218</v>
      </c>
      <c r="AE99" s="6" cm="1">
        <f t="array" aca="1" ref="AE99" ca="1">_xll.RiskUniform($B$30,$D$30)</f>
        <v>25</v>
      </c>
      <c r="AF99" s="6">
        <f t="shared" ca="1" si="49"/>
        <v>7623.2104229559218</v>
      </c>
      <c r="AG99" s="19">
        <f t="shared" ca="1" si="50"/>
        <v>124.66666666666697</v>
      </c>
      <c r="AH99" s="97" t="str">
        <f t="shared" ca="1" si="51"/>
        <v>Not Yet</v>
      </c>
      <c r="AI99" s="116">
        <f t="shared" ca="1" si="52"/>
        <v>1823.2104229559218</v>
      </c>
      <c r="AK99" s="114">
        <f t="shared" ca="1" si="53"/>
        <v>1823.2104229559218</v>
      </c>
      <c r="AL99" s="50">
        <f t="shared" ca="1" si="54"/>
        <v>620</v>
      </c>
      <c r="AM99" s="50">
        <f t="shared" ca="1" si="55"/>
        <v>100</v>
      </c>
      <c r="AN99" s="50">
        <f t="shared" ca="1" si="56"/>
        <v>660</v>
      </c>
      <c r="AO99" s="51">
        <f t="shared" ca="1" si="57"/>
        <v>124.66666666666697</v>
      </c>
      <c r="AP99" s="50" t="str">
        <f t="shared" ca="1" si="28"/>
        <v/>
      </c>
    </row>
    <row r="100" spans="2:42" x14ac:dyDescent="0.25">
      <c r="B100" s="9">
        <v>59</v>
      </c>
      <c r="C100" s="13" cm="1">
        <f t="array" aca="1" ref="C100" ca="1">_xll.RiskGamma(1,1/$B$5)</f>
        <v>100</v>
      </c>
      <c r="D100" s="14">
        <f t="shared" ca="1" si="58"/>
        <v>5900</v>
      </c>
      <c r="E100" s="18">
        <f t="shared" ca="1" si="59"/>
        <v>6480</v>
      </c>
      <c r="F100" s="34" cm="1">
        <f t="array" aca="1" ref="F100" ca="1">_xll.RiskPert($B$8,$E$8,$D$8)</f>
        <v>50</v>
      </c>
      <c r="G100" s="6">
        <f t="shared" ca="1" si="34"/>
        <v>6530</v>
      </c>
      <c r="H100" s="19">
        <f t="shared" ca="1" si="35"/>
        <v>630</v>
      </c>
      <c r="I100" s="26">
        <f t="shared" ca="1" si="36"/>
        <v>6530</v>
      </c>
      <c r="J100" s="7" cm="1">
        <f t="array" aca="1" ref="J100" ca="1">_xll.RiskUniform($B$12,$D$12)</f>
        <v>60</v>
      </c>
      <c r="K100" s="7">
        <f t="shared" ca="1" si="37"/>
        <v>6590</v>
      </c>
      <c r="L100" s="27">
        <f t="shared" ca="1" si="38"/>
        <v>0</v>
      </c>
      <c r="M100" s="18">
        <f t="shared" ca="1" si="61"/>
        <v>6590</v>
      </c>
      <c r="N100" s="6" cm="1">
        <f t="array" aca="1" ref="N100" ca="1">_xll.RiskWeibull($B$15,$C$15)</f>
        <v>93.543756289254645</v>
      </c>
      <c r="O100" s="6">
        <f t="shared" ca="1" si="39"/>
        <v>6683.5437562892548</v>
      </c>
      <c r="P100" s="19">
        <f t="shared" ca="1" si="40"/>
        <v>0</v>
      </c>
      <c r="Q100" s="26">
        <f t="shared" ca="1" si="41"/>
        <v>6683.5437562892548</v>
      </c>
      <c r="R100" s="7" cm="1">
        <f t="array" aca="1" ref="R100" ca="1">_xll.RiskGamma($B$18,1/$C$18)</f>
        <v>100</v>
      </c>
      <c r="S100" s="7" cm="1">
        <f t="array" aca="1" ref="S100" ca="1">_xll.RiskUniform($B$21,$C$21)</f>
        <v>20</v>
      </c>
      <c r="T100" s="7">
        <f t="shared" ca="1" si="42"/>
        <v>6803.5437562892548</v>
      </c>
      <c r="U100" s="7">
        <f t="shared" ca="1" si="43"/>
        <v>100</v>
      </c>
      <c r="V100" s="18">
        <f t="shared" ca="1" si="64"/>
        <v>7353.5437562892548</v>
      </c>
      <c r="W100" s="6">
        <f t="shared" si="29"/>
        <v>120</v>
      </c>
      <c r="X100" s="6">
        <f t="shared" ca="1" si="44"/>
        <v>7473.5437562892548</v>
      </c>
      <c r="Y100" s="19">
        <f t="shared" ca="1" si="45"/>
        <v>550</v>
      </c>
      <c r="Z100" s="26">
        <f t="shared" ca="1" si="46"/>
        <v>7473.5437562892548</v>
      </c>
      <c r="AA100" s="7" cm="1">
        <f t="array" aca="1" ref="AA100" ca="1">_xll.RiskPert($B$27,$C$27,$D$27)</f>
        <v>99.666666666666671</v>
      </c>
      <c r="AB100" s="7">
        <f t="shared" ca="1" si="47"/>
        <v>7573.2104229559218</v>
      </c>
      <c r="AC100" s="27">
        <f t="shared" ca="1" si="48"/>
        <v>0</v>
      </c>
      <c r="AD100" s="18" cm="1">
        <f t="array" aca="1" ref="AD100" ca="1">IF(MOD(ROW()-42, 8) = 0,INDEX(AB:AB,ROW()),INDEX(AF:AF,ROW()-1))</f>
        <v>7623.2104229559218</v>
      </c>
      <c r="AE100" s="6" cm="1">
        <f t="array" aca="1" ref="AE100" ca="1">_xll.RiskUniform($B$30,$D$30)</f>
        <v>25</v>
      </c>
      <c r="AF100" s="6">
        <f t="shared" ca="1" si="49"/>
        <v>7648.2104229559218</v>
      </c>
      <c r="AG100" s="19">
        <f t="shared" ca="1" si="50"/>
        <v>149.66666666666697</v>
      </c>
      <c r="AH100" s="97" t="str">
        <f t="shared" ca="1" si="51"/>
        <v>Not Yet</v>
      </c>
      <c r="AI100" s="116">
        <f t="shared" ca="1" si="52"/>
        <v>1748.2104229559218</v>
      </c>
      <c r="AK100" s="114">
        <f t="shared" ca="1" si="53"/>
        <v>1748.2104229559218</v>
      </c>
      <c r="AL100" s="50">
        <f t="shared" ca="1" si="54"/>
        <v>630</v>
      </c>
      <c r="AM100" s="50">
        <f t="shared" ca="1" si="55"/>
        <v>100</v>
      </c>
      <c r="AN100" s="50">
        <f t="shared" ca="1" si="56"/>
        <v>550</v>
      </c>
      <c r="AO100" s="51">
        <f t="shared" ca="1" si="57"/>
        <v>149.66666666666697</v>
      </c>
      <c r="AP100" s="50" t="str">
        <f t="shared" ca="1" si="28"/>
        <v/>
      </c>
    </row>
    <row r="101" spans="2:42" x14ac:dyDescent="0.25">
      <c r="B101" s="9">
        <v>60</v>
      </c>
      <c r="C101" s="13" cm="1">
        <f t="array" aca="1" ref="C101" ca="1">_xll.RiskGamma(1,1/$B$5)</f>
        <v>100</v>
      </c>
      <c r="D101" s="14">
        <f t="shared" ca="1" si="58"/>
        <v>6000</v>
      </c>
      <c r="E101" s="18">
        <f t="shared" ca="1" si="59"/>
        <v>6590</v>
      </c>
      <c r="F101" s="34" cm="1">
        <f t="array" aca="1" ref="F101" ca="1">_xll.RiskPert($B$8,$E$8,$D$8)</f>
        <v>50</v>
      </c>
      <c r="G101" s="6">
        <f t="shared" ca="1" si="34"/>
        <v>6640</v>
      </c>
      <c r="H101" s="19">
        <f t="shared" ca="1" si="35"/>
        <v>640</v>
      </c>
      <c r="I101" s="26">
        <f t="shared" ca="1" si="36"/>
        <v>6640</v>
      </c>
      <c r="J101" s="7" cm="1">
        <f t="array" aca="1" ref="J101" ca="1">_xll.RiskUniform($B$12,$D$12)</f>
        <v>60</v>
      </c>
      <c r="K101" s="7">
        <f t="shared" ca="1" si="37"/>
        <v>6700</v>
      </c>
      <c r="L101" s="27">
        <f t="shared" ca="1" si="38"/>
        <v>0</v>
      </c>
      <c r="M101" s="18">
        <f t="shared" ca="1" si="61"/>
        <v>6700</v>
      </c>
      <c r="N101" s="6" cm="1">
        <f t="array" aca="1" ref="N101" ca="1">_xll.RiskWeibull($B$15,$C$15)</f>
        <v>93.543756289254645</v>
      </c>
      <c r="O101" s="6">
        <f t="shared" ca="1" si="39"/>
        <v>6793.5437562892548</v>
      </c>
      <c r="P101" s="19">
        <f t="shared" ca="1" si="40"/>
        <v>0</v>
      </c>
      <c r="Q101" s="26">
        <f t="shared" ca="1" si="41"/>
        <v>6793.5437562892548</v>
      </c>
      <c r="R101" s="7" cm="1">
        <f t="array" aca="1" ref="R101" ca="1">_xll.RiskGamma($B$18,1/$C$18)</f>
        <v>100</v>
      </c>
      <c r="S101" s="7" cm="1">
        <f t="array" aca="1" ref="S101" ca="1">_xll.RiskUniform($B$21,$C$21)</f>
        <v>20</v>
      </c>
      <c r="T101" s="7">
        <f t="shared" ca="1" si="42"/>
        <v>6913.5437562892548</v>
      </c>
      <c r="U101" s="7">
        <f t="shared" ca="1" si="43"/>
        <v>100</v>
      </c>
      <c r="V101" s="18">
        <f t="shared" ca="1" si="64"/>
        <v>7353.5437562892548</v>
      </c>
      <c r="W101" s="6">
        <f t="shared" si="29"/>
        <v>120</v>
      </c>
      <c r="X101" s="6">
        <f t="shared" ca="1" si="44"/>
        <v>7473.5437562892548</v>
      </c>
      <c r="Y101" s="19">
        <f t="shared" ca="1" si="45"/>
        <v>440</v>
      </c>
      <c r="Z101" s="26">
        <f t="shared" ca="1" si="46"/>
        <v>7473.5437562892548</v>
      </c>
      <c r="AA101" s="7" cm="1">
        <f t="array" aca="1" ref="AA101" ca="1">_xll.RiskPert($B$27,$C$27,$D$27)</f>
        <v>99.666666666666671</v>
      </c>
      <c r="AB101" s="7">
        <f t="shared" ca="1" si="47"/>
        <v>7573.2104229559218</v>
      </c>
      <c r="AC101" s="27">
        <f t="shared" ca="1" si="48"/>
        <v>0</v>
      </c>
      <c r="AD101" s="18" cm="1">
        <f t="array" aca="1" ref="AD101" ca="1">IF(MOD(ROW()-42, 8) = 0,INDEX(AB:AB,ROW()),INDEX(AF:AF,ROW()-1))</f>
        <v>7648.2104229559218</v>
      </c>
      <c r="AE101" s="6" cm="1">
        <f t="array" aca="1" ref="AE101" ca="1">_xll.RiskUniform($B$30,$D$30)</f>
        <v>25</v>
      </c>
      <c r="AF101" s="6">
        <f t="shared" ca="1" si="49"/>
        <v>7673.2104229559218</v>
      </c>
      <c r="AG101" s="19">
        <f t="shared" ca="1" si="50"/>
        <v>174.66666666666697</v>
      </c>
      <c r="AH101" s="97" t="str">
        <f t="shared" ca="1" si="51"/>
        <v>Not Yet</v>
      </c>
      <c r="AI101" s="116">
        <f t="shared" ca="1" si="52"/>
        <v>1673.2104229559218</v>
      </c>
      <c r="AK101" s="114">
        <f t="shared" ca="1" si="53"/>
        <v>1673.2104229559218</v>
      </c>
      <c r="AL101" s="50">
        <f t="shared" ca="1" si="54"/>
        <v>640</v>
      </c>
      <c r="AM101" s="50">
        <f t="shared" ca="1" si="55"/>
        <v>100</v>
      </c>
      <c r="AN101" s="50">
        <f t="shared" ca="1" si="56"/>
        <v>440</v>
      </c>
      <c r="AO101" s="51">
        <f t="shared" ca="1" si="57"/>
        <v>174.66666666666697</v>
      </c>
      <c r="AP101" s="50" t="str">
        <f t="shared" ca="1" si="28"/>
        <v/>
      </c>
    </row>
    <row r="102" spans="2:42" x14ac:dyDescent="0.25">
      <c r="B102" s="9">
        <v>61</v>
      </c>
      <c r="C102" s="13" cm="1">
        <f t="array" aca="1" ref="C102" ca="1">_xll.RiskGamma(1,1/$B$5)</f>
        <v>100</v>
      </c>
      <c r="D102" s="14">
        <f t="shared" ca="1" si="58"/>
        <v>6100</v>
      </c>
      <c r="E102" s="18">
        <f t="shared" ca="1" si="59"/>
        <v>6700</v>
      </c>
      <c r="F102" s="34" cm="1">
        <f t="array" aca="1" ref="F102" ca="1">_xll.RiskPert($B$8,$E$8,$D$8)</f>
        <v>50</v>
      </c>
      <c r="G102" s="6">
        <f t="shared" ca="1" si="34"/>
        <v>6750</v>
      </c>
      <c r="H102" s="19">
        <f t="shared" ca="1" si="35"/>
        <v>650</v>
      </c>
      <c r="I102" s="26">
        <f t="shared" ca="1" si="36"/>
        <v>6750</v>
      </c>
      <c r="J102" s="7" cm="1">
        <f t="array" aca="1" ref="J102" ca="1">_xll.RiskUniform($B$12,$D$12)</f>
        <v>60</v>
      </c>
      <c r="K102" s="7">
        <f t="shared" ca="1" si="37"/>
        <v>6810</v>
      </c>
      <c r="L102" s="27">
        <f t="shared" ca="1" si="38"/>
        <v>0</v>
      </c>
      <c r="M102" s="18">
        <f t="shared" ca="1" si="61"/>
        <v>6810</v>
      </c>
      <c r="N102" s="6" cm="1">
        <f t="array" aca="1" ref="N102" ca="1">_xll.RiskWeibull($B$15,$C$15)</f>
        <v>93.543756289254645</v>
      </c>
      <c r="O102" s="6">
        <f t="shared" ca="1" si="39"/>
        <v>6903.5437562892548</v>
      </c>
      <c r="P102" s="19">
        <f t="shared" ca="1" si="40"/>
        <v>0</v>
      </c>
      <c r="Q102" s="26">
        <f t="shared" ca="1" si="41"/>
        <v>6903.5437562892548</v>
      </c>
      <c r="R102" s="7" cm="1">
        <f t="array" aca="1" ref="R102" ca="1">_xll.RiskGamma($B$18,1/$C$18)</f>
        <v>100</v>
      </c>
      <c r="S102" s="7" cm="1">
        <f t="array" aca="1" ref="S102" ca="1">_xll.RiskUniform($B$21,$C$21)</f>
        <v>20</v>
      </c>
      <c r="T102" s="7">
        <f t="shared" ca="1" si="42"/>
        <v>7023.5437562892548</v>
      </c>
      <c r="U102" s="7">
        <f t="shared" ca="1" si="43"/>
        <v>100</v>
      </c>
      <c r="V102" s="18">
        <f t="shared" ca="1" si="64"/>
        <v>7353.5437562892548</v>
      </c>
      <c r="W102" s="6">
        <f t="shared" si="29"/>
        <v>120</v>
      </c>
      <c r="X102" s="6">
        <f t="shared" ca="1" si="44"/>
        <v>7473.5437562892548</v>
      </c>
      <c r="Y102" s="19">
        <f t="shared" ca="1" si="45"/>
        <v>330</v>
      </c>
      <c r="Z102" s="26">
        <f t="shared" ca="1" si="46"/>
        <v>7473.5437562892548</v>
      </c>
      <c r="AA102" s="7" cm="1">
        <f t="array" aca="1" ref="AA102" ca="1">_xll.RiskPert($B$27,$C$27,$D$27)</f>
        <v>99.666666666666671</v>
      </c>
      <c r="AB102" s="7">
        <f t="shared" ca="1" si="47"/>
        <v>7573.2104229559218</v>
      </c>
      <c r="AC102" s="27">
        <f t="shared" ca="1" si="48"/>
        <v>0</v>
      </c>
      <c r="AD102" s="18" cm="1">
        <f t="array" aca="1" ref="AD102" ca="1">IF(MOD(ROW()-42, 8) = 0,INDEX(AB:AB,ROW()),INDEX(AF:AF,ROW()-1))</f>
        <v>7673.2104229559218</v>
      </c>
      <c r="AE102" s="6" cm="1">
        <f t="array" aca="1" ref="AE102" ca="1">_xll.RiskUniform($B$30,$D$30)</f>
        <v>25</v>
      </c>
      <c r="AF102" s="6">
        <f t="shared" ca="1" si="49"/>
        <v>7698.2104229559218</v>
      </c>
      <c r="AG102" s="19">
        <f t="shared" ca="1" si="50"/>
        <v>199.66666666666697</v>
      </c>
      <c r="AH102" s="97" t="str">
        <f t="shared" ca="1" si="51"/>
        <v>Not Yet</v>
      </c>
      <c r="AI102" s="116">
        <f t="shared" ca="1" si="52"/>
        <v>1598.2104229559218</v>
      </c>
      <c r="AK102" s="114">
        <f t="shared" ca="1" si="53"/>
        <v>1598.2104229559218</v>
      </c>
      <c r="AL102" s="50">
        <f t="shared" ca="1" si="54"/>
        <v>650</v>
      </c>
      <c r="AM102" s="50">
        <f t="shared" ca="1" si="55"/>
        <v>100</v>
      </c>
      <c r="AN102" s="50">
        <f t="shared" ca="1" si="56"/>
        <v>330</v>
      </c>
      <c r="AO102" s="51">
        <f t="shared" ca="1" si="57"/>
        <v>199.66666666666697</v>
      </c>
      <c r="AP102" s="50" t="str">
        <f t="shared" ca="1" si="28"/>
        <v/>
      </c>
    </row>
    <row r="103" spans="2:42" x14ac:dyDescent="0.25">
      <c r="B103" s="9">
        <v>62</v>
      </c>
      <c r="C103" s="13" cm="1">
        <f t="array" aca="1" ref="C103" ca="1">_xll.RiskGamma(1,1/$B$5)</f>
        <v>100</v>
      </c>
      <c r="D103" s="14">
        <f t="shared" ca="1" si="58"/>
        <v>6200</v>
      </c>
      <c r="E103" s="18">
        <f t="shared" ca="1" si="59"/>
        <v>6810</v>
      </c>
      <c r="F103" s="34" cm="1">
        <f t="array" aca="1" ref="F103" ca="1">_xll.RiskPert($B$8,$E$8,$D$8)</f>
        <v>50</v>
      </c>
      <c r="G103" s="6">
        <f t="shared" ca="1" si="34"/>
        <v>6860</v>
      </c>
      <c r="H103" s="19">
        <f t="shared" ca="1" si="35"/>
        <v>660</v>
      </c>
      <c r="I103" s="26">
        <f t="shared" ca="1" si="36"/>
        <v>6860</v>
      </c>
      <c r="J103" s="7" cm="1">
        <f t="array" aca="1" ref="J103" ca="1">_xll.RiskUniform($B$12,$D$12)</f>
        <v>60</v>
      </c>
      <c r="K103" s="7">
        <f t="shared" ca="1" si="37"/>
        <v>6920</v>
      </c>
      <c r="L103" s="27">
        <f t="shared" ca="1" si="38"/>
        <v>0</v>
      </c>
      <c r="M103" s="18">
        <f t="shared" ca="1" si="61"/>
        <v>6920</v>
      </c>
      <c r="N103" s="6" cm="1">
        <f t="array" aca="1" ref="N103" ca="1">_xll.RiskWeibull($B$15,$C$15)</f>
        <v>93.543756289254645</v>
      </c>
      <c r="O103" s="6">
        <f t="shared" ca="1" si="39"/>
        <v>7013.5437562892548</v>
      </c>
      <c r="P103" s="19">
        <f t="shared" ca="1" si="40"/>
        <v>0</v>
      </c>
      <c r="Q103" s="26">
        <f t="shared" ca="1" si="41"/>
        <v>7013.5437562892548</v>
      </c>
      <c r="R103" s="7" cm="1">
        <f t="array" aca="1" ref="R103" ca="1">_xll.RiskGamma($B$18,1/$C$18)</f>
        <v>100</v>
      </c>
      <c r="S103" s="7" cm="1">
        <f t="array" aca="1" ref="S103" ca="1">_xll.RiskUniform($B$21,$C$21)</f>
        <v>20</v>
      </c>
      <c r="T103" s="7">
        <f t="shared" ca="1" si="42"/>
        <v>7133.5437562892548</v>
      </c>
      <c r="U103" s="7">
        <f t="shared" ca="1" si="43"/>
        <v>100</v>
      </c>
      <c r="V103" s="18">
        <f t="shared" ca="1" si="64"/>
        <v>7353.5437562892548</v>
      </c>
      <c r="W103" s="6">
        <f t="shared" si="29"/>
        <v>120</v>
      </c>
      <c r="X103" s="6">
        <f t="shared" ca="1" si="44"/>
        <v>7473.5437562892548</v>
      </c>
      <c r="Y103" s="19">
        <f t="shared" ca="1" si="45"/>
        <v>220</v>
      </c>
      <c r="Z103" s="26">
        <f t="shared" ca="1" si="46"/>
        <v>7473.5437562892548</v>
      </c>
      <c r="AA103" s="7" cm="1">
        <f t="array" aca="1" ref="AA103" ca="1">_xll.RiskPert($B$27,$C$27,$D$27)</f>
        <v>99.666666666666671</v>
      </c>
      <c r="AB103" s="7">
        <f t="shared" ca="1" si="47"/>
        <v>7573.2104229559218</v>
      </c>
      <c r="AC103" s="27">
        <f t="shared" ca="1" si="48"/>
        <v>0</v>
      </c>
      <c r="AD103" s="18" cm="1">
        <f t="array" aca="1" ref="AD103" ca="1">IF(MOD(ROW()-42, 8) = 0,INDEX(AB:AB,ROW()),INDEX(AF:AF,ROW()-1))</f>
        <v>7698.2104229559218</v>
      </c>
      <c r="AE103" s="6" cm="1">
        <f t="array" aca="1" ref="AE103" ca="1">_xll.RiskUniform($B$30,$D$30)</f>
        <v>25</v>
      </c>
      <c r="AF103" s="6">
        <f t="shared" ca="1" si="49"/>
        <v>7723.2104229559218</v>
      </c>
      <c r="AG103" s="19">
        <f t="shared" ca="1" si="50"/>
        <v>224.66666666666697</v>
      </c>
      <c r="AH103" s="97" t="str">
        <f t="shared" ca="1" si="51"/>
        <v>Not Yet</v>
      </c>
      <c r="AI103" s="116">
        <f t="shared" ca="1" si="52"/>
        <v>1523.2104229559218</v>
      </c>
      <c r="AK103" s="114">
        <f t="shared" ca="1" si="53"/>
        <v>1523.2104229559218</v>
      </c>
      <c r="AL103" s="50">
        <f t="shared" ca="1" si="54"/>
        <v>660</v>
      </c>
      <c r="AM103" s="50">
        <f t="shared" ca="1" si="55"/>
        <v>100</v>
      </c>
      <c r="AN103" s="50">
        <f t="shared" ca="1" si="56"/>
        <v>220</v>
      </c>
      <c r="AO103" s="51">
        <f t="shared" ca="1" si="57"/>
        <v>224.66666666666697</v>
      </c>
      <c r="AP103" s="50" t="str">
        <f t="shared" ca="1" si="28"/>
        <v/>
      </c>
    </row>
    <row r="104" spans="2:42" x14ac:dyDescent="0.25">
      <c r="B104" s="9">
        <v>63</v>
      </c>
      <c r="C104" s="13" cm="1">
        <f t="array" aca="1" ref="C104" ca="1">_xll.RiskGamma(1,1/$B$5)</f>
        <v>100</v>
      </c>
      <c r="D104" s="14">
        <f t="shared" ca="1" si="58"/>
        <v>6300</v>
      </c>
      <c r="E104" s="18">
        <f t="shared" ca="1" si="59"/>
        <v>6920</v>
      </c>
      <c r="F104" s="34" cm="1">
        <f t="array" aca="1" ref="F104" ca="1">_xll.RiskPert($B$8,$E$8,$D$8)</f>
        <v>50</v>
      </c>
      <c r="G104" s="6">
        <f t="shared" ca="1" si="34"/>
        <v>6970</v>
      </c>
      <c r="H104" s="19">
        <f t="shared" ca="1" si="35"/>
        <v>670</v>
      </c>
      <c r="I104" s="26">
        <f t="shared" ca="1" si="36"/>
        <v>6970</v>
      </c>
      <c r="J104" s="7" cm="1">
        <f t="array" aca="1" ref="J104" ca="1">_xll.RiskUniform($B$12,$D$12)</f>
        <v>60</v>
      </c>
      <c r="K104" s="7">
        <f t="shared" ca="1" si="37"/>
        <v>7030</v>
      </c>
      <c r="L104" s="27">
        <f t="shared" ca="1" si="38"/>
        <v>0</v>
      </c>
      <c r="M104" s="18">
        <f t="shared" ca="1" si="61"/>
        <v>7030</v>
      </c>
      <c r="N104" s="6" cm="1">
        <f t="array" aca="1" ref="N104" ca="1">_xll.RiskWeibull($B$15,$C$15)</f>
        <v>93.543756289254645</v>
      </c>
      <c r="O104" s="6">
        <f t="shared" ca="1" si="39"/>
        <v>7123.5437562892548</v>
      </c>
      <c r="P104" s="19">
        <f t="shared" ca="1" si="40"/>
        <v>0</v>
      </c>
      <c r="Q104" s="26">
        <f t="shared" ca="1" si="41"/>
        <v>7123.5437562892548</v>
      </c>
      <c r="R104" s="7" cm="1">
        <f t="array" aca="1" ref="R104" ca="1">_xll.RiskGamma($B$18,1/$C$18)</f>
        <v>100</v>
      </c>
      <c r="S104" s="7" cm="1">
        <f t="array" aca="1" ref="S104" ca="1">_xll.RiskUniform($B$21,$C$21)</f>
        <v>20</v>
      </c>
      <c r="T104" s="7">
        <f t="shared" ca="1" si="42"/>
        <v>7243.5437562892548</v>
      </c>
      <c r="U104" s="7">
        <f t="shared" ca="1" si="43"/>
        <v>100</v>
      </c>
      <c r="V104" s="18">
        <f t="shared" ca="1" si="64"/>
        <v>7353.5437562892548</v>
      </c>
      <c r="W104" s="6">
        <f t="shared" si="29"/>
        <v>120</v>
      </c>
      <c r="X104" s="6">
        <f t="shared" ca="1" si="44"/>
        <v>7473.5437562892548</v>
      </c>
      <c r="Y104" s="19">
        <f t="shared" ca="1" si="45"/>
        <v>110</v>
      </c>
      <c r="Z104" s="26">
        <f t="shared" ca="1" si="46"/>
        <v>7473.5437562892548</v>
      </c>
      <c r="AA104" s="7" cm="1">
        <f t="array" aca="1" ref="AA104" ca="1">_xll.RiskPert($B$27,$C$27,$D$27)</f>
        <v>99.666666666666671</v>
      </c>
      <c r="AB104" s="7">
        <f t="shared" ca="1" si="47"/>
        <v>7573.2104229559218</v>
      </c>
      <c r="AC104" s="27">
        <f t="shared" ca="1" si="48"/>
        <v>0</v>
      </c>
      <c r="AD104" s="18" cm="1">
        <f t="array" aca="1" ref="AD104" ca="1">IF(MOD(ROW()-42, 8) = 0,INDEX(AB:AB,ROW()),INDEX(AF:AF,ROW()-1))</f>
        <v>7723.2104229559218</v>
      </c>
      <c r="AE104" s="6" cm="1">
        <f t="array" aca="1" ref="AE104" ca="1">_xll.RiskUniform($B$30,$D$30)</f>
        <v>25</v>
      </c>
      <c r="AF104" s="6">
        <f t="shared" ca="1" si="49"/>
        <v>7748.2104229559218</v>
      </c>
      <c r="AG104" s="19">
        <f t="shared" ca="1" si="50"/>
        <v>249.66666666666697</v>
      </c>
      <c r="AH104" s="97" t="str">
        <f t="shared" ca="1" si="51"/>
        <v>Not Yet</v>
      </c>
      <c r="AI104" s="116">
        <f t="shared" ca="1" si="52"/>
        <v>1448.2104229559218</v>
      </c>
      <c r="AK104" s="114">
        <f t="shared" ca="1" si="53"/>
        <v>1448.2104229559218</v>
      </c>
      <c r="AL104" s="50">
        <f t="shared" ca="1" si="54"/>
        <v>670</v>
      </c>
      <c r="AM104" s="50">
        <f t="shared" ca="1" si="55"/>
        <v>100</v>
      </c>
      <c r="AN104" s="50">
        <f t="shared" ca="1" si="56"/>
        <v>110</v>
      </c>
      <c r="AO104" s="51">
        <f t="shared" ca="1" si="57"/>
        <v>249.66666666666697</v>
      </c>
      <c r="AP104" s="50" t="str">
        <f t="shared" ca="1" si="28"/>
        <v/>
      </c>
    </row>
    <row r="105" spans="2:42" x14ac:dyDescent="0.25">
      <c r="B105" s="10">
        <v>64</v>
      </c>
      <c r="C105" s="30" cm="1">
        <f t="array" aca="1" ref="C105" ca="1">_xll.RiskGamma(1,1/$B$5)</f>
        <v>100</v>
      </c>
      <c r="D105" s="31">
        <f t="shared" ca="1" si="58"/>
        <v>6400</v>
      </c>
      <c r="E105" s="20">
        <f t="shared" ca="1" si="59"/>
        <v>7030</v>
      </c>
      <c r="F105" s="32" cm="1">
        <f t="array" aca="1" ref="F105" ca="1">_xll.RiskPert($B$8,$E$8,$D$8)</f>
        <v>50</v>
      </c>
      <c r="G105" s="21">
        <f t="shared" ca="1" si="34"/>
        <v>7080</v>
      </c>
      <c r="H105" s="22">
        <f t="shared" ca="1" si="35"/>
        <v>680</v>
      </c>
      <c r="I105" s="61">
        <f t="shared" ca="1" si="36"/>
        <v>7080</v>
      </c>
      <c r="J105" s="28" cm="1">
        <f t="array" aca="1" ref="J105" ca="1">_xll.RiskUniform($B$12,$D$12)</f>
        <v>60</v>
      </c>
      <c r="K105" s="28">
        <f t="shared" ca="1" si="37"/>
        <v>7140</v>
      </c>
      <c r="L105" s="29">
        <f t="shared" ca="1" si="38"/>
        <v>0</v>
      </c>
      <c r="M105" s="20">
        <f t="shared" ca="1" si="61"/>
        <v>7140</v>
      </c>
      <c r="N105" s="21" cm="1">
        <f t="array" aca="1" ref="N105" ca="1">_xll.RiskWeibull($B$15,$C$15)</f>
        <v>93.543756289254645</v>
      </c>
      <c r="O105" s="21">
        <f t="shared" ca="1" si="39"/>
        <v>7233.5437562892548</v>
      </c>
      <c r="P105" s="22">
        <f t="shared" ca="1" si="40"/>
        <v>0</v>
      </c>
      <c r="Q105" s="61">
        <f t="shared" ca="1" si="41"/>
        <v>7233.5437562892548</v>
      </c>
      <c r="R105" s="28" cm="1">
        <f t="array" aca="1" ref="R105" ca="1">_xll.RiskGamma($B$18,1/$C$18)</f>
        <v>100</v>
      </c>
      <c r="S105" s="28" cm="1">
        <f t="array" aca="1" ref="S105" ca="1">_xll.RiskUniform($B$21,$C$21)</f>
        <v>20</v>
      </c>
      <c r="T105" s="28">
        <f t="shared" ca="1" si="42"/>
        <v>7353.5437562892548</v>
      </c>
      <c r="U105" s="28">
        <f t="shared" ca="1" si="43"/>
        <v>100</v>
      </c>
      <c r="V105" s="20">
        <f t="shared" ca="1" si="64"/>
        <v>7353.5437562892548</v>
      </c>
      <c r="W105" s="21">
        <f t="shared" si="29"/>
        <v>120</v>
      </c>
      <c r="X105" s="21">
        <f t="shared" ca="1" si="44"/>
        <v>7473.5437562892548</v>
      </c>
      <c r="Y105" s="22">
        <f t="shared" ca="1" si="45"/>
        <v>0</v>
      </c>
      <c r="Z105" s="61">
        <f t="shared" ca="1" si="46"/>
        <v>7473.5437562892548</v>
      </c>
      <c r="AA105" s="28" cm="1">
        <f t="array" aca="1" ref="AA105" ca="1">_xll.RiskPert($B$27,$C$27,$D$27)</f>
        <v>99.666666666666671</v>
      </c>
      <c r="AB105" s="28">
        <f t="shared" ca="1" si="47"/>
        <v>7573.2104229559218</v>
      </c>
      <c r="AC105" s="29">
        <f t="shared" ca="1" si="48"/>
        <v>0</v>
      </c>
      <c r="AD105" s="20" cm="1">
        <f t="array" aca="1" ref="AD105" ca="1">IF(MOD(ROW()-42, 8) = 0,INDEX(AB:AB,ROW()),INDEX(AF:AF,ROW()-1))</f>
        <v>7748.2104229559218</v>
      </c>
      <c r="AE105" s="21" cm="1">
        <f t="array" aca="1" ref="AE105" ca="1">_xll.RiskUniform($B$30,$D$30)</f>
        <v>25</v>
      </c>
      <c r="AF105" s="21">
        <f t="shared" ca="1" si="49"/>
        <v>7773.2104229559218</v>
      </c>
      <c r="AG105" s="22">
        <f t="shared" ca="1" si="50"/>
        <v>274.66666666666697</v>
      </c>
      <c r="AH105" s="98" t="str">
        <f t="shared" ca="1" si="51"/>
        <v>Not Yet</v>
      </c>
      <c r="AI105" s="117">
        <f t="shared" ca="1" si="52"/>
        <v>1373.2104229559218</v>
      </c>
      <c r="AK105" s="115">
        <f t="shared" ca="1" si="53"/>
        <v>1373.2104229559218</v>
      </c>
      <c r="AL105" s="52">
        <f t="shared" ca="1" si="54"/>
        <v>680</v>
      </c>
      <c r="AM105" s="52">
        <f t="shared" ca="1" si="55"/>
        <v>100</v>
      </c>
      <c r="AN105" s="52">
        <f t="shared" ca="1" si="56"/>
        <v>0</v>
      </c>
      <c r="AO105" s="53">
        <f t="shared" ca="1" si="57"/>
        <v>274.66666666666697</v>
      </c>
      <c r="AP105" s="52">
        <f t="shared" ca="1" si="28"/>
        <v>1</v>
      </c>
    </row>
    <row r="106" spans="2:42" x14ac:dyDescent="0.25">
      <c r="B106" s="8">
        <v>65</v>
      </c>
      <c r="C106" s="11" cm="1">
        <f t="array" aca="1" ref="C106" ca="1">_xll.RiskGamma(1,1/$B$5)</f>
        <v>100</v>
      </c>
      <c r="D106" s="12">
        <f t="shared" ca="1" si="58"/>
        <v>6500</v>
      </c>
      <c r="E106" s="15">
        <f t="shared" ca="1" si="59"/>
        <v>7140</v>
      </c>
      <c r="F106" s="3" cm="1">
        <f t="array" aca="1" ref="F106" ca="1">_xll.RiskPert($B$8,$E$8,$D$8)</f>
        <v>50</v>
      </c>
      <c r="G106" s="16">
        <f t="shared" ref="G106:G137" ca="1" si="65">F106+E106</f>
        <v>7190</v>
      </c>
      <c r="H106" s="17">
        <f t="shared" ref="H106:H137" ca="1" si="66">G106-D106</f>
        <v>690</v>
      </c>
      <c r="I106" s="23">
        <f t="shared" ref="I106:I137" ca="1" si="67">G106</f>
        <v>7190</v>
      </c>
      <c r="J106" s="24" cm="1">
        <f t="array" aca="1" ref="J106" ca="1">_xll.RiskUniform($B$12,$D$12)</f>
        <v>60</v>
      </c>
      <c r="K106" s="24">
        <f t="shared" ref="K106:K137" ca="1" si="68">J106+I106</f>
        <v>7250</v>
      </c>
      <c r="L106" s="25">
        <f t="shared" ref="L106:L137" ca="1" si="69">I106-G106</f>
        <v>0</v>
      </c>
      <c r="M106" s="15">
        <f t="shared" ca="1" si="61"/>
        <v>7250</v>
      </c>
      <c r="N106" s="16" cm="1">
        <f t="array" aca="1" ref="N106" ca="1">_xll.RiskWeibull($B$15,$C$15)</f>
        <v>93.543756289254645</v>
      </c>
      <c r="O106" s="16">
        <f t="shared" ref="O106:O137" ca="1" si="70">N106+M106</f>
        <v>7343.5437562892548</v>
      </c>
      <c r="P106" s="17">
        <f t="shared" ref="P106:P137" ca="1" si="71">M106-K106</f>
        <v>0</v>
      </c>
      <c r="Q106" s="23">
        <f t="shared" ref="Q106:Q137" ca="1" si="72">O106</f>
        <v>7343.5437562892548</v>
      </c>
      <c r="R106" s="24" cm="1">
        <f t="array" aca="1" ref="R106" ca="1">_xll.RiskGamma($B$18,1/$C$18)</f>
        <v>100</v>
      </c>
      <c r="S106" s="24" cm="1">
        <f t="array" aca="1" ref="S106" ca="1">_xll.RiskUniform($B$21,$C$21)</f>
        <v>20</v>
      </c>
      <c r="T106" s="24">
        <f t="shared" ref="T106:T137" ca="1" si="73">S106+R106+Q106</f>
        <v>7463.5437562892548</v>
      </c>
      <c r="U106" s="24">
        <f t="shared" ref="U106:U137" ca="1" si="74">Q106+R106-O106</f>
        <v>100</v>
      </c>
      <c r="V106" s="15">
        <f ca="1">$T$113</f>
        <v>8233.5437562892548</v>
      </c>
      <c r="W106" s="16">
        <f t="shared" si="29"/>
        <v>120</v>
      </c>
      <c r="X106" s="16">
        <f t="shared" ref="X106:X137" ca="1" si="75">W106+V106</f>
        <v>8353.5437562892548</v>
      </c>
      <c r="Y106" s="17">
        <f t="shared" ref="Y106:Y137" ca="1" si="76">V106-T106</f>
        <v>770</v>
      </c>
      <c r="Z106" s="23">
        <f t="shared" ref="Z106:Z137" ca="1" si="77">X106</f>
        <v>8353.5437562892548</v>
      </c>
      <c r="AA106" s="24" cm="1">
        <f t="array" aca="1" ref="AA106" ca="1">_xll.RiskPert($B$27,$C$27,$D$27)</f>
        <v>99.666666666666671</v>
      </c>
      <c r="AB106" s="24">
        <f t="shared" ref="AB106:AB137" ca="1" si="78">AA106+Z106</f>
        <v>8453.2104229559209</v>
      </c>
      <c r="AC106" s="25">
        <f t="shared" ref="AC106:AC137" ca="1" si="79">Z106-X106</f>
        <v>0</v>
      </c>
      <c r="AD106" s="15" cm="1">
        <f t="array" aca="1" ref="AD106" ca="1">IF(MOD(ROW()-42, 8) = 0,INDEX(AB:AB,ROW()),INDEX(AF:AF,ROW()-1))</f>
        <v>8453.2104229559209</v>
      </c>
      <c r="AE106" s="16" cm="1">
        <f t="array" aca="1" ref="AE106" ca="1">_xll.RiskUniform($B$30,$D$30)</f>
        <v>25</v>
      </c>
      <c r="AF106" s="16">
        <f t="shared" ref="AF106:AF137" ca="1" si="80">AE106+AD106</f>
        <v>8478.2104229559209</v>
      </c>
      <c r="AG106" s="17">
        <f t="shared" ref="AG106:AG137" ca="1" si="81">AD106-X106</f>
        <v>99.66666666666606</v>
      </c>
      <c r="AH106" s="96" t="str">
        <f t="shared" ref="AH106:AH137" ca="1" si="82">IF(AF106&gt;$B$37,"Stop,Reached","Not Yet")</f>
        <v>Not Yet</v>
      </c>
      <c r="AI106" s="112">
        <f t="shared" ref="AI106:AI137" ca="1" si="83">AF106-D106</f>
        <v>1978.2104229559209</v>
      </c>
      <c r="AK106" s="113">
        <f t="shared" ref="AK106:AK137" ca="1" si="84">IF(AF106&gt;10080,"",AI106)</f>
        <v>1978.2104229559209</v>
      </c>
      <c r="AL106" s="48">
        <f t="shared" ref="AL106:AL137" ca="1" si="85">IF(AF106&gt;10080,"",H106)</f>
        <v>690</v>
      </c>
      <c r="AM106" s="48">
        <f t="shared" ref="AM106:AM137" ca="1" si="86">IF(AF106&gt;10080,"",U106)</f>
        <v>100</v>
      </c>
      <c r="AN106" s="48">
        <f t="shared" ref="AN106:AN137" ca="1" si="87">IF(AF106&gt;10080,"",Y106)</f>
        <v>770</v>
      </c>
      <c r="AO106" s="49">
        <f t="shared" ref="AO106:AO137" ca="1" si="88">IF(AF106&gt;10080,"",AG106)</f>
        <v>99.66666666666606</v>
      </c>
      <c r="AP106" s="50" t="str">
        <f t="shared" ca="1" si="28"/>
        <v/>
      </c>
    </row>
    <row r="107" spans="2:42" x14ac:dyDescent="0.25">
      <c r="B107" s="9">
        <v>66</v>
      </c>
      <c r="C107" s="13" cm="1">
        <f t="array" aca="1" ref="C107" ca="1">_xll.RiskGamma(1,1/$B$5)</f>
        <v>100</v>
      </c>
      <c r="D107" s="14">
        <f t="shared" ref="D107:D138" ca="1" si="89">D106+C107</f>
        <v>6600</v>
      </c>
      <c r="E107" s="18">
        <f t="shared" ref="E107:E138" ca="1" si="90">MAX(K106,D107)</f>
        <v>7250</v>
      </c>
      <c r="F107" s="34" cm="1">
        <f t="array" aca="1" ref="F107" ca="1">_xll.RiskPert($B$8,$E$8,$D$8)</f>
        <v>50</v>
      </c>
      <c r="G107" s="6">
        <f t="shared" ca="1" si="65"/>
        <v>7300</v>
      </c>
      <c r="H107" s="19">
        <f t="shared" ca="1" si="66"/>
        <v>700</v>
      </c>
      <c r="I107" s="26">
        <f t="shared" ca="1" si="67"/>
        <v>7300</v>
      </c>
      <c r="J107" s="7" cm="1">
        <f t="array" aca="1" ref="J107" ca="1">_xll.RiskUniform($B$12,$D$12)</f>
        <v>60</v>
      </c>
      <c r="K107" s="7">
        <f t="shared" ca="1" si="68"/>
        <v>7360</v>
      </c>
      <c r="L107" s="27">
        <f t="shared" ca="1" si="69"/>
        <v>0</v>
      </c>
      <c r="M107" s="18">
        <f t="shared" ca="1" si="61"/>
        <v>7360</v>
      </c>
      <c r="N107" s="6" cm="1">
        <f t="array" aca="1" ref="N107" ca="1">_xll.RiskWeibull($B$15,$C$15)</f>
        <v>93.543756289254645</v>
      </c>
      <c r="O107" s="6">
        <f t="shared" ca="1" si="70"/>
        <v>7453.5437562892548</v>
      </c>
      <c r="P107" s="19">
        <f t="shared" ca="1" si="71"/>
        <v>0</v>
      </c>
      <c r="Q107" s="26">
        <f t="shared" ca="1" si="72"/>
        <v>7453.5437562892548</v>
      </c>
      <c r="R107" s="7" cm="1">
        <f t="array" aca="1" ref="R107" ca="1">_xll.RiskGamma($B$18,1/$C$18)</f>
        <v>100</v>
      </c>
      <c r="S107" s="7" cm="1">
        <f t="array" aca="1" ref="S107" ca="1">_xll.RiskUniform($B$21,$C$21)</f>
        <v>20</v>
      </c>
      <c r="T107" s="7">
        <f t="shared" ca="1" si="73"/>
        <v>7573.5437562892548</v>
      </c>
      <c r="U107" s="7">
        <f t="shared" ca="1" si="74"/>
        <v>100</v>
      </c>
      <c r="V107" s="18">
        <f t="shared" ref="V107:V113" ca="1" si="91">$T$113</f>
        <v>8233.5437562892548</v>
      </c>
      <c r="W107" s="6">
        <f t="shared" si="29"/>
        <v>120</v>
      </c>
      <c r="X107" s="6">
        <f t="shared" ca="1" si="75"/>
        <v>8353.5437562892548</v>
      </c>
      <c r="Y107" s="19">
        <f t="shared" ca="1" si="76"/>
        <v>660</v>
      </c>
      <c r="Z107" s="26">
        <f t="shared" ca="1" si="77"/>
        <v>8353.5437562892548</v>
      </c>
      <c r="AA107" s="7" cm="1">
        <f t="array" aca="1" ref="AA107" ca="1">_xll.RiskPert($B$27,$C$27,$D$27)</f>
        <v>99.666666666666671</v>
      </c>
      <c r="AB107" s="7">
        <f t="shared" ca="1" si="78"/>
        <v>8453.2104229559209</v>
      </c>
      <c r="AC107" s="27">
        <f t="shared" ca="1" si="79"/>
        <v>0</v>
      </c>
      <c r="AD107" s="18" cm="1">
        <f t="array" aca="1" ref="AD107" ca="1">IF(MOD(ROW()-42, 8) = 0,INDEX(AB:AB,ROW()),INDEX(AF:AF,ROW()-1))</f>
        <v>8478.2104229559209</v>
      </c>
      <c r="AE107" s="6" cm="1">
        <f t="array" aca="1" ref="AE107" ca="1">_xll.RiskUniform($B$30,$D$30)</f>
        <v>25</v>
      </c>
      <c r="AF107" s="6">
        <f t="shared" ca="1" si="80"/>
        <v>8503.2104229559209</v>
      </c>
      <c r="AG107" s="19">
        <f t="shared" ca="1" si="81"/>
        <v>124.66666666666606</v>
      </c>
      <c r="AH107" s="97" t="str">
        <f t="shared" ca="1" si="82"/>
        <v>Not Yet</v>
      </c>
      <c r="AI107" s="116">
        <f t="shared" ca="1" si="83"/>
        <v>1903.2104229559209</v>
      </c>
      <c r="AK107" s="114">
        <f t="shared" ca="1" si="84"/>
        <v>1903.2104229559209</v>
      </c>
      <c r="AL107" s="50">
        <f t="shared" ca="1" si="85"/>
        <v>700</v>
      </c>
      <c r="AM107" s="50">
        <f t="shared" ca="1" si="86"/>
        <v>100</v>
      </c>
      <c r="AN107" s="50">
        <f t="shared" ca="1" si="87"/>
        <v>660</v>
      </c>
      <c r="AO107" s="51">
        <f t="shared" ca="1" si="88"/>
        <v>124.66666666666606</v>
      </c>
      <c r="AP107" s="50" t="str">
        <f t="shared" ref="AP107:AP145" ca="1" si="92">IF(AK107&lt;=1440,1,"")</f>
        <v/>
      </c>
    </row>
    <row r="108" spans="2:42" x14ac:dyDescent="0.25">
      <c r="B108" s="9">
        <v>67</v>
      </c>
      <c r="C108" s="13" cm="1">
        <f t="array" aca="1" ref="C108" ca="1">_xll.RiskGamma(1,1/$B$5)</f>
        <v>100</v>
      </c>
      <c r="D108" s="14">
        <f t="shared" ca="1" si="89"/>
        <v>6700</v>
      </c>
      <c r="E108" s="18">
        <f t="shared" ca="1" si="90"/>
        <v>7360</v>
      </c>
      <c r="F108" s="34" cm="1">
        <f t="array" aca="1" ref="F108" ca="1">_xll.RiskPert($B$8,$E$8,$D$8)</f>
        <v>50</v>
      </c>
      <c r="G108" s="6">
        <f t="shared" ca="1" si="65"/>
        <v>7410</v>
      </c>
      <c r="H108" s="19">
        <f t="shared" ca="1" si="66"/>
        <v>710</v>
      </c>
      <c r="I108" s="26">
        <f t="shared" ca="1" si="67"/>
        <v>7410</v>
      </c>
      <c r="J108" s="7" cm="1">
        <f t="array" aca="1" ref="J108" ca="1">_xll.RiskUniform($B$12,$D$12)</f>
        <v>60</v>
      </c>
      <c r="K108" s="7">
        <f t="shared" ca="1" si="68"/>
        <v>7470</v>
      </c>
      <c r="L108" s="27">
        <f t="shared" ca="1" si="69"/>
        <v>0</v>
      </c>
      <c r="M108" s="18">
        <f t="shared" ca="1" si="61"/>
        <v>7470</v>
      </c>
      <c r="N108" s="6" cm="1">
        <f t="array" aca="1" ref="N108" ca="1">_xll.RiskWeibull($B$15,$C$15)</f>
        <v>93.543756289254645</v>
      </c>
      <c r="O108" s="6">
        <f t="shared" ca="1" si="70"/>
        <v>7563.5437562892548</v>
      </c>
      <c r="P108" s="19">
        <f t="shared" ca="1" si="71"/>
        <v>0</v>
      </c>
      <c r="Q108" s="26">
        <f t="shared" ca="1" si="72"/>
        <v>7563.5437562892548</v>
      </c>
      <c r="R108" s="7" cm="1">
        <f t="array" aca="1" ref="R108" ca="1">_xll.RiskGamma($B$18,1/$C$18)</f>
        <v>100</v>
      </c>
      <c r="S108" s="7" cm="1">
        <f t="array" aca="1" ref="S108" ca="1">_xll.RiskUniform($B$21,$C$21)</f>
        <v>20</v>
      </c>
      <c r="T108" s="7">
        <f t="shared" ca="1" si="73"/>
        <v>7683.5437562892548</v>
      </c>
      <c r="U108" s="7">
        <f t="shared" ca="1" si="74"/>
        <v>100</v>
      </c>
      <c r="V108" s="18">
        <f t="shared" ca="1" si="91"/>
        <v>8233.5437562892548</v>
      </c>
      <c r="W108" s="6">
        <f t="shared" si="29"/>
        <v>120</v>
      </c>
      <c r="X108" s="6">
        <f t="shared" ca="1" si="75"/>
        <v>8353.5437562892548</v>
      </c>
      <c r="Y108" s="19">
        <f t="shared" ca="1" si="76"/>
        <v>550</v>
      </c>
      <c r="Z108" s="26">
        <f t="shared" ca="1" si="77"/>
        <v>8353.5437562892548</v>
      </c>
      <c r="AA108" s="7" cm="1">
        <f t="array" aca="1" ref="AA108" ca="1">_xll.RiskPert($B$27,$C$27,$D$27)</f>
        <v>99.666666666666671</v>
      </c>
      <c r="AB108" s="7">
        <f t="shared" ca="1" si="78"/>
        <v>8453.2104229559209</v>
      </c>
      <c r="AC108" s="27">
        <f t="shared" ca="1" si="79"/>
        <v>0</v>
      </c>
      <c r="AD108" s="18" cm="1">
        <f t="array" aca="1" ref="AD108" ca="1">IF(MOD(ROW()-42, 8) = 0,INDEX(AB:AB,ROW()),INDEX(AF:AF,ROW()-1))</f>
        <v>8503.2104229559209</v>
      </c>
      <c r="AE108" s="6" cm="1">
        <f t="array" aca="1" ref="AE108" ca="1">_xll.RiskUniform($B$30,$D$30)</f>
        <v>25</v>
      </c>
      <c r="AF108" s="6">
        <f t="shared" ca="1" si="80"/>
        <v>8528.2104229559209</v>
      </c>
      <c r="AG108" s="19">
        <f t="shared" ca="1" si="81"/>
        <v>149.66666666666606</v>
      </c>
      <c r="AH108" s="97" t="str">
        <f t="shared" ca="1" si="82"/>
        <v>Not Yet</v>
      </c>
      <c r="AI108" s="116">
        <f t="shared" ca="1" si="83"/>
        <v>1828.2104229559209</v>
      </c>
      <c r="AK108" s="114">
        <f t="shared" ca="1" si="84"/>
        <v>1828.2104229559209</v>
      </c>
      <c r="AL108" s="50">
        <f t="shared" ca="1" si="85"/>
        <v>710</v>
      </c>
      <c r="AM108" s="50">
        <f t="shared" ca="1" si="86"/>
        <v>100</v>
      </c>
      <c r="AN108" s="50">
        <f t="shared" ca="1" si="87"/>
        <v>550</v>
      </c>
      <c r="AO108" s="51">
        <f t="shared" ca="1" si="88"/>
        <v>149.66666666666606</v>
      </c>
      <c r="AP108" s="50" t="str">
        <f t="shared" ca="1" si="92"/>
        <v/>
      </c>
    </row>
    <row r="109" spans="2:42" x14ac:dyDescent="0.25">
      <c r="B109" s="9">
        <v>68</v>
      </c>
      <c r="C109" s="13" cm="1">
        <f t="array" aca="1" ref="C109" ca="1">_xll.RiskGamma(1,1/$B$5)</f>
        <v>100</v>
      </c>
      <c r="D109" s="14">
        <f t="shared" ca="1" si="89"/>
        <v>6800</v>
      </c>
      <c r="E109" s="18">
        <f t="shared" ca="1" si="90"/>
        <v>7470</v>
      </c>
      <c r="F109" s="34" cm="1">
        <f t="array" aca="1" ref="F109" ca="1">_xll.RiskPert($B$8,$E$8,$D$8)</f>
        <v>50</v>
      </c>
      <c r="G109" s="6">
        <f t="shared" ca="1" si="65"/>
        <v>7520</v>
      </c>
      <c r="H109" s="19">
        <f t="shared" ca="1" si="66"/>
        <v>720</v>
      </c>
      <c r="I109" s="26">
        <f t="shared" ca="1" si="67"/>
        <v>7520</v>
      </c>
      <c r="J109" s="7" cm="1">
        <f t="array" aca="1" ref="J109" ca="1">_xll.RiskUniform($B$12,$D$12)</f>
        <v>60</v>
      </c>
      <c r="K109" s="7">
        <f t="shared" ca="1" si="68"/>
        <v>7580</v>
      </c>
      <c r="L109" s="27">
        <f t="shared" ca="1" si="69"/>
        <v>0</v>
      </c>
      <c r="M109" s="18">
        <f t="shared" ca="1" si="61"/>
        <v>7580</v>
      </c>
      <c r="N109" s="6" cm="1">
        <f t="array" aca="1" ref="N109" ca="1">_xll.RiskWeibull($B$15,$C$15)</f>
        <v>93.543756289254645</v>
      </c>
      <c r="O109" s="6">
        <f t="shared" ca="1" si="70"/>
        <v>7673.5437562892548</v>
      </c>
      <c r="P109" s="19">
        <f t="shared" ca="1" si="71"/>
        <v>0</v>
      </c>
      <c r="Q109" s="26">
        <f t="shared" ca="1" si="72"/>
        <v>7673.5437562892548</v>
      </c>
      <c r="R109" s="7" cm="1">
        <f t="array" aca="1" ref="R109" ca="1">_xll.RiskGamma($B$18,1/$C$18)</f>
        <v>100</v>
      </c>
      <c r="S109" s="7" cm="1">
        <f t="array" aca="1" ref="S109" ca="1">_xll.RiskUniform($B$21,$C$21)</f>
        <v>20</v>
      </c>
      <c r="T109" s="7">
        <f t="shared" ca="1" si="73"/>
        <v>7793.5437562892548</v>
      </c>
      <c r="U109" s="7">
        <f t="shared" ca="1" si="74"/>
        <v>100</v>
      </c>
      <c r="V109" s="18">
        <f t="shared" ca="1" si="91"/>
        <v>8233.5437562892548</v>
      </c>
      <c r="W109" s="6">
        <f t="shared" si="29"/>
        <v>120</v>
      </c>
      <c r="X109" s="6">
        <f t="shared" ca="1" si="75"/>
        <v>8353.5437562892548</v>
      </c>
      <c r="Y109" s="19">
        <f t="shared" ca="1" si="76"/>
        <v>440</v>
      </c>
      <c r="Z109" s="26">
        <f t="shared" ca="1" si="77"/>
        <v>8353.5437562892548</v>
      </c>
      <c r="AA109" s="7" cm="1">
        <f t="array" aca="1" ref="AA109" ca="1">_xll.RiskPert($B$27,$C$27,$D$27)</f>
        <v>99.666666666666671</v>
      </c>
      <c r="AB109" s="7">
        <f t="shared" ca="1" si="78"/>
        <v>8453.2104229559209</v>
      </c>
      <c r="AC109" s="27">
        <f t="shared" ca="1" si="79"/>
        <v>0</v>
      </c>
      <c r="AD109" s="18" cm="1">
        <f t="array" aca="1" ref="AD109" ca="1">IF(MOD(ROW()-42, 8) = 0,INDEX(AB:AB,ROW()),INDEX(AF:AF,ROW()-1))</f>
        <v>8528.2104229559209</v>
      </c>
      <c r="AE109" s="6" cm="1">
        <f t="array" aca="1" ref="AE109" ca="1">_xll.RiskUniform($B$30,$D$30)</f>
        <v>25</v>
      </c>
      <c r="AF109" s="6">
        <f t="shared" ca="1" si="80"/>
        <v>8553.2104229559209</v>
      </c>
      <c r="AG109" s="19">
        <f t="shared" ca="1" si="81"/>
        <v>174.66666666666606</v>
      </c>
      <c r="AH109" s="97" t="str">
        <f t="shared" ca="1" si="82"/>
        <v>Not Yet</v>
      </c>
      <c r="AI109" s="116">
        <f t="shared" ca="1" si="83"/>
        <v>1753.2104229559209</v>
      </c>
      <c r="AK109" s="114">
        <f t="shared" ca="1" si="84"/>
        <v>1753.2104229559209</v>
      </c>
      <c r="AL109" s="50">
        <f t="shared" ca="1" si="85"/>
        <v>720</v>
      </c>
      <c r="AM109" s="50">
        <f t="shared" ca="1" si="86"/>
        <v>100</v>
      </c>
      <c r="AN109" s="50">
        <f t="shared" ca="1" si="87"/>
        <v>440</v>
      </c>
      <c r="AO109" s="51">
        <f t="shared" ca="1" si="88"/>
        <v>174.66666666666606</v>
      </c>
      <c r="AP109" s="50" t="str">
        <f t="shared" ca="1" si="92"/>
        <v/>
      </c>
    </row>
    <row r="110" spans="2:42" x14ac:dyDescent="0.25">
      <c r="B110" s="9">
        <v>69</v>
      </c>
      <c r="C110" s="13" cm="1">
        <f t="array" aca="1" ref="C110" ca="1">_xll.RiskGamma(1,1/$B$5)</f>
        <v>100</v>
      </c>
      <c r="D110" s="14">
        <f t="shared" ca="1" si="89"/>
        <v>6900</v>
      </c>
      <c r="E110" s="18">
        <f t="shared" ca="1" si="90"/>
        <v>7580</v>
      </c>
      <c r="F110" s="34" cm="1">
        <f t="array" aca="1" ref="F110" ca="1">_xll.RiskPert($B$8,$E$8,$D$8)</f>
        <v>50</v>
      </c>
      <c r="G110" s="6">
        <f t="shared" ca="1" si="65"/>
        <v>7630</v>
      </c>
      <c r="H110" s="19">
        <f t="shared" ca="1" si="66"/>
        <v>730</v>
      </c>
      <c r="I110" s="26">
        <f t="shared" ca="1" si="67"/>
        <v>7630</v>
      </c>
      <c r="J110" s="7" cm="1">
        <f t="array" aca="1" ref="J110" ca="1">_xll.RiskUniform($B$12,$D$12)</f>
        <v>60</v>
      </c>
      <c r="K110" s="7">
        <f t="shared" ca="1" si="68"/>
        <v>7690</v>
      </c>
      <c r="L110" s="27">
        <f t="shared" ca="1" si="69"/>
        <v>0</v>
      </c>
      <c r="M110" s="18">
        <f t="shared" ca="1" si="61"/>
        <v>7690</v>
      </c>
      <c r="N110" s="6" cm="1">
        <f t="array" aca="1" ref="N110" ca="1">_xll.RiskWeibull($B$15,$C$15)</f>
        <v>93.543756289254645</v>
      </c>
      <c r="O110" s="6">
        <f t="shared" ca="1" si="70"/>
        <v>7783.5437562892548</v>
      </c>
      <c r="P110" s="19">
        <f t="shared" ca="1" si="71"/>
        <v>0</v>
      </c>
      <c r="Q110" s="26">
        <f t="shared" ca="1" si="72"/>
        <v>7783.5437562892548</v>
      </c>
      <c r="R110" s="7" cm="1">
        <f t="array" aca="1" ref="R110" ca="1">_xll.RiskGamma($B$18,1/$C$18)</f>
        <v>100</v>
      </c>
      <c r="S110" s="7" cm="1">
        <f t="array" aca="1" ref="S110" ca="1">_xll.RiskUniform($B$21,$C$21)</f>
        <v>20</v>
      </c>
      <c r="T110" s="7">
        <f t="shared" ca="1" si="73"/>
        <v>7903.5437562892548</v>
      </c>
      <c r="U110" s="7">
        <f t="shared" ca="1" si="74"/>
        <v>100</v>
      </c>
      <c r="V110" s="18">
        <f t="shared" ca="1" si="91"/>
        <v>8233.5437562892548</v>
      </c>
      <c r="W110" s="6">
        <f t="shared" si="29"/>
        <v>120</v>
      </c>
      <c r="X110" s="6">
        <f t="shared" ca="1" si="75"/>
        <v>8353.5437562892548</v>
      </c>
      <c r="Y110" s="19">
        <f t="shared" ca="1" si="76"/>
        <v>330</v>
      </c>
      <c r="Z110" s="26">
        <f t="shared" ca="1" si="77"/>
        <v>8353.5437562892548</v>
      </c>
      <c r="AA110" s="7" cm="1">
        <f t="array" aca="1" ref="AA110" ca="1">_xll.RiskPert($B$27,$C$27,$D$27)</f>
        <v>99.666666666666671</v>
      </c>
      <c r="AB110" s="7">
        <f t="shared" ca="1" si="78"/>
        <v>8453.2104229559209</v>
      </c>
      <c r="AC110" s="27">
        <f t="shared" ca="1" si="79"/>
        <v>0</v>
      </c>
      <c r="AD110" s="18" cm="1">
        <f t="array" aca="1" ref="AD110" ca="1">IF(MOD(ROW()-42, 8) = 0,INDEX(AB:AB,ROW()),INDEX(AF:AF,ROW()-1))</f>
        <v>8553.2104229559209</v>
      </c>
      <c r="AE110" s="6" cm="1">
        <f t="array" aca="1" ref="AE110" ca="1">_xll.RiskUniform($B$30,$D$30)</f>
        <v>25</v>
      </c>
      <c r="AF110" s="6">
        <f t="shared" ca="1" si="80"/>
        <v>8578.2104229559209</v>
      </c>
      <c r="AG110" s="19">
        <f t="shared" ca="1" si="81"/>
        <v>199.66666666666606</v>
      </c>
      <c r="AH110" s="97" t="str">
        <f t="shared" ca="1" si="82"/>
        <v>Not Yet</v>
      </c>
      <c r="AI110" s="116">
        <f t="shared" ca="1" si="83"/>
        <v>1678.2104229559209</v>
      </c>
      <c r="AK110" s="114">
        <f t="shared" ca="1" si="84"/>
        <v>1678.2104229559209</v>
      </c>
      <c r="AL110" s="50">
        <f t="shared" ca="1" si="85"/>
        <v>730</v>
      </c>
      <c r="AM110" s="50">
        <f t="shared" ca="1" si="86"/>
        <v>100</v>
      </c>
      <c r="AN110" s="50">
        <f t="shared" ca="1" si="87"/>
        <v>330</v>
      </c>
      <c r="AO110" s="51">
        <f t="shared" ca="1" si="88"/>
        <v>199.66666666666606</v>
      </c>
      <c r="AP110" s="50" t="str">
        <f t="shared" ca="1" si="92"/>
        <v/>
      </c>
    </row>
    <row r="111" spans="2:42" x14ac:dyDescent="0.25">
      <c r="B111" s="9">
        <v>70</v>
      </c>
      <c r="C111" s="13" cm="1">
        <f t="array" aca="1" ref="C111" ca="1">_xll.RiskGamma(1,1/$B$5)</f>
        <v>100</v>
      </c>
      <c r="D111" s="14">
        <f t="shared" ca="1" si="89"/>
        <v>7000</v>
      </c>
      <c r="E111" s="18">
        <f t="shared" ca="1" si="90"/>
        <v>7690</v>
      </c>
      <c r="F111" s="34" cm="1">
        <f t="array" aca="1" ref="F111" ca="1">_xll.RiskPert($B$8,$E$8,$D$8)</f>
        <v>50</v>
      </c>
      <c r="G111" s="6">
        <f t="shared" ca="1" si="65"/>
        <v>7740</v>
      </c>
      <c r="H111" s="19">
        <f t="shared" ca="1" si="66"/>
        <v>740</v>
      </c>
      <c r="I111" s="26">
        <f t="shared" ca="1" si="67"/>
        <v>7740</v>
      </c>
      <c r="J111" s="7" cm="1">
        <f t="array" aca="1" ref="J111" ca="1">_xll.RiskUniform($B$12,$D$12)</f>
        <v>60</v>
      </c>
      <c r="K111" s="7">
        <f t="shared" ca="1" si="68"/>
        <v>7800</v>
      </c>
      <c r="L111" s="27">
        <f t="shared" ca="1" si="69"/>
        <v>0</v>
      </c>
      <c r="M111" s="18">
        <f t="shared" ca="1" si="61"/>
        <v>7800</v>
      </c>
      <c r="N111" s="6" cm="1">
        <f t="array" aca="1" ref="N111" ca="1">_xll.RiskWeibull($B$15,$C$15)</f>
        <v>93.543756289254645</v>
      </c>
      <c r="O111" s="6">
        <f t="shared" ca="1" si="70"/>
        <v>7893.5437562892548</v>
      </c>
      <c r="P111" s="19">
        <f t="shared" ca="1" si="71"/>
        <v>0</v>
      </c>
      <c r="Q111" s="26">
        <f t="shared" ca="1" si="72"/>
        <v>7893.5437562892548</v>
      </c>
      <c r="R111" s="7" cm="1">
        <f t="array" aca="1" ref="R111" ca="1">_xll.RiskGamma($B$18,1/$C$18)</f>
        <v>100</v>
      </c>
      <c r="S111" s="7" cm="1">
        <f t="array" aca="1" ref="S111" ca="1">_xll.RiskUniform($B$21,$C$21)</f>
        <v>20</v>
      </c>
      <c r="T111" s="7">
        <f t="shared" ca="1" si="73"/>
        <v>8013.5437562892548</v>
      </c>
      <c r="U111" s="7">
        <f t="shared" ca="1" si="74"/>
        <v>100</v>
      </c>
      <c r="V111" s="18">
        <f t="shared" ca="1" si="91"/>
        <v>8233.5437562892548</v>
      </c>
      <c r="W111" s="6">
        <f t="shared" si="29"/>
        <v>120</v>
      </c>
      <c r="X111" s="6">
        <f t="shared" ca="1" si="75"/>
        <v>8353.5437562892548</v>
      </c>
      <c r="Y111" s="19">
        <f t="shared" ca="1" si="76"/>
        <v>220</v>
      </c>
      <c r="Z111" s="26">
        <f t="shared" ca="1" si="77"/>
        <v>8353.5437562892548</v>
      </c>
      <c r="AA111" s="7" cm="1">
        <f t="array" aca="1" ref="AA111" ca="1">_xll.RiskPert($B$27,$C$27,$D$27)</f>
        <v>99.666666666666671</v>
      </c>
      <c r="AB111" s="7">
        <f t="shared" ca="1" si="78"/>
        <v>8453.2104229559209</v>
      </c>
      <c r="AC111" s="27">
        <f t="shared" ca="1" si="79"/>
        <v>0</v>
      </c>
      <c r="AD111" s="18" cm="1">
        <f t="array" aca="1" ref="AD111" ca="1">IF(MOD(ROW()-42, 8) = 0,INDEX(AB:AB,ROW()),INDEX(AF:AF,ROW()-1))</f>
        <v>8578.2104229559209</v>
      </c>
      <c r="AE111" s="6" cm="1">
        <f t="array" aca="1" ref="AE111" ca="1">_xll.RiskUniform($B$30,$D$30)</f>
        <v>25</v>
      </c>
      <c r="AF111" s="6">
        <f t="shared" ca="1" si="80"/>
        <v>8603.2104229559209</v>
      </c>
      <c r="AG111" s="19">
        <f t="shared" ca="1" si="81"/>
        <v>224.66666666666606</v>
      </c>
      <c r="AH111" s="97" t="str">
        <f t="shared" ca="1" si="82"/>
        <v>Not Yet</v>
      </c>
      <c r="AI111" s="116">
        <f t="shared" ca="1" si="83"/>
        <v>1603.2104229559209</v>
      </c>
      <c r="AK111" s="114">
        <f t="shared" ca="1" si="84"/>
        <v>1603.2104229559209</v>
      </c>
      <c r="AL111" s="50">
        <f t="shared" ca="1" si="85"/>
        <v>740</v>
      </c>
      <c r="AM111" s="50">
        <f t="shared" ca="1" si="86"/>
        <v>100</v>
      </c>
      <c r="AN111" s="50">
        <f t="shared" ca="1" si="87"/>
        <v>220</v>
      </c>
      <c r="AO111" s="51">
        <f t="shared" ca="1" si="88"/>
        <v>224.66666666666606</v>
      </c>
      <c r="AP111" s="50" t="str">
        <f t="shared" ca="1" si="92"/>
        <v/>
      </c>
    </row>
    <row r="112" spans="2:42" x14ac:dyDescent="0.25">
      <c r="B112" s="9">
        <v>71</v>
      </c>
      <c r="C112" s="13" cm="1">
        <f t="array" aca="1" ref="C112" ca="1">_xll.RiskGamma(1,1/$B$5)</f>
        <v>100</v>
      </c>
      <c r="D112" s="14">
        <f t="shared" ca="1" si="89"/>
        <v>7100</v>
      </c>
      <c r="E112" s="18">
        <f t="shared" ca="1" si="90"/>
        <v>7800</v>
      </c>
      <c r="F112" s="34" cm="1">
        <f t="array" aca="1" ref="F112" ca="1">_xll.RiskPert($B$8,$E$8,$D$8)</f>
        <v>50</v>
      </c>
      <c r="G112" s="6">
        <f t="shared" ca="1" si="65"/>
        <v>7850</v>
      </c>
      <c r="H112" s="19">
        <f t="shared" ca="1" si="66"/>
        <v>750</v>
      </c>
      <c r="I112" s="26">
        <f t="shared" ca="1" si="67"/>
        <v>7850</v>
      </c>
      <c r="J112" s="7" cm="1">
        <f t="array" aca="1" ref="J112" ca="1">_xll.RiskUniform($B$12,$D$12)</f>
        <v>60</v>
      </c>
      <c r="K112" s="7">
        <f t="shared" ca="1" si="68"/>
        <v>7910</v>
      </c>
      <c r="L112" s="27">
        <f t="shared" ca="1" si="69"/>
        <v>0</v>
      </c>
      <c r="M112" s="18">
        <f t="shared" ref="M112:M143" ca="1" si="93">MAX(O111,K112)</f>
        <v>7910</v>
      </c>
      <c r="N112" s="6" cm="1">
        <f t="array" aca="1" ref="N112" ca="1">_xll.RiskWeibull($B$15,$C$15)</f>
        <v>93.543756289254645</v>
      </c>
      <c r="O112" s="6">
        <f t="shared" ca="1" si="70"/>
        <v>8003.5437562892548</v>
      </c>
      <c r="P112" s="19">
        <f t="shared" ca="1" si="71"/>
        <v>0</v>
      </c>
      <c r="Q112" s="26">
        <f t="shared" ca="1" si="72"/>
        <v>8003.5437562892548</v>
      </c>
      <c r="R112" s="7" cm="1">
        <f t="array" aca="1" ref="R112" ca="1">_xll.RiskGamma($B$18,1/$C$18)</f>
        <v>100</v>
      </c>
      <c r="S112" s="7" cm="1">
        <f t="array" aca="1" ref="S112" ca="1">_xll.RiskUniform($B$21,$C$21)</f>
        <v>20</v>
      </c>
      <c r="T112" s="7">
        <f t="shared" ca="1" si="73"/>
        <v>8123.5437562892548</v>
      </c>
      <c r="U112" s="7">
        <f t="shared" ca="1" si="74"/>
        <v>100</v>
      </c>
      <c r="V112" s="18">
        <f t="shared" ca="1" si="91"/>
        <v>8233.5437562892548</v>
      </c>
      <c r="W112" s="6">
        <f t="shared" si="29"/>
        <v>120</v>
      </c>
      <c r="X112" s="6">
        <f t="shared" ca="1" si="75"/>
        <v>8353.5437562892548</v>
      </c>
      <c r="Y112" s="19">
        <f t="shared" ca="1" si="76"/>
        <v>110</v>
      </c>
      <c r="Z112" s="26">
        <f t="shared" ca="1" si="77"/>
        <v>8353.5437562892548</v>
      </c>
      <c r="AA112" s="7" cm="1">
        <f t="array" aca="1" ref="AA112" ca="1">_xll.RiskPert($B$27,$C$27,$D$27)</f>
        <v>99.666666666666671</v>
      </c>
      <c r="AB112" s="7">
        <f t="shared" ca="1" si="78"/>
        <v>8453.2104229559209</v>
      </c>
      <c r="AC112" s="27">
        <f t="shared" ca="1" si="79"/>
        <v>0</v>
      </c>
      <c r="AD112" s="18" cm="1">
        <f t="array" aca="1" ref="AD112" ca="1">IF(MOD(ROW()-42, 8) = 0,INDEX(AB:AB,ROW()),INDEX(AF:AF,ROW()-1))</f>
        <v>8603.2104229559209</v>
      </c>
      <c r="AE112" s="6" cm="1">
        <f t="array" aca="1" ref="AE112" ca="1">_xll.RiskUniform($B$30,$D$30)</f>
        <v>25</v>
      </c>
      <c r="AF112" s="6">
        <f t="shared" ca="1" si="80"/>
        <v>8628.2104229559209</v>
      </c>
      <c r="AG112" s="19">
        <f t="shared" ca="1" si="81"/>
        <v>249.66666666666606</v>
      </c>
      <c r="AH112" s="97" t="str">
        <f t="shared" ca="1" si="82"/>
        <v>Not Yet</v>
      </c>
      <c r="AI112" s="116">
        <f t="shared" ca="1" si="83"/>
        <v>1528.2104229559209</v>
      </c>
      <c r="AK112" s="114">
        <f t="shared" ca="1" si="84"/>
        <v>1528.2104229559209</v>
      </c>
      <c r="AL112" s="50">
        <f t="shared" ca="1" si="85"/>
        <v>750</v>
      </c>
      <c r="AM112" s="50">
        <f t="shared" ca="1" si="86"/>
        <v>100</v>
      </c>
      <c r="AN112" s="50">
        <f t="shared" ca="1" si="87"/>
        <v>110</v>
      </c>
      <c r="AO112" s="51">
        <f t="shared" ca="1" si="88"/>
        <v>249.66666666666606</v>
      </c>
      <c r="AP112" s="50" t="str">
        <f t="shared" ca="1" si="92"/>
        <v/>
      </c>
    </row>
    <row r="113" spans="2:42" x14ac:dyDescent="0.25">
      <c r="B113" s="10">
        <v>72</v>
      </c>
      <c r="C113" s="30" cm="1">
        <f t="array" aca="1" ref="C113" ca="1">_xll.RiskGamma(1,1/$B$5)</f>
        <v>100</v>
      </c>
      <c r="D113" s="31">
        <f t="shared" ca="1" si="89"/>
        <v>7200</v>
      </c>
      <c r="E113" s="20">
        <f t="shared" ca="1" si="90"/>
        <v>7910</v>
      </c>
      <c r="F113" s="32" cm="1">
        <f t="array" aca="1" ref="F113" ca="1">_xll.RiskPert($B$8,$E$8,$D$8)</f>
        <v>50</v>
      </c>
      <c r="G113" s="21">
        <f t="shared" ca="1" si="65"/>
        <v>7960</v>
      </c>
      <c r="H113" s="22">
        <f t="shared" ca="1" si="66"/>
        <v>760</v>
      </c>
      <c r="I113" s="61">
        <f t="shared" ca="1" si="67"/>
        <v>7960</v>
      </c>
      <c r="J113" s="28" cm="1">
        <f t="array" aca="1" ref="J113" ca="1">_xll.RiskUniform($B$12,$D$12)</f>
        <v>60</v>
      </c>
      <c r="K113" s="28">
        <f t="shared" ca="1" si="68"/>
        <v>8020</v>
      </c>
      <c r="L113" s="29">
        <f t="shared" ca="1" si="69"/>
        <v>0</v>
      </c>
      <c r="M113" s="20">
        <f t="shared" ca="1" si="93"/>
        <v>8020</v>
      </c>
      <c r="N113" s="21" cm="1">
        <f t="array" aca="1" ref="N113" ca="1">_xll.RiskWeibull($B$15,$C$15)</f>
        <v>93.543756289254645</v>
      </c>
      <c r="O113" s="21">
        <f t="shared" ca="1" si="70"/>
        <v>8113.5437562892548</v>
      </c>
      <c r="P113" s="22">
        <f t="shared" ca="1" si="71"/>
        <v>0</v>
      </c>
      <c r="Q113" s="61">
        <f t="shared" ca="1" si="72"/>
        <v>8113.5437562892548</v>
      </c>
      <c r="R113" s="28" cm="1">
        <f t="array" aca="1" ref="R113" ca="1">_xll.RiskGamma($B$18,1/$C$18)</f>
        <v>100</v>
      </c>
      <c r="S113" s="28" cm="1">
        <f t="array" aca="1" ref="S113" ca="1">_xll.RiskUniform($B$21,$C$21)</f>
        <v>20</v>
      </c>
      <c r="T113" s="28">
        <f t="shared" ca="1" si="73"/>
        <v>8233.5437562892548</v>
      </c>
      <c r="U113" s="28">
        <f t="shared" ca="1" si="74"/>
        <v>100</v>
      </c>
      <c r="V113" s="20">
        <f t="shared" ca="1" si="91"/>
        <v>8233.5437562892548</v>
      </c>
      <c r="W113" s="21">
        <f t="shared" si="29"/>
        <v>120</v>
      </c>
      <c r="X113" s="21">
        <f t="shared" ca="1" si="75"/>
        <v>8353.5437562892548</v>
      </c>
      <c r="Y113" s="22">
        <f t="shared" ca="1" si="76"/>
        <v>0</v>
      </c>
      <c r="Z113" s="61">
        <f t="shared" ca="1" si="77"/>
        <v>8353.5437562892548</v>
      </c>
      <c r="AA113" s="28" cm="1">
        <f t="array" aca="1" ref="AA113" ca="1">_xll.RiskPert($B$27,$C$27,$D$27)</f>
        <v>99.666666666666671</v>
      </c>
      <c r="AB113" s="28">
        <f t="shared" ca="1" si="78"/>
        <v>8453.2104229559209</v>
      </c>
      <c r="AC113" s="29">
        <f t="shared" ca="1" si="79"/>
        <v>0</v>
      </c>
      <c r="AD113" s="20" cm="1">
        <f t="array" aca="1" ref="AD113" ca="1">IF(MOD(ROW()-42, 8) = 0,INDEX(AB:AB,ROW()),INDEX(AF:AF,ROW()-1))</f>
        <v>8628.2104229559209</v>
      </c>
      <c r="AE113" s="21" cm="1">
        <f t="array" aca="1" ref="AE113" ca="1">_xll.RiskUniform($B$30,$D$30)</f>
        <v>25</v>
      </c>
      <c r="AF113" s="21">
        <f t="shared" ca="1" si="80"/>
        <v>8653.2104229559209</v>
      </c>
      <c r="AG113" s="22">
        <f t="shared" ca="1" si="81"/>
        <v>274.66666666666606</v>
      </c>
      <c r="AH113" s="98" t="str">
        <f t="shared" ca="1" si="82"/>
        <v>Not Yet</v>
      </c>
      <c r="AI113" s="117">
        <f t="shared" ca="1" si="83"/>
        <v>1453.2104229559209</v>
      </c>
      <c r="AK113" s="115">
        <f t="shared" ca="1" si="84"/>
        <v>1453.2104229559209</v>
      </c>
      <c r="AL113" s="52">
        <f t="shared" ca="1" si="85"/>
        <v>760</v>
      </c>
      <c r="AM113" s="52">
        <f t="shared" ca="1" si="86"/>
        <v>100</v>
      </c>
      <c r="AN113" s="52">
        <f t="shared" ca="1" si="87"/>
        <v>0</v>
      </c>
      <c r="AO113" s="53">
        <f t="shared" ca="1" si="88"/>
        <v>274.66666666666606</v>
      </c>
      <c r="AP113" s="52" t="str">
        <f t="shared" ca="1" si="92"/>
        <v/>
      </c>
    </row>
    <row r="114" spans="2:42" x14ac:dyDescent="0.25">
      <c r="B114" s="8">
        <v>73</v>
      </c>
      <c r="C114" s="11" cm="1">
        <f t="array" aca="1" ref="C114" ca="1">_xll.RiskGamma(1,1/$B$5)</f>
        <v>100</v>
      </c>
      <c r="D114" s="12">
        <f t="shared" ca="1" si="89"/>
        <v>7300</v>
      </c>
      <c r="E114" s="15">
        <f t="shared" ca="1" si="90"/>
        <v>8020</v>
      </c>
      <c r="F114" s="3" cm="1">
        <f t="array" aca="1" ref="F114" ca="1">_xll.RiskPert($B$8,$E$8,$D$8)</f>
        <v>50</v>
      </c>
      <c r="G114" s="16">
        <f t="shared" ca="1" si="65"/>
        <v>8070</v>
      </c>
      <c r="H114" s="17">
        <f t="shared" ca="1" si="66"/>
        <v>770</v>
      </c>
      <c r="I114" s="23">
        <f t="shared" ca="1" si="67"/>
        <v>8070</v>
      </c>
      <c r="J114" s="24" cm="1">
        <f t="array" aca="1" ref="J114" ca="1">_xll.RiskUniform($B$12,$D$12)</f>
        <v>60</v>
      </c>
      <c r="K114" s="24">
        <f t="shared" ca="1" si="68"/>
        <v>8130</v>
      </c>
      <c r="L114" s="25">
        <f t="shared" ca="1" si="69"/>
        <v>0</v>
      </c>
      <c r="M114" s="15">
        <f t="shared" ca="1" si="93"/>
        <v>8130</v>
      </c>
      <c r="N114" s="16" cm="1">
        <f t="array" aca="1" ref="N114" ca="1">_xll.RiskWeibull($B$15,$C$15)</f>
        <v>93.543756289254645</v>
      </c>
      <c r="O114" s="16">
        <f t="shared" ca="1" si="70"/>
        <v>8223.5437562892548</v>
      </c>
      <c r="P114" s="17">
        <f t="shared" ca="1" si="71"/>
        <v>0</v>
      </c>
      <c r="Q114" s="23">
        <f t="shared" ca="1" si="72"/>
        <v>8223.5437562892548</v>
      </c>
      <c r="R114" s="24" cm="1">
        <f t="array" aca="1" ref="R114" ca="1">_xll.RiskGamma($B$18,1/$C$18)</f>
        <v>100</v>
      </c>
      <c r="S114" s="24" cm="1">
        <f t="array" aca="1" ref="S114" ca="1">_xll.RiskUniform($B$21,$C$21)</f>
        <v>20</v>
      </c>
      <c r="T114" s="24">
        <f t="shared" ca="1" si="73"/>
        <v>8343.5437562892548</v>
      </c>
      <c r="U114" s="24">
        <f t="shared" ca="1" si="74"/>
        <v>100</v>
      </c>
      <c r="V114" s="15">
        <f ca="1">$T$121</f>
        <v>9113.5437562892548</v>
      </c>
      <c r="W114" s="16">
        <f t="shared" si="29"/>
        <v>120</v>
      </c>
      <c r="X114" s="16">
        <f t="shared" ca="1" si="75"/>
        <v>9233.5437562892548</v>
      </c>
      <c r="Y114" s="17">
        <f t="shared" ca="1" si="76"/>
        <v>770</v>
      </c>
      <c r="Z114" s="23">
        <f t="shared" ca="1" si="77"/>
        <v>9233.5437562892548</v>
      </c>
      <c r="AA114" s="24" cm="1">
        <f t="array" aca="1" ref="AA114" ca="1">_xll.RiskPert($B$27,$C$27,$D$27)</f>
        <v>99.666666666666671</v>
      </c>
      <c r="AB114" s="24">
        <f t="shared" ca="1" si="78"/>
        <v>9333.2104229559209</v>
      </c>
      <c r="AC114" s="25">
        <f t="shared" ca="1" si="79"/>
        <v>0</v>
      </c>
      <c r="AD114" s="15" cm="1">
        <f t="array" aca="1" ref="AD114" ca="1">IF(MOD(ROW()-42, 8) = 0,INDEX(AB:AB,ROW()),INDEX(AF:AF,ROW()-1))</f>
        <v>9333.2104229559209</v>
      </c>
      <c r="AE114" s="16" cm="1">
        <f t="array" aca="1" ref="AE114" ca="1">_xll.RiskUniform($B$30,$D$30)</f>
        <v>25</v>
      </c>
      <c r="AF114" s="16">
        <f t="shared" ca="1" si="80"/>
        <v>9358.2104229559209</v>
      </c>
      <c r="AG114" s="17">
        <f t="shared" ca="1" si="81"/>
        <v>99.66666666666606</v>
      </c>
      <c r="AH114" s="96" t="str">
        <f t="shared" ca="1" si="82"/>
        <v>Not Yet</v>
      </c>
      <c r="AI114" s="112">
        <f t="shared" ca="1" si="83"/>
        <v>2058.2104229559209</v>
      </c>
      <c r="AK114" s="113">
        <f t="shared" ca="1" si="84"/>
        <v>2058.2104229559209</v>
      </c>
      <c r="AL114" s="48">
        <f t="shared" ca="1" si="85"/>
        <v>770</v>
      </c>
      <c r="AM114" s="48">
        <f t="shared" ca="1" si="86"/>
        <v>100</v>
      </c>
      <c r="AN114" s="48">
        <f t="shared" ca="1" si="87"/>
        <v>770</v>
      </c>
      <c r="AO114" s="49">
        <f t="shared" ca="1" si="88"/>
        <v>99.66666666666606</v>
      </c>
      <c r="AP114" s="50" t="str">
        <f t="shared" ca="1" si="92"/>
        <v/>
      </c>
    </row>
    <row r="115" spans="2:42" x14ac:dyDescent="0.25">
      <c r="B115" s="9">
        <v>74</v>
      </c>
      <c r="C115" s="13" cm="1">
        <f t="array" aca="1" ref="C115" ca="1">_xll.RiskGamma(1,1/$B$5)</f>
        <v>100</v>
      </c>
      <c r="D115" s="14">
        <f t="shared" ca="1" si="89"/>
        <v>7400</v>
      </c>
      <c r="E115" s="18">
        <f t="shared" ca="1" si="90"/>
        <v>8130</v>
      </c>
      <c r="F115" s="34" cm="1">
        <f t="array" aca="1" ref="F115" ca="1">_xll.RiskPert($B$8,$E$8,$D$8)</f>
        <v>50</v>
      </c>
      <c r="G115" s="6">
        <f t="shared" ca="1" si="65"/>
        <v>8180</v>
      </c>
      <c r="H115" s="19">
        <f t="shared" ca="1" si="66"/>
        <v>780</v>
      </c>
      <c r="I115" s="26">
        <f t="shared" ca="1" si="67"/>
        <v>8180</v>
      </c>
      <c r="J115" s="7" cm="1">
        <f t="array" aca="1" ref="J115" ca="1">_xll.RiskUniform($B$12,$D$12)</f>
        <v>60</v>
      </c>
      <c r="K115" s="7">
        <f t="shared" ca="1" si="68"/>
        <v>8240</v>
      </c>
      <c r="L115" s="27">
        <f t="shared" ca="1" si="69"/>
        <v>0</v>
      </c>
      <c r="M115" s="18">
        <f t="shared" ca="1" si="93"/>
        <v>8240</v>
      </c>
      <c r="N115" s="6" cm="1">
        <f t="array" aca="1" ref="N115" ca="1">_xll.RiskWeibull($B$15,$C$15)</f>
        <v>93.543756289254645</v>
      </c>
      <c r="O115" s="6">
        <f t="shared" ca="1" si="70"/>
        <v>8333.5437562892548</v>
      </c>
      <c r="P115" s="19">
        <f t="shared" ca="1" si="71"/>
        <v>0</v>
      </c>
      <c r="Q115" s="26">
        <f t="shared" ca="1" si="72"/>
        <v>8333.5437562892548</v>
      </c>
      <c r="R115" s="7" cm="1">
        <f t="array" aca="1" ref="R115" ca="1">_xll.RiskGamma($B$18,1/$C$18)</f>
        <v>100</v>
      </c>
      <c r="S115" s="7" cm="1">
        <f t="array" aca="1" ref="S115" ca="1">_xll.RiskUniform($B$21,$C$21)</f>
        <v>20</v>
      </c>
      <c r="T115" s="7">
        <f t="shared" ca="1" si="73"/>
        <v>8453.5437562892548</v>
      </c>
      <c r="U115" s="7">
        <f t="shared" ca="1" si="74"/>
        <v>100</v>
      </c>
      <c r="V115" s="18">
        <f t="shared" ref="V115:V121" ca="1" si="94">$T$121</f>
        <v>9113.5437562892548</v>
      </c>
      <c r="W115" s="6">
        <f t="shared" si="29"/>
        <v>120</v>
      </c>
      <c r="X115" s="6">
        <f t="shared" ca="1" si="75"/>
        <v>9233.5437562892548</v>
      </c>
      <c r="Y115" s="19">
        <f t="shared" ca="1" si="76"/>
        <v>660</v>
      </c>
      <c r="Z115" s="26">
        <f t="shared" ca="1" si="77"/>
        <v>9233.5437562892548</v>
      </c>
      <c r="AA115" s="7" cm="1">
        <f t="array" aca="1" ref="AA115" ca="1">_xll.RiskPert($B$27,$C$27,$D$27)</f>
        <v>99.666666666666671</v>
      </c>
      <c r="AB115" s="7">
        <f t="shared" ca="1" si="78"/>
        <v>9333.2104229559209</v>
      </c>
      <c r="AC115" s="27">
        <f t="shared" ca="1" si="79"/>
        <v>0</v>
      </c>
      <c r="AD115" s="18" cm="1">
        <f t="array" aca="1" ref="AD115" ca="1">IF(MOD(ROW()-42, 8) = 0,INDEX(AB:AB,ROW()),INDEX(AF:AF,ROW()-1))</f>
        <v>9358.2104229559209</v>
      </c>
      <c r="AE115" s="6" cm="1">
        <f t="array" aca="1" ref="AE115" ca="1">_xll.RiskUniform($B$30,$D$30)</f>
        <v>25</v>
      </c>
      <c r="AF115" s="6">
        <f t="shared" ca="1" si="80"/>
        <v>9383.2104229559209</v>
      </c>
      <c r="AG115" s="19">
        <f t="shared" ca="1" si="81"/>
        <v>124.66666666666606</v>
      </c>
      <c r="AH115" s="97" t="str">
        <f t="shared" ca="1" si="82"/>
        <v>Not Yet</v>
      </c>
      <c r="AI115" s="116">
        <f t="shared" ca="1" si="83"/>
        <v>1983.2104229559209</v>
      </c>
      <c r="AK115" s="114">
        <f t="shared" ca="1" si="84"/>
        <v>1983.2104229559209</v>
      </c>
      <c r="AL115" s="50">
        <f t="shared" ca="1" si="85"/>
        <v>780</v>
      </c>
      <c r="AM115" s="50">
        <f t="shared" ca="1" si="86"/>
        <v>100</v>
      </c>
      <c r="AN115" s="50">
        <f t="shared" ca="1" si="87"/>
        <v>660</v>
      </c>
      <c r="AO115" s="51">
        <f t="shared" ca="1" si="88"/>
        <v>124.66666666666606</v>
      </c>
      <c r="AP115" s="50" t="str">
        <f t="shared" ca="1" si="92"/>
        <v/>
      </c>
    </row>
    <row r="116" spans="2:42" x14ac:dyDescent="0.25">
      <c r="B116" s="9">
        <v>75</v>
      </c>
      <c r="C116" s="13" cm="1">
        <f t="array" aca="1" ref="C116" ca="1">_xll.RiskGamma(1,1/$B$5)</f>
        <v>100</v>
      </c>
      <c r="D116" s="14">
        <f t="shared" ca="1" si="89"/>
        <v>7500</v>
      </c>
      <c r="E116" s="18">
        <f t="shared" ca="1" si="90"/>
        <v>8240</v>
      </c>
      <c r="F116" s="34" cm="1">
        <f t="array" aca="1" ref="F116" ca="1">_xll.RiskPert($B$8,$E$8,$D$8)</f>
        <v>50</v>
      </c>
      <c r="G116" s="6">
        <f t="shared" ca="1" si="65"/>
        <v>8290</v>
      </c>
      <c r="H116" s="19">
        <f t="shared" ca="1" si="66"/>
        <v>790</v>
      </c>
      <c r="I116" s="26">
        <f t="shared" ca="1" si="67"/>
        <v>8290</v>
      </c>
      <c r="J116" s="7" cm="1">
        <f t="array" aca="1" ref="J116" ca="1">_xll.RiskUniform($B$12,$D$12)</f>
        <v>60</v>
      </c>
      <c r="K116" s="7">
        <f t="shared" ca="1" si="68"/>
        <v>8350</v>
      </c>
      <c r="L116" s="27">
        <f t="shared" ca="1" si="69"/>
        <v>0</v>
      </c>
      <c r="M116" s="18">
        <f t="shared" ca="1" si="93"/>
        <v>8350</v>
      </c>
      <c r="N116" s="6" cm="1">
        <f t="array" aca="1" ref="N116" ca="1">_xll.RiskWeibull($B$15,$C$15)</f>
        <v>93.543756289254645</v>
      </c>
      <c r="O116" s="6">
        <f t="shared" ca="1" si="70"/>
        <v>8443.5437562892548</v>
      </c>
      <c r="P116" s="19">
        <f t="shared" ca="1" si="71"/>
        <v>0</v>
      </c>
      <c r="Q116" s="26">
        <f t="shared" ca="1" si="72"/>
        <v>8443.5437562892548</v>
      </c>
      <c r="R116" s="7" cm="1">
        <f t="array" aca="1" ref="R116" ca="1">_xll.RiskGamma($B$18,1/$C$18)</f>
        <v>100</v>
      </c>
      <c r="S116" s="7" cm="1">
        <f t="array" aca="1" ref="S116" ca="1">_xll.RiskUniform($B$21,$C$21)</f>
        <v>20</v>
      </c>
      <c r="T116" s="7">
        <f t="shared" ca="1" si="73"/>
        <v>8563.5437562892548</v>
      </c>
      <c r="U116" s="7">
        <f t="shared" ca="1" si="74"/>
        <v>100</v>
      </c>
      <c r="V116" s="18">
        <f t="shared" ca="1" si="94"/>
        <v>9113.5437562892548</v>
      </c>
      <c r="W116" s="6">
        <f t="shared" si="29"/>
        <v>120</v>
      </c>
      <c r="X116" s="6">
        <f t="shared" ca="1" si="75"/>
        <v>9233.5437562892548</v>
      </c>
      <c r="Y116" s="19">
        <f t="shared" ca="1" si="76"/>
        <v>550</v>
      </c>
      <c r="Z116" s="26">
        <f t="shared" ca="1" si="77"/>
        <v>9233.5437562892548</v>
      </c>
      <c r="AA116" s="7" cm="1">
        <f t="array" aca="1" ref="AA116" ca="1">_xll.RiskPert($B$27,$C$27,$D$27)</f>
        <v>99.666666666666671</v>
      </c>
      <c r="AB116" s="7">
        <f t="shared" ca="1" si="78"/>
        <v>9333.2104229559209</v>
      </c>
      <c r="AC116" s="27">
        <f t="shared" ca="1" si="79"/>
        <v>0</v>
      </c>
      <c r="AD116" s="18" cm="1">
        <f t="array" aca="1" ref="AD116" ca="1">IF(MOD(ROW()-42, 8) = 0,INDEX(AB:AB,ROW()),INDEX(AF:AF,ROW()-1))</f>
        <v>9383.2104229559209</v>
      </c>
      <c r="AE116" s="6" cm="1">
        <f t="array" aca="1" ref="AE116" ca="1">_xll.RiskUniform($B$30,$D$30)</f>
        <v>25</v>
      </c>
      <c r="AF116" s="6">
        <f t="shared" ca="1" si="80"/>
        <v>9408.2104229559209</v>
      </c>
      <c r="AG116" s="19">
        <f t="shared" ca="1" si="81"/>
        <v>149.66666666666606</v>
      </c>
      <c r="AH116" s="97" t="str">
        <f t="shared" ca="1" si="82"/>
        <v>Not Yet</v>
      </c>
      <c r="AI116" s="116">
        <f t="shared" ca="1" si="83"/>
        <v>1908.2104229559209</v>
      </c>
      <c r="AK116" s="114">
        <f t="shared" ca="1" si="84"/>
        <v>1908.2104229559209</v>
      </c>
      <c r="AL116" s="50">
        <f t="shared" ca="1" si="85"/>
        <v>790</v>
      </c>
      <c r="AM116" s="50">
        <f t="shared" ca="1" si="86"/>
        <v>100</v>
      </c>
      <c r="AN116" s="50">
        <f t="shared" ca="1" si="87"/>
        <v>550</v>
      </c>
      <c r="AO116" s="51">
        <f t="shared" ca="1" si="88"/>
        <v>149.66666666666606</v>
      </c>
      <c r="AP116" s="50" t="str">
        <f t="shared" ca="1" si="92"/>
        <v/>
      </c>
    </row>
    <row r="117" spans="2:42" x14ac:dyDescent="0.25">
      <c r="B117" s="9">
        <v>76</v>
      </c>
      <c r="C117" s="13" cm="1">
        <f t="array" aca="1" ref="C117" ca="1">_xll.RiskGamma(1,1/$B$5)</f>
        <v>100</v>
      </c>
      <c r="D117" s="14">
        <f t="shared" ca="1" si="89"/>
        <v>7600</v>
      </c>
      <c r="E117" s="18">
        <f t="shared" ca="1" si="90"/>
        <v>8350</v>
      </c>
      <c r="F117" s="34" cm="1">
        <f t="array" aca="1" ref="F117" ca="1">_xll.RiskPert($B$8,$E$8,$D$8)</f>
        <v>50</v>
      </c>
      <c r="G117" s="6">
        <f t="shared" ca="1" si="65"/>
        <v>8400</v>
      </c>
      <c r="H117" s="19">
        <f t="shared" ca="1" si="66"/>
        <v>800</v>
      </c>
      <c r="I117" s="26">
        <f t="shared" ca="1" si="67"/>
        <v>8400</v>
      </c>
      <c r="J117" s="7" cm="1">
        <f t="array" aca="1" ref="J117" ca="1">_xll.RiskUniform($B$12,$D$12)</f>
        <v>60</v>
      </c>
      <c r="K117" s="7">
        <f t="shared" ca="1" si="68"/>
        <v>8460</v>
      </c>
      <c r="L117" s="27">
        <f t="shared" ca="1" si="69"/>
        <v>0</v>
      </c>
      <c r="M117" s="18">
        <f t="shared" ca="1" si="93"/>
        <v>8460</v>
      </c>
      <c r="N117" s="6" cm="1">
        <f t="array" aca="1" ref="N117" ca="1">_xll.RiskWeibull($B$15,$C$15)</f>
        <v>93.543756289254645</v>
      </c>
      <c r="O117" s="6">
        <f t="shared" ca="1" si="70"/>
        <v>8553.5437562892548</v>
      </c>
      <c r="P117" s="19">
        <f t="shared" ca="1" si="71"/>
        <v>0</v>
      </c>
      <c r="Q117" s="26">
        <f t="shared" ca="1" si="72"/>
        <v>8553.5437562892548</v>
      </c>
      <c r="R117" s="7" cm="1">
        <f t="array" aca="1" ref="R117" ca="1">_xll.RiskGamma($B$18,1/$C$18)</f>
        <v>100</v>
      </c>
      <c r="S117" s="7" cm="1">
        <f t="array" aca="1" ref="S117" ca="1">_xll.RiskUniform($B$21,$C$21)</f>
        <v>20</v>
      </c>
      <c r="T117" s="7">
        <f t="shared" ca="1" si="73"/>
        <v>8673.5437562892548</v>
      </c>
      <c r="U117" s="7">
        <f t="shared" ca="1" si="74"/>
        <v>100</v>
      </c>
      <c r="V117" s="18">
        <f t="shared" ca="1" si="94"/>
        <v>9113.5437562892548</v>
      </c>
      <c r="W117" s="6">
        <f t="shared" si="29"/>
        <v>120</v>
      </c>
      <c r="X117" s="6">
        <f t="shared" ca="1" si="75"/>
        <v>9233.5437562892548</v>
      </c>
      <c r="Y117" s="19">
        <f t="shared" ca="1" si="76"/>
        <v>440</v>
      </c>
      <c r="Z117" s="26">
        <f t="shared" ca="1" si="77"/>
        <v>9233.5437562892548</v>
      </c>
      <c r="AA117" s="7" cm="1">
        <f t="array" aca="1" ref="AA117" ca="1">_xll.RiskPert($B$27,$C$27,$D$27)</f>
        <v>99.666666666666671</v>
      </c>
      <c r="AB117" s="7">
        <f t="shared" ca="1" si="78"/>
        <v>9333.2104229559209</v>
      </c>
      <c r="AC117" s="27">
        <f t="shared" ca="1" si="79"/>
        <v>0</v>
      </c>
      <c r="AD117" s="18" cm="1">
        <f t="array" aca="1" ref="AD117" ca="1">IF(MOD(ROW()-42, 8) = 0,INDEX(AB:AB,ROW()),INDEX(AF:AF,ROW()-1))</f>
        <v>9408.2104229559209</v>
      </c>
      <c r="AE117" s="6" cm="1">
        <f t="array" aca="1" ref="AE117" ca="1">_xll.RiskUniform($B$30,$D$30)</f>
        <v>25</v>
      </c>
      <c r="AF117" s="6">
        <f t="shared" ca="1" si="80"/>
        <v>9433.2104229559209</v>
      </c>
      <c r="AG117" s="19">
        <f t="shared" ca="1" si="81"/>
        <v>174.66666666666606</v>
      </c>
      <c r="AH117" s="97" t="str">
        <f t="shared" ca="1" si="82"/>
        <v>Not Yet</v>
      </c>
      <c r="AI117" s="116">
        <f t="shared" ca="1" si="83"/>
        <v>1833.2104229559209</v>
      </c>
      <c r="AK117" s="114">
        <f t="shared" ca="1" si="84"/>
        <v>1833.2104229559209</v>
      </c>
      <c r="AL117" s="50">
        <f t="shared" ca="1" si="85"/>
        <v>800</v>
      </c>
      <c r="AM117" s="50">
        <f t="shared" ca="1" si="86"/>
        <v>100</v>
      </c>
      <c r="AN117" s="50">
        <f t="shared" ca="1" si="87"/>
        <v>440</v>
      </c>
      <c r="AO117" s="51">
        <f t="shared" ca="1" si="88"/>
        <v>174.66666666666606</v>
      </c>
      <c r="AP117" s="50" t="str">
        <f t="shared" ca="1" si="92"/>
        <v/>
      </c>
    </row>
    <row r="118" spans="2:42" x14ac:dyDescent="0.25">
      <c r="B118" s="9">
        <v>77</v>
      </c>
      <c r="C118" s="13" cm="1">
        <f t="array" aca="1" ref="C118" ca="1">_xll.RiskGamma(1,1/$B$5)</f>
        <v>100</v>
      </c>
      <c r="D118" s="14">
        <f t="shared" ca="1" si="89"/>
        <v>7700</v>
      </c>
      <c r="E118" s="18">
        <f t="shared" ca="1" si="90"/>
        <v>8460</v>
      </c>
      <c r="F118" s="34" cm="1">
        <f t="array" aca="1" ref="F118" ca="1">_xll.RiskPert($B$8,$E$8,$D$8)</f>
        <v>50</v>
      </c>
      <c r="G118" s="6">
        <f t="shared" ca="1" si="65"/>
        <v>8510</v>
      </c>
      <c r="H118" s="19">
        <f t="shared" ca="1" si="66"/>
        <v>810</v>
      </c>
      <c r="I118" s="26">
        <f t="shared" ca="1" si="67"/>
        <v>8510</v>
      </c>
      <c r="J118" s="7" cm="1">
        <f t="array" aca="1" ref="J118" ca="1">_xll.RiskUniform($B$12,$D$12)</f>
        <v>60</v>
      </c>
      <c r="K118" s="7">
        <f t="shared" ca="1" si="68"/>
        <v>8570</v>
      </c>
      <c r="L118" s="27">
        <f t="shared" ca="1" si="69"/>
        <v>0</v>
      </c>
      <c r="M118" s="18">
        <f t="shared" ca="1" si="93"/>
        <v>8570</v>
      </c>
      <c r="N118" s="6" cm="1">
        <f t="array" aca="1" ref="N118" ca="1">_xll.RiskWeibull($B$15,$C$15)</f>
        <v>93.543756289254645</v>
      </c>
      <c r="O118" s="6">
        <f t="shared" ca="1" si="70"/>
        <v>8663.5437562892548</v>
      </c>
      <c r="P118" s="19">
        <f t="shared" ca="1" si="71"/>
        <v>0</v>
      </c>
      <c r="Q118" s="26">
        <f t="shared" ca="1" si="72"/>
        <v>8663.5437562892548</v>
      </c>
      <c r="R118" s="7" cm="1">
        <f t="array" aca="1" ref="R118" ca="1">_xll.RiskGamma($B$18,1/$C$18)</f>
        <v>100</v>
      </c>
      <c r="S118" s="7" cm="1">
        <f t="array" aca="1" ref="S118" ca="1">_xll.RiskUniform($B$21,$C$21)</f>
        <v>20</v>
      </c>
      <c r="T118" s="7">
        <f t="shared" ca="1" si="73"/>
        <v>8783.5437562892548</v>
      </c>
      <c r="U118" s="7">
        <f t="shared" ca="1" si="74"/>
        <v>100</v>
      </c>
      <c r="V118" s="18">
        <f t="shared" ca="1" si="94"/>
        <v>9113.5437562892548</v>
      </c>
      <c r="W118" s="6">
        <f t="shared" si="29"/>
        <v>120</v>
      </c>
      <c r="X118" s="6">
        <f t="shared" ca="1" si="75"/>
        <v>9233.5437562892548</v>
      </c>
      <c r="Y118" s="19">
        <f t="shared" ca="1" si="76"/>
        <v>330</v>
      </c>
      <c r="Z118" s="26">
        <f t="shared" ca="1" si="77"/>
        <v>9233.5437562892548</v>
      </c>
      <c r="AA118" s="7" cm="1">
        <f t="array" aca="1" ref="AA118" ca="1">_xll.RiskPert($B$27,$C$27,$D$27)</f>
        <v>99.666666666666671</v>
      </c>
      <c r="AB118" s="7">
        <f t="shared" ca="1" si="78"/>
        <v>9333.2104229559209</v>
      </c>
      <c r="AC118" s="27">
        <f t="shared" ca="1" si="79"/>
        <v>0</v>
      </c>
      <c r="AD118" s="18" cm="1">
        <f t="array" aca="1" ref="AD118" ca="1">IF(MOD(ROW()-42, 8) = 0,INDEX(AB:AB,ROW()),INDEX(AF:AF,ROW()-1))</f>
        <v>9433.2104229559209</v>
      </c>
      <c r="AE118" s="6" cm="1">
        <f t="array" aca="1" ref="AE118" ca="1">_xll.RiskUniform($B$30,$D$30)</f>
        <v>25</v>
      </c>
      <c r="AF118" s="6">
        <f t="shared" ca="1" si="80"/>
        <v>9458.2104229559209</v>
      </c>
      <c r="AG118" s="19">
        <f t="shared" ca="1" si="81"/>
        <v>199.66666666666606</v>
      </c>
      <c r="AH118" s="97" t="str">
        <f t="shared" ca="1" si="82"/>
        <v>Not Yet</v>
      </c>
      <c r="AI118" s="116">
        <f t="shared" ca="1" si="83"/>
        <v>1758.2104229559209</v>
      </c>
      <c r="AK118" s="114">
        <f t="shared" ca="1" si="84"/>
        <v>1758.2104229559209</v>
      </c>
      <c r="AL118" s="50">
        <f t="shared" ca="1" si="85"/>
        <v>810</v>
      </c>
      <c r="AM118" s="50">
        <f t="shared" ca="1" si="86"/>
        <v>100</v>
      </c>
      <c r="AN118" s="50">
        <f t="shared" ca="1" si="87"/>
        <v>330</v>
      </c>
      <c r="AO118" s="51">
        <f t="shared" ca="1" si="88"/>
        <v>199.66666666666606</v>
      </c>
      <c r="AP118" s="50" t="str">
        <f t="shared" ca="1" si="92"/>
        <v/>
      </c>
    </row>
    <row r="119" spans="2:42" x14ac:dyDescent="0.25">
      <c r="B119" s="9">
        <v>78</v>
      </c>
      <c r="C119" s="13" cm="1">
        <f t="array" aca="1" ref="C119" ca="1">_xll.RiskGamma(1,1/$B$5)</f>
        <v>100</v>
      </c>
      <c r="D119" s="14">
        <f t="shared" ca="1" si="89"/>
        <v>7800</v>
      </c>
      <c r="E119" s="18">
        <f t="shared" ca="1" si="90"/>
        <v>8570</v>
      </c>
      <c r="F119" s="34" cm="1">
        <f t="array" aca="1" ref="F119" ca="1">_xll.RiskPert($B$8,$E$8,$D$8)</f>
        <v>50</v>
      </c>
      <c r="G119" s="6">
        <f t="shared" ca="1" si="65"/>
        <v>8620</v>
      </c>
      <c r="H119" s="19">
        <f t="shared" ca="1" si="66"/>
        <v>820</v>
      </c>
      <c r="I119" s="26">
        <f t="shared" ca="1" si="67"/>
        <v>8620</v>
      </c>
      <c r="J119" s="7" cm="1">
        <f t="array" aca="1" ref="J119" ca="1">_xll.RiskUniform($B$12,$D$12)</f>
        <v>60</v>
      </c>
      <c r="K119" s="7">
        <f t="shared" ca="1" si="68"/>
        <v>8680</v>
      </c>
      <c r="L119" s="27">
        <f t="shared" ca="1" si="69"/>
        <v>0</v>
      </c>
      <c r="M119" s="18">
        <f t="shared" ca="1" si="93"/>
        <v>8680</v>
      </c>
      <c r="N119" s="6" cm="1">
        <f t="array" aca="1" ref="N119" ca="1">_xll.RiskWeibull($B$15,$C$15)</f>
        <v>93.543756289254645</v>
      </c>
      <c r="O119" s="6">
        <f t="shared" ca="1" si="70"/>
        <v>8773.5437562892548</v>
      </c>
      <c r="P119" s="19">
        <f t="shared" ca="1" si="71"/>
        <v>0</v>
      </c>
      <c r="Q119" s="26">
        <f t="shared" ca="1" si="72"/>
        <v>8773.5437562892548</v>
      </c>
      <c r="R119" s="7" cm="1">
        <f t="array" aca="1" ref="R119" ca="1">_xll.RiskGamma($B$18,1/$C$18)</f>
        <v>100</v>
      </c>
      <c r="S119" s="7" cm="1">
        <f t="array" aca="1" ref="S119" ca="1">_xll.RiskUniform($B$21,$C$21)</f>
        <v>20</v>
      </c>
      <c r="T119" s="7">
        <f t="shared" ca="1" si="73"/>
        <v>8893.5437562892548</v>
      </c>
      <c r="U119" s="7">
        <f t="shared" ca="1" si="74"/>
        <v>100</v>
      </c>
      <c r="V119" s="18">
        <f t="shared" ca="1" si="94"/>
        <v>9113.5437562892548</v>
      </c>
      <c r="W119" s="6">
        <f t="shared" si="29"/>
        <v>120</v>
      </c>
      <c r="X119" s="6">
        <f t="shared" ca="1" si="75"/>
        <v>9233.5437562892548</v>
      </c>
      <c r="Y119" s="19">
        <f t="shared" ca="1" si="76"/>
        <v>220</v>
      </c>
      <c r="Z119" s="26">
        <f t="shared" ca="1" si="77"/>
        <v>9233.5437562892548</v>
      </c>
      <c r="AA119" s="7" cm="1">
        <f t="array" aca="1" ref="AA119" ca="1">_xll.RiskPert($B$27,$C$27,$D$27)</f>
        <v>99.666666666666671</v>
      </c>
      <c r="AB119" s="7">
        <f t="shared" ca="1" si="78"/>
        <v>9333.2104229559209</v>
      </c>
      <c r="AC119" s="27">
        <f t="shared" ca="1" si="79"/>
        <v>0</v>
      </c>
      <c r="AD119" s="18" cm="1">
        <f t="array" aca="1" ref="AD119" ca="1">IF(MOD(ROW()-42, 8) = 0,INDEX(AB:AB,ROW()),INDEX(AF:AF,ROW()-1))</f>
        <v>9458.2104229559209</v>
      </c>
      <c r="AE119" s="6" cm="1">
        <f t="array" aca="1" ref="AE119" ca="1">_xll.RiskUniform($B$30,$D$30)</f>
        <v>25</v>
      </c>
      <c r="AF119" s="6">
        <f t="shared" ca="1" si="80"/>
        <v>9483.2104229559209</v>
      </c>
      <c r="AG119" s="19">
        <f t="shared" ca="1" si="81"/>
        <v>224.66666666666606</v>
      </c>
      <c r="AH119" s="97" t="str">
        <f t="shared" ca="1" si="82"/>
        <v>Not Yet</v>
      </c>
      <c r="AI119" s="116">
        <f t="shared" ca="1" si="83"/>
        <v>1683.2104229559209</v>
      </c>
      <c r="AK119" s="114">
        <f t="shared" ca="1" si="84"/>
        <v>1683.2104229559209</v>
      </c>
      <c r="AL119" s="50">
        <f t="shared" ca="1" si="85"/>
        <v>820</v>
      </c>
      <c r="AM119" s="50">
        <f t="shared" ca="1" si="86"/>
        <v>100</v>
      </c>
      <c r="AN119" s="50">
        <f t="shared" ca="1" si="87"/>
        <v>220</v>
      </c>
      <c r="AO119" s="51">
        <f t="shared" ca="1" si="88"/>
        <v>224.66666666666606</v>
      </c>
      <c r="AP119" s="50" t="str">
        <f t="shared" ca="1" si="92"/>
        <v/>
      </c>
    </row>
    <row r="120" spans="2:42" x14ac:dyDescent="0.25">
      <c r="B120" s="9">
        <v>79</v>
      </c>
      <c r="C120" s="13" cm="1">
        <f t="array" aca="1" ref="C120" ca="1">_xll.RiskGamma(1,1/$B$5)</f>
        <v>100</v>
      </c>
      <c r="D120" s="14">
        <f t="shared" ca="1" si="89"/>
        <v>7900</v>
      </c>
      <c r="E120" s="18">
        <f t="shared" ca="1" si="90"/>
        <v>8680</v>
      </c>
      <c r="F120" s="34" cm="1">
        <f t="array" aca="1" ref="F120" ca="1">_xll.RiskPert($B$8,$E$8,$D$8)</f>
        <v>50</v>
      </c>
      <c r="G120" s="6">
        <f t="shared" ca="1" si="65"/>
        <v>8730</v>
      </c>
      <c r="H120" s="19">
        <f t="shared" ca="1" si="66"/>
        <v>830</v>
      </c>
      <c r="I120" s="26">
        <f t="shared" ca="1" si="67"/>
        <v>8730</v>
      </c>
      <c r="J120" s="7" cm="1">
        <f t="array" aca="1" ref="J120" ca="1">_xll.RiskUniform($B$12,$D$12)</f>
        <v>60</v>
      </c>
      <c r="K120" s="7">
        <f t="shared" ca="1" si="68"/>
        <v>8790</v>
      </c>
      <c r="L120" s="27">
        <f t="shared" ca="1" si="69"/>
        <v>0</v>
      </c>
      <c r="M120" s="18">
        <f t="shared" ca="1" si="93"/>
        <v>8790</v>
      </c>
      <c r="N120" s="6" cm="1">
        <f t="array" aca="1" ref="N120" ca="1">_xll.RiskWeibull($B$15,$C$15)</f>
        <v>93.543756289254645</v>
      </c>
      <c r="O120" s="6">
        <f t="shared" ca="1" si="70"/>
        <v>8883.5437562892548</v>
      </c>
      <c r="P120" s="19">
        <f t="shared" ca="1" si="71"/>
        <v>0</v>
      </c>
      <c r="Q120" s="26">
        <f t="shared" ca="1" si="72"/>
        <v>8883.5437562892548</v>
      </c>
      <c r="R120" s="7" cm="1">
        <f t="array" aca="1" ref="R120" ca="1">_xll.RiskGamma($B$18,1/$C$18)</f>
        <v>100</v>
      </c>
      <c r="S120" s="7" cm="1">
        <f t="array" aca="1" ref="S120" ca="1">_xll.RiskUniform($B$21,$C$21)</f>
        <v>20</v>
      </c>
      <c r="T120" s="7">
        <f t="shared" ca="1" si="73"/>
        <v>9003.5437562892548</v>
      </c>
      <c r="U120" s="7">
        <f t="shared" ca="1" si="74"/>
        <v>100</v>
      </c>
      <c r="V120" s="18">
        <f t="shared" ca="1" si="94"/>
        <v>9113.5437562892548</v>
      </c>
      <c r="W120" s="6">
        <f t="shared" si="29"/>
        <v>120</v>
      </c>
      <c r="X120" s="6">
        <f t="shared" ca="1" si="75"/>
        <v>9233.5437562892548</v>
      </c>
      <c r="Y120" s="19">
        <f t="shared" ca="1" si="76"/>
        <v>110</v>
      </c>
      <c r="Z120" s="26">
        <f t="shared" ca="1" si="77"/>
        <v>9233.5437562892548</v>
      </c>
      <c r="AA120" s="7" cm="1">
        <f t="array" aca="1" ref="AA120" ca="1">_xll.RiskPert($B$27,$C$27,$D$27)</f>
        <v>99.666666666666671</v>
      </c>
      <c r="AB120" s="7">
        <f t="shared" ca="1" si="78"/>
        <v>9333.2104229559209</v>
      </c>
      <c r="AC120" s="27">
        <f t="shared" ca="1" si="79"/>
        <v>0</v>
      </c>
      <c r="AD120" s="18" cm="1">
        <f t="array" aca="1" ref="AD120" ca="1">IF(MOD(ROW()-42, 8) = 0,INDEX(AB:AB,ROW()),INDEX(AF:AF,ROW()-1))</f>
        <v>9483.2104229559209</v>
      </c>
      <c r="AE120" s="6" cm="1">
        <f t="array" aca="1" ref="AE120" ca="1">_xll.RiskUniform($B$30,$D$30)</f>
        <v>25</v>
      </c>
      <c r="AF120" s="6">
        <f t="shared" ca="1" si="80"/>
        <v>9508.2104229559209</v>
      </c>
      <c r="AG120" s="19">
        <f t="shared" ca="1" si="81"/>
        <v>249.66666666666606</v>
      </c>
      <c r="AH120" s="97" t="str">
        <f t="shared" ca="1" si="82"/>
        <v>Not Yet</v>
      </c>
      <c r="AI120" s="116">
        <f t="shared" ca="1" si="83"/>
        <v>1608.2104229559209</v>
      </c>
      <c r="AK120" s="114">
        <f t="shared" ca="1" si="84"/>
        <v>1608.2104229559209</v>
      </c>
      <c r="AL120" s="50">
        <f t="shared" ca="1" si="85"/>
        <v>830</v>
      </c>
      <c r="AM120" s="50">
        <f t="shared" ca="1" si="86"/>
        <v>100</v>
      </c>
      <c r="AN120" s="50">
        <f t="shared" ca="1" si="87"/>
        <v>110</v>
      </c>
      <c r="AO120" s="51">
        <f t="shared" ca="1" si="88"/>
        <v>249.66666666666606</v>
      </c>
      <c r="AP120" s="50" t="str">
        <f t="shared" ca="1" si="92"/>
        <v/>
      </c>
    </row>
    <row r="121" spans="2:42" x14ac:dyDescent="0.25">
      <c r="B121" s="10">
        <v>80</v>
      </c>
      <c r="C121" s="30" cm="1">
        <f t="array" aca="1" ref="C121" ca="1">_xll.RiskGamma(1,1/$B$5)</f>
        <v>100</v>
      </c>
      <c r="D121" s="31">
        <f t="shared" ca="1" si="89"/>
        <v>8000</v>
      </c>
      <c r="E121" s="20">
        <f t="shared" ca="1" si="90"/>
        <v>8790</v>
      </c>
      <c r="F121" s="32" cm="1">
        <f t="array" aca="1" ref="F121" ca="1">_xll.RiskPert($B$8,$E$8,$D$8)</f>
        <v>50</v>
      </c>
      <c r="G121" s="21">
        <f t="shared" ca="1" si="65"/>
        <v>8840</v>
      </c>
      <c r="H121" s="22">
        <f t="shared" ca="1" si="66"/>
        <v>840</v>
      </c>
      <c r="I121" s="61">
        <f t="shared" ca="1" si="67"/>
        <v>8840</v>
      </c>
      <c r="J121" s="28" cm="1">
        <f t="array" aca="1" ref="J121" ca="1">_xll.RiskUniform($B$12,$D$12)</f>
        <v>60</v>
      </c>
      <c r="K121" s="28">
        <f t="shared" ca="1" si="68"/>
        <v>8900</v>
      </c>
      <c r="L121" s="29">
        <f t="shared" ca="1" si="69"/>
        <v>0</v>
      </c>
      <c r="M121" s="20">
        <f t="shared" ca="1" si="93"/>
        <v>8900</v>
      </c>
      <c r="N121" s="21" cm="1">
        <f t="array" aca="1" ref="N121" ca="1">_xll.RiskWeibull($B$15,$C$15)</f>
        <v>93.543756289254645</v>
      </c>
      <c r="O121" s="21">
        <f t="shared" ca="1" si="70"/>
        <v>8993.5437562892548</v>
      </c>
      <c r="P121" s="22">
        <f t="shared" ca="1" si="71"/>
        <v>0</v>
      </c>
      <c r="Q121" s="61">
        <f t="shared" ca="1" si="72"/>
        <v>8993.5437562892548</v>
      </c>
      <c r="R121" s="28" cm="1">
        <f t="array" aca="1" ref="R121" ca="1">_xll.RiskGamma($B$18,1/$C$18)</f>
        <v>100</v>
      </c>
      <c r="S121" s="28" cm="1">
        <f t="array" aca="1" ref="S121" ca="1">_xll.RiskUniform($B$21,$C$21)</f>
        <v>20</v>
      </c>
      <c r="T121" s="28">
        <f t="shared" ca="1" si="73"/>
        <v>9113.5437562892548</v>
      </c>
      <c r="U121" s="28">
        <f t="shared" ca="1" si="74"/>
        <v>100</v>
      </c>
      <c r="V121" s="20">
        <f t="shared" ca="1" si="94"/>
        <v>9113.5437562892548</v>
      </c>
      <c r="W121" s="21">
        <f t="shared" si="29"/>
        <v>120</v>
      </c>
      <c r="X121" s="21">
        <f t="shared" ca="1" si="75"/>
        <v>9233.5437562892548</v>
      </c>
      <c r="Y121" s="22">
        <f t="shared" ca="1" si="76"/>
        <v>0</v>
      </c>
      <c r="Z121" s="61">
        <f t="shared" ca="1" si="77"/>
        <v>9233.5437562892548</v>
      </c>
      <c r="AA121" s="28" cm="1">
        <f t="array" aca="1" ref="AA121" ca="1">_xll.RiskPert($B$27,$C$27,$D$27)</f>
        <v>99.666666666666671</v>
      </c>
      <c r="AB121" s="28">
        <f t="shared" ca="1" si="78"/>
        <v>9333.2104229559209</v>
      </c>
      <c r="AC121" s="29">
        <f t="shared" ca="1" si="79"/>
        <v>0</v>
      </c>
      <c r="AD121" s="20" cm="1">
        <f t="array" aca="1" ref="AD121" ca="1">IF(MOD(ROW()-42, 8) = 0,INDEX(AB:AB,ROW()),INDEX(AF:AF,ROW()-1))</f>
        <v>9508.2104229559209</v>
      </c>
      <c r="AE121" s="21" cm="1">
        <f t="array" aca="1" ref="AE121" ca="1">_xll.RiskUniform($B$30,$D$30)</f>
        <v>25</v>
      </c>
      <c r="AF121" s="21">
        <f t="shared" ca="1" si="80"/>
        <v>9533.2104229559209</v>
      </c>
      <c r="AG121" s="22">
        <f t="shared" ca="1" si="81"/>
        <v>274.66666666666606</v>
      </c>
      <c r="AH121" s="98" t="str">
        <f t="shared" ca="1" si="82"/>
        <v>Not Yet</v>
      </c>
      <c r="AI121" s="117">
        <f t="shared" ca="1" si="83"/>
        <v>1533.2104229559209</v>
      </c>
      <c r="AK121" s="115">
        <f t="shared" ca="1" si="84"/>
        <v>1533.2104229559209</v>
      </c>
      <c r="AL121" s="52">
        <f t="shared" ca="1" si="85"/>
        <v>840</v>
      </c>
      <c r="AM121" s="52">
        <f t="shared" ca="1" si="86"/>
        <v>100</v>
      </c>
      <c r="AN121" s="52">
        <f t="shared" ca="1" si="87"/>
        <v>0</v>
      </c>
      <c r="AO121" s="53">
        <f t="shared" ca="1" si="88"/>
        <v>274.66666666666606</v>
      </c>
      <c r="AP121" s="52" t="str">
        <f t="shared" ca="1" si="92"/>
        <v/>
      </c>
    </row>
    <row r="122" spans="2:42" x14ac:dyDescent="0.25">
      <c r="B122" s="8">
        <v>81</v>
      </c>
      <c r="C122" s="11" cm="1">
        <f t="array" aca="1" ref="C122" ca="1">_xll.RiskGamma(1,1/$B$5)</f>
        <v>100</v>
      </c>
      <c r="D122" s="12">
        <f t="shared" ca="1" si="89"/>
        <v>8100</v>
      </c>
      <c r="E122" s="15">
        <f t="shared" ca="1" si="90"/>
        <v>8900</v>
      </c>
      <c r="F122" s="3" cm="1">
        <f t="array" aca="1" ref="F122" ca="1">_xll.RiskPert($B$8,$E$8,$D$8)</f>
        <v>50</v>
      </c>
      <c r="G122" s="16">
        <f t="shared" ca="1" si="65"/>
        <v>8950</v>
      </c>
      <c r="H122" s="17">
        <f t="shared" ca="1" si="66"/>
        <v>850</v>
      </c>
      <c r="I122" s="23">
        <f t="shared" ca="1" si="67"/>
        <v>8950</v>
      </c>
      <c r="J122" s="24" cm="1">
        <f t="array" aca="1" ref="J122" ca="1">_xll.RiskUniform($B$12,$D$12)</f>
        <v>60</v>
      </c>
      <c r="K122" s="24">
        <f t="shared" ca="1" si="68"/>
        <v>9010</v>
      </c>
      <c r="L122" s="25">
        <f t="shared" ca="1" si="69"/>
        <v>0</v>
      </c>
      <c r="M122" s="15">
        <f t="shared" ca="1" si="93"/>
        <v>9010</v>
      </c>
      <c r="N122" s="16" cm="1">
        <f t="array" aca="1" ref="N122" ca="1">_xll.RiskWeibull($B$15,$C$15)</f>
        <v>93.543756289254645</v>
      </c>
      <c r="O122" s="16">
        <f t="shared" ca="1" si="70"/>
        <v>9103.5437562892548</v>
      </c>
      <c r="P122" s="17">
        <f t="shared" ca="1" si="71"/>
        <v>0</v>
      </c>
      <c r="Q122" s="23">
        <f t="shared" ca="1" si="72"/>
        <v>9103.5437562892548</v>
      </c>
      <c r="R122" s="24" cm="1">
        <f t="array" aca="1" ref="R122" ca="1">_xll.RiskGamma($B$18,1/$C$18)</f>
        <v>100</v>
      </c>
      <c r="S122" s="24" cm="1">
        <f t="array" aca="1" ref="S122" ca="1">_xll.RiskUniform($B$21,$C$21)</f>
        <v>20</v>
      </c>
      <c r="T122" s="24">
        <f t="shared" ca="1" si="73"/>
        <v>9223.5437562892548</v>
      </c>
      <c r="U122" s="24">
        <f t="shared" ca="1" si="74"/>
        <v>100</v>
      </c>
      <c r="V122" s="15">
        <f ca="1">$T$129</f>
        <v>9993.5437562892548</v>
      </c>
      <c r="W122" s="16">
        <f t="shared" si="29"/>
        <v>120</v>
      </c>
      <c r="X122" s="16">
        <f t="shared" ca="1" si="75"/>
        <v>10113.543756289255</v>
      </c>
      <c r="Y122" s="17">
        <f t="shared" ca="1" si="76"/>
        <v>770</v>
      </c>
      <c r="Z122" s="23">
        <f t="shared" ca="1" si="77"/>
        <v>10113.543756289255</v>
      </c>
      <c r="AA122" s="24" cm="1">
        <f t="array" aca="1" ref="AA122" ca="1">_xll.RiskPert($B$27,$C$27,$D$27)</f>
        <v>99.666666666666671</v>
      </c>
      <c r="AB122" s="24">
        <f t="shared" ca="1" si="78"/>
        <v>10213.210422955921</v>
      </c>
      <c r="AC122" s="25">
        <f t="shared" ca="1" si="79"/>
        <v>0</v>
      </c>
      <c r="AD122" s="15" cm="1">
        <f t="array" aca="1" ref="AD122" ca="1">IF(MOD(ROW()-42, 8) = 0,INDEX(AB:AB,ROW()),INDEX(AF:AF,ROW()-1))</f>
        <v>10213.210422955921</v>
      </c>
      <c r="AE122" s="16" cm="1">
        <f t="array" aca="1" ref="AE122" ca="1">_xll.RiskUniform($B$30,$D$30)</f>
        <v>25</v>
      </c>
      <c r="AF122" s="16">
        <f t="shared" ca="1" si="80"/>
        <v>10238.210422955921</v>
      </c>
      <c r="AG122" s="17">
        <f t="shared" ca="1" si="81"/>
        <v>99.66666666666606</v>
      </c>
      <c r="AH122" s="96" t="str">
        <f t="shared" ca="1" si="82"/>
        <v>Stop,Reached</v>
      </c>
      <c r="AI122" s="112">
        <f t="shared" ca="1" si="83"/>
        <v>2138.2104229559209</v>
      </c>
      <c r="AK122" s="113" t="str">
        <f t="shared" ca="1" si="84"/>
        <v/>
      </c>
      <c r="AL122" s="48" t="str">
        <f t="shared" ca="1" si="85"/>
        <v/>
      </c>
      <c r="AM122" s="48" t="str">
        <f t="shared" ca="1" si="86"/>
        <v/>
      </c>
      <c r="AN122" s="48" t="str">
        <f t="shared" ca="1" si="87"/>
        <v/>
      </c>
      <c r="AO122" s="49" t="str">
        <f t="shared" ca="1" si="88"/>
        <v/>
      </c>
      <c r="AP122" s="50" t="str">
        <f t="shared" ca="1" si="92"/>
        <v/>
      </c>
    </row>
    <row r="123" spans="2:42" x14ac:dyDescent="0.25">
      <c r="B123" s="9">
        <v>82</v>
      </c>
      <c r="C123" s="13" cm="1">
        <f t="array" aca="1" ref="C123" ca="1">_xll.RiskGamma(1,1/$B$5)</f>
        <v>100</v>
      </c>
      <c r="D123" s="14">
        <f t="shared" ca="1" si="89"/>
        <v>8200</v>
      </c>
      <c r="E123" s="18">
        <f t="shared" ca="1" si="90"/>
        <v>9010</v>
      </c>
      <c r="F123" s="34" cm="1">
        <f t="array" aca="1" ref="F123" ca="1">_xll.RiskPert($B$8,$E$8,$D$8)</f>
        <v>50</v>
      </c>
      <c r="G123" s="6">
        <f t="shared" ca="1" si="65"/>
        <v>9060</v>
      </c>
      <c r="H123" s="19">
        <f t="shared" ca="1" si="66"/>
        <v>860</v>
      </c>
      <c r="I123" s="26">
        <f t="shared" ca="1" si="67"/>
        <v>9060</v>
      </c>
      <c r="J123" s="7" cm="1">
        <f t="array" aca="1" ref="J123" ca="1">_xll.RiskUniform($B$12,$D$12)</f>
        <v>60</v>
      </c>
      <c r="K123" s="7">
        <f t="shared" ca="1" si="68"/>
        <v>9120</v>
      </c>
      <c r="L123" s="27">
        <f t="shared" ca="1" si="69"/>
        <v>0</v>
      </c>
      <c r="M123" s="18">
        <f t="shared" ca="1" si="93"/>
        <v>9120</v>
      </c>
      <c r="N123" s="6" cm="1">
        <f t="array" aca="1" ref="N123" ca="1">_xll.RiskWeibull($B$15,$C$15)</f>
        <v>93.543756289254645</v>
      </c>
      <c r="O123" s="6">
        <f t="shared" ca="1" si="70"/>
        <v>9213.5437562892548</v>
      </c>
      <c r="P123" s="19">
        <f t="shared" ca="1" si="71"/>
        <v>0</v>
      </c>
      <c r="Q123" s="26">
        <f t="shared" ca="1" si="72"/>
        <v>9213.5437562892548</v>
      </c>
      <c r="R123" s="7" cm="1">
        <f t="array" aca="1" ref="R123" ca="1">_xll.RiskGamma($B$18,1/$C$18)</f>
        <v>100</v>
      </c>
      <c r="S123" s="7" cm="1">
        <f t="array" aca="1" ref="S123" ca="1">_xll.RiskUniform($B$21,$C$21)</f>
        <v>20</v>
      </c>
      <c r="T123" s="7">
        <f t="shared" ca="1" si="73"/>
        <v>9333.5437562892548</v>
      </c>
      <c r="U123" s="7">
        <f t="shared" ca="1" si="74"/>
        <v>100</v>
      </c>
      <c r="V123" s="18">
        <f t="shared" ref="V123:V129" ca="1" si="95">$T$129</f>
        <v>9993.5437562892548</v>
      </c>
      <c r="W123" s="6">
        <f t="shared" si="29"/>
        <v>120</v>
      </c>
      <c r="X123" s="6">
        <f t="shared" ca="1" si="75"/>
        <v>10113.543756289255</v>
      </c>
      <c r="Y123" s="19">
        <f t="shared" ca="1" si="76"/>
        <v>660</v>
      </c>
      <c r="Z123" s="26">
        <f t="shared" ca="1" si="77"/>
        <v>10113.543756289255</v>
      </c>
      <c r="AA123" s="7" cm="1">
        <f t="array" aca="1" ref="AA123" ca="1">_xll.RiskPert($B$27,$C$27,$D$27)</f>
        <v>99.666666666666671</v>
      </c>
      <c r="AB123" s="7">
        <f t="shared" ca="1" si="78"/>
        <v>10213.210422955921</v>
      </c>
      <c r="AC123" s="27">
        <f t="shared" ca="1" si="79"/>
        <v>0</v>
      </c>
      <c r="AD123" s="18" cm="1">
        <f t="array" aca="1" ref="AD123" ca="1">IF(MOD(ROW()-42, 8) = 0,INDEX(AB:AB,ROW()),INDEX(AF:AF,ROW()-1))</f>
        <v>10238.210422955921</v>
      </c>
      <c r="AE123" s="6" cm="1">
        <f t="array" aca="1" ref="AE123" ca="1">_xll.RiskUniform($B$30,$D$30)</f>
        <v>25</v>
      </c>
      <c r="AF123" s="6">
        <f t="shared" ca="1" si="80"/>
        <v>10263.210422955921</v>
      </c>
      <c r="AG123" s="19">
        <f t="shared" ca="1" si="81"/>
        <v>124.66666666666606</v>
      </c>
      <c r="AH123" s="97" t="str">
        <f t="shared" ca="1" si="82"/>
        <v>Stop,Reached</v>
      </c>
      <c r="AI123" s="116">
        <f t="shared" ca="1" si="83"/>
        <v>2063.2104229559209</v>
      </c>
      <c r="AK123" s="114" t="str">
        <f t="shared" ca="1" si="84"/>
        <v/>
      </c>
      <c r="AL123" s="50" t="str">
        <f t="shared" ca="1" si="85"/>
        <v/>
      </c>
      <c r="AM123" s="50" t="str">
        <f t="shared" ca="1" si="86"/>
        <v/>
      </c>
      <c r="AN123" s="50" t="str">
        <f t="shared" ca="1" si="87"/>
        <v/>
      </c>
      <c r="AO123" s="51" t="str">
        <f t="shared" ca="1" si="88"/>
        <v/>
      </c>
      <c r="AP123" s="50" t="str">
        <f t="shared" ca="1" si="92"/>
        <v/>
      </c>
    </row>
    <row r="124" spans="2:42" x14ac:dyDescent="0.25">
      <c r="B124" s="9">
        <v>83</v>
      </c>
      <c r="C124" s="13" cm="1">
        <f t="array" aca="1" ref="C124" ca="1">_xll.RiskGamma(1,1/$B$5)</f>
        <v>100</v>
      </c>
      <c r="D124" s="14">
        <f t="shared" ca="1" si="89"/>
        <v>8300</v>
      </c>
      <c r="E124" s="18">
        <f t="shared" ca="1" si="90"/>
        <v>9120</v>
      </c>
      <c r="F124" s="34" cm="1">
        <f t="array" aca="1" ref="F124" ca="1">_xll.RiskPert($B$8,$E$8,$D$8)</f>
        <v>50</v>
      </c>
      <c r="G124" s="6">
        <f t="shared" ca="1" si="65"/>
        <v>9170</v>
      </c>
      <c r="H124" s="19">
        <f t="shared" ca="1" si="66"/>
        <v>870</v>
      </c>
      <c r="I124" s="26">
        <f t="shared" ca="1" si="67"/>
        <v>9170</v>
      </c>
      <c r="J124" s="7" cm="1">
        <f t="array" aca="1" ref="J124" ca="1">_xll.RiskUniform($B$12,$D$12)</f>
        <v>60</v>
      </c>
      <c r="K124" s="7">
        <f t="shared" ca="1" si="68"/>
        <v>9230</v>
      </c>
      <c r="L124" s="27">
        <f t="shared" ca="1" si="69"/>
        <v>0</v>
      </c>
      <c r="M124" s="18">
        <f t="shared" ca="1" si="93"/>
        <v>9230</v>
      </c>
      <c r="N124" s="6" cm="1">
        <f t="array" aca="1" ref="N124" ca="1">_xll.RiskWeibull($B$15,$C$15)</f>
        <v>93.543756289254645</v>
      </c>
      <c r="O124" s="6">
        <f t="shared" ca="1" si="70"/>
        <v>9323.5437562892548</v>
      </c>
      <c r="P124" s="19">
        <f t="shared" ca="1" si="71"/>
        <v>0</v>
      </c>
      <c r="Q124" s="26">
        <f t="shared" ca="1" si="72"/>
        <v>9323.5437562892548</v>
      </c>
      <c r="R124" s="7" cm="1">
        <f t="array" aca="1" ref="R124" ca="1">_xll.RiskGamma($B$18,1/$C$18)</f>
        <v>100</v>
      </c>
      <c r="S124" s="7" cm="1">
        <f t="array" aca="1" ref="S124" ca="1">_xll.RiskUniform($B$21,$C$21)</f>
        <v>20</v>
      </c>
      <c r="T124" s="7">
        <f t="shared" ca="1" si="73"/>
        <v>9443.5437562892548</v>
      </c>
      <c r="U124" s="7">
        <f t="shared" ca="1" si="74"/>
        <v>100</v>
      </c>
      <c r="V124" s="18">
        <f t="shared" ca="1" si="95"/>
        <v>9993.5437562892548</v>
      </c>
      <c r="W124" s="6">
        <f t="shared" si="29"/>
        <v>120</v>
      </c>
      <c r="X124" s="6">
        <f t="shared" ca="1" si="75"/>
        <v>10113.543756289255</v>
      </c>
      <c r="Y124" s="19">
        <f t="shared" ca="1" si="76"/>
        <v>550</v>
      </c>
      <c r="Z124" s="26">
        <f t="shared" ca="1" si="77"/>
        <v>10113.543756289255</v>
      </c>
      <c r="AA124" s="7" cm="1">
        <f t="array" aca="1" ref="AA124" ca="1">_xll.RiskPert($B$27,$C$27,$D$27)</f>
        <v>99.666666666666671</v>
      </c>
      <c r="AB124" s="7">
        <f t="shared" ca="1" si="78"/>
        <v>10213.210422955921</v>
      </c>
      <c r="AC124" s="27">
        <f t="shared" ca="1" si="79"/>
        <v>0</v>
      </c>
      <c r="AD124" s="18" cm="1">
        <f t="array" aca="1" ref="AD124" ca="1">IF(MOD(ROW()-42, 8) = 0,INDEX(AB:AB,ROW()),INDEX(AF:AF,ROW()-1))</f>
        <v>10263.210422955921</v>
      </c>
      <c r="AE124" s="6" cm="1">
        <f t="array" aca="1" ref="AE124" ca="1">_xll.RiskUniform($B$30,$D$30)</f>
        <v>25</v>
      </c>
      <c r="AF124" s="6">
        <f t="shared" ca="1" si="80"/>
        <v>10288.210422955921</v>
      </c>
      <c r="AG124" s="19">
        <f t="shared" ca="1" si="81"/>
        <v>149.66666666666606</v>
      </c>
      <c r="AH124" s="97" t="str">
        <f t="shared" ca="1" si="82"/>
        <v>Stop,Reached</v>
      </c>
      <c r="AI124" s="116">
        <f t="shared" ca="1" si="83"/>
        <v>1988.2104229559209</v>
      </c>
      <c r="AK124" s="114" t="str">
        <f t="shared" ca="1" si="84"/>
        <v/>
      </c>
      <c r="AL124" s="50" t="str">
        <f t="shared" ca="1" si="85"/>
        <v/>
      </c>
      <c r="AM124" s="50" t="str">
        <f t="shared" ca="1" si="86"/>
        <v/>
      </c>
      <c r="AN124" s="50" t="str">
        <f t="shared" ca="1" si="87"/>
        <v/>
      </c>
      <c r="AO124" s="51" t="str">
        <f t="shared" ca="1" si="88"/>
        <v/>
      </c>
      <c r="AP124" s="50" t="str">
        <f t="shared" ca="1" si="92"/>
        <v/>
      </c>
    </row>
    <row r="125" spans="2:42" x14ac:dyDescent="0.25">
      <c r="B125" s="9">
        <v>84</v>
      </c>
      <c r="C125" s="13" cm="1">
        <f t="array" aca="1" ref="C125" ca="1">_xll.RiskGamma(1,1/$B$5)</f>
        <v>100</v>
      </c>
      <c r="D125" s="14">
        <f t="shared" ca="1" si="89"/>
        <v>8400</v>
      </c>
      <c r="E125" s="18">
        <f t="shared" ca="1" si="90"/>
        <v>9230</v>
      </c>
      <c r="F125" s="34" cm="1">
        <f t="array" aca="1" ref="F125" ca="1">_xll.RiskPert($B$8,$E$8,$D$8)</f>
        <v>50</v>
      </c>
      <c r="G125" s="6">
        <f t="shared" ca="1" si="65"/>
        <v>9280</v>
      </c>
      <c r="H125" s="19">
        <f t="shared" ca="1" si="66"/>
        <v>880</v>
      </c>
      <c r="I125" s="26">
        <f t="shared" ca="1" si="67"/>
        <v>9280</v>
      </c>
      <c r="J125" s="7" cm="1">
        <f t="array" aca="1" ref="J125" ca="1">_xll.RiskUniform($B$12,$D$12)</f>
        <v>60</v>
      </c>
      <c r="K125" s="7">
        <f t="shared" ca="1" si="68"/>
        <v>9340</v>
      </c>
      <c r="L125" s="27">
        <f t="shared" ca="1" si="69"/>
        <v>0</v>
      </c>
      <c r="M125" s="18">
        <f t="shared" ca="1" si="93"/>
        <v>9340</v>
      </c>
      <c r="N125" s="6" cm="1">
        <f t="array" aca="1" ref="N125" ca="1">_xll.RiskWeibull($B$15,$C$15)</f>
        <v>93.543756289254645</v>
      </c>
      <c r="O125" s="6">
        <f t="shared" ca="1" si="70"/>
        <v>9433.5437562892548</v>
      </c>
      <c r="P125" s="19">
        <f t="shared" ca="1" si="71"/>
        <v>0</v>
      </c>
      <c r="Q125" s="26">
        <f t="shared" ca="1" si="72"/>
        <v>9433.5437562892548</v>
      </c>
      <c r="R125" s="7" cm="1">
        <f t="array" aca="1" ref="R125" ca="1">_xll.RiskGamma($B$18,1/$C$18)</f>
        <v>100</v>
      </c>
      <c r="S125" s="7" cm="1">
        <f t="array" aca="1" ref="S125" ca="1">_xll.RiskUniform($B$21,$C$21)</f>
        <v>20</v>
      </c>
      <c r="T125" s="7">
        <f t="shared" ca="1" si="73"/>
        <v>9553.5437562892548</v>
      </c>
      <c r="U125" s="7">
        <f t="shared" ca="1" si="74"/>
        <v>100</v>
      </c>
      <c r="V125" s="18">
        <f t="shared" ca="1" si="95"/>
        <v>9993.5437562892548</v>
      </c>
      <c r="W125" s="6">
        <f t="shared" si="29"/>
        <v>120</v>
      </c>
      <c r="X125" s="6">
        <f t="shared" ca="1" si="75"/>
        <v>10113.543756289255</v>
      </c>
      <c r="Y125" s="19">
        <f t="shared" ca="1" si="76"/>
        <v>440</v>
      </c>
      <c r="Z125" s="26">
        <f t="shared" ca="1" si="77"/>
        <v>10113.543756289255</v>
      </c>
      <c r="AA125" s="7" cm="1">
        <f t="array" aca="1" ref="AA125" ca="1">_xll.RiskPert($B$27,$C$27,$D$27)</f>
        <v>99.666666666666671</v>
      </c>
      <c r="AB125" s="7">
        <f t="shared" ca="1" si="78"/>
        <v>10213.210422955921</v>
      </c>
      <c r="AC125" s="27">
        <f t="shared" ca="1" si="79"/>
        <v>0</v>
      </c>
      <c r="AD125" s="18" cm="1">
        <f t="array" aca="1" ref="AD125" ca="1">IF(MOD(ROW()-42, 8) = 0,INDEX(AB:AB,ROW()),INDEX(AF:AF,ROW()-1))</f>
        <v>10288.210422955921</v>
      </c>
      <c r="AE125" s="6" cm="1">
        <f t="array" aca="1" ref="AE125" ca="1">_xll.RiskUniform($B$30,$D$30)</f>
        <v>25</v>
      </c>
      <c r="AF125" s="6">
        <f t="shared" ca="1" si="80"/>
        <v>10313.210422955921</v>
      </c>
      <c r="AG125" s="19">
        <f t="shared" ca="1" si="81"/>
        <v>174.66666666666606</v>
      </c>
      <c r="AH125" s="97" t="str">
        <f t="shared" ca="1" si="82"/>
        <v>Stop,Reached</v>
      </c>
      <c r="AI125" s="116">
        <f t="shared" ca="1" si="83"/>
        <v>1913.2104229559209</v>
      </c>
      <c r="AK125" s="114" t="str">
        <f t="shared" ca="1" si="84"/>
        <v/>
      </c>
      <c r="AL125" s="50" t="str">
        <f t="shared" ca="1" si="85"/>
        <v/>
      </c>
      <c r="AM125" s="50" t="str">
        <f t="shared" ca="1" si="86"/>
        <v/>
      </c>
      <c r="AN125" s="50" t="str">
        <f t="shared" ca="1" si="87"/>
        <v/>
      </c>
      <c r="AO125" s="51" t="str">
        <f t="shared" ca="1" si="88"/>
        <v/>
      </c>
      <c r="AP125" s="50" t="str">
        <f t="shared" ca="1" si="92"/>
        <v/>
      </c>
    </row>
    <row r="126" spans="2:42" x14ac:dyDescent="0.25">
      <c r="B126" s="9">
        <v>85</v>
      </c>
      <c r="C126" s="13" cm="1">
        <f t="array" aca="1" ref="C126" ca="1">_xll.RiskGamma(1,1/$B$5)</f>
        <v>100</v>
      </c>
      <c r="D126" s="14">
        <f t="shared" ca="1" si="89"/>
        <v>8500</v>
      </c>
      <c r="E126" s="18">
        <f t="shared" ca="1" si="90"/>
        <v>9340</v>
      </c>
      <c r="F126" s="34" cm="1">
        <f t="array" aca="1" ref="F126" ca="1">_xll.RiskPert($B$8,$E$8,$D$8)</f>
        <v>50</v>
      </c>
      <c r="G126" s="6">
        <f t="shared" ca="1" si="65"/>
        <v>9390</v>
      </c>
      <c r="H126" s="19">
        <f t="shared" ca="1" si="66"/>
        <v>890</v>
      </c>
      <c r="I126" s="26">
        <f t="shared" ca="1" si="67"/>
        <v>9390</v>
      </c>
      <c r="J126" s="7" cm="1">
        <f t="array" aca="1" ref="J126" ca="1">_xll.RiskUniform($B$12,$D$12)</f>
        <v>60</v>
      </c>
      <c r="K126" s="7">
        <f t="shared" ca="1" si="68"/>
        <v>9450</v>
      </c>
      <c r="L126" s="27">
        <f t="shared" ca="1" si="69"/>
        <v>0</v>
      </c>
      <c r="M126" s="18">
        <f t="shared" ca="1" si="93"/>
        <v>9450</v>
      </c>
      <c r="N126" s="6" cm="1">
        <f t="array" aca="1" ref="N126" ca="1">_xll.RiskWeibull($B$15,$C$15)</f>
        <v>93.543756289254645</v>
      </c>
      <c r="O126" s="6">
        <f t="shared" ca="1" si="70"/>
        <v>9543.5437562892548</v>
      </c>
      <c r="P126" s="19">
        <f t="shared" ca="1" si="71"/>
        <v>0</v>
      </c>
      <c r="Q126" s="26">
        <f t="shared" ca="1" si="72"/>
        <v>9543.5437562892548</v>
      </c>
      <c r="R126" s="7" cm="1">
        <f t="array" aca="1" ref="R126" ca="1">_xll.RiskGamma($B$18,1/$C$18)</f>
        <v>100</v>
      </c>
      <c r="S126" s="7" cm="1">
        <f t="array" aca="1" ref="S126" ca="1">_xll.RiskUniform($B$21,$C$21)</f>
        <v>20</v>
      </c>
      <c r="T126" s="7">
        <f t="shared" ca="1" si="73"/>
        <v>9663.5437562892548</v>
      </c>
      <c r="U126" s="7">
        <f t="shared" ca="1" si="74"/>
        <v>100</v>
      </c>
      <c r="V126" s="18">
        <f t="shared" ca="1" si="95"/>
        <v>9993.5437562892548</v>
      </c>
      <c r="W126" s="6">
        <f t="shared" si="29"/>
        <v>120</v>
      </c>
      <c r="X126" s="6">
        <f t="shared" ca="1" si="75"/>
        <v>10113.543756289255</v>
      </c>
      <c r="Y126" s="19">
        <f t="shared" ca="1" si="76"/>
        <v>330</v>
      </c>
      <c r="Z126" s="26">
        <f t="shared" ca="1" si="77"/>
        <v>10113.543756289255</v>
      </c>
      <c r="AA126" s="7" cm="1">
        <f t="array" aca="1" ref="AA126" ca="1">_xll.RiskPert($B$27,$C$27,$D$27)</f>
        <v>99.666666666666671</v>
      </c>
      <c r="AB126" s="7">
        <f t="shared" ca="1" si="78"/>
        <v>10213.210422955921</v>
      </c>
      <c r="AC126" s="27">
        <f t="shared" ca="1" si="79"/>
        <v>0</v>
      </c>
      <c r="AD126" s="18" cm="1">
        <f t="array" aca="1" ref="AD126" ca="1">IF(MOD(ROW()-42, 8) = 0,INDEX(AB:AB,ROW()),INDEX(AF:AF,ROW()-1))</f>
        <v>10313.210422955921</v>
      </c>
      <c r="AE126" s="6" cm="1">
        <f t="array" aca="1" ref="AE126" ca="1">_xll.RiskUniform($B$30,$D$30)</f>
        <v>25</v>
      </c>
      <c r="AF126" s="6">
        <f t="shared" ca="1" si="80"/>
        <v>10338.210422955921</v>
      </c>
      <c r="AG126" s="19">
        <f t="shared" ca="1" si="81"/>
        <v>199.66666666666606</v>
      </c>
      <c r="AH126" s="97" t="str">
        <f t="shared" ca="1" si="82"/>
        <v>Stop,Reached</v>
      </c>
      <c r="AI126" s="116">
        <f t="shared" ca="1" si="83"/>
        <v>1838.2104229559209</v>
      </c>
      <c r="AK126" s="114" t="str">
        <f t="shared" ca="1" si="84"/>
        <v/>
      </c>
      <c r="AL126" s="50" t="str">
        <f t="shared" ca="1" si="85"/>
        <v/>
      </c>
      <c r="AM126" s="50" t="str">
        <f t="shared" ca="1" si="86"/>
        <v/>
      </c>
      <c r="AN126" s="50" t="str">
        <f t="shared" ca="1" si="87"/>
        <v/>
      </c>
      <c r="AO126" s="51" t="str">
        <f t="shared" ca="1" si="88"/>
        <v/>
      </c>
      <c r="AP126" s="50" t="str">
        <f t="shared" ca="1" si="92"/>
        <v/>
      </c>
    </row>
    <row r="127" spans="2:42" x14ac:dyDescent="0.25">
      <c r="B127" s="9">
        <v>86</v>
      </c>
      <c r="C127" s="13" cm="1">
        <f t="array" aca="1" ref="C127" ca="1">_xll.RiskGamma(1,1/$B$5)</f>
        <v>100</v>
      </c>
      <c r="D127" s="14">
        <f t="shared" ca="1" si="89"/>
        <v>8600</v>
      </c>
      <c r="E127" s="18">
        <f t="shared" ca="1" si="90"/>
        <v>9450</v>
      </c>
      <c r="F127" s="34" cm="1">
        <f t="array" aca="1" ref="F127" ca="1">_xll.RiskPert($B$8,$E$8,$D$8)</f>
        <v>50</v>
      </c>
      <c r="G127" s="6">
        <f t="shared" ca="1" si="65"/>
        <v>9500</v>
      </c>
      <c r="H127" s="19">
        <f t="shared" ca="1" si="66"/>
        <v>900</v>
      </c>
      <c r="I127" s="26">
        <f t="shared" ca="1" si="67"/>
        <v>9500</v>
      </c>
      <c r="J127" s="7" cm="1">
        <f t="array" aca="1" ref="J127" ca="1">_xll.RiskUniform($B$12,$D$12)</f>
        <v>60</v>
      </c>
      <c r="K127" s="7">
        <f t="shared" ca="1" si="68"/>
        <v>9560</v>
      </c>
      <c r="L127" s="27">
        <f t="shared" ca="1" si="69"/>
        <v>0</v>
      </c>
      <c r="M127" s="18">
        <f t="shared" ca="1" si="93"/>
        <v>9560</v>
      </c>
      <c r="N127" s="6" cm="1">
        <f t="array" aca="1" ref="N127" ca="1">_xll.RiskWeibull($B$15,$C$15)</f>
        <v>93.543756289254645</v>
      </c>
      <c r="O127" s="6">
        <f t="shared" ca="1" si="70"/>
        <v>9653.5437562892548</v>
      </c>
      <c r="P127" s="19">
        <f t="shared" ca="1" si="71"/>
        <v>0</v>
      </c>
      <c r="Q127" s="26">
        <f t="shared" ca="1" si="72"/>
        <v>9653.5437562892548</v>
      </c>
      <c r="R127" s="7" cm="1">
        <f t="array" aca="1" ref="R127" ca="1">_xll.RiskGamma($B$18,1/$C$18)</f>
        <v>100</v>
      </c>
      <c r="S127" s="7" cm="1">
        <f t="array" aca="1" ref="S127" ca="1">_xll.RiskUniform($B$21,$C$21)</f>
        <v>20</v>
      </c>
      <c r="T127" s="7">
        <f t="shared" ca="1" si="73"/>
        <v>9773.5437562892548</v>
      </c>
      <c r="U127" s="7">
        <f t="shared" ca="1" si="74"/>
        <v>100</v>
      </c>
      <c r="V127" s="18">
        <f t="shared" ca="1" si="95"/>
        <v>9993.5437562892548</v>
      </c>
      <c r="W127" s="6">
        <f t="shared" si="29"/>
        <v>120</v>
      </c>
      <c r="X127" s="6">
        <f t="shared" ca="1" si="75"/>
        <v>10113.543756289255</v>
      </c>
      <c r="Y127" s="19">
        <f t="shared" ca="1" si="76"/>
        <v>220</v>
      </c>
      <c r="Z127" s="26">
        <f t="shared" ca="1" si="77"/>
        <v>10113.543756289255</v>
      </c>
      <c r="AA127" s="7" cm="1">
        <f t="array" aca="1" ref="AA127" ca="1">_xll.RiskPert($B$27,$C$27,$D$27)</f>
        <v>99.666666666666671</v>
      </c>
      <c r="AB127" s="7">
        <f t="shared" ca="1" si="78"/>
        <v>10213.210422955921</v>
      </c>
      <c r="AC127" s="27">
        <f t="shared" ca="1" si="79"/>
        <v>0</v>
      </c>
      <c r="AD127" s="18" cm="1">
        <f t="array" aca="1" ref="AD127" ca="1">IF(MOD(ROW()-42, 8) = 0,INDEX(AB:AB,ROW()),INDEX(AF:AF,ROW()-1))</f>
        <v>10338.210422955921</v>
      </c>
      <c r="AE127" s="6" cm="1">
        <f t="array" aca="1" ref="AE127" ca="1">_xll.RiskUniform($B$30,$D$30)</f>
        <v>25</v>
      </c>
      <c r="AF127" s="6">
        <f t="shared" ca="1" si="80"/>
        <v>10363.210422955921</v>
      </c>
      <c r="AG127" s="19">
        <f t="shared" ca="1" si="81"/>
        <v>224.66666666666606</v>
      </c>
      <c r="AH127" s="97" t="str">
        <f t="shared" ca="1" si="82"/>
        <v>Stop,Reached</v>
      </c>
      <c r="AI127" s="116">
        <f t="shared" ca="1" si="83"/>
        <v>1763.2104229559209</v>
      </c>
      <c r="AK127" s="114" t="str">
        <f t="shared" ca="1" si="84"/>
        <v/>
      </c>
      <c r="AL127" s="50" t="str">
        <f t="shared" ca="1" si="85"/>
        <v/>
      </c>
      <c r="AM127" s="50" t="str">
        <f t="shared" ca="1" si="86"/>
        <v/>
      </c>
      <c r="AN127" s="50" t="str">
        <f t="shared" ca="1" si="87"/>
        <v/>
      </c>
      <c r="AO127" s="51" t="str">
        <f t="shared" ca="1" si="88"/>
        <v/>
      </c>
      <c r="AP127" s="50" t="str">
        <f t="shared" ca="1" si="92"/>
        <v/>
      </c>
    </row>
    <row r="128" spans="2:42" x14ac:dyDescent="0.25">
      <c r="B128" s="9">
        <v>87</v>
      </c>
      <c r="C128" s="13" cm="1">
        <f t="array" aca="1" ref="C128" ca="1">_xll.RiskGamma(1,1/$B$5)</f>
        <v>100</v>
      </c>
      <c r="D128" s="14">
        <f t="shared" ca="1" si="89"/>
        <v>8700</v>
      </c>
      <c r="E128" s="18">
        <f t="shared" ca="1" si="90"/>
        <v>9560</v>
      </c>
      <c r="F128" s="34" cm="1">
        <f t="array" aca="1" ref="F128" ca="1">_xll.RiskPert($B$8,$E$8,$D$8)</f>
        <v>50</v>
      </c>
      <c r="G128" s="6">
        <f t="shared" ca="1" si="65"/>
        <v>9610</v>
      </c>
      <c r="H128" s="19">
        <f t="shared" ca="1" si="66"/>
        <v>910</v>
      </c>
      <c r="I128" s="26">
        <f t="shared" ca="1" si="67"/>
        <v>9610</v>
      </c>
      <c r="J128" s="7" cm="1">
        <f t="array" aca="1" ref="J128" ca="1">_xll.RiskUniform($B$12,$D$12)</f>
        <v>60</v>
      </c>
      <c r="K128" s="7">
        <f t="shared" ca="1" si="68"/>
        <v>9670</v>
      </c>
      <c r="L128" s="27">
        <f t="shared" ca="1" si="69"/>
        <v>0</v>
      </c>
      <c r="M128" s="18">
        <f t="shared" ca="1" si="93"/>
        <v>9670</v>
      </c>
      <c r="N128" s="6" cm="1">
        <f t="array" aca="1" ref="N128" ca="1">_xll.RiskWeibull($B$15,$C$15)</f>
        <v>93.543756289254645</v>
      </c>
      <c r="O128" s="6">
        <f t="shared" ca="1" si="70"/>
        <v>9763.5437562892548</v>
      </c>
      <c r="P128" s="19">
        <f t="shared" ca="1" si="71"/>
        <v>0</v>
      </c>
      <c r="Q128" s="26">
        <f t="shared" ca="1" si="72"/>
        <v>9763.5437562892548</v>
      </c>
      <c r="R128" s="7" cm="1">
        <f t="array" aca="1" ref="R128" ca="1">_xll.RiskGamma($B$18,1/$C$18)</f>
        <v>100</v>
      </c>
      <c r="S128" s="7" cm="1">
        <f t="array" aca="1" ref="S128" ca="1">_xll.RiskUniform($B$21,$C$21)</f>
        <v>20</v>
      </c>
      <c r="T128" s="7">
        <f t="shared" ca="1" si="73"/>
        <v>9883.5437562892548</v>
      </c>
      <c r="U128" s="7">
        <f t="shared" ca="1" si="74"/>
        <v>100</v>
      </c>
      <c r="V128" s="18">
        <f t="shared" ca="1" si="95"/>
        <v>9993.5437562892548</v>
      </c>
      <c r="W128" s="6">
        <f t="shared" si="29"/>
        <v>120</v>
      </c>
      <c r="X128" s="6">
        <f t="shared" ca="1" si="75"/>
        <v>10113.543756289255</v>
      </c>
      <c r="Y128" s="19">
        <f t="shared" ca="1" si="76"/>
        <v>110</v>
      </c>
      <c r="Z128" s="26">
        <f t="shared" ca="1" si="77"/>
        <v>10113.543756289255</v>
      </c>
      <c r="AA128" s="7" cm="1">
        <f t="array" aca="1" ref="AA128" ca="1">_xll.RiskPert($B$27,$C$27,$D$27)</f>
        <v>99.666666666666671</v>
      </c>
      <c r="AB128" s="7">
        <f t="shared" ca="1" si="78"/>
        <v>10213.210422955921</v>
      </c>
      <c r="AC128" s="27">
        <f t="shared" ca="1" si="79"/>
        <v>0</v>
      </c>
      <c r="AD128" s="18" cm="1">
        <f t="array" aca="1" ref="AD128" ca="1">IF(MOD(ROW()-42, 8) = 0,INDEX(AB:AB,ROW()),INDEX(AF:AF,ROW()-1))</f>
        <v>10363.210422955921</v>
      </c>
      <c r="AE128" s="6" cm="1">
        <f t="array" aca="1" ref="AE128" ca="1">_xll.RiskUniform($B$30,$D$30)</f>
        <v>25</v>
      </c>
      <c r="AF128" s="6">
        <f t="shared" ca="1" si="80"/>
        <v>10388.210422955921</v>
      </c>
      <c r="AG128" s="19">
        <f t="shared" ca="1" si="81"/>
        <v>249.66666666666606</v>
      </c>
      <c r="AH128" s="97" t="str">
        <f t="shared" ca="1" si="82"/>
        <v>Stop,Reached</v>
      </c>
      <c r="AI128" s="116">
        <f t="shared" ca="1" si="83"/>
        <v>1688.2104229559209</v>
      </c>
      <c r="AK128" s="114" t="str">
        <f t="shared" ca="1" si="84"/>
        <v/>
      </c>
      <c r="AL128" s="50" t="str">
        <f t="shared" ca="1" si="85"/>
        <v/>
      </c>
      <c r="AM128" s="50" t="str">
        <f t="shared" ca="1" si="86"/>
        <v/>
      </c>
      <c r="AN128" s="50" t="str">
        <f t="shared" ca="1" si="87"/>
        <v/>
      </c>
      <c r="AO128" s="51" t="str">
        <f t="shared" ca="1" si="88"/>
        <v/>
      </c>
      <c r="AP128" s="50" t="str">
        <f t="shared" ca="1" si="92"/>
        <v/>
      </c>
    </row>
    <row r="129" spans="2:42" x14ac:dyDescent="0.25">
      <c r="B129" s="10">
        <v>88</v>
      </c>
      <c r="C129" s="30" cm="1">
        <f t="array" aca="1" ref="C129" ca="1">_xll.RiskGamma(1,1/$B$5)</f>
        <v>100</v>
      </c>
      <c r="D129" s="31">
        <f t="shared" ca="1" si="89"/>
        <v>8800</v>
      </c>
      <c r="E129" s="20">
        <f t="shared" ca="1" si="90"/>
        <v>9670</v>
      </c>
      <c r="F129" s="32" cm="1">
        <f t="array" aca="1" ref="F129" ca="1">_xll.RiskPert($B$8,$E$8,$D$8)</f>
        <v>50</v>
      </c>
      <c r="G129" s="21">
        <f t="shared" ca="1" si="65"/>
        <v>9720</v>
      </c>
      <c r="H129" s="22">
        <f t="shared" ca="1" si="66"/>
        <v>920</v>
      </c>
      <c r="I129" s="61">
        <f t="shared" ca="1" si="67"/>
        <v>9720</v>
      </c>
      <c r="J129" s="28" cm="1">
        <f t="array" aca="1" ref="J129" ca="1">_xll.RiskUniform($B$12,$D$12)</f>
        <v>60</v>
      </c>
      <c r="K129" s="28">
        <f t="shared" ca="1" si="68"/>
        <v>9780</v>
      </c>
      <c r="L129" s="29">
        <f t="shared" ca="1" si="69"/>
        <v>0</v>
      </c>
      <c r="M129" s="20">
        <f t="shared" ca="1" si="93"/>
        <v>9780</v>
      </c>
      <c r="N129" s="21" cm="1">
        <f t="array" aca="1" ref="N129" ca="1">_xll.RiskWeibull($B$15,$C$15)</f>
        <v>93.543756289254645</v>
      </c>
      <c r="O129" s="21">
        <f t="shared" ca="1" si="70"/>
        <v>9873.5437562892548</v>
      </c>
      <c r="P129" s="22">
        <f t="shared" ca="1" si="71"/>
        <v>0</v>
      </c>
      <c r="Q129" s="61">
        <f t="shared" ca="1" si="72"/>
        <v>9873.5437562892548</v>
      </c>
      <c r="R129" s="28" cm="1">
        <f t="array" aca="1" ref="R129" ca="1">_xll.RiskGamma($B$18,1/$C$18)</f>
        <v>100</v>
      </c>
      <c r="S129" s="28" cm="1">
        <f t="array" aca="1" ref="S129" ca="1">_xll.RiskUniform($B$21,$C$21)</f>
        <v>20</v>
      </c>
      <c r="T129" s="28">
        <f t="shared" ca="1" si="73"/>
        <v>9993.5437562892548</v>
      </c>
      <c r="U129" s="28">
        <f t="shared" ca="1" si="74"/>
        <v>100</v>
      </c>
      <c r="V129" s="20">
        <f t="shared" ca="1" si="95"/>
        <v>9993.5437562892548</v>
      </c>
      <c r="W129" s="21">
        <f t="shared" si="29"/>
        <v>120</v>
      </c>
      <c r="X129" s="21">
        <f t="shared" ca="1" si="75"/>
        <v>10113.543756289255</v>
      </c>
      <c r="Y129" s="22">
        <f t="shared" ca="1" si="76"/>
        <v>0</v>
      </c>
      <c r="Z129" s="61">
        <f t="shared" ca="1" si="77"/>
        <v>10113.543756289255</v>
      </c>
      <c r="AA129" s="28" cm="1">
        <f t="array" aca="1" ref="AA129" ca="1">_xll.RiskPert($B$27,$C$27,$D$27)</f>
        <v>99.666666666666671</v>
      </c>
      <c r="AB129" s="28">
        <f t="shared" ca="1" si="78"/>
        <v>10213.210422955921</v>
      </c>
      <c r="AC129" s="29">
        <f t="shared" ca="1" si="79"/>
        <v>0</v>
      </c>
      <c r="AD129" s="20" cm="1">
        <f t="array" aca="1" ref="AD129" ca="1">IF(MOD(ROW()-42, 8) = 0,INDEX(AB:AB,ROW()),INDEX(AF:AF,ROW()-1))</f>
        <v>10388.210422955921</v>
      </c>
      <c r="AE129" s="21" cm="1">
        <f t="array" aca="1" ref="AE129" ca="1">_xll.RiskUniform($B$30,$D$30)</f>
        <v>25</v>
      </c>
      <c r="AF129" s="21">
        <f t="shared" ca="1" si="80"/>
        <v>10413.210422955921</v>
      </c>
      <c r="AG129" s="22">
        <f t="shared" ca="1" si="81"/>
        <v>274.66666666666606</v>
      </c>
      <c r="AH129" s="98" t="str">
        <f t="shared" ca="1" si="82"/>
        <v>Stop,Reached</v>
      </c>
      <c r="AI129" s="117">
        <f t="shared" ca="1" si="83"/>
        <v>1613.2104229559209</v>
      </c>
      <c r="AK129" s="115" t="str">
        <f t="shared" ca="1" si="84"/>
        <v/>
      </c>
      <c r="AL129" s="52" t="str">
        <f t="shared" ca="1" si="85"/>
        <v/>
      </c>
      <c r="AM129" s="52" t="str">
        <f t="shared" ca="1" si="86"/>
        <v/>
      </c>
      <c r="AN129" s="52" t="str">
        <f t="shared" ca="1" si="87"/>
        <v/>
      </c>
      <c r="AO129" s="53" t="str">
        <f t="shared" ca="1" si="88"/>
        <v/>
      </c>
      <c r="AP129" s="52" t="str">
        <f t="shared" ca="1" si="92"/>
        <v/>
      </c>
    </row>
    <row r="130" spans="2:42" x14ac:dyDescent="0.25">
      <c r="B130" s="8">
        <v>89</v>
      </c>
      <c r="C130" s="11" cm="1">
        <f t="array" aca="1" ref="C130" ca="1">_xll.RiskGamma(1,1/$B$5)</f>
        <v>100</v>
      </c>
      <c r="D130" s="12">
        <f t="shared" ca="1" si="89"/>
        <v>8900</v>
      </c>
      <c r="E130" s="15">
        <f t="shared" ca="1" si="90"/>
        <v>9780</v>
      </c>
      <c r="F130" s="3" cm="1">
        <f t="array" aca="1" ref="F130" ca="1">_xll.RiskPert($B$8,$E$8,$D$8)</f>
        <v>50</v>
      </c>
      <c r="G130" s="16">
        <f t="shared" ca="1" si="65"/>
        <v>9830</v>
      </c>
      <c r="H130" s="17">
        <f t="shared" ca="1" si="66"/>
        <v>930</v>
      </c>
      <c r="I130" s="23">
        <f t="shared" ca="1" si="67"/>
        <v>9830</v>
      </c>
      <c r="J130" s="24" cm="1">
        <f t="array" aca="1" ref="J130" ca="1">_xll.RiskUniform($B$12,$D$12)</f>
        <v>60</v>
      </c>
      <c r="K130" s="24">
        <f t="shared" ca="1" si="68"/>
        <v>9890</v>
      </c>
      <c r="L130" s="25">
        <f t="shared" ca="1" si="69"/>
        <v>0</v>
      </c>
      <c r="M130" s="15">
        <f t="shared" ca="1" si="93"/>
        <v>9890</v>
      </c>
      <c r="N130" s="16" cm="1">
        <f t="array" aca="1" ref="N130" ca="1">_xll.RiskWeibull($B$15,$C$15)</f>
        <v>93.543756289254645</v>
      </c>
      <c r="O130" s="16">
        <f t="shared" ca="1" si="70"/>
        <v>9983.5437562892548</v>
      </c>
      <c r="P130" s="17">
        <f t="shared" ca="1" si="71"/>
        <v>0</v>
      </c>
      <c r="Q130" s="23">
        <f t="shared" ca="1" si="72"/>
        <v>9983.5437562892548</v>
      </c>
      <c r="R130" s="24" cm="1">
        <f t="array" aca="1" ref="R130" ca="1">_xll.RiskGamma($B$18,1/$C$18)</f>
        <v>100</v>
      </c>
      <c r="S130" s="24" cm="1">
        <f t="array" aca="1" ref="S130" ca="1">_xll.RiskUniform($B$21,$C$21)</f>
        <v>20</v>
      </c>
      <c r="T130" s="24">
        <f t="shared" ca="1" si="73"/>
        <v>10103.543756289255</v>
      </c>
      <c r="U130" s="24">
        <f t="shared" ca="1" si="74"/>
        <v>100</v>
      </c>
      <c r="V130" s="15">
        <f ca="1">$T$137</f>
        <v>10873.543756289255</v>
      </c>
      <c r="W130" s="16">
        <f t="shared" si="29"/>
        <v>120</v>
      </c>
      <c r="X130" s="16">
        <f t="shared" ca="1" si="75"/>
        <v>10993.543756289255</v>
      </c>
      <c r="Y130" s="17">
        <f t="shared" ca="1" si="76"/>
        <v>770</v>
      </c>
      <c r="Z130" s="23">
        <f t="shared" ca="1" si="77"/>
        <v>10993.543756289255</v>
      </c>
      <c r="AA130" s="24" cm="1">
        <f t="array" aca="1" ref="AA130" ca="1">_xll.RiskPert($B$27,$C$27,$D$27)</f>
        <v>99.666666666666671</v>
      </c>
      <c r="AB130" s="24">
        <f t="shared" ca="1" si="78"/>
        <v>11093.210422955921</v>
      </c>
      <c r="AC130" s="25">
        <f t="shared" ca="1" si="79"/>
        <v>0</v>
      </c>
      <c r="AD130" s="15" cm="1">
        <f t="array" aca="1" ref="AD130" ca="1">IF(MOD(ROW()-42, 8) = 0,INDEX(AB:AB,ROW()),INDEX(AF:AF,ROW()-1))</f>
        <v>11093.210422955921</v>
      </c>
      <c r="AE130" s="16" cm="1">
        <f t="array" aca="1" ref="AE130" ca="1">_xll.RiskUniform($B$30,$D$30)</f>
        <v>25</v>
      </c>
      <c r="AF130" s="16">
        <f t="shared" ca="1" si="80"/>
        <v>11118.210422955921</v>
      </c>
      <c r="AG130" s="17">
        <f t="shared" ca="1" si="81"/>
        <v>99.66666666666606</v>
      </c>
      <c r="AH130" s="96" t="str">
        <f t="shared" ca="1" si="82"/>
        <v>Stop,Reached</v>
      </c>
      <c r="AI130" s="112">
        <f t="shared" ca="1" si="83"/>
        <v>2218.2104229559209</v>
      </c>
      <c r="AK130" s="113" t="str">
        <f t="shared" ca="1" si="84"/>
        <v/>
      </c>
      <c r="AL130" s="48" t="str">
        <f t="shared" ca="1" si="85"/>
        <v/>
      </c>
      <c r="AM130" s="48" t="str">
        <f t="shared" ca="1" si="86"/>
        <v/>
      </c>
      <c r="AN130" s="48" t="str">
        <f t="shared" ca="1" si="87"/>
        <v/>
      </c>
      <c r="AO130" s="49" t="str">
        <f t="shared" ca="1" si="88"/>
        <v/>
      </c>
      <c r="AP130" s="50" t="str">
        <f t="shared" ca="1" si="92"/>
        <v/>
      </c>
    </row>
    <row r="131" spans="2:42" x14ac:dyDescent="0.25">
      <c r="B131" s="9">
        <v>90</v>
      </c>
      <c r="C131" s="13" cm="1">
        <f t="array" aca="1" ref="C131" ca="1">_xll.RiskGamma(1,1/$B$5)</f>
        <v>100</v>
      </c>
      <c r="D131" s="14">
        <f t="shared" ca="1" si="89"/>
        <v>9000</v>
      </c>
      <c r="E131" s="18">
        <f t="shared" ca="1" si="90"/>
        <v>9890</v>
      </c>
      <c r="F131" s="34" cm="1">
        <f t="array" aca="1" ref="F131" ca="1">_xll.RiskPert($B$8,$E$8,$D$8)</f>
        <v>50</v>
      </c>
      <c r="G131" s="6">
        <f t="shared" ca="1" si="65"/>
        <v>9940</v>
      </c>
      <c r="H131" s="19">
        <f t="shared" ca="1" si="66"/>
        <v>940</v>
      </c>
      <c r="I131" s="26">
        <f t="shared" ca="1" si="67"/>
        <v>9940</v>
      </c>
      <c r="J131" s="7" cm="1">
        <f t="array" aca="1" ref="J131" ca="1">_xll.RiskUniform($B$12,$D$12)</f>
        <v>60</v>
      </c>
      <c r="K131" s="7">
        <f t="shared" ca="1" si="68"/>
        <v>10000</v>
      </c>
      <c r="L131" s="27">
        <f t="shared" ca="1" si="69"/>
        <v>0</v>
      </c>
      <c r="M131" s="18">
        <f t="shared" ca="1" si="93"/>
        <v>10000</v>
      </c>
      <c r="N131" s="6" cm="1">
        <f t="array" aca="1" ref="N131" ca="1">_xll.RiskWeibull($B$15,$C$15)</f>
        <v>93.543756289254645</v>
      </c>
      <c r="O131" s="6">
        <f t="shared" ca="1" si="70"/>
        <v>10093.543756289255</v>
      </c>
      <c r="P131" s="19">
        <f t="shared" ca="1" si="71"/>
        <v>0</v>
      </c>
      <c r="Q131" s="26">
        <f t="shared" ca="1" si="72"/>
        <v>10093.543756289255</v>
      </c>
      <c r="R131" s="7" cm="1">
        <f t="array" aca="1" ref="R131" ca="1">_xll.RiskGamma($B$18,1/$C$18)</f>
        <v>100</v>
      </c>
      <c r="S131" s="7" cm="1">
        <f t="array" aca="1" ref="S131" ca="1">_xll.RiskUniform($B$21,$C$21)</f>
        <v>20</v>
      </c>
      <c r="T131" s="7">
        <f t="shared" ca="1" si="73"/>
        <v>10213.543756289255</v>
      </c>
      <c r="U131" s="7">
        <f t="shared" ca="1" si="74"/>
        <v>100</v>
      </c>
      <c r="V131" s="18">
        <f t="shared" ref="V131:V137" ca="1" si="96">$T$137</f>
        <v>10873.543756289255</v>
      </c>
      <c r="W131" s="6">
        <f t="shared" si="29"/>
        <v>120</v>
      </c>
      <c r="X131" s="6">
        <f t="shared" ca="1" si="75"/>
        <v>10993.543756289255</v>
      </c>
      <c r="Y131" s="19">
        <f t="shared" ca="1" si="76"/>
        <v>660</v>
      </c>
      <c r="Z131" s="26">
        <f t="shared" ca="1" si="77"/>
        <v>10993.543756289255</v>
      </c>
      <c r="AA131" s="7" cm="1">
        <f t="array" aca="1" ref="AA131" ca="1">_xll.RiskPert($B$27,$C$27,$D$27)</f>
        <v>99.666666666666671</v>
      </c>
      <c r="AB131" s="7">
        <f t="shared" ca="1" si="78"/>
        <v>11093.210422955921</v>
      </c>
      <c r="AC131" s="27">
        <f t="shared" ca="1" si="79"/>
        <v>0</v>
      </c>
      <c r="AD131" s="18" cm="1">
        <f t="array" aca="1" ref="AD131" ca="1">IF(MOD(ROW()-42, 8) = 0,INDEX(AB:AB,ROW()),INDEX(AF:AF,ROW()-1))</f>
        <v>11118.210422955921</v>
      </c>
      <c r="AE131" s="6" cm="1">
        <f t="array" aca="1" ref="AE131" ca="1">_xll.RiskUniform($B$30,$D$30)</f>
        <v>25</v>
      </c>
      <c r="AF131" s="6">
        <f t="shared" ca="1" si="80"/>
        <v>11143.210422955921</v>
      </c>
      <c r="AG131" s="19">
        <f t="shared" ca="1" si="81"/>
        <v>124.66666666666606</v>
      </c>
      <c r="AH131" s="97" t="str">
        <f t="shared" ca="1" si="82"/>
        <v>Stop,Reached</v>
      </c>
      <c r="AI131" s="116">
        <f t="shared" ca="1" si="83"/>
        <v>2143.2104229559209</v>
      </c>
      <c r="AK131" s="114" t="str">
        <f t="shared" ca="1" si="84"/>
        <v/>
      </c>
      <c r="AL131" s="50" t="str">
        <f t="shared" ca="1" si="85"/>
        <v/>
      </c>
      <c r="AM131" s="50" t="str">
        <f t="shared" ca="1" si="86"/>
        <v/>
      </c>
      <c r="AN131" s="50" t="str">
        <f t="shared" ca="1" si="87"/>
        <v/>
      </c>
      <c r="AO131" s="51" t="str">
        <f t="shared" ca="1" si="88"/>
        <v/>
      </c>
      <c r="AP131" s="50" t="str">
        <f t="shared" ca="1" si="92"/>
        <v/>
      </c>
    </row>
    <row r="132" spans="2:42" x14ac:dyDescent="0.25">
      <c r="B132" s="9">
        <v>91</v>
      </c>
      <c r="C132" s="13" cm="1">
        <f t="array" aca="1" ref="C132" ca="1">_xll.RiskGamma(1,1/$B$5)</f>
        <v>100</v>
      </c>
      <c r="D132" s="14">
        <f t="shared" ca="1" si="89"/>
        <v>9100</v>
      </c>
      <c r="E132" s="18">
        <f t="shared" ca="1" si="90"/>
        <v>10000</v>
      </c>
      <c r="F132" s="34" cm="1">
        <f t="array" aca="1" ref="F132" ca="1">_xll.RiskPert($B$8,$E$8,$D$8)</f>
        <v>50</v>
      </c>
      <c r="G132" s="6">
        <f t="shared" ca="1" si="65"/>
        <v>10050</v>
      </c>
      <c r="H132" s="19">
        <f t="shared" ca="1" si="66"/>
        <v>950</v>
      </c>
      <c r="I132" s="26">
        <f t="shared" ca="1" si="67"/>
        <v>10050</v>
      </c>
      <c r="J132" s="7" cm="1">
        <f t="array" aca="1" ref="J132" ca="1">_xll.RiskUniform($B$12,$D$12)</f>
        <v>60</v>
      </c>
      <c r="K132" s="7">
        <f t="shared" ca="1" si="68"/>
        <v>10110</v>
      </c>
      <c r="L132" s="27">
        <f t="shared" ca="1" si="69"/>
        <v>0</v>
      </c>
      <c r="M132" s="18">
        <f t="shared" ca="1" si="93"/>
        <v>10110</v>
      </c>
      <c r="N132" s="6" cm="1">
        <f t="array" aca="1" ref="N132" ca="1">_xll.RiskWeibull($B$15,$C$15)</f>
        <v>93.543756289254645</v>
      </c>
      <c r="O132" s="6">
        <f t="shared" ca="1" si="70"/>
        <v>10203.543756289255</v>
      </c>
      <c r="P132" s="19">
        <f t="shared" ca="1" si="71"/>
        <v>0</v>
      </c>
      <c r="Q132" s="26">
        <f t="shared" ca="1" si="72"/>
        <v>10203.543756289255</v>
      </c>
      <c r="R132" s="7" cm="1">
        <f t="array" aca="1" ref="R132" ca="1">_xll.RiskGamma($B$18,1/$C$18)</f>
        <v>100</v>
      </c>
      <c r="S132" s="7" cm="1">
        <f t="array" aca="1" ref="S132" ca="1">_xll.RiskUniform($B$21,$C$21)</f>
        <v>20</v>
      </c>
      <c r="T132" s="7">
        <f t="shared" ca="1" si="73"/>
        <v>10323.543756289255</v>
      </c>
      <c r="U132" s="7">
        <f t="shared" ca="1" si="74"/>
        <v>100</v>
      </c>
      <c r="V132" s="18">
        <f t="shared" ca="1" si="96"/>
        <v>10873.543756289255</v>
      </c>
      <c r="W132" s="6">
        <f t="shared" si="29"/>
        <v>120</v>
      </c>
      <c r="X132" s="6">
        <f t="shared" ca="1" si="75"/>
        <v>10993.543756289255</v>
      </c>
      <c r="Y132" s="19">
        <f t="shared" ca="1" si="76"/>
        <v>550</v>
      </c>
      <c r="Z132" s="26">
        <f t="shared" ca="1" si="77"/>
        <v>10993.543756289255</v>
      </c>
      <c r="AA132" s="7" cm="1">
        <f t="array" aca="1" ref="AA132" ca="1">_xll.RiskPert($B$27,$C$27,$D$27)</f>
        <v>99.666666666666671</v>
      </c>
      <c r="AB132" s="7">
        <f t="shared" ca="1" si="78"/>
        <v>11093.210422955921</v>
      </c>
      <c r="AC132" s="27">
        <f t="shared" ca="1" si="79"/>
        <v>0</v>
      </c>
      <c r="AD132" s="18" cm="1">
        <f t="array" aca="1" ref="AD132" ca="1">IF(MOD(ROW()-42, 8) = 0,INDEX(AB:AB,ROW()),INDEX(AF:AF,ROW()-1))</f>
        <v>11143.210422955921</v>
      </c>
      <c r="AE132" s="6" cm="1">
        <f t="array" aca="1" ref="AE132" ca="1">_xll.RiskUniform($B$30,$D$30)</f>
        <v>25</v>
      </c>
      <c r="AF132" s="6">
        <f t="shared" ca="1" si="80"/>
        <v>11168.210422955921</v>
      </c>
      <c r="AG132" s="19">
        <f t="shared" ca="1" si="81"/>
        <v>149.66666666666606</v>
      </c>
      <c r="AH132" s="97" t="str">
        <f t="shared" ca="1" si="82"/>
        <v>Stop,Reached</v>
      </c>
      <c r="AI132" s="116">
        <f t="shared" ca="1" si="83"/>
        <v>2068.2104229559209</v>
      </c>
      <c r="AK132" s="114" t="str">
        <f t="shared" ca="1" si="84"/>
        <v/>
      </c>
      <c r="AL132" s="50" t="str">
        <f t="shared" ca="1" si="85"/>
        <v/>
      </c>
      <c r="AM132" s="50" t="str">
        <f t="shared" ca="1" si="86"/>
        <v/>
      </c>
      <c r="AN132" s="50" t="str">
        <f t="shared" ca="1" si="87"/>
        <v/>
      </c>
      <c r="AO132" s="51" t="str">
        <f t="shared" ca="1" si="88"/>
        <v/>
      </c>
      <c r="AP132" s="50" t="str">
        <f t="shared" ca="1" si="92"/>
        <v/>
      </c>
    </row>
    <row r="133" spans="2:42" x14ac:dyDescent="0.25">
      <c r="B133" s="9">
        <v>92</v>
      </c>
      <c r="C133" s="13" cm="1">
        <f t="array" aca="1" ref="C133" ca="1">_xll.RiskGamma(1,1/$B$5)</f>
        <v>100</v>
      </c>
      <c r="D133" s="14">
        <f t="shared" ca="1" si="89"/>
        <v>9200</v>
      </c>
      <c r="E133" s="18">
        <f t="shared" ca="1" si="90"/>
        <v>10110</v>
      </c>
      <c r="F133" s="34" cm="1">
        <f t="array" aca="1" ref="F133" ca="1">_xll.RiskPert($B$8,$E$8,$D$8)</f>
        <v>50</v>
      </c>
      <c r="G133" s="6">
        <f t="shared" ca="1" si="65"/>
        <v>10160</v>
      </c>
      <c r="H133" s="19">
        <f t="shared" ca="1" si="66"/>
        <v>960</v>
      </c>
      <c r="I133" s="26">
        <f t="shared" ca="1" si="67"/>
        <v>10160</v>
      </c>
      <c r="J133" s="7" cm="1">
        <f t="array" aca="1" ref="J133" ca="1">_xll.RiskUniform($B$12,$D$12)</f>
        <v>60</v>
      </c>
      <c r="K133" s="7">
        <f t="shared" ca="1" si="68"/>
        <v>10220</v>
      </c>
      <c r="L133" s="27">
        <f t="shared" ca="1" si="69"/>
        <v>0</v>
      </c>
      <c r="M133" s="18">
        <f t="shared" ca="1" si="93"/>
        <v>10220</v>
      </c>
      <c r="N133" s="6" cm="1">
        <f t="array" aca="1" ref="N133" ca="1">_xll.RiskWeibull($B$15,$C$15)</f>
        <v>93.543756289254645</v>
      </c>
      <c r="O133" s="6">
        <f t="shared" ca="1" si="70"/>
        <v>10313.543756289255</v>
      </c>
      <c r="P133" s="19">
        <f t="shared" ca="1" si="71"/>
        <v>0</v>
      </c>
      <c r="Q133" s="26">
        <f t="shared" ca="1" si="72"/>
        <v>10313.543756289255</v>
      </c>
      <c r="R133" s="7" cm="1">
        <f t="array" aca="1" ref="R133" ca="1">_xll.RiskGamma($B$18,1/$C$18)</f>
        <v>100</v>
      </c>
      <c r="S133" s="7" cm="1">
        <f t="array" aca="1" ref="S133" ca="1">_xll.RiskUniform($B$21,$C$21)</f>
        <v>20</v>
      </c>
      <c r="T133" s="7">
        <f t="shared" ca="1" si="73"/>
        <v>10433.543756289255</v>
      </c>
      <c r="U133" s="7">
        <f t="shared" ca="1" si="74"/>
        <v>100</v>
      </c>
      <c r="V133" s="18">
        <f t="shared" ca="1" si="96"/>
        <v>10873.543756289255</v>
      </c>
      <c r="W133" s="6">
        <f t="shared" si="29"/>
        <v>120</v>
      </c>
      <c r="X133" s="6">
        <f t="shared" ca="1" si="75"/>
        <v>10993.543756289255</v>
      </c>
      <c r="Y133" s="19">
        <f t="shared" ca="1" si="76"/>
        <v>440</v>
      </c>
      <c r="Z133" s="26">
        <f t="shared" ca="1" si="77"/>
        <v>10993.543756289255</v>
      </c>
      <c r="AA133" s="7" cm="1">
        <f t="array" aca="1" ref="AA133" ca="1">_xll.RiskPert($B$27,$C$27,$D$27)</f>
        <v>99.666666666666671</v>
      </c>
      <c r="AB133" s="7">
        <f t="shared" ca="1" si="78"/>
        <v>11093.210422955921</v>
      </c>
      <c r="AC133" s="27">
        <f t="shared" ca="1" si="79"/>
        <v>0</v>
      </c>
      <c r="AD133" s="18" cm="1">
        <f t="array" aca="1" ref="AD133" ca="1">IF(MOD(ROW()-42, 8) = 0,INDEX(AB:AB,ROW()),INDEX(AF:AF,ROW()-1))</f>
        <v>11168.210422955921</v>
      </c>
      <c r="AE133" s="6" cm="1">
        <f t="array" aca="1" ref="AE133" ca="1">_xll.RiskUniform($B$30,$D$30)</f>
        <v>25</v>
      </c>
      <c r="AF133" s="6">
        <f t="shared" ca="1" si="80"/>
        <v>11193.210422955921</v>
      </c>
      <c r="AG133" s="19">
        <f t="shared" ca="1" si="81"/>
        <v>174.66666666666606</v>
      </c>
      <c r="AH133" s="97" t="str">
        <f t="shared" ca="1" si="82"/>
        <v>Stop,Reached</v>
      </c>
      <c r="AI133" s="116">
        <f t="shared" ca="1" si="83"/>
        <v>1993.2104229559209</v>
      </c>
      <c r="AK133" s="114" t="str">
        <f t="shared" ca="1" si="84"/>
        <v/>
      </c>
      <c r="AL133" s="50" t="str">
        <f t="shared" ca="1" si="85"/>
        <v/>
      </c>
      <c r="AM133" s="50" t="str">
        <f t="shared" ca="1" si="86"/>
        <v/>
      </c>
      <c r="AN133" s="50" t="str">
        <f t="shared" ca="1" si="87"/>
        <v/>
      </c>
      <c r="AO133" s="51" t="str">
        <f t="shared" ca="1" si="88"/>
        <v/>
      </c>
      <c r="AP133" s="50" t="str">
        <f t="shared" ca="1" si="92"/>
        <v/>
      </c>
    </row>
    <row r="134" spans="2:42" x14ac:dyDescent="0.25">
      <c r="B134" s="9">
        <v>93</v>
      </c>
      <c r="C134" s="13" cm="1">
        <f t="array" aca="1" ref="C134" ca="1">_xll.RiskGamma(1,1/$B$5)</f>
        <v>100</v>
      </c>
      <c r="D134" s="14">
        <f t="shared" ca="1" si="89"/>
        <v>9300</v>
      </c>
      <c r="E134" s="18">
        <f t="shared" ca="1" si="90"/>
        <v>10220</v>
      </c>
      <c r="F134" s="34" cm="1">
        <f t="array" aca="1" ref="F134" ca="1">_xll.RiskPert($B$8,$E$8,$D$8)</f>
        <v>50</v>
      </c>
      <c r="G134" s="6">
        <f t="shared" ca="1" si="65"/>
        <v>10270</v>
      </c>
      <c r="H134" s="19">
        <f t="shared" ca="1" si="66"/>
        <v>970</v>
      </c>
      <c r="I134" s="26">
        <f t="shared" ca="1" si="67"/>
        <v>10270</v>
      </c>
      <c r="J134" s="7" cm="1">
        <f t="array" aca="1" ref="J134" ca="1">_xll.RiskUniform($B$12,$D$12)</f>
        <v>60</v>
      </c>
      <c r="K134" s="7">
        <f t="shared" ca="1" si="68"/>
        <v>10330</v>
      </c>
      <c r="L134" s="27">
        <f t="shared" ca="1" si="69"/>
        <v>0</v>
      </c>
      <c r="M134" s="18">
        <f t="shared" ca="1" si="93"/>
        <v>10330</v>
      </c>
      <c r="N134" s="6" cm="1">
        <f t="array" aca="1" ref="N134" ca="1">_xll.RiskWeibull($B$15,$C$15)</f>
        <v>93.543756289254645</v>
      </c>
      <c r="O134" s="6">
        <f t="shared" ca="1" si="70"/>
        <v>10423.543756289255</v>
      </c>
      <c r="P134" s="19">
        <f t="shared" ca="1" si="71"/>
        <v>0</v>
      </c>
      <c r="Q134" s="26">
        <f t="shared" ca="1" si="72"/>
        <v>10423.543756289255</v>
      </c>
      <c r="R134" s="7" cm="1">
        <f t="array" aca="1" ref="R134" ca="1">_xll.RiskGamma($B$18,1/$C$18)</f>
        <v>100</v>
      </c>
      <c r="S134" s="7" cm="1">
        <f t="array" aca="1" ref="S134" ca="1">_xll.RiskUniform($B$21,$C$21)</f>
        <v>20</v>
      </c>
      <c r="T134" s="7">
        <f t="shared" ca="1" si="73"/>
        <v>10543.543756289255</v>
      </c>
      <c r="U134" s="7">
        <f t="shared" ca="1" si="74"/>
        <v>100</v>
      </c>
      <c r="V134" s="18">
        <f t="shared" ca="1" si="96"/>
        <v>10873.543756289255</v>
      </c>
      <c r="W134" s="6">
        <f t="shared" si="29"/>
        <v>120</v>
      </c>
      <c r="X134" s="6">
        <f t="shared" ca="1" si="75"/>
        <v>10993.543756289255</v>
      </c>
      <c r="Y134" s="19">
        <f t="shared" ca="1" si="76"/>
        <v>330</v>
      </c>
      <c r="Z134" s="26">
        <f t="shared" ca="1" si="77"/>
        <v>10993.543756289255</v>
      </c>
      <c r="AA134" s="7" cm="1">
        <f t="array" aca="1" ref="AA134" ca="1">_xll.RiskPert($B$27,$C$27,$D$27)</f>
        <v>99.666666666666671</v>
      </c>
      <c r="AB134" s="7">
        <f t="shared" ca="1" si="78"/>
        <v>11093.210422955921</v>
      </c>
      <c r="AC134" s="27">
        <f t="shared" ca="1" si="79"/>
        <v>0</v>
      </c>
      <c r="AD134" s="18" cm="1">
        <f t="array" aca="1" ref="AD134" ca="1">IF(MOD(ROW()-42, 8) = 0,INDEX(AB:AB,ROW()),INDEX(AF:AF,ROW()-1))</f>
        <v>11193.210422955921</v>
      </c>
      <c r="AE134" s="6" cm="1">
        <f t="array" aca="1" ref="AE134" ca="1">_xll.RiskUniform($B$30,$D$30)</f>
        <v>25</v>
      </c>
      <c r="AF134" s="6">
        <f t="shared" ca="1" si="80"/>
        <v>11218.210422955921</v>
      </c>
      <c r="AG134" s="19">
        <f t="shared" ca="1" si="81"/>
        <v>199.66666666666606</v>
      </c>
      <c r="AH134" s="97" t="str">
        <f t="shared" ca="1" si="82"/>
        <v>Stop,Reached</v>
      </c>
      <c r="AI134" s="116">
        <f t="shared" ca="1" si="83"/>
        <v>1918.2104229559209</v>
      </c>
      <c r="AK134" s="114" t="str">
        <f t="shared" ca="1" si="84"/>
        <v/>
      </c>
      <c r="AL134" s="50" t="str">
        <f t="shared" ca="1" si="85"/>
        <v/>
      </c>
      <c r="AM134" s="50" t="str">
        <f t="shared" ca="1" si="86"/>
        <v/>
      </c>
      <c r="AN134" s="50" t="str">
        <f t="shared" ca="1" si="87"/>
        <v/>
      </c>
      <c r="AO134" s="51" t="str">
        <f t="shared" ca="1" si="88"/>
        <v/>
      </c>
      <c r="AP134" s="50" t="str">
        <f t="shared" ca="1" si="92"/>
        <v/>
      </c>
    </row>
    <row r="135" spans="2:42" x14ac:dyDescent="0.25">
      <c r="B135" s="9">
        <v>94</v>
      </c>
      <c r="C135" s="13" cm="1">
        <f t="array" aca="1" ref="C135" ca="1">_xll.RiskGamma(1,1/$B$5)</f>
        <v>100</v>
      </c>
      <c r="D135" s="14">
        <f t="shared" ca="1" si="89"/>
        <v>9400</v>
      </c>
      <c r="E135" s="18">
        <f t="shared" ca="1" si="90"/>
        <v>10330</v>
      </c>
      <c r="F135" s="34" cm="1">
        <f t="array" aca="1" ref="F135" ca="1">_xll.RiskPert($B$8,$E$8,$D$8)</f>
        <v>50</v>
      </c>
      <c r="G135" s="6">
        <f t="shared" ca="1" si="65"/>
        <v>10380</v>
      </c>
      <c r="H135" s="19">
        <f t="shared" ca="1" si="66"/>
        <v>980</v>
      </c>
      <c r="I135" s="26">
        <f t="shared" ca="1" si="67"/>
        <v>10380</v>
      </c>
      <c r="J135" s="7" cm="1">
        <f t="array" aca="1" ref="J135" ca="1">_xll.RiskUniform($B$12,$D$12)</f>
        <v>60</v>
      </c>
      <c r="K135" s="7">
        <f t="shared" ca="1" si="68"/>
        <v>10440</v>
      </c>
      <c r="L135" s="27">
        <f t="shared" ca="1" si="69"/>
        <v>0</v>
      </c>
      <c r="M135" s="18">
        <f t="shared" ca="1" si="93"/>
        <v>10440</v>
      </c>
      <c r="N135" s="6" cm="1">
        <f t="array" aca="1" ref="N135" ca="1">_xll.RiskWeibull($B$15,$C$15)</f>
        <v>93.543756289254645</v>
      </c>
      <c r="O135" s="6">
        <f t="shared" ca="1" si="70"/>
        <v>10533.543756289255</v>
      </c>
      <c r="P135" s="19">
        <f t="shared" ca="1" si="71"/>
        <v>0</v>
      </c>
      <c r="Q135" s="26">
        <f t="shared" ca="1" si="72"/>
        <v>10533.543756289255</v>
      </c>
      <c r="R135" s="7" cm="1">
        <f t="array" aca="1" ref="R135" ca="1">_xll.RiskGamma($B$18,1/$C$18)</f>
        <v>100</v>
      </c>
      <c r="S135" s="7" cm="1">
        <f t="array" aca="1" ref="S135" ca="1">_xll.RiskUniform($B$21,$C$21)</f>
        <v>20</v>
      </c>
      <c r="T135" s="7">
        <f t="shared" ca="1" si="73"/>
        <v>10653.543756289255</v>
      </c>
      <c r="U135" s="7">
        <f t="shared" ca="1" si="74"/>
        <v>100</v>
      </c>
      <c r="V135" s="18">
        <f t="shared" ca="1" si="96"/>
        <v>10873.543756289255</v>
      </c>
      <c r="W135" s="6">
        <f t="shared" si="29"/>
        <v>120</v>
      </c>
      <c r="X135" s="6">
        <f t="shared" ca="1" si="75"/>
        <v>10993.543756289255</v>
      </c>
      <c r="Y135" s="19">
        <f t="shared" ca="1" si="76"/>
        <v>220</v>
      </c>
      <c r="Z135" s="26">
        <f t="shared" ca="1" si="77"/>
        <v>10993.543756289255</v>
      </c>
      <c r="AA135" s="7" cm="1">
        <f t="array" aca="1" ref="AA135" ca="1">_xll.RiskPert($B$27,$C$27,$D$27)</f>
        <v>99.666666666666671</v>
      </c>
      <c r="AB135" s="7">
        <f t="shared" ca="1" si="78"/>
        <v>11093.210422955921</v>
      </c>
      <c r="AC135" s="27">
        <f t="shared" ca="1" si="79"/>
        <v>0</v>
      </c>
      <c r="AD135" s="18" cm="1">
        <f t="array" aca="1" ref="AD135" ca="1">IF(MOD(ROW()-42, 8) = 0,INDEX(AB:AB,ROW()),INDEX(AF:AF,ROW()-1))</f>
        <v>11218.210422955921</v>
      </c>
      <c r="AE135" s="6" cm="1">
        <f t="array" aca="1" ref="AE135" ca="1">_xll.RiskUniform($B$30,$D$30)</f>
        <v>25</v>
      </c>
      <c r="AF135" s="6">
        <f t="shared" ca="1" si="80"/>
        <v>11243.210422955921</v>
      </c>
      <c r="AG135" s="19">
        <f t="shared" ca="1" si="81"/>
        <v>224.66666666666606</v>
      </c>
      <c r="AH135" s="97" t="str">
        <f t="shared" ca="1" si="82"/>
        <v>Stop,Reached</v>
      </c>
      <c r="AI135" s="116">
        <f t="shared" ca="1" si="83"/>
        <v>1843.2104229559209</v>
      </c>
      <c r="AK135" s="114" t="str">
        <f t="shared" ca="1" si="84"/>
        <v/>
      </c>
      <c r="AL135" s="50" t="str">
        <f t="shared" ca="1" si="85"/>
        <v/>
      </c>
      <c r="AM135" s="50" t="str">
        <f t="shared" ca="1" si="86"/>
        <v/>
      </c>
      <c r="AN135" s="50" t="str">
        <f t="shared" ca="1" si="87"/>
        <v/>
      </c>
      <c r="AO135" s="51" t="str">
        <f t="shared" ca="1" si="88"/>
        <v/>
      </c>
      <c r="AP135" s="50" t="str">
        <f t="shared" ca="1" si="92"/>
        <v/>
      </c>
    </row>
    <row r="136" spans="2:42" x14ac:dyDescent="0.25">
      <c r="B136" s="9">
        <v>95</v>
      </c>
      <c r="C136" s="13" cm="1">
        <f t="array" aca="1" ref="C136" ca="1">_xll.RiskGamma(1,1/$B$5)</f>
        <v>100</v>
      </c>
      <c r="D136" s="14">
        <f t="shared" ca="1" si="89"/>
        <v>9500</v>
      </c>
      <c r="E136" s="18">
        <f t="shared" ca="1" si="90"/>
        <v>10440</v>
      </c>
      <c r="F136" s="34" cm="1">
        <f t="array" aca="1" ref="F136" ca="1">_xll.RiskPert($B$8,$E$8,$D$8)</f>
        <v>50</v>
      </c>
      <c r="G136" s="6">
        <f t="shared" ca="1" si="65"/>
        <v>10490</v>
      </c>
      <c r="H136" s="19">
        <f t="shared" ca="1" si="66"/>
        <v>990</v>
      </c>
      <c r="I136" s="26">
        <f t="shared" ca="1" si="67"/>
        <v>10490</v>
      </c>
      <c r="J136" s="7" cm="1">
        <f t="array" aca="1" ref="J136" ca="1">_xll.RiskUniform($B$12,$D$12)</f>
        <v>60</v>
      </c>
      <c r="K136" s="7">
        <f t="shared" ca="1" si="68"/>
        <v>10550</v>
      </c>
      <c r="L136" s="27">
        <f t="shared" ca="1" si="69"/>
        <v>0</v>
      </c>
      <c r="M136" s="18">
        <f t="shared" ca="1" si="93"/>
        <v>10550</v>
      </c>
      <c r="N136" s="6" cm="1">
        <f t="array" aca="1" ref="N136" ca="1">_xll.RiskWeibull($B$15,$C$15)</f>
        <v>93.543756289254645</v>
      </c>
      <c r="O136" s="6">
        <f t="shared" ca="1" si="70"/>
        <v>10643.543756289255</v>
      </c>
      <c r="P136" s="19">
        <f t="shared" ca="1" si="71"/>
        <v>0</v>
      </c>
      <c r="Q136" s="26">
        <f t="shared" ca="1" si="72"/>
        <v>10643.543756289255</v>
      </c>
      <c r="R136" s="7" cm="1">
        <f t="array" aca="1" ref="R136" ca="1">_xll.RiskGamma($B$18,1/$C$18)</f>
        <v>100</v>
      </c>
      <c r="S136" s="7" cm="1">
        <f t="array" aca="1" ref="S136" ca="1">_xll.RiskUniform($B$21,$C$21)</f>
        <v>20</v>
      </c>
      <c r="T136" s="7">
        <f t="shared" ca="1" si="73"/>
        <v>10763.543756289255</v>
      </c>
      <c r="U136" s="7">
        <f t="shared" ca="1" si="74"/>
        <v>100</v>
      </c>
      <c r="V136" s="18">
        <f t="shared" ca="1" si="96"/>
        <v>10873.543756289255</v>
      </c>
      <c r="W136" s="6">
        <f t="shared" si="29"/>
        <v>120</v>
      </c>
      <c r="X136" s="6">
        <f t="shared" ca="1" si="75"/>
        <v>10993.543756289255</v>
      </c>
      <c r="Y136" s="19">
        <f t="shared" ca="1" si="76"/>
        <v>110</v>
      </c>
      <c r="Z136" s="26">
        <f t="shared" ca="1" si="77"/>
        <v>10993.543756289255</v>
      </c>
      <c r="AA136" s="7" cm="1">
        <f t="array" aca="1" ref="AA136" ca="1">_xll.RiskPert($B$27,$C$27,$D$27)</f>
        <v>99.666666666666671</v>
      </c>
      <c r="AB136" s="7">
        <f t="shared" ca="1" si="78"/>
        <v>11093.210422955921</v>
      </c>
      <c r="AC136" s="27">
        <f t="shared" ca="1" si="79"/>
        <v>0</v>
      </c>
      <c r="AD136" s="18" cm="1">
        <f t="array" aca="1" ref="AD136" ca="1">IF(MOD(ROW()-42, 8) = 0,INDEX(AB:AB,ROW()),INDEX(AF:AF,ROW()-1))</f>
        <v>11243.210422955921</v>
      </c>
      <c r="AE136" s="6" cm="1">
        <f t="array" aca="1" ref="AE136" ca="1">_xll.RiskUniform($B$30,$D$30)</f>
        <v>25</v>
      </c>
      <c r="AF136" s="6">
        <f t="shared" ca="1" si="80"/>
        <v>11268.210422955921</v>
      </c>
      <c r="AG136" s="19">
        <f t="shared" ca="1" si="81"/>
        <v>249.66666666666606</v>
      </c>
      <c r="AH136" s="97" t="str">
        <f t="shared" ca="1" si="82"/>
        <v>Stop,Reached</v>
      </c>
      <c r="AI136" s="116">
        <f t="shared" ca="1" si="83"/>
        <v>1768.2104229559209</v>
      </c>
      <c r="AK136" s="114" t="str">
        <f t="shared" ca="1" si="84"/>
        <v/>
      </c>
      <c r="AL136" s="50" t="str">
        <f t="shared" ca="1" si="85"/>
        <v/>
      </c>
      <c r="AM136" s="50" t="str">
        <f t="shared" ca="1" si="86"/>
        <v/>
      </c>
      <c r="AN136" s="50" t="str">
        <f t="shared" ca="1" si="87"/>
        <v/>
      </c>
      <c r="AO136" s="51" t="str">
        <f t="shared" ca="1" si="88"/>
        <v/>
      </c>
      <c r="AP136" s="50" t="str">
        <f t="shared" ca="1" si="92"/>
        <v/>
      </c>
    </row>
    <row r="137" spans="2:42" x14ac:dyDescent="0.25">
      <c r="B137" s="10">
        <v>96</v>
      </c>
      <c r="C137" s="30" cm="1">
        <f t="array" aca="1" ref="C137" ca="1">_xll.RiskGamma(1,1/$B$5)</f>
        <v>100</v>
      </c>
      <c r="D137" s="31">
        <f t="shared" ca="1" si="89"/>
        <v>9600</v>
      </c>
      <c r="E137" s="20">
        <f t="shared" ca="1" si="90"/>
        <v>10550</v>
      </c>
      <c r="F137" s="32" cm="1">
        <f t="array" aca="1" ref="F137" ca="1">_xll.RiskPert($B$8,$E$8,$D$8)</f>
        <v>50</v>
      </c>
      <c r="G137" s="21">
        <f t="shared" ca="1" si="65"/>
        <v>10600</v>
      </c>
      <c r="H137" s="22">
        <f t="shared" ca="1" si="66"/>
        <v>1000</v>
      </c>
      <c r="I137" s="61">
        <f t="shared" ca="1" si="67"/>
        <v>10600</v>
      </c>
      <c r="J137" s="28" cm="1">
        <f t="array" aca="1" ref="J137" ca="1">_xll.RiskUniform($B$12,$D$12)</f>
        <v>60</v>
      </c>
      <c r="K137" s="28">
        <f t="shared" ca="1" si="68"/>
        <v>10660</v>
      </c>
      <c r="L137" s="29">
        <f t="shared" ca="1" si="69"/>
        <v>0</v>
      </c>
      <c r="M137" s="20">
        <f t="shared" ca="1" si="93"/>
        <v>10660</v>
      </c>
      <c r="N137" s="21" cm="1">
        <f t="array" aca="1" ref="N137" ca="1">_xll.RiskWeibull($B$15,$C$15)</f>
        <v>93.543756289254645</v>
      </c>
      <c r="O137" s="21">
        <f t="shared" ca="1" si="70"/>
        <v>10753.543756289255</v>
      </c>
      <c r="P137" s="22">
        <f t="shared" ca="1" si="71"/>
        <v>0</v>
      </c>
      <c r="Q137" s="61">
        <f t="shared" ca="1" si="72"/>
        <v>10753.543756289255</v>
      </c>
      <c r="R137" s="28" cm="1">
        <f t="array" aca="1" ref="R137" ca="1">_xll.RiskGamma($B$18,1/$C$18)</f>
        <v>100</v>
      </c>
      <c r="S137" s="28" cm="1">
        <f t="array" aca="1" ref="S137" ca="1">_xll.RiskUniform($B$21,$C$21)</f>
        <v>20</v>
      </c>
      <c r="T137" s="28">
        <f t="shared" ca="1" si="73"/>
        <v>10873.543756289255</v>
      </c>
      <c r="U137" s="28">
        <f t="shared" ca="1" si="74"/>
        <v>100</v>
      </c>
      <c r="V137" s="20">
        <f t="shared" ca="1" si="96"/>
        <v>10873.543756289255</v>
      </c>
      <c r="W137" s="21">
        <f t="shared" si="29"/>
        <v>120</v>
      </c>
      <c r="X137" s="21">
        <f t="shared" ca="1" si="75"/>
        <v>10993.543756289255</v>
      </c>
      <c r="Y137" s="22">
        <f t="shared" ca="1" si="76"/>
        <v>0</v>
      </c>
      <c r="Z137" s="61">
        <f t="shared" ca="1" si="77"/>
        <v>10993.543756289255</v>
      </c>
      <c r="AA137" s="28" cm="1">
        <f t="array" aca="1" ref="AA137" ca="1">_xll.RiskPert($B$27,$C$27,$D$27)</f>
        <v>99.666666666666671</v>
      </c>
      <c r="AB137" s="28">
        <f t="shared" ca="1" si="78"/>
        <v>11093.210422955921</v>
      </c>
      <c r="AC137" s="29">
        <f t="shared" ca="1" si="79"/>
        <v>0</v>
      </c>
      <c r="AD137" s="20" cm="1">
        <f t="array" aca="1" ref="AD137" ca="1">IF(MOD(ROW()-42, 8) = 0,INDEX(AB:AB,ROW()),INDEX(AF:AF,ROW()-1))</f>
        <v>11268.210422955921</v>
      </c>
      <c r="AE137" s="21" cm="1">
        <f t="array" aca="1" ref="AE137" ca="1">_xll.RiskUniform($B$30,$D$30)</f>
        <v>25</v>
      </c>
      <c r="AF137" s="21">
        <f t="shared" ca="1" si="80"/>
        <v>11293.210422955921</v>
      </c>
      <c r="AG137" s="22">
        <f t="shared" ca="1" si="81"/>
        <v>274.66666666666606</v>
      </c>
      <c r="AH137" s="98" t="str">
        <f t="shared" ca="1" si="82"/>
        <v>Stop,Reached</v>
      </c>
      <c r="AI137" s="117">
        <f t="shared" ca="1" si="83"/>
        <v>1693.2104229559209</v>
      </c>
      <c r="AK137" s="115" t="str">
        <f t="shared" ca="1" si="84"/>
        <v/>
      </c>
      <c r="AL137" s="52" t="str">
        <f t="shared" ca="1" si="85"/>
        <v/>
      </c>
      <c r="AM137" s="52" t="str">
        <f t="shared" ca="1" si="86"/>
        <v/>
      </c>
      <c r="AN137" s="52" t="str">
        <f t="shared" ca="1" si="87"/>
        <v/>
      </c>
      <c r="AO137" s="53" t="str">
        <f t="shared" ca="1" si="88"/>
        <v/>
      </c>
      <c r="AP137" s="52" t="str">
        <f t="shared" ca="1" si="92"/>
        <v/>
      </c>
    </row>
    <row r="138" spans="2:42" x14ac:dyDescent="0.25">
      <c r="B138" s="8">
        <v>97</v>
      </c>
      <c r="C138" s="11" cm="1">
        <f t="array" aca="1" ref="C138" ca="1">_xll.RiskGamma(1,1/$B$5)</f>
        <v>100</v>
      </c>
      <c r="D138" s="12">
        <f t="shared" ca="1" si="89"/>
        <v>9700</v>
      </c>
      <c r="E138" s="15">
        <f t="shared" ca="1" si="90"/>
        <v>10660</v>
      </c>
      <c r="F138" s="3" cm="1">
        <f t="array" aca="1" ref="F138" ca="1">_xll.RiskPert($B$8,$E$8,$D$8)</f>
        <v>50</v>
      </c>
      <c r="G138" s="16">
        <f t="shared" ref="G138:G145" ca="1" si="97">F138+E138</f>
        <v>10710</v>
      </c>
      <c r="H138" s="17">
        <f t="shared" ref="H138:H145" ca="1" si="98">G138-D138</f>
        <v>1010</v>
      </c>
      <c r="I138" s="23">
        <f t="shared" ref="I138:I145" ca="1" si="99">G138</f>
        <v>10710</v>
      </c>
      <c r="J138" s="24" cm="1">
        <f t="array" aca="1" ref="J138" ca="1">_xll.RiskUniform($B$12,$D$12)</f>
        <v>60</v>
      </c>
      <c r="K138" s="24">
        <f t="shared" ref="K138:K145" ca="1" si="100">J138+I138</f>
        <v>10770</v>
      </c>
      <c r="L138" s="25">
        <f t="shared" ref="L138:L145" ca="1" si="101">I138-G138</f>
        <v>0</v>
      </c>
      <c r="M138" s="15">
        <f t="shared" ca="1" si="93"/>
        <v>10770</v>
      </c>
      <c r="N138" s="16" cm="1">
        <f t="array" aca="1" ref="N138" ca="1">_xll.RiskWeibull($B$15,$C$15)</f>
        <v>93.543756289254645</v>
      </c>
      <c r="O138" s="16">
        <f t="shared" ref="O138:O145" ca="1" si="102">N138+M138</f>
        <v>10863.543756289255</v>
      </c>
      <c r="P138" s="17">
        <f t="shared" ref="P138:P145" ca="1" si="103">M138-K138</f>
        <v>0</v>
      </c>
      <c r="Q138" s="23">
        <f t="shared" ref="Q138:Q145" ca="1" si="104">O138</f>
        <v>10863.543756289255</v>
      </c>
      <c r="R138" s="24" cm="1">
        <f t="array" aca="1" ref="R138" ca="1">_xll.RiskGamma($B$18,1/$C$18)</f>
        <v>100</v>
      </c>
      <c r="S138" s="24" cm="1">
        <f t="array" aca="1" ref="S138" ca="1">_xll.RiskUniform($B$21,$C$21)</f>
        <v>20</v>
      </c>
      <c r="T138" s="24">
        <f t="shared" ref="T138:T145" ca="1" si="105">S138+R138+Q138</f>
        <v>10983.543756289255</v>
      </c>
      <c r="U138" s="24">
        <f t="shared" ref="U138:U145" ca="1" si="106">Q138+R138-O138</f>
        <v>100</v>
      </c>
      <c r="V138" s="15">
        <f ca="1">$T$145</f>
        <v>11753.543756289255</v>
      </c>
      <c r="W138" s="16">
        <f t="shared" si="29"/>
        <v>120</v>
      </c>
      <c r="X138" s="16">
        <f t="shared" ref="X138:X145" ca="1" si="107">W138+V138</f>
        <v>11873.543756289255</v>
      </c>
      <c r="Y138" s="17">
        <f t="shared" ref="Y138:Y145" ca="1" si="108">V138-T138</f>
        <v>770</v>
      </c>
      <c r="Z138" s="23">
        <f t="shared" ref="Z138:Z145" ca="1" si="109">X138</f>
        <v>11873.543756289255</v>
      </c>
      <c r="AA138" s="24" cm="1">
        <f t="array" aca="1" ref="AA138" ca="1">_xll.RiskPert($B$27,$C$27,$D$27)</f>
        <v>99.666666666666671</v>
      </c>
      <c r="AB138" s="24">
        <f t="shared" ref="AB138:AB145" ca="1" si="110">AA138+Z138</f>
        <v>11973.210422955921</v>
      </c>
      <c r="AC138" s="25">
        <f t="shared" ref="AC138:AC145" ca="1" si="111">Z138-X138</f>
        <v>0</v>
      </c>
      <c r="AD138" s="15" cm="1">
        <f t="array" aca="1" ref="AD138" ca="1">IF(MOD(ROW()-42, 8) = 0,INDEX(AB:AB,ROW()),INDEX(AF:AF,ROW()-1))</f>
        <v>11973.210422955921</v>
      </c>
      <c r="AE138" s="16" cm="1">
        <f t="array" aca="1" ref="AE138" ca="1">_xll.RiskUniform($B$30,$D$30)</f>
        <v>25</v>
      </c>
      <c r="AF138" s="16">
        <f t="shared" ref="AF138:AF145" ca="1" si="112">AE138+AD138</f>
        <v>11998.210422955921</v>
      </c>
      <c r="AG138" s="17">
        <f t="shared" ref="AG138:AG145" ca="1" si="113">AD138-X138</f>
        <v>99.66666666666606</v>
      </c>
      <c r="AH138" s="96" t="str">
        <f t="shared" ref="AH138:AH145" ca="1" si="114">IF(AF138&gt;$B$37,"Stop,Reached","Not Yet")</f>
        <v>Stop,Reached</v>
      </c>
      <c r="AI138" s="112">
        <f t="shared" ref="AI138:AI145" ca="1" si="115">AF138-D138</f>
        <v>2298.2104229559209</v>
      </c>
      <c r="AK138" s="113" t="str">
        <f t="shared" ref="AK138:AK145" ca="1" si="116">IF(AF138&gt;10080,"",AI138)</f>
        <v/>
      </c>
      <c r="AL138" s="48" t="str">
        <f t="shared" ref="AL138:AL145" ca="1" si="117">IF(AF138&gt;10080,"",H138)</f>
        <v/>
      </c>
      <c r="AM138" s="48" t="str">
        <f t="shared" ref="AM138:AM145" ca="1" si="118">IF(AF138&gt;10080,"",U138)</f>
        <v/>
      </c>
      <c r="AN138" s="48" t="str">
        <f t="shared" ref="AN138:AN145" ca="1" si="119">IF(AF138&gt;10080,"",Y138)</f>
        <v/>
      </c>
      <c r="AO138" s="49" t="str">
        <f t="shared" ref="AO138:AO145" ca="1" si="120">IF(AF138&gt;10080,"",AG138)</f>
        <v/>
      </c>
      <c r="AP138" s="50" t="str">
        <f t="shared" ca="1" si="92"/>
        <v/>
      </c>
    </row>
    <row r="139" spans="2:42" x14ac:dyDescent="0.25">
      <c r="B139" s="9">
        <v>98</v>
      </c>
      <c r="C139" s="13" cm="1">
        <f t="array" aca="1" ref="C139" ca="1">_xll.RiskGamma(1,1/$B$5)</f>
        <v>100</v>
      </c>
      <c r="D139" s="14">
        <f t="shared" ref="D139:D145" ca="1" si="121">D138+C139</f>
        <v>9800</v>
      </c>
      <c r="E139" s="18">
        <f t="shared" ref="E139:E145" ca="1" si="122">MAX(K138,D139)</f>
        <v>10770</v>
      </c>
      <c r="F139" s="34" cm="1">
        <f t="array" aca="1" ref="F139" ca="1">_xll.RiskPert($B$8,$E$8,$D$8)</f>
        <v>50</v>
      </c>
      <c r="G139" s="6">
        <f t="shared" ca="1" si="97"/>
        <v>10820</v>
      </c>
      <c r="H139" s="19">
        <f t="shared" ca="1" si="98"/>
        <v>1020</v>
      </c>
      <c r="I139" s="26">
        <f t="shared" ca="1" si="99"/>
        <v>10820</v>
      </c>
      <c r="J139" s="7" cm="1">
        <f t="array" aca="1" ref="J139" ca="1">_xll.RiskUniform($B$12,$D$12)</f>
        <v>60</v>
      </c>
      <c r="K139" s="7">
        <f t="shared" ca="1" si="100"/>
        <v>10880</v>
      </c>
      <c r="L139" s="27">
        <f t="shared" ca="1" si="101"/>
        <v>0</v>
      </c>
      <c r="M139" s="18">
        <f t="shared" ca="1" si="93"/>
        <v>10880</v>
      </c>
      <c r="N139" s="6" cm="1">
        <f t="array" aca="1" ref="N139" ca="1">_xll.RiskWeibull($B$15,$C$15)</f>
        <v>93.543756289254645</v>
      </c>
      <c r="O139" s="6">
        <f t="shared" ca="1" si="102"/>
        <v>10973.543756289255</v>
      </c>
      <c r="P139" s="19">
        <f t="shared" ca="1" si="103"/>
        <v>0</v>
      </c>
      <c r="Q139" s="26">
        <f t="shared" ca="1" si="104"/>
        <v>10973.543756289255</v>
      </c>
      <c r="R139" s="7" cm="1">
        <f t="array" aca="1" ref="R139" ca="1">_xll.RiskGamma($B$18,1/$C$18)</f>
        <v>100</v>
      </c>
      <c r="S139" s="7" cm="1">
        <f t="array" aca="1" ref="S139" ca="1">_xll.RiskUniform($B$21,$C$21)</f>
        <v>20</v>
      </c>
      <c r="T139" s="7">
        <f t="shared" ca="1" si="105"/>
        <v>11093.543756289255</v>
      </c>
      <c r="U139" s="7">
        <f t="shared" ca="1" si="106"/>
        <v>100</v>
      </c>
      <c r="V139" s="18">
        <f t="shared" ref="V139:V145" ca="1" si="123">$T$145</f>
        <v>11753.543756289255</v>
      </c>
      <c r="W139" s="6">
        <f t="shared" si="29"/>
        <v>120</v>
      </c>
      <c r="X139" s="6">
        <f t="shared" ca="1" si="107"/>
        <v>11873.543756289255</v>
      </c>
      <c r="Y139" s="19">
        <f t="shared" ca="1" si="108"/>
        <v>660</v>
      </c>
      <c r="Z139" s="26">
        <f t="shared" ca="1" si="109"/>
        <v>11873.543756289255</v>
      </c>
      <c r="AA139" s="7" cm="1">
        <f t="array" aca="1" ref="AA139" ca="1">_xll.RiskPert($B$27,$C$27,$D$27)</f>
        <v>99.666666666666671</v>
      </c>
      <c r="AB139" s="7">
        <f t="shared" ca="1" si="110"/>
        <v>11973.210422955921</v>
      </c>
      <c r="AC139" s="27">
        <f t="shared" ca="1" si="111"/>
        <v>0</v>
      </c>
      <c r="AD139" s="18" cm="1">
        <f t="array" aca="1" ref="AD139" ca="1">IF(MOD(ROW()-42, 8) = 0,INDEX(AB:AB,ROW()),INDEX(AF:AF,ROW()-1))</f>
        <v>11998.210422955921</v>
      </c>
      <c r="AE139" s="6" cm="1">
        <f t="array" aca="1" ref="AE139" ca="1">_xll.RiskUniform($B$30,$D$30)</f>
        <v>25</v>
      </c>
      <c r="AF139" s="6">
        <f t="shared" ca="1" si="112"/>
        <v>12023.210422955921</v>
      </c>
      <c r="AG139" s="19">
        <f t="shared" ca="1" si="113"/>
        <v>124.66666666666606</v>
      </c>
      <c r="AH139" s="97" t="str">
        <f t="shared" ca="1" si="114"/>
        <v>Stop,Reached</v>
      </c>
      <c r="AI139" s="116">
        <f t="shared" ca="1" si="115"/>
        <v>2223.2104229559209</v>
      </c>
      <c r="AK139" s="114" t="str">
        <f t="shared" ca="1" si="116"/>
        <v/>
      </c>
      <c r="AL139" s="50" t="str">
        <f t="shared" ca="1" si="117"/>
        <v/>
      </c>
      <c r="AM139" s="50" t="str">
        <f t="shared" ca="1" si="118"/>
        <v/>
      </c>
      <c r="AN139" s="50" t="str">
        <f t="shared" ca="1" si="119"/>
        <v/>
      </c>
      <c r="AO139" s="51" t="str">
        <f t="shared" ca="1" si="120"/>
        <v/>
      </c>
      <c r="AP139" s="50" t="str">
        <f t="shared" ca="1" si="92"/>
        <v/>
      </c>
    </row>
    <row r="140" spans="2:42" x14ac:dyDescent="0.25">
      <c r="B140" s="9">
        <v>99</v>
      </c>
      <c r="C140" s="13" cm="1">
        <f t="array" aca="1" ref="C140" ca="1">_xll.RiskGamma(1,1/$B$5)</f>
        <v>100</v>
      </c>
      <c r="D140" s="14">
        <f t="shared" ca="1" si="121"/>
        <v>9900</v>
      </c>
      <c r="E140" s="18">
        <f t="shared" ca="1" si="122"/>
        <v>10880</v>
      </c>
      <c r="F140" s="34" cm="1">
        <f t="array" aca="1" ref="F140" ca="1">_xll.RiskPert($B$8,$E$8,$D$8)</f>
        <v>50</v>
      </c>
      <c r="G140" s="6">
        <f t="shared" ca="1" si="97"/>
        <v>10930</v>
      </c>
      <c r="H140" s="19">
        <f t="shared" ca="1" si="98"/>
        <v>1030</v>
      </c>
      <c r="I140" s="26">
        <f t="shared" ca="1" si="99"/>
        <v>10930</v>
      </c>
      <c r="J140" s="7" cm="1">
        <f t="array" aca="1" ref="J140" ca="1">_xll.RiskUniform($B$12,$D$12)</f>
        <v>60</v>
      </c>
      <c r="K140" s="7">
        <f t="shared" ca="1" si="100"/>
        <v>10990</v>
      </c>
      <c r="L140" s="27">
        <f t="shared" ca="1" si="101"/>
        <v>0</v>
      </c>
      <c r="M140" s="18">
        <f t="shared" ca="1" si="93"/>
        <v>10990</v>
      </c>
      <c r="N140" s="6" cm="1">
        <f t="array" aca="1" ref="N140" ca="1">_xll.RiskWeibull($B$15,$C$15)</f>
        <v>93.543756289254645</v>
      </c>
      <c r="O140" s="6">
        <f t="shared" ca="1" si="102"/>
        <v>11083.543756289255</v>
      </c>
      <c r="P140" s="19">
        <f t="shared" ca="1" si="103"/>
        <v>0</v>
      </c>
      <c r="Q140" s="26">
        <f t="shared" ca="1" si="104"/>
        <v>11083.543756289255</v>
      </c>
      <c r="R140" s="7" cm="1">
        <f t="array" aca="1" ref="R140" ca="1">_xll.RiskGamma($B$18,1/$C$18)</f>
        <v>100</v>
      </c>
      <c r="S140" s="7" cm="1">
        <f t="array" aca="1" ref="S140" ca="1">_xll.RiskUniform($B$21,$C$21)</f>
        <v>20</v>
      </c>
      <c r="T140" s="7">
        <f t="shared" ca="1" si="105"/>
        <v>11203.543756289255</v>
      </c>
      <c r="U140" s="7">
        <f t="shared" ca="1" si="106"/>
        <v>100</v>
      </c>
      <c r="V140" s="18">
        <f t="shared" ca="1" si="123"/>
        <v>11753.543756289255</v>
      </c>
      <c r="W140" s="6">
        <f t="shared" si="29"/>
        <v>120</v>
      </c>
      <c r="X140" s="6">
        <f t="shared" ca="1" si="107"/>
        <v>11873.543756289255</v>
      </c>
      <c r="Y140" s="19">
        <f t="shared" ca="1" si="108"/>
        <v>550</v>
      </c>
      <c r="Z140" s="26">
        <f t="shared" ca="1" si="109"/>
        <v>11873.543756289255</v>
      </c>
      <c r="AA140" s="7" cm="1">
        <f t="array" aca="1" ref="AA140" ca="1">_xll.RiskPert($B$27,$C$27,$D$27)</f>
        <v>99.666666666666671</v>
      </c>
      <c r="AB140" s="7">
        <f t="shared" ca="1" si="110"/>
        <v>11973.210422955921</v>
      </c>
      <c r="AC140" s="27">
        <f t="shared" ca="1" si="111"/>
        <v>0</v>
      </c>
      <c r="AD140" s="18" cm="1">
        <f t="array" aca="1" ref="AD140" ca="1">IF(MOD(ROW()-42, 8) = 0,INDEX(AB:AB,ROW()),INDEX(AF:AF,ROW()-1))</f>
        <v>12023.210422955921</v>
      </c>
      <c r="AE140" s="6" cm="1">
        <f t="array" aca="1" ref="AE140" ca="1">_xll.RiskUniform($B$30,$D$30)</f>
        <v>25</v>
      </c>
      <c r="AF140" s="6">
        <f t="shared" ca="1" si="112"/>
        <v>12048.210422955921</v>
      </c>
      <c r="AG140" s="19">
        <f t="shared" ca="1" si="113"/>
        <v>149.66666666666606</v>
      </c>
      <c r="AH140" s="97" t="str">
        <f t="shared" ca="1" si="114"/>
        <v>Stop,Reached</v>
      </c>
      <c r="AI140" s="116">
        <f t="shared" ca="1" si="115"/>
        <v>2148.2104229559209</v>
      </c>
      <c r="AK140" s="114" t="str">
        <f t="shared" ca="1" si="116"/>
        <v/>
      </c>
      <c r="AL140" s="50" t="str">
        <f t="shared" ca="1" si="117"/>
        <v/>
      </c>
      <c r="AM140" s="50" t="str">
        <f t="shared" ca="1" si="118"/>
        <v/>
      </c>
      <c r="AN140" s="50" t="str">
        <f t="shared" ca="1" si="119"/>
        <v/>
      </c>
      <c r="AO140" s="51" t="str">
        <f t="shared" ca="1" si="120"/>
        <v/>
      </c>
      <c r="AP140" s="50" t="str">
        <f t="shared" ca="1" si="92"/>
        <v/>
      </c>
    </row>
    <row r="141" spans="2:42" x14ac:dyDescent="0.25">
      <c r="B141" s="9">
        <v>100</v>
      </c>
      <c r="C141" s="13" cm="1">
        <f t="array" aca="1" ref="C141" ca="1">_xll.RiskGamma(1,1/$B$5)</f>
        <v>100</v>
      </c>
      <c r="D141" s="14">
        <f t="shared" ca="1" si="121"/>
        <v>10000</v>
      </c>
      <c r="E141" s="18">
        <f t="shared" ca="1" si="122"/>
        <v>10990</v>
      </c>
      <c r="F141" s="34" cm="1">
        <f t="array" aca="1" ref="F141" ca="1">_xll.RiskPert($B$8,$E$8,$D$8)</f>
        <v>50</v>
      </c>
      <c r="G141" s="6">
        <f t="shared" ca="1" si="97"/>
        <v>11040</v>
      </c>
      <c r="H141" s="19">
        <f t="shared" ca="1" si="98"/>
        <v>1040</v>
      </c>
      <c r="I141" s="26">
        <f t="shared" ca="1" si="99"/>
        <v>11040</v>
      </c>
      <c r="J141" s="7" cm="1">
        <f t="array" aca="1" ref="J141" ca="1">_xll.RiskUniform($B$12,$D$12)</f>
        <v>60</v>
      </c>
      <c r="K141" s="7">
        <f t="shared" ca="1" si="100"/>
        <v>11100</v>
      </c>
      <c r="L141" s="27">
        <f t="shared" ca="1" si="101"/>
        <v>0</v>
      </c>
      <c r="M141" s="18">
        <f t="shared" ca="1" si="93"/>
        <v>11100</v>
      </c>
      <c r="N141" s="6" cm="1">
        <f t="array" aca="1" ref="N141" ca="1">_xll.RiskWeibull($B$15,$C$15)</f>
        <v>93.543756289254645</v>
      </c>
      <c r="O141" s="6">
        <f t="shared" ca="1" si="102"/>
        <v>11193.543756289255</v>
      </c>
      <c r="P141" s="19">
        <f t="shared" ca="1" si="103"/>
        <v>0</v>
      </c>
      <c r="Q141" s="26">
        <f t="shared" ca="1" si="104"/>
        <v>11193.543756289255</v>
      </c>
      <c r="R141" s="7" cm="1">
        <f t="array" aca="1" ref="R141" ca="1">_xll.RiskGamma($B$18,1/$C$18)</f>
        <v>100</v>
      </c>
      <c r="S141" s="7" cm="1">
        <f t="array" aca="1" ref="S141" ca="1">_xll.RiskUniform($B$21,$C$21)</f>
        <v>20</v>
      </c>
      <c r="T141" s="7">
        <f t="shared" ca="1" si="105"/>
        <v>11313.543756289255</v>
      </c>
      <c r="U141" s="7">
        <f t="shared" ca="1" si="106"/>
        <v>100</v>
      </c>
      <c r="V141" s="18">
        <f t="shared" ca="1" si="123"/>
        <v>11753.543756289255</v>
      </c>
      <c r="W141" s="6">
        <f t="shared" si="29"/>
        <v>120</v>
      </c>
      <c r="X141" s="6">
        <f t="shared" ca="1" si="107"/>
        <v>11873.543756289255</v>
      </c>
      <c r="Y141" s="19">
        <f t="shared" ca="1" si="108"/>
        <v>440</v>
      </c>
      <c r="Z141" s="26">
        <f t="shared" ca="1" si="109"/>
        <v>11873.543756289255</v>
      </c>
      <c r="AA141" s="7" cm="1">
        <f t="array" aca="1" ref="AA141" ca="1">_xll.RiskPert($B$27,$C$27,$D$27)</f>
        <v>99.666666666666671</v>
      </c>
      <c r="AB141" s="7">
        <f t="shared" ca="1" si="110"/>
        <v>11973.210422955921</v>
      </c>
      <c r="AC141" s="27">
        <f t="shared" ca="1" si="111"/>
        <v>0</v>
      </c>
      <c r="AD141" s="18" cm="1">
        <f t="array" aca="1" ref="AD141" ca="1">IF(MOD(ROW()-42, 8) = 0,INDEX(AB:AB,ROW()),INDEX(AF:AF,ROW()-1))</f>
        <v>12048.210422955921</v>
      </c>
      <c r="AE141" s="6" cm="1">
        <f t="array" aca="1" ref="AE141" ca="1">_xll.RiskUniform($B$30,$D$30)</f>
        <v>25</v>
      </c>
      <c r="AF141" s="6">
        <f t="shared" ca="1" si="112"/>
        <v>12073.210422955921</v>
      </c>
      <c r="AG141" s="19">
        <f t="shared" ca="1" si="113"/>
        <v>174.66666666666606</v>
      </c>
      <c r="AH141" s="97" t="str">
        <f t="shared" ca="1" si="114"/>
        <v>Stop,Reached</v>
      </c>
      <c r="AI141" s="116">
        <f t="shared" ca="1" si="115"/>
        <v>2073.2104229559209</v>
      </c>
      <c r="AK141" s="114" t="str">
        <f t="shared" ca="1" si="116"/>
        <v/>
      </c>
      <c r="AL141" s="50" t="str">
        <f t="shared" ca="1" si="117"/>
        <v/>
      </c>
      <c r="AM141" s="50" t="str">
        <f t="shared" ca="1" si="118"/>
        <v/>
      </c>
      <c r="AN141" s="50" t="str">
        <f t="shared" ca="1" si="119"/>
        <v/>
      </c>
      <c r="AO141" s="51" t="str">
        <f t="shared" ca="1" si="120"/>
        <v/>
      </c>
      <c r="AP141" s="50" t="str">
        <f t="shared" ca="1" si="92"/>
        <v/>
      </c>
    </row>
    <row r="142" spans="2:42" x14ac:dyDescent="0.25">
      <c r="B142" s="9">
        <v>101</v>
      </c>
      <c r="C142" s="13" cm="1">
        <f t="array" aca="1" ref="C142" ca="1">_xll.RiskGamma(1,1/$B$5)</f>
        <v>100</v>
      </c>
      <c r="D142" s="14">
        <f t="shared" ca="1" si="121"/>
        <v>10100</v>
      </c>
      <c r="E142" s="18">
        <f t="shared" ca="1" si="122"/>
        <v>11100</v>
      </c>
      <c r="F142" s="34" cm="1">
        <f t="array" aca="1" ref="F142" ca="1">_xll.RiskPert($B$8,$E$8,$D$8)</f>
        <v>50</v>
      </c>
      <c r="G142" s="6">
        <f t="shared" ca="1" si="97"/>
        <v>11150</v>
      </c>
      <c r="H142" s="19">
        <f t="shared" ca="1" si="98"/>
        <v>1050</v>
      </c>
      <c r="I142" s="26">
        <f t="shared" ca="1" si="99"/>
        <v>11150</v>
      </c>
      <c r="J142" s="7" cm="1">
        <f t="array" aca="1" ref="J142" ca="1">_xll.RiskUniform($B$12,$D$12)</f>
        <v>60</v>
      </c>
      <c r="K142" s="7">
        <f t="shared" ca="1" si="100"/>
        <v>11210</v>
      </c>
      <c r="L142" s="27">
        <f t="shared" ca="1" si="101"/>
        <v>0</v>
      </c>
      <c r="M142" s="18">
        <f t="shared" ca="1" si="93"/>
        <v>11210</v>
      </c>
      <c r="N142" s="6" cm="1">
        <f t="array" aca="1" ref="N142" ca="1">_xll.RiskWeibull($B$15,$C$15)</f>
        <v>93.543756289254645</v>
      </c>
      <c r="O142" s="6">
        <f t="shared" ca="1" si="102"/>
        <v>11303.543756289255</v>
      </c>
      <c r="P142" s="19">
        <f t="shared" ca="1" si="103"/>
        <v>0</v>
      </c>
      <c r="Q142" s="26">
        <f t="shared" ca="1" si="104"/>
        <v>11303.543756289255</v>
      </c>
      <c r="R142" s="7" cm="1">
        <f t="array" aca="1" ref="R142" ca="1">_xll.RiskGamma($B$18,1/$C$18)</f>
        <v>100</v>
      </c>
      <c r="S142" s="7" cm="1">
        <f t="array" aca="1" ref="S142" ca="1">_xll.RiskUniform($B$21,$C$21)</f>
        <v>20</v>
      </c>
      <c r="T142" s="7">
        <f t="shared" ca="1" si="105"/>
        <v>11423.543756289255</v>
      </c>
      <c r="U142" s="7">
        <f t="shared" ca="1" si="106"/>
        <v>100</v>
      </c>
      <c r="V142" s="18">
        <f t="shared" ca="1" si="123"/>
        <v>11753.543756289255</v>
      </c>
      <c r="W142" s="6">
        <f t="shared" si="29"/>
        <v>120</v>
      </c>
      <c r="X142" s="6">
        <f t="shared" ca="1" si="107"/>
        <v>11873.543756289255</v>
      </c>
      <c r="Y142" s="19">
        <f t="shared" ca="1" si="108"/>
        <v>330</v>
      </c>
      <c r="Z142" s="26">
        <f t="shared" ca="1" si="109"/>
        <v>11873.543756289255</v>
      </c>
      <c r="AA142" s="7" cm="1">
        <f t="array" aca="1" ref="AA142" ca="1">_xll.RiskPert($B$27,$C$27,$D$27)</f>
        <v>99.666666666666671</v>
      </c>
      <c r="AB142" s="7">
        <f t="shared" ca="1" si="110"/>
        <v>11973.210422955921</v>
      </c>
      <c r="AC142" s="27">
        <f t="shared" ca="1" si="111"/>
        <v>0</v>
      </c>
      <c r="AD142" s="18" cm="1">
        <f t="array" aca="1" ref="AD142" ca="1">IF(MOD(ROW()-42, 8) = 0,INDEX(AB:AB,ROW()),INDEX(AF:AF,ROW()-1))</f>
        <v>12073.210422955921</v>
      </c>
      <c r="AE142" s="6" cm="1">
        <f t="array" aca="1" ref="AE142" ca="1">_xll.RiskUniform($B$30,$D$30)</f>
        <v>25</v>
      </c>
      <c r="AF142" s="6">
        <f t="shared" ca="1" si="112"/>
        <v>12098.210422955921</v>
      </c>
      <c r="AG142" s="19">
        <f t="shared" ca="1" si="113"/>
        <v>199.66666666666606</v>
      </c>
      <c r="AH142" s="97" t="str">
        <f t="shared" ca="1" si="114"/>
        <v>Stop,Reached</v>
      </c>
      <c r="AI142" s="116">
        <f t="shared" ca="1" si="115"/>
        <v>1998.2104229559209</v>
      </c>
      <c r="AK142" s="114" t="str">
        <f t="shared" ca="1" si="116"/>
        <v/>
      </c>
      <c r="AL142" s="50" t="str">
        <f t="shared" ca="1" si="117"/>
        <v/>
      </c>
      <c r="AM142" s="50" t="str">
        <f t="shared" ca="1" si="118"/>
        <v/>
      </c>
      <c r="AN142" s="50" t="str">
        <f t="shared" ca="1" si="119"/>
        <v/>
      </c>
      <c r="AO142" s="51" t="str">
        <f t="shared" ca="1" si="120"/>
        <v/>
      </c>
      <c r="AP142" s="50" t="str">
        <f t="shared" ca="1" si="92"/>
        <v/>
      </c>
    </row>
    <row r="143" spans="2:42" x14ac:dyDescent="0.25">
      <c r="B143" s="9">
        <v>102</v>
      </c>
      <c r="C143" s="13" cm="1">
        <f t="array" aca="1" ref="C143" ca="1">_xll.RiskGamma(1,1/$B$5)</f>
        <v>100</v>
      </c>
      <c r="D143" s="14">
        <f t="shared" ca="1" si="121"/>
        <v>10200</v>
      </c>
      <c r="E143" s="18">
        <f t="shared" ca="1" si="122"/>
        <v>11210</v>
      </c>
      <c r="F143" s="34" cm="1">
        <f t="array" aca="1" ref="F143" ca="1">_xll.RiskPert($B$8,$E$8,$D$8)</f>
        <v>50</v>
      </c>
      <c r="G143" s="6">
        <f t="shared" ca="1" si="97"/>
        <v>11260</v>
      </c>
      <c r="H143" s="19">
        <f t="shared" ca="1" si="98"/>
        <v>1060</v>
      </c>
      <c r="I143" s="26">
        <f t="shared" ca="1" si="99"/>
        <v>11260</v>
      </c>
      <c r="J143" s="7" cm="1">
        <f t="array" aca="1" ref="J143" ca="1">_xll.RiskUniform($B$12,$D$12)</f>
        <v>60</v>
      </c>
      <c r="K143" s="7">
        <f t="shared" ca="1" si="100"/>
        <v>11320</v>
      </c>
      <c r="L143" s="27">
        <f t="shared" ca="1" si="101"/>
        <v>0</v>
      </c>
      <c r="M143" s="18">
        <f t="shared" ca="1" si="93"/>
        <v>11320</v>
      </c>
      <c r="N143" s="6" cm="1">
        <f t="array" aca="1" ref="N143" ca="1">_xll.RiskWeibull($B$15,$C$15)</f>
        <v>93.543756289254645</v>
      </c>
      <c r="O143" s="6">
        <f t="shared" ca="1" si="102"/>
        <v>11413.543756289255</v>
      </c>
      <c r="P143" s="19">
        <f t="shared" ca="1" si="103"/>
        <v>0</v>
      </c>
      <c r="Q143" s="26">
        <f t="shared" ca="1" si="104"/>
        <v>11413.543756289255</v>
      </c>
      <c r="R143" s="7" cm="1">
        <f t="array" aca="1" ref="R143" ca="1">_xll.RiskGamma($B$18,1/$C$18)</f>
        <v>100</v>
      </c>
      <c r="S143" s="7" cm="1">
        <f t="array" aca="1" ref="S143" ca="1">_xll.RiskUniform($B$21,$C$21)</f>
        <v>20</v>
      </c>
      <c r="T143" s="7">
        <f t="shared" ca="1" si="105"/>
        <v>11533.543756289255</v>
      </c>
      <c r="U143" s="7">
        <f t="shared" ca="1" si="106"/>
        <v>100</v>
      </c>
      <c r="V143" s="18">
        <f t="shared" ca="1" si="123"/>
        <v>11753.543756289255</v>
      </c>
      <c r="W143" s="6">
        <f t="shared" si="29"/>
        <v>120</v>
      </c>
      <c r="X143" s="6">
        <f t="shared" ca="1" si="107"/>
        <v>11873.543756289255</v>
      </c>
      <c r="Y143" s="19">
        <f t="shared" ca="1" si="108"/>
        <v>220</v>
      </c>
      <c r="Z143" s="26">
        <f t="shared" ca="1" si="109"/>
        <v>11873.543756289255</v>
      </c>
      <c r="AA143" s="7" cm="1">
        <f t="array" aca="1" ref="AA143" ca="1">_xll.RiskPert($B$27,$C$27,$D$27)</f>
        <v>99.666666666666671</v>
      </c>
      <c r="AB143" s="7">
        <f t="shared" ca="1" si="110"/>
        <v>11973.210422955921</v>
      </c>
      <c r="AC143" s="27">
        <f t="shared" ca="1" si="111"/>
        <v>0</v>
      </c>
      <c r="AD143" s="18" cm="1">
        <f t="array" aca="1" ref="AD143" ca="1">IF(MOD(ROW()-42, 8) = 0,INDEX(AB:AB,ROW()),INDEX(AF:AF,ROW()-1))</f>
        <v>12098.210422955921</v>
      </c>
      <c r="AE143" s="6" cm="1">
        <f t="array" aca="1" ref="AE143" ca="1">_xll.RiskUniform($B$30,$D$30)</f>
        <v>25</v>
      </c>
      <c r="AF143" s="6">
        <f t="shared" ca="1" si="112"/>
        <v>12123.210422955921</v>
      </c>
      <c r="AG143" s="19">
        <f t="shared" ca="1" si="113"/>
        <v>224.66666666666606</v>
      </c>
      <c r="AH143" s="97" t="str">
        <f t="shared" ca="1" si="114"/>
        <v>Stop,Reached</v>
      </c>
      <c r="AI143" s="116">
        <f t="shared" ca="1" si="115"/>
        <v>1923.2104229559209</v>
      </c>
      <c r="AK143" s="114" t="str">
        <f t="shared" ca="1" si="116"/>
        <v/>
      </c>
      <c r="AL143" s="50" t="str">
        <f t="shared" ca="1" si="117"/>
        <v/>
      </c>
      <c r="AM143" s="50" t="str">
        <f t="shared" ca="1" si="118"/>
        <v/>
      </c>
      <c r="AN143" s="50" t="str">
        <f t="shared" ca="1" si="119"/>
        <v/>
      </c>
      <c r="AO143" s="51" t="str">
        <f t="shared" ca="1" si="120"/>
        <v/>
      </c>
      <c r="AP143" s="50" t="str">
        <f t="shared" ca="1" si="92"/>
        <v/>
      </c>
    </row>
    <row r="144" spans="2:42" x14ac:dyDescent="0.25">
      <c r="B144" s="9">
        <v>103</v>
      </c>
      <c r="C144" s="13" cm="1">
        <f t="array" aca="1" ref="C144" ca="1">_xll.RiskGamma(1,1/$B$5)</f>
        <v>100</v>
      </c>
      <c r="D144" s="14">
        <f t="shared" ca="1" si="121"/>
        <v>10300</v>
      </c>
      <c r="E144" s="18">
        <f t="shared" ca="1" si="122"/>
        <v>11320</v>
      </c>
      <c r="F144" s="34" cm="1">
        <f t="array" aca="1" ref="F144" ca="1">_xll.RiskPert($B$8,$E$8,$D$8)</f>
        <v>50</v>
      </c>
      <c r="G144" s="6">
        <f t="shared" ca="1" si="97"/>
        <v>11370</v>
      </c>
      <c r="H144" s="19">
        <f t="shared" ca="1" si="98"/>
        <v>1070</v>
      </c>
      <c r="I144" s="26">
        <f t="shared" ca="1" si="99"/>
        <v>11370</v>
      </c>
      <c r="J144" s="7" cm="1">
        <f t="array" aca="1" ref="J144" ca="1">_xll.RiskUniform($B$12,$D$12)</f>
        <v>60</v>
      </c>
      <c r="K144" s="7">
        <f t="shared" ca="1" si="100"/>
        <v>11430</v>
      </c>
      <c r="L144" s="27">
        <f t="shared" ca="1" si="101"/>
        <v>0</v>
      </c>
      <c r="M144" s="18">
        <f t="shared" ref="M144:M145" ca="1" si="124">MAX(O143,K144)</f>
        <v>11430</v>
      </c>
      <c r="N144" s="6" cm="1">
        <f t="array" aca="1" ref="N144" ca="1">_xll.RiskWeibull($B$15,$C$15)</f>
        <v>93.543756289254645</v>
      </c>
      <c r="O144" s="6">
        <f t="shared" ca="1" si="102"/>
        <v>11523.543756289255</v>
      </c>
      <c r="P144" s="19">
        <f t="shared" ca="1" si="103"/>
        <v>0</v>
      </c>
      <c r="Q144" s="26">
        <f t="shared" ca="1" si="104"/>
        <v>11523.543756289255</v>
      </c>
      <c r="R144" s="7" cm="1">
        <f t="array" aca="1" ref="R144" ca="1">_xll.RiskGamma($B$18,1/$C$18)</f>
        <v>100</v>
      </c>
      <c r="S144" s="7" cm="1">
        <f t="array" aca="1" ref="S144" ca="1">_xll.RiskUniform($B$21,$C$21)</f>
        <v>20</v>
      </c>
      <c r="T144" s="7">
        <f t="shared" ca="1" si="105"/>
        <v>11643.543756289255</v>
      </c>
      <c r="U144" s="7">
        <f t="shared" ca="1" si="106"/>
        <v>100</v>
      </c>
      <c r="V144" s="18">
        <f t="shared" ca="1" si="123"/>
        <v>11753.543756289255</v>
      </c>
      <c r="W144" s="6">
        <f t="shared" si="29"/>
        <v>120</v>
      </c>
      <c r="X144" s="6">
        <f t="shared" ca="1" si="107"/>
        <v>11873.543756289255</v>
      </c>
      <c r="Y144" s="19">
        <f t="shared" ca="1" si="108"/>
        <v>110</v>
      </c>
      <c r="Z144" s="26">
        <f t="shared" ca="1" si="109"/>
        <v>11873.543756289255</v>
      </c>
      <c r="AA144" s="7" cm="1">
        <f t="array" aca="1" ref="AA144" ca="1">_xll.RiskPert($B$27,$C$27,$D$27)</f>
        <v>99.666666666666671</v>
      </c>
      <c r="AB144" s="7">
        <f t="shared" ca="1" si="110"/>
        <v>11973.210422955921</v>
      </c>
      <c r="AC144" s="27">
        <f t="shared" ca="1" si="111"/>
        <v>0</v>
      </c>
      <c r="AD144" s="18" cm="1">
        <f t="array" aca="1" ref="AD144" ca="1">IF(MOD(ROW()-42, 8) = 0,INDEX(AB:AB,ROW()),INDEX(AF:AF,ROW()-1))</f>
        <v>12123.210422955921</v>
      </c>
      <c r="AE144" s="6" cm="1">
        <f t="array" aca="1" ref="AE144" ca="1">_xll.RiskUniform($B$30,$D$30)</f>
        <v>25</v>
      </c>
      <c r="AF144" s="6">
        <f t="shared" ca="1" si="112"/>
        <v>12148.210422955921</v>
      </c>
      <c r="AG144" s="19">
        <f t="shared" ca="1" si="113"/>
        <v>249.66666666666606</v>
      </c>
      <c r="AH144" s="97" t="str">
        <f t="shared" ca="1" si="114"/>
        <v>Stop,Reached</v>
      </c>
      <c r="AI144" s="116">
        <f t="shared" ca="1" si="115"/>
        <v>1848.2104229559209</v>
      </c>
      <c r="AK144" s="114" t="str">
        <f t="shared" ca="1" si="116"/>
        <v/>
      </c>
      <c r="AL144" s="50" t="str">
        <f t="shared" ca="1" si="117"/>
        <v/>
      </c>
      <c r="AM144" s="50" t="str">
        <f t="shared" ca="1" si="118"/>
        <v/>
      </c>
      <c r="AN144" s="50" t="str">
        <f t="shared" ca="1" si="119"/>
        <v/>
      </c>
      <c r="AO144" s="51" t="str">
        <f t="shared" ca="1" si="120"/>
        <v/>
      </c>
      <c r="AP144" s="50" t="str">
        <f t="shared" ca="1" si="92"/>
        <v/>
      </c>
    </row>
    <row r="145" spans="2:42" x14ac:dyDescent="0.25">
      <c r="B145" s="10">
        <v>104</v>
      </c>
      <c r="C145" s="30" cm="1">
        <f t="array" aca="1" ref="C145" ca="1">_xll.RiskGamma(1,1/$B$5)</f>
        <v>100</v>
      </c>
      <c r="D145" s="31">
        <f t="shared" ca="1" si="121"/>
        <v>10400</v>
      </c>
      <c r="E145" s="20">
        <f t="shared" ca="1" si="122"/>
        <v>11430</v>
      </c>
      <c r="F145" s="32" cm="1">
        <f t="array" aca="1" ref="F145" ca="1">_xll.RiskPert($B$8,$E$8,$D$8)</f>
        <v>50</v>
      </c>
      <c r="G145" s="21">
        <f t="shared" ca="1" si="97"/>
        <v>11480</v>
      </c>
      <c r="H145" s="22">
        <f t="shared" ca="1" si="98"/>
        <v>1080</v>
      </c>
      <c r="I145" s="61">
        <f t="shared" ca="1" si="99"/>
        <v>11480</v>
      </c>
      <c r="J145" s="28" cm="1">
        <f t="array" aca="1" ref="J145" ca="1">_xll.RiskUniform($B$12,$D$12)</f>
        <v>60</v>
      </c>
      <c r="K145" s="28">
        <f t="shared" ca="1" si="100"/>
        <v>11540</v>
      </c>
      <c r="L145" s="29">
        <f t="shared" ca="1" si="101"/>
        <v>0</v>
      </c>
      <c r="M145" s="20">
        <f t="shared" ca="1" si="124"/>
        <v>11540</v>
      </c>
      <c r="N145" s="21" cm="1">
        <f t="array" aca="1" ref="N145" ca="1">_xll.RiskWeibull($B$15,$C$15)</f>
        <v>93.543756289254645</v>
      </c>
      <c r="O145" s="21">
        <f t="shared" ca="1" si="102"/>
        <v>11633.543756289255</v>
      </c>
      <c r="P145" s="22">
        <f t="shared" ca="1" si="103"/>
        <v>0</v>
      </c>
      <c r="Q145" s="61">
        <f t="shared" ca="1" si="104"/>
        <v>11633.543756289255</v>
      </c>
      <c r="R145" s="28" cm="1">
        <f t="array" aca="1" ref="R145" ca="1">_xll.RiskGamma($B$18,1/$C$18)</f>
        <v>100</v>
      </c>
      <c r="S145" s="28" cm="1">
        <f t="array" aca="1" ref="S145" ca="1">_xll.RiskUniform($B$21,$C$21)</f>
        <v>20</v>
      </c>
      <c r="T145" s="28">
        <f t="shared" ca="1" si="105"/>
        <v>11753.543756289255</v>
      </c>
      <c r="U145" s="28">
        <f t="shared" ca="1" si="106"/>
        <v>100</v>
      </c>
      <c r="V145" s="20">
        <f t="shared" ca="1" si="123"/>
        <v>11753.543756289255</v>
      </c>
      <c r="W145" s="21">
        <f t="shared" si="29"/>
        <v>120</v>
      </c>
      <c r="X145" s="21">
        <f t="shared" ca="1" si="107"/>
        <v>11873.543756289255</v>
      </c>
      <c r="Y145" s="22">
        <f t="shared" ca="1" si="108"/>
        <v>0</v>
      </c>
      <c r="Z145" s="61">
        <f t="shared" ca="1" si="109"/>
        <v>11873.543756289255</v>
      </c>
      <c r="AA145" s="28" cm="1">
        <f t="array" aca="1" ref="AA145" ca="1">_xll.RiskPert($B$27,$C$27,$D$27)</f>
        <v>99.666666666666671</v>
      </c>
      <c r="AB145" s="28">
        <f t="shared" ca="1" si="110"/>
        <v>11973.210422955921</v>
      </c>
      <c r="AC145" s="29">
        <f t="shared" ca="1" si="111"/>
        <v>0</v>
      </c>
      <c r="AD145" s="20" cm="1">
        <f t="array" aca="1" ref="AD145" ca="1">IF(MOD(ROW()-42, 8) = 0,INDEX(AB:AB,ROW()),INDEX(AF:AF,ROW()-1))</f>
        <v>12148.210422955921</v>
      </c>
      <c r="AE145" s="21" cm="1">
        <f t="array" aca="1" ref="AE145" ca="1">_xll.RiskUniform($B$30,$D$30)</f>
        <v>25</v>
      </c>
      <c r="AF145" s="21">
        <f t="shared" ca="1" si="112"/>
        <v>12173.210422955921</v>
      </c>
      <c r="AG145" s="22">
        <f t="shared" ca="1" si="113"/>
        <v>274.66666666666606</v>
      </c>
      <c r="AH145" s="98" t="str">
        <f t="shared" ca="1" si="114"/>
        <v>Stop,Reached</v>
      </c>
      <c r="AI145" s="117">
        <f t="shared" ca="1" si="115"/>
        <v>1773.2104229559209</v>
      </c>
      <c r="AK145" s="115" t="str">
        <f t="shared" ca="1" si="116"/>
        <v/>
      </c>
      <c r="AL145" s="52" t="str">
        <f t="shared" ca="1" si="117"/>
        <v/>
      </c>
      <c r="AM145" s="52" t="str">
        <f t="shared" ca="1" si="118"/>
        <v/>
      </c>
      <c r="AN145" s="52" t="str">
        <f t="shared" ca="1" si="119"/>
        <v/>
      </c>
      <c r="AO145" s="53" t="str">
        <f t="shared" ca="1" si="120"/>
        <v/>
      </c>
      <c r="AP145" s="52" t="str">
        <f t="shared" ca="1" si="92"/>
        <v/>
      </c>
    </row>
  </sheetData>
  <mergeCells count="17">
    <mergeCell ref="AK40:AK41"/>
    <mergeCell ref="AL40:AL41"/>
    <mergeCell ref="AK37:AP39"/>
    <mergeCell ref="A32:C32"/>
    <mergeCell ref="AM40:AM41"/>
    <mergeCell ref="A1:I1"/>
    <mergeCell ref="B40:B41"/>
    <mergeCell ref="C40:D40"/>
    <mergeCell ref="E40:H40"/>
    <mergeCell ref="I40:L40"/>
    <mergeCell ref="M40:P40"/>
    <mergeCell ref="Q40:U40"/>
    <mergeCell ref="AN40:AN41"/>
    <mergeCell ref="AO40:AO41"/>
    <mergeCell ref="V40:Y40"/>
    <mergeCell ref="Z40:AC40"/>
    <mergeCell ref="AD40:AG4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65E2-09FF-493D-A04D-EB6CC44EE7F7}">
  <dimension ref="A1:AR145"/>
  <sheetViews>
    <sheetView topLeftCell="AJ29" zoomScaleNormal="100" workbookViewId="0">
      <selection activeCell="AR42" sqref="AR42"/>
    </sheetView>
  </sheetViews>
  <sheetFormatPr defaultRowHeight="15" x14ac:dyDescent="0.25"/>
  <cols>
    <col min="1" max="1" width="62" bestFit="1" customWidth="1"/>
    <col min="2" max="2" width="13.85546875" bestFit="1" customWidth="1"/>
    <col min="3" max="3" width="15.7109375" bestFit="1" customWidth="1"/>
    <col min="4" max="4" width="16.42578125" bestFit="1" customWidth="1"/>
    <col min="5" max="5" width="13.85546875" bestFit="1" customWidth="1"/>
    <col min="6" max="6" width="12.28515625" bestFit="1" customWidth="1"/>
    <col min="7" max="7" width="10.7109375" customWidth="1"/>
    <col min="8" max="8" width="12.5703125" customWidth="1"/>
    <col min="9" max="9" width="33.28515625" bestFit="1" customWidth="1"/>
    <col min="10" max="10" width="24.140625" customWidth="1"/>
    <col min="11" max="11" width="11.42578125" customWidth="1"/>
    <col min="12" max="12" width="10.140625" customWidth="1"/>
    <col min="13" max="13" width="66.5703125" bestFit="1" customWidth="1"/>
    <col min="14" max="14" width="15.85546875" bestFit="1" customWidth="1"/>
    <col min="15" max="15" width="13.85546875" bestFit="1" customWidth="1"/>
    <col min="16" max="16" width="10.7109375" bestFit="1" customWidth="1"/>
    <col min="17" max="17" width="18.85546875" bestFit="1" customWidth="1"/>
    <col min="18" max="19" width="22.7109375" bestFit="1" customWidth="1"/>
    <col min="20" max="20" width="13.85546875" bestFit="1" customWidth="1"/>
    <col min="21" max="21" width="11.7109375" bestFit="1" customWidth="1"/>
    <col min="22" max="22" width="19.140625" customWidth="1"/>
    <col min="23" max="23" width="17.85546875" bestFit="1" customWidth="1"/>
    <col min="24" max="24" width="12.42578125" customWidth="1"/>
    <col min="25" max="25" width="11.42578125" customWidth="1"/>
    <col min="26" max="26" width="34.5703125" bestFit="1" customWidth="1"/>
    <col min="27" max="27" width="18.7109375" bestFit="1" customWidth="1"/>
    <col min="28" max="28" width="11.42578125" customWidth="1"/>
    <col min="29" max="29" width="9.7109375" bestFit="1" customWidth="1"/>
    <col min="30" max="30" width="42.42578125" bestFit="1" customWidth="1"/>
    <col min="31" max="31" width="18.7109375" bestFit="1" customWidth="1"/>
    <col min="32" max="32" width="13.85546875" bestFit="1" customWidth="1"/>
    <col min="33" max="33" width="11.7109375" bestFit="1" customWidth="1"/>
    <col min="34" max="34" width="31" bestFit="1" customWidth="1"/>
    <col min="35" max="35" width="25.7109375" bestFit="1" customWidth="1"/>
    <col min="36" max="36" width="25.7109375" customWidth="1"/>
    <col min="37" max="37" width="38.85546875" bestFit="1" customWidth="1"/>
    <col min="38" max="38" width="24.140625" bestFit="1" customWidth="1"/>
    <col min="39" max="40" width="35.140625" bestFit="1" customWidth="1"/>
    <col min="41" max="41" width="26.42578125" bestFit="1" customWidth="1"/>
    <col min="42" max="42" width="17.85546875" bestFit="1" customWidth="1"/>
    <col min="43" max="43" width="23.42578125" bestFit="1" customWidth="1"/>
    <col min="44" max="44" width="37.85546875" bestFit="1" customWidth="1"/>
    <col min="45" max="45" width="69.7109375" bestFit="1" customWidth="1"/>
  </cols>
  <sheetData>
    <row r="1" spans="1:18" ht="16.5" thickBot="1" x14ac:dyDescent="0.3">
      <c r="A1" s="128" t="s">
        <v>15</v>
      </c>
      <c r="B1" s="129"/>
      <c r="C1" s="129"/>
      <c r="D1" s="129"/>
      <c r="E1" s="129"/>
      <c r="F1" s="129"/>
      <c r="G1" s="129"/>
      <c r="H1" s="129"/>
      <c r="I1" s="141"/>
    </row>
    <row r="2" spans="1:18" ht="15.75" thickBot="1" x14ac:dyDescent="0.3"/>
    <row r="3" spans="1:18" x14ac:dyDescent="0.25">
      <c r="A3" s="84"/>
      <c r="B3" s="85" t="s">
        <v>17</v>
      </c>
      <c r="C3" s="85" t="s">
        <v>18</v>
      </c>
      <c r="D3" s="85" t="s">
        <v>19</v>
      </c>
      <c r="E3" s="85" t="s">
        <v>48</v>
      </c>
      <c r="F3" s="85" t="s">
        <v>25</v>
      </c>
      <c r="G3" s="85" t="s">
        <v>20</v>
      </c>
      <c r="H3" s="85"/>
      <c r="I3" s="86" t="s">
        <v>21</v>
      </c>
    </row>
    <row r="4" spans="1:18" ht="15.75" thickBot="1" x14ac:dyDescent="0.3">
      <c r="A4" s="87" t="s">
        <v>16</v>
      </c>
      <c r="B4" s="35" t="s">
        <v>23</v>
      </c>
      <c r="C4" s="35"/>
      <c r="D4" s="35"/>
      <c r="E4" s="35"/>
      <c r="F4" s="35" t="s">
        <v>26</v>
      </c>
      <c r="G4" s="35"/>
      <c r="H4" s="35"/>
      <c r="I4" s="76"/>
    </row>
    <row r="5" spans="1:18" ht="15.75" thickBot="1" x14ac:dyDescent="0.3">
      <c r="A5" s="87"/>
      <c r="B5" s="35">
        <f>1/100</f>
        <v>0.01</v>
      </c>
      <c r="C5" s="35"/>
      <c r="D5" s="35"/>
      <c r="E5" s="35"/>
      <c r="F5" s="35">
        <v>100</v>
      </c>
      <c r="G5" s="35" t="s">
        <v>22</v>
      </c>
      <c r="H5" s="35"/>
      <c r="I5" s="88" t="s">
        <v>24</v>
      </c>
      <c r="J5" s="1"/>
      <c r="M5" s="70" t="s">
        <v>91</v>
      </c>
      <c r="N5" s="71"/>
      <c r="O5" s="72" t="s">
        <v>9</v>
      </c>
      <c r="P5" s="73" t="s">
        <v>162</v>
      </c>
      <c r="Q5" s="74" t="s">
        <v>163</v>
      </c>
      <c r="R5" s="74" t="s">
        <v>164</v>
      </c>
    </row>
    <row r="6" spans="1:18" ht="15.75" thickBot="1" x14ac:dyDescent="0.3">
      <c r="A6" s="89"/>
      <c r="B6" s="90"/>
      <c r="C6" s="90"/>
      <c r="D6" s="90"/>
      <c r="E6" s="90"/>
      <c r="F6" s="90"/>
      <c r="G6" s="90"/>
      <c r="H6" s="90"/>
      <c r="I6" s="91"/>
      <c r="J6" s="1"/>
      <c r="M6" s="75" t="s">
        <v>169</v>
      </c>
      <c r="N6" s="35" cm="1">
        <f t="array" aca="1" ref="N6" ca="1">_xll.RiskOutput("1) Mean Samples Processed in a Week")+COUNTIF(AH42:AH201,"Not Yet")</f>
        <v>80</v>
      </c>
      <c r="O6" s="76" t="s">
        <v>133</v>
      </c>
      <c r="P6" s="75" cm="1">
        <f t="array" aca="1" ref="P6" ca="1">_xll.RiskMean(N6)</f>
        <v>78.139499999999998</v>
      </c>
      <c r="Q6" s="77" cm="1">
        <f t="array" aca="1" ref="Q6" ca="1">_xll.RiskPercentile(N6,0.05)</f>
        <v>72</v>
      </c>
      <c r="R6" s="76" cm="1">
        <f t="array" aca="1" ref="R6" ca="1">_xll.RiskPercentile(N6,0.95)</f>
        <v>80</v>
      </c>
    </row>
    <row r="7" spans="1:18" x14ac:dyDescent="0.25">
      <c r="A7" s="64"/>
      <c r="B7" s="65" t="s">
        <v>28</v>
      </c>
      <c r="C7" s="65" t="s">
        <v>30</v>
      </c>
      <c r="D7" s="65" t="s">
        <v>29</v>
      </c>
      <c r="E7" s="65" t="s">
        <v>1</v>
      </c>
      <c r="F7" s="65" t="s">
        <v>49</v>
      </c>
      <c r="G7" s="65"/>
      <c r="H7" s="65"/>
      <c r="I7" s="66"/>
      <c r="M7" s="78" t="s">
        <v>98</v>
      </c>
      <c r="N7" s="7" cm="1">
        <f t="array" aca="1" ref="N7" ca="1">_xll.RiskOutput()+COUNTIF(AP42:AP201,1)</f>
        <v>0</v>
      </c>
      <c r="O7" s="79" t="s">
        <v>133</v>
      </c>
      <c r="P7" s="78" cm="1">
        <f t="array" aca="1" ref="P7" ca="1">_xll.RiskMean(N7)</f>
        <v>1.5630999999999999</v>
      </c>
      <c r="Q7" s="45" cm="1">
        <f t="array" aca="1" ref="Q7" ca="1">_xll.RiskPercentile(N7,0.05)</f>
        <v>0</v>
      </c>
      <c r="R7" s="76" cm="1">
        <f t="array" aca="1" ref="R7" ca="1">_xll.RiskPercentile(N7,0.95)</f>
        <v>4</v>
      </c>
    </row>
    <row r="8" spans="1:18" x14ac:dyDescent="0.25">
      <c r="A8" s="67" t="s">
        <v>27</v>
      </c>
      <c r="B8">
        <v>40</v>
      </c>
      <c r="C8">
        <v>50</v>
      </c>
      <c r="D8">
        <v>70</v>
      </c>
      <c r="E8">
        <f>B36</f>
        <v>47.5</v>
      </c>
      <c r="F8">
        <v>50</v>
      </c>
      <c r="G8" t="s">
        <v>22</v>
      </c>
      <c r="I8" s="92" t="s">
        <v>34</v>
      </c>
      <c r="J8" s="1"/>
      <c r="M8" s="78" t="s">
        <v>95</v>
      </c>
      <c r="N8" s="7" cm="1">
        <f t="array" aca="1" ref="N8" ca="1">_xll.RiskOutput()+(SUM(AK42:AK201)/N6)</f>
        <v>1435.71042295592</v>
      </c>
      <c r="O8" s="79" t="s">
        <v>134</v>
      </c>
      <c r="P8" s="78" cm="1">
        <f t="array" aca="1" ref="P8" ca="1">_xll.RiskMean(N8)</f>
        <v>1709.5776147234094</v>
      </c>
      <c r="Q8" s="45" cm="1">
        <f t="array" aca="1" ref="Q8" ca="1">_xll.RiskPercentile(N8,0.05)</f>
        <v>1288.7218436120195</v>
      </c>
      <c r="R8" s="76" cm="1">
        <f t="array" aca="1" ref="R8" ca="1">_xll.RiskPercentile(N8,0.95)</f>
        <v>2312.6539433482244</v>
      </c>
    </row>
    <row r="9" spans="1:18" x14ac:dyDescent="0.25">
      <c r="A9" s="67"/>
      <c r="I9" s="92"/>
      <c r="J9" s="1"/>
      <c r="M9" s="78" t="s">
        <v>168</v>
      </c>
      <c r="N9" s="7" cm="1">
        <f t="array" aca="1" ref="N9" ca="1">_xll.RiskOutput("4) % of Samples Processed in Less Than 24 hours :")+SUM(AQ42:AQ201)/N6*100</f>
        <v>51.249999999999993</v>
      </c>
      <c r="O9" s="76" t="s">
        <v>94</v>
      </c>
      <c r="P9" s="78" cm="1">
        <f t="array" aca="1" ref="P9" ca="1">_xll.RiskMean(N9)</f>
        <v>36.647655158199512</v>
      </c>
      <c r="Q9" s="45" cm="1">
        <f t="array" aca="1" ref="Q9" ca="1">_xll.RiskPercentile(N9,0.05)</f>
        <v>10</v>
      </c>
      <c r="R9" s="76" cm="1">
        <f t="array" aca="1" ref="R9" ca="1">_xll.RiskPercentile(N9,0.95)</f>
        <v>70.833333333333343</v>
      </c>
    </row>
    <row r="10" spans="1:18" ht="15.75" thickBot="1" x14ac:dyDescent="0.3">
      <c r="A10" s="68"/>
      <c r="B10" s="69"/>
      <c r="C10" s="69"/>
      <c r="D10" s="69"/>
      <c r="E10" s="69"/>
      <c r="F10" s="69"/>
      <c r="G10" s="69"/>
      <c r="H10" s="69"/>
      <c r="I10" s="93"/>
      <c r="J10" s="1"/>
      <c r="M10" s="78" t="s">
        <v>167</v>
      </c>
      <c r="N10" s="35" cm="1">
        <f t="array" aca="1" ref="N10" ca="1">_xll.RiskOutput()+SUM(AQ42:AQ201)</f>
        <v>41</v>
      </c>
      <c r="O10" s="76" t="s">
        <v>133</v>
      </c>
      <c r="P10" s="78" cm="1">
        <f t="array" aca="1" ref="P10" ca="1">_xll.RiskMean(N10)</f>
        <v>28.293700000000001</v>
      </c>
      <c r="Q10" s="45" cm="1">
        <f t="array" aca="1" ref="Q10" ca="1">_xll.RiskPercentile(N10,0.05)</f>
        <v>8</v>
      </c>
      <c r="R10" s="76" cm="1">
        <f t="array" aca="1" ref="R10" ca="1">_xll.RiskPercentile(N10,0.95)</f>
        <v>53</v>
      </c>
    </row>
    <row r="11" spans="1:18" x14ac:dyDescent="0.25">
      <c r="A11" s="84"/>
      <c r="B11" s="85" t="s">
        <v>28</v>
      </c>
      <c r="C11" s="85"/>
      <c r="D11" s="85" t="s">
        <v>29</v>
      </c>
      <c r="E11" s="85"/>
      <c r="F11" s="85" t="s">
        <v>50</v>
      </c>
      <c r="G11" s="85"/>
      <c r="H11" s="85"/>
      <c r="I11" s="86"/>
      <c r="L11" s="2"/>
      <c r="M11" s="78" t="s">
        <v>106</v>
      </c>
      <c r="N11" s="35" cm="1">
        <f t="array" aca="1" ref="N11" ca="1">_xll.RiskOutput("Mean Wait Time of CSI to arrive")+(SUM(AL42:AL201)/N6)</f>
        <v>445</v>
      </c>
      <c r="O11" s="76" t="s">
        <v>134</v>
      </c>
      <c r="P11" s="78" cm="1">
        <f t="array" aca="1" ref="P11" ca="1">_xll.RiskMean(N11)</f>
        <v>700.49622018468642</v>
      </c>
      <c r="Q11" s="45" cm="1">
        <f t="array" aca="1" ref="Q11" ca="1">_xll.RiskPercentile(N11,0.05)</f>
        <v>250.71654740290947</v>
      </c>
      <c r="R11" s="76" cm="1">
        <f t="array" aca="1" ref="R11" ca="1">_xll.RiskPercentile(N11,0.95)</f>
        <v>1312.5631853774844</v>
      </c>
    </row>
    <row r="12" spans="1:18" x14ac:dyDescent="0.25">
      <c r="A12" s="87" t="s">
        <v>35</v>
      </c>
      <c r="B12" s="35">
        <v>50</v>
      </c>
      <c r="C12" s="35"/>
      <c r="D12" s="35">
        <v>70</v>
      </c>
      <c r="E12" s="35"/>
      <c r="F12" s="35">
        <v>60</v>
      </c>
      <c r="G12" s="35" t="s">
        <v>22</v>
      </c>
      <c r="H12" s="35"/>
      <c r="I12" s="76" t="s">
        <v>36</v>
      </c>
      <c r="J12" s="1"/>
      <c r="M12" s="78" t="s">
        <v>107</v>
      </c>
      <c r="N12" s="35" cm="1">
        <f t="array" aca="1" ref="N12" ca="1">_xll.RiskOutput("Mean Wait Time Sample Prep")+(SUM(AM42:AM200)/N6)</f>
        <v>100</v>
      </c>
      <c r="O12" s="76" t="s">
        <v>134</v>
      </c>
      <c r="P12" s="78" cm="1">
        <f t="array" aca="1" ref="P12" ca="1">_xll.RiskMean(N12)</f>
        <v>99.988137932741182</v>
      </c>
      <c r="Q12" s="45" cm="1">
        <f t="array" aca="1" ref="Q12" ca="1">_xll.RiskPercentile(N12,0.05)</f>
        <v>91.676415104257984</v>
      </c>
      <c r="R12" s="76" cm="1">
        <f t="array" aca="1" ref="R12" ca="1">_xll.RiskPercentile(N12,0.95)</f>
        <v>108.49828965506634</v>
      </c>
    </row>
    <row r="13" spans="1:18" ht="15.75" thickBot="1" x14ac:dyDescent="0.3">
      <c r="A13" s="89"/>
      <c r="B13" s="90"/>
      <c r="C13" s="90"/>
      <c r="D13" s="90"/>
      <c r="E13" s="90"/>
      <c r="F13" s="90"/>
      <c r="G13" s="90"/>
      <c r="H13" s="90"/>
      <c r="I13" s="91"/>
      <c r="M13" s="78" t="s">
        <v>108</v>
      </c>
      <c r="N13" s="35" cm="1">
        <f t="array" aca="1" ref="N13" ca="1">_xll.RiskOutput("Mean Wait time DNA Sequencing")+(SUM(AN42:AN200)/N6)</f>
        <v>385</v>
      </c>
      <c r="O13" s="76" t="s">
        <v>134</v>
      </c>
      <c r="P13" s="78" cm="1">
        <f t="array" aca="1" ref="P13" ca="1">_xll.RiskMean(N13)</f>
        <v>401.78001353644572</v>
      </c>
      <c r="Q13" s="45" cm="1">
        <f t="array" aca="1" ref="Q13" ca="1">_xll.RiskPercentile(N13,0.05)</f>
        <v>367.79176996996921</v>
      </c>
      <c r="R13" s="76" cm="1">
        <f t="array" aca="1" ref="R13" ca="1">_xll.RiskPercentile(N13,0.95)</f>
        <v>449.92294303031872</v>
      </c>
    </row>
    <row r="14" spans="1:18" ht="15.75" thickBot="1" x14ac:dyDescent="0.3">
      <c r="A14" s="64" t="s">
        <v>37</v>
      </c>
      <c r="B14" s="65" t="s">
        <v>38</v>
      </c>
      <c r="C14" s="65" t="s">
        <v>39</v>
      </c>
      <c r="D14" s="65"/>
      <c r="E14" s="65"/>
      <c r="F14" s="65" t="s">
        <v>52</v>
      </c>
      <c r="G14" s="65"/>
      <c r="H14" s="65"/>
      <c r="I14" s="66"/>
      <c r="M14" s="80" t="s">
        <v>109</v>
      </c>
      <c r="N14" s="81" cm="1">
        <f t="array" aca="1" ref="N14" ca="1">_xll.RiskOutput("Mean Wait time Sample Validation")+(SUM(AO42:AO200)/N6)</f>
        <v>187.1666666666668</v>
      </c>
      <c r="O14" s="82" t="s">
        <v>134</v>
      </c>
      <c r="P14" s="80" cm="1">
        <f t="array" aca="1" ref="P14" ca="1">_xll.RiskMean(N14)</f>
        <v>186.93693310850483</v>
      </c>
      <c r="Q14" s="83" cm="1">
        <f t="array" aca="1" ref="Q14" ca="1">_xll.RiskPercentile(N14,0.05)</f>
        <v>180.59545654649799</v>
      </c>
      <c r="R14" s="82" cm="1">
        <f t="array" aca="1" ref="R14" ca="1">_xll.RiskPercentile(N14,0.95)</f>
        <v>193.43482396713702</v>
      </c>
    </row>
    <row r="15" spans="1:18" x14ac:dyDescent="0.25">
      <c r="A15" s="67"/>
      <c r="B15">
        <v>7</v>
      </c>
      <c r="C15">
        <v>100</v>
      </c>
      <c r="F15">
        <v>93.54</v>
      </c>
      <c r="I15" s="92" t="s">
        <v>40</v>
      </c>
      <c r="J15" s="1"/>
    </row>
    <row r="16" spans="1:18" ht="15.75" thickBot="1" x14ac:dyDescent="0.3">
      <c r="A16" s="68"/>
      <c r="B16" s="69"/>
      <c r="C16" s="69"/>
      <c r="D16" s="69"/>
      <c r="E16" s="69"/>
      <c r="F16" s="69"/>
      <c r="G16" s="69"/>
      <c r="H16" s="69"/>
      <c r="I16" s="93"/>
      <c r="J16" s="1"/>
    </row>
    <row r="17" spans="1:11" x14ac:dyDescent="0.25">
      <c r="A17" s="84"/>
      <c r="B17" s="85" t="s">
        <v>42</v>
      </c>
      <c r="C17" s="85" t="s">
        <v>43</v>
      </c>
      <c r="D17" s="85"/>
      <c r="E17" s="85"/>
      <c r="F17" s="85" t="s">
        <v>53</v>
      </c>
      <c r="G17" s="85"/>
      <c r="H17" s="85"/>
      <c r="I17" s="86"/>
    </row>
    <row r="18" spans="1:11" x14ac:dyDescent="0.25">
      <c r="A18" s="87" t="s">
        <v>41</v>
      </c>
      <c r="B18" s="35">
        <v>5</v>
      </c>
      <c r="C18" s="35">
        <f>1/20</f>
        <v>0.05</v>
      </c>
      <c r="D18" s="35"/>
      <c r="E18" s="35"/>
      <c r="F18" s="35">
        <v>100</v>
      </c>
      <c r="G18" s="35" t="s">
        <v>22</v>
      </c>
      <c r="H18" s="35"/>
      <c r="I18" s="76" t="s">
        <v>44</v>
      </c>
      <c r="J18" s="1"/>
    </row>
    <row r="19" spans="1:11" ht="15.75" thickBot="1" x14ac:dyDescent="0.3">
      <c r="A19" s="89"/>
      <c r="B19" s="90"/>
      <c r="C19" s="90"/>
      <c r="D19" s="90"/>
      <c r="E19" s="90"/>
      <c r="F19" s="90"/>
      <c r="G19" s="90"/>
      <c r="H19" s="90"/>
      <c r="I19" s="91"/>
      <c r="J19" s="1"/>
    </row>
    <row r="20" spans="1:11" x14ac:dyDescent="0.25">
      <c r="A20" s="64"/>
      <c r="B20" s="65" t="s">
        <v>45</v>
      </c>
      <c r="C20" s="65" t="s">
        <v>46</v>
      </c>
      <c r="D20" s="65"/>
      <c r="E20" s="65"/>
      <c r="F20" s="65" t="s">
        <v>54</v>
      </c>
      <c r="G20" s="65"/>
      <c r="H20" s="65"/>
      <c r="I20" s="66"/>
    </row>
    <row r="21" spans="1:11" x14ac:dyDescent="0.25">
      <c r="A21" s="67" t="s">
        <v>51</v>
      </c>
      <c r="B21">
        <v>15</v>
      </c>
      <c r="C21">
        <v>25</v>
      </c>
      <c r="F21">
        <v>20</v>
      </c>
      <c r="G21" t="s">
        <v>22</v>
      </c>
      <c r="I21" s="92" t="s">
        <v>47</v>
      </c>
      <c r="J21" s="1"/>
    </row>
    <row r="22" spans="1:11" ht="15.75" thickBot="1" x14ac:dyDescent="0.3">
      <c r="A22" s="68"/>
      <c r="B22" s="69"/>
      <c r="C22" s="69"/>
      <c r="D22" s="69"/>
      <c r="E22" s="69"/>
      <c r="F22" s="69"/>
      <c r="G22" s="69"/>
      <c r="H22" s="69"/>
      <c r="I22" s="62"/>
    </row>
    <row r="23" spans="1:11" x14ac:dyDescent="0.25">
      <c r="A23" s="84" t="s">
        <v>55</v>
      </c>
      <c r="B23" s="85"/>
      <c r="C23" s="85"/>
      <c r="D23" s="85"/>
      <c r="E23" s="85"/>
      <c r="F23" s="85" t="s">
        <v>56</v>
      </c>
      <c r="G23" s="85"/>
      <c r="H23" s="85"/>
      <c r="I23" s="86"/>
    </row>
    <row r="24" spans="1:11" x14ac:dyDescent="0.25">
      <c r="A24" s="87"/>
      <c r="B24" s="35"/>
      <c r="C24" s="35"/>
      <c r="D24" s="35"/>
      <c r="E24" s="35"/>
      <c r="F24" s="35">
        <v>120</v>
      </c>
      <c r="G24" s="35" t="s">
        <v>22</v>
      </c>
      <c r="H24" s="35"/>
      <c r="I24" s="76" t="s">
        <v>57</v>
      </c>
    </row>
    <row r="25" spans="1:11" ht="15.75" thickBot="1" x14ac:dyDescent="0.3">
      <c r="A25" s="89"/>
      <c r="B25" s="90"/>
      <c r="C25" s="90"/>
      <c r="D25" s="90"/>
      <c r="E25" s="90"/>
      <c r="F25" s="90"/>
      <c r="G25" s="90"/>
      <c r="H25" s="90"/>
      <c r="I25" s="91"/>
    </row>
    <row r="26" spans="1:11" x14ac:dyDescent="0.25">
      <c r="A26" s="64" t="s">
        <v>58</v>
      </c>
      <c r="B26" s="65" t="s">
        <v>45</v>
      </c>
      <c r="C26" s="65" t="s">
        <v>59</v>
      </c>
      <c r="D26" s="65" t="s">
        <v>46</v>
      </c>
      <c r="E26" s="65"/>
      <c r="F26" s="65" t="s">
        <v>60</v>
      </c>
      <c r="G26" s="65"/>
      <c r="H26" s="65"/>
      <c r="I26" s="66"/>
    </row>
    <row r="27" spans="1:11" x14ac:dyDescent="0.25">
      <c r="A27" s="67"/>
      <c r="B27">
        <v>75</v>
      </c>
      <c r="C27">
        <v>97</v>
      </c>
      <c r="D27">
        <v>135</v>
      </c>
      <c r="F27">
        <v>99.67</v>
      </c>
      <c r="G27" t="s">
        <v>22</v>
      </c>
      <c r="I27" s="92" t="s">
        <v>61</v>
      </c>
      <c r="J27" s="1"/>
    </row>
    <row r="28" spans="1:11" ht="15.75" thickBot="1" x14ac:dyDescent="0.3">
      <c r="A28" s="68"/>
      <c r="B28" s="69"/>
      <c r="C28" s="69"/>
      <c r="D28" s="69"/>
      <c r="E28" s="69"/>
      <c r="F28" s="69"/>
      <c r="G28" s="69"/>
      <c r="H28" s="69"/>
      <c r="I28" s="62"/>
    </row>
    <row r="29" spans="1:11" x14ac:dyDescent="0.25">
      <c r="A29" s="84" t="s">
        <v>62</v>
      </c>
      <c r="B29" s="85" t="s">
        <v>45</v>
      </c>
      <c r="C29" s="85"/>
      <c r="D29" s="85" t="s">
        <v>46</v>
      </c>
      <c r="E29" s="85"/>
      <c r="F29" s="85" t="s">
        <v>63</v>
      </c>
      <c r="G29" s="85"/>
      <c r="H29" s="85"/>
      <c r="I29" s="86"/>
      <c r="K29" t="s">
        <v>87</v>
      </c>
    </row>
    <row r="30" spans="1:11" x14ac:dyDescent="0.25">
      <c r="A30" s="87"/>
      <c r="B30" s="35">
        <v>20</v>
      </c>
      <c r="C30" s="35"/>
      <c r="D30" s="35">
        <v>30</v>
      </c>
      <c r="E30" s="35"/>
      <c r="F30" s="35">
        <v>25</v>
      </c>
      <c r="G30" s="35" t="s">
        <v>22</v>
      </c>
      <c r="H30" s="35"/>
      <c r="I30" s="76" t="s">
        <v>64</v>
      </c>
      <c r="J30" s="1"/>
    </row>
    <row r="31" spans="1:11" ht="15.75" thickBot="1" x14ac:dyDescent="0.3">
      <c r="A31" s="89"/>
      <c r="B31" s="90"/>
      <c r="C31" s="90"/>
      <c r="D31" s="90"/>
      <c r="E31" s="90"/>
      <c r="F31" s="90"/>
      <c r="G31" s="90"/>
      <c r="H31" s="90"/>
      <c r="I31" s="91"/>
    </row>
    <row r="32" spans="1:11" ht="15.75" thickBot="1" x14ac:dyDescent="0.3">
      <c r="A32" s="153" t="s">
        <v>73</v>
      </c>
      <c r="B32" s="154"/>
      <c r="C32" s="155"/>
    </row>
    <row r="33" spans="1:44" x14ac:dyDescent="0.25">
      <c r="A33" s="118" t="s">
        <v>31</v>
      </c>
      <c r="B33" s="119"/>
      <c r="C33" s="120"/>
    </row>
    <row r="34" spans="1:44" x14ac:dyDescent="0.25">
      <c r="A34" s="121" t="s">
        <v>72</v>
      </c>
      <c r="B34" s="33"/>
      <c r="C34" s="122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33"/>
    </row>
    <row r="35" spans="1:44" ht="15.75" x14ac:dyDescent="0.25">
      <c r="A35" s="121" t="s">
        <v>32</v>
      </c>
      <c r="B35" s="33"/>
      <c r="C35" s="122"/>
      <c r="I35" s="105"/>
      <c r="J35" s="105"/>
      <c r="K35" s="105"/>
      <c r="L35" s="105"/>
      <c r="M35" s="105" t="s">
        <v>171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69"/>
    </row>
    <row r="36" spans="1:44" ht="16.5" thickBot="1" x14ac:dyDescent="0.3">
      <c r="A36" s="121" t="s">
        <v>33</v>
      </c>
      <c r="B36" s="33">
        <f>190/4</f>
        <v>47.5</v>
      </c>
      <c r="C36" s="122" t="s">
        <v>90</v>
      </c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69"/>
    </row>
    <row r="37" spans="1:44" ht="15" customHeight="1" x14ac:dyDescent="0.25">
      <c r="A37" s="121" t="s">
        <v>89</v>
      </c>
      <c r="B37" s="33">
        <v>10080</v>
      </c>
      <c r="C37" s="122" t="s">
        <v>90</v>
      </c>
      <c r="I37" s="105" t="s">
        <v>82</v>
      </c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 t="s">
        <v>83</v>
      </c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69"/>
      <c r="AK37" s="132" t="s">
        <v>105</v>
      </c>
      <c r="AL37" s="133"/>
      <c r="AM37" s="133"/>
      <c r="AN37" s="133"/>
      <c r="AO37" s="133"/>
      <c r="AP37" s="133"/>
      <c r="AQ37" s="133"/>
      <c r="AR37" s="133"/>
    </row>
    <row r="38" spans="1:44" ht="15" customHeight="1" thickBot="1" x14ac:dyDescent="0.3">
      <c r="A38" s="123" t="s">
        <v>93</v>
      </c>
      <c r="B38" s="124">
        <f>2/100</f>
        <v>0.02</v>
      </c>
      <c r="C38" s="125" t="s">
        <v>94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69"/>
      <c r="AK38" s="134"/>
      <c r="AL38" s="135"/>
      <c r="AM38" s="135"/>
      <c r="AN38" s="135"/>
      <c r="AO38" s="135"/>
      <c r="AP38" s="135"/>
      <c r="AQ38" s="135"/>
      <c r="AR38" s="135"/>
    </row>
    <row r="39" spans="1:44" ht="15" customHeight="1" thickBot="1" x14ac:dyDescent="0.3">
      <c r="B39" s="54"/>
      <c r="C39" s="54"/>
      <c r="D39" s="54"/>
      <c r="E39" s="54"/>
      <c r="F39" s="54"/>
      <c r="G39" s="54"/>
      <c r="H39" s="54"/>
      <c r="I39" s="105"/>
      <c r="J39" s="105"/>
      <c r="K39" s="105" t="s">
        <v>85</v>
      </c>
      <c r="L39" s="105"/>
      <c r="M39" s="105"/>
      <c r="N39" s="105"/>
      <c r="O39" s="105"/>
      <c r="P39" s="105" t="s">
        <v>84</v>
      </c>
      <c r="Q39" s="105"/>
      <c r="R39" s="105"/>
      <c r="S39" s="105"/>
      <c r="T39" s="105"/>
      <c r="U39" s="105" t="s">
        <v>100</v>
      </c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 t="s">
        <v>86</v>
      </c>
      <c r="AH39" s="105"/>
      <c r="AI39" s="105"/>
      <c r="AJ39" s="170" t="s">
        <v>179</v>
      </c>
      <c r="AK39" s="136"/>
      <c r="AL39" s="137"/>
      <c r="AM39" s="137"/>
      <c r="AN39" s="137"/>
      <c r="AO39" s="137"/>
      <c r="AP39" s="137"/>
      <c r="AQ39" s="137"/>
      <c r="AR39" s="174"/>
    </row>
    <row r="40" spans="1:44" ht="15" customHeight="1" x14ac:dyDescent="0.25">
      <c r="B40" s="142" t="s">
        <v>65</v>
      </c>
      <c r="C40" s="144" t="s">
        <v>16</v>
      </c>
      <c r="D40" s="145"/>
      <c r="E40" s="146" t="s">
        <v>27</v>
      </c>
      <c r="F40" s="147"/>
      <c r="G40" s="147"/>
      <c r="H40" s="148"/>
      <c r="I40" s="144" t="s">
        <v>35</v>
      </c>
      <c r="J40" s="149"/>
      <c r="K40" s="149"/>
      <c r="L40" s="145"/>
      <c r="M40" s="146" t="s">
        <v>74</v>
      </c>
      <c r="N40" s="147"/>
      <c r="O40" s="147"/>
      <c r="P40" s="148"/>
      <c r="Q40" s="144" t="s">
        <v>75</v>
      </c>
      <c r="R40" s="149"/>
      <c r="S40" s="149"/>
      <c r="T40" s="149"/>
      <c r="U40" s="150"/>
      <c r="V40" s="146" t="s">
        <v>76</v>
      </c>
      <c r="W40" s="147"/>
      <c r="X40" s="147"/>
      <c r="Y40" s="148"/>
      <c r="Z40" s="144" t="s">
        <v>79</v>
      </c>
      <c r="AA40" s="149"/>
      <c r="AB40" s="149"/>
      <c r="AC40" s="145"/>
      <c r="AD40" s="146" t="s">
        <v>80</v>
      </c>
      <c r="AE40" s="147"/>
      <c r="AF40" s="147"/>
      <c r="AG40" s="148"/>
      <c r="AH40" s="95" t="s">
        <v>92</v>
      </c>
      <c r="AI40" s="95" t="s">
        <v>81</v>
      </c>
      <c r="AJ40" s="151" t="s">
        <v>140</v>
      </c>
      <c r="AK40" s="130" t="s">
        <v>99</v>
      </c>
      <c r="AL40" s="130" t="s">
        <v>101</v>
      </c>
      <c r="AM40" s="130" t="s">
        <v>102</v>
      </c>
      <c r="AN40" s="130" t="s">
        <v>103</v>
      </c>
      <c r="AO40" s="130" t="s">
        <v>104</v>
      </c>
      <c r="AP40" s="50" t="s">
        <v>131</v>
      </c>
      <c r="AQ40" s="130" t="s">
        <v>135</v>
      </c>
      <c r="AR40" s="175" t="s">
        <v>174</v>
      </c>
    </row>
    <row r="41" spans="1:44" x14ac:dyDescent="0.25">
      <c r="B41" s="143"/>
      <c r="C41" s="5" t="s">
        <v>151</v>
      </c>
      <c r="D41" s="5" t="s">
        <v>67</v>
      </c>
      <c r="E41" s="4" t="s">
        <v>68</v>
      </c>
      <c r="F41" s="4" t="s">
        <v>143</v>
      </c>
      <c r="G41" s="4" t="s">
        <v>69</v>
      </c>
      <c r="H41" s="4" t="s">
        <v>71</v>
      </c>
      <c r="I41" s="5" t="s">
        <v>68</v>
      </c>
      <c r="J41" s="5" t="s">
        <v>145</v>
      </c>
      <c r="K41" s="5" t="s">
        <v>69</v>
      </c>
      <c r="L41" s="5" t="s">
        <v>71</v>
      </c>
      <c r="M41" s="4" t="s">
        <v>68</v>
      </c>
      <c r="N41" s="4" t="s">
        <v>144</v>
      </c>
      <c r="O41" s="4" t="s">
        <v>69</v>
      </c>
      <c r="P41" s="4" t="s">
        <v>71</v>
      </c>
      <c r="Q41" s="5" t="s">
        <v>68</v>
      </c>
      <c r="R41" s="5" t="s">
        <v>146</v>
      </c>
      <c r="S41" s="5" t="s">
        <v>147</v>
      </c>
      <c r="T41" s="36" t="s">
        <v>69</v>
      </c>
      <c r="U41" s="5" t="s">
        <v>71</v>
      </c>
      <c r="V41" s="37" t="s">
        <v>68</v>
      </c>
      <c r="W41" s="4" t="s">
        <v>148</v>
      </c>
      <c r="X41" s="4" t="s">
        <v>69</v>
      </c>
      <c r="Y41" s="4" t="s">
        <v>71</v>
      </c>
      <c r="Z41" s="5" t="s">
        <v>68</v>
      </c>
      <c r="AA41" s="5" t="s">
        <v>149</v>
      </c>
      <c r="AB41" s="5" t="s">
        <v>69</v>
      </c>
      <c r="AC41" s="5" t="s">
        <v>71</v>
      </c>
      <c r="AD41" s="8" t="s">
        <v>68</v>
      </c>
      <c r="AE41" s="8" t="s">
        <v>150</v>
      </c>
      <c r="AF41" s="8" t="s">
        <v>69</v>
      </c>
      <c r="AG41" s="38" t="s">
        <v>71</v>
      </c>
      <c r="AH41" s="95"/>
      <c r="AI41" s="95"/>
      <c r="AJ41" s="152"/>
      <c r="AK41" s="131"/>
      <c r="AL41" s="131"/>
      <c r="AM41" s="131"/>
      <c r="AN41" s="131"/>
      <c r="AO41" s="131"/>
      <c r="AP41" s="52"/>
      <c r="AQ41" s="131"/>
      <c r="AR41" s="156"/>
    </row>
    <row r="42" spans="1:44" x14ac:dyDescent="0.25">
      <c r="B42" s="8">
        <v>1</v>
      </c>
      <c r="C42" s="23" cm="1">
        <f t="array" aca="1" ref="C42" ca="1">_xll.RiskOutput("C41 time interval")+_xll.RiskGamma(1,1/$B$5)</f>
        <v>100</v>
      </c>
      <c r="D42" s="25">
        <f ca="1">C42</f>
        <v>100</v>
      </c>
      <c r="E42" s="15">
        <f ca="1">D42</f>
        <v>100</v>
      </c>
      <c r="F42" s="16" cm="1">
        <f t="array" aca="1" ref="F42" ca="1">_xll.RiskPert($B$8,$E$8,$D$8)</f>
        <v>50</v>
      </c>
      <c r="G42" s="16">
        <f ca="1">F42+E42</f>
        <v>150</v>
      </c>
      <c r="H42" s="17">
        <f ca="1">G42-D42</f>
        <v>50</v>
      </c>
      <c r="I42" s="23">
        <f ca="1">G42</f>
        <v>150</v>
      </c>
      <c r="J42" s="24" cm="1">
        <f t="array" aca="1" ref="J42" ca="1">_xll.RiskUniform($B$12,$D$12)</f>
        <v>60</v>
      </c>
      <c r="K42" s="24">
        <f ca="1">J42+I42</f>
        <v>210</v>
      </c>
      <c r="L42" s="25">
        <f ca="1">I42-G42</f>
        <v>0</v>
      </c>
      <c r="M42" s="15">
        <f ca="1">K42</f>
        <v>210</v>
      </c>
      <c r="N42" s="16" cm="1">
        <f t="array" aca="1" ref="N42" ca="1">_xll.RiskWeibull($B$15,$C$15)</f>
        <v>93.543756289254645</v>
      </c>
      <c r="O42" s="16">
        <f ca="1">N42+M42</f>
        <v>303.54375628925465</v>
      </c>
      <c r="P42" s="17">
        <f ca="1">M42-K42</f>
        <v>0</v>
      </c>
      <c r="Q42" s="23">
        <f ca="1">O42</f>
        <v>303.54375628925465</v>
      </c>
      <c r="R42" s="24" cm="1">
        <f t="array" aca="1" ref="R42" ca="1">_xll.RiskGamma($B$18,1/$C$18)</f>
        <v>100</v>
      </c>
      <c r="S42" s="24" cm="1">
        <f t="array" aca="1" ref="S42" ca="1">_xll.RiskUniform($B$21,$C$21)</f>
        <v>20</v>
      </c>
      <c r="T42" s="24">
        <f ca="1">S42+R42+Q42</f>
        <v>423.54375628925465</v>
      </c>
      <c r="U42" s="24">
        <f ca="1">Q42+R42-O42</f>
        <v>100</v>
      </c>
      <c r="V42" s="15">
        <f ca="1">$T$49</f>
        <v>1193.5437562892546</v>
      </c>
      <c r="W42" s="16">
        <f>$F$24</f>
        <v>120</v>
      </c>
      <c r="X42" s="16">
        <f t="shared" ref="X42:X105" ca="1" si="0">W42+V42</f>
        <v>1313.5437562892546</v>
      </c>
      <c r="Y42" s="17">
        <f t="shared" ref="Y42:Y105" ca="1" si="1">V42-T42</f>
        <v>770</v>
      </c>
      <c r="Z42" s="23">
        <f t="shared" ref="Z42:Z73" ca="1" si="2">X42</f>
        <v>1313.5437562892546</v>
      </c>
      <c r="AA42" s="24" cm="1">
        <f t="array" aca="1" ref="AA42" ca="1">_xll.RiskPert($B$27,$C$27,$D$27)</f>
        <v>99.666666666666671</v>
      </c>
      <c r="AB42" s="24">
        <f ca="1">AA42+Z42</f>
        <v>1413.2104229559213</v>
      </c>
      <c r="AC42" s="25">
        <f t="shared" ref="AC42:AC73" ca="1" si="3">Z42-X42</f>
        <v>0</v>
      </c>
      <c r="AD42" s="15" cm="1">
        <f t="array" aca="1" ref="AD42" ca="1">IF(MOD(ROW()-42, 8) = 0,INDEX(AB:AB,ROW()),INDEX(AF:AF,ROW()-1))</f>
        <v>1413.2104229559213</v>
      </c>
      <c r="AE42" s="16" cm="1">
        <f t="array" aca="1" ref="AE42" ca="1">_xll.RiskUniform($B$30,$D$30)</f>
        <v>25</v>
      </c>
      <c r="AF42" s="16" cm="1">
        <f t="array" aca="1" ref="AF42" ca="1">_xll.RiskOutput()+AE42+AD42</f>
        <v>1438.2104229559213</v>
      </c>
      <c r="AG42" s="17">
        <f t="shared" ref="AG42:AG73" ca="1" si="4">AD42-X42</f>
        <v>99.666666666666742</v>
      </c>
      <c r="AH42" s="96" t="str">
        <f t="shared" ref="AH42:AH73" ca="1" si="5">IF(AF42&gt;$B$37,"Stop,Reached","Not Yet")</f>
        <v>Not Yet</v>
      </c>
      <c r="AI42" s="99" cm="1">
        <f t="array" aca="1" ref="AI42" ca="1">_xll.RiskOutput()+AF42-D42</f>
        <v>1338.2104229559213</v>
      </c>
      <c r="AJ42" s="101" cm="1">
        <f t="array" aca="1" ref="AJ42" ca="1">_xll.RiskBernoulli(0.02)</f>
        <v>0.02</v>
      </c>
      <c r="AK42" s="113" cm="1">
        <f t="array" aca="1" ref="AK42" ca="1">_xll.RiskOutput("SAMPLE TO BE PROCESSED")+IF(AF42&gt;10080,"",AI42)</f>
        <v>1338.2104229559213</v>
      </c>
      <c r="AL42" s="113">
        <f t="shared" ref="AL42:AL73" ca="1" si="6">IF(AF42&gt;10080,"",H42)</f>
        <v>50</v>
      </c>
      <c r="AM42" s="113">
        <f t="shared" ref="AM42:AM73" ca="1" si="7">IF(AF42&gt;10080,"",U42)</f>
        <v>100</v>
      </c>
      <c r="AN42" s="113">
        <f t="shared" ref="AN42:AN73" ca="1" si="8">IF(AF42&gt;10080,"",Y42)</f>
        <v>770</v>
      </c>
      <c r="AO42" s="49">
        <f t="shared" ref="AO42:AO73" ca="1" si="9">IF(AF42&gt;10080,"",AG42)</f>
        <v>99.666666666666742</v>
      </c>
      <c r="AP42" s="50">
        <f t="shared" ref="AP42:AP73" ca="1" si="10">IF(AF42&gt;10080,"",AJ42)</f>
        <v>0.02</v>
      </c>
      <c r="AQ42" s="171">
        <f ca="1">IF(AK42&lt;=1440,1,"")</f>
        <v>1</v>
      </c>
      <c r="AR42" s="113">
        <f ca="1">H42+J42+N42+U42+W42+Y42+S42+AE42+AG42</f>
        <v>1338.2104229559213</v>
      </c>
    </row>
    <row r="43" spans="1:44" x14ac:dyDescent="0.25">
      <c r="B43" s="9">
        <v>2</v>
      </c>
      <c r="C43" s="26" cm="1">
        <f t="array" aca="1" ref="C43" ca="1">_xll.RiskGamma(1,1/$B$5)</f>
        <v>100</v>
      </c>
      <c r="D43" s="27">
        <f ca="1">D42+C43</f>
        <v>200</v>
      </c>
      <c r="E43" s="18">
        <f ca="1">MAX(K42,D43)</f>
        <v>210</v>
      </c>
      <c r="F43" s="6" cm="1">
        <f t="array" aca="1" ref="F43" ca="1">_xll.RiskPert($B$8,$E$8,$D$8)</f>
        <v>50</v>
      </c>
      <c r="G43" s="6">
        <f ca="1">F43+E43</f>
        <v>260</v>
      </c>
      <c r="H43" s="19">
        <f t="shared" ref="H43:H106" ca="1" si="11">G43-D43</f>
        <v>60</v>
      </c>
      <c r="I43" s="26">
        <f ca="1">G43</f>
        <v>260</v>
      </c>
      <c r="J43" s="7" cm="1">
        <f t="array" aca="1" ref="J43" ca="1">_xll.RiskUniform($B$12,$D$12)</f>
        <v>60</v>
      </c>
      <c r="K43" s="7">
        <f ca="1">J43+I43</f>
        <v>320</v>
      </c>
      <c r="L43" s="27">
        <f ca="1">I43-G43</f>
        <v>0</v>
      </c>
      <c r="M43" s="18">
        <f ca="1">K43</f>
        <v>320</v>
      </c>
      <c r="N43" s="6" cm="1">
        <f t="array" aca="1" ref="N43" ca="1">_xll.RiskWeibull($B$15,$C$15)</f>
        <v>93.543756289254645</v>
      </c>
      <c r="O43" s="6">
        <f ca="1">N43+M43</f>
        <v>413.54375628925465</v>
      </c>
      <c r="P43" s="19">
        <f t="shared" ref="P43:P106" ca="1" si="12">M43-K43</f>
        <v>0</v>
      </c>
      <c r="Q43" s="26">
        <f ca="1">O43</f>
        <v>413.54375628925465</v>
      </c>
      <c r="R43" s="7" cm="1">
        <f t="array" aca="1" ref="R43" ca="1">_xll.RiskGamma($B$18,1/$C$18)</f>
        <v>100</v>
      </c>
      <c r="S43" s="7" cm="1">
        <f t="array" aca="1" ref="S43" ca="1">_xll.RiskUniform($B$21,$C$21)</f>
        <v>20</v>
      </c>
      <c r="T43" s="7">
        <f ca="1">S43+R43+Q43</f>
        <v>533.54375628925459</v>
      </c>
      <c r="U43" s="165">
        <f t="shared" ref="U43:U106" ca="1" si="13">Q43+R43-O43</f>
        <v>99.999999999999943</v>
      </c>
      <c r="V43" s="18">
        <f t="shared" ref="V43:V49" ca="1" si="14">$T$49</f>
        <v>1193.5437562892546</v>
      </c>
      <c r="W43" s="166">
        <f>$F$24</f>
        <v>120</v>
      </c>
      <c r="X43" s="166">
        <f t="shared" ca="1" si="0"/>
        <v>1313.5437562892546</v>
      </c>
      <c r="Y43" s="19">
        <f t="shared" ca="1" si="1"/>
        <v>660</v>
      </c>
      <c r="Z43" s="26">
        <f t="shared" ca="1" si="2"/>
        <v>1313.5437562892546</v>
      </c>
      <c r="AA43" s="7" cm="1">
        <f t="array" aca="1" ref="AA43" ca="1">_xll.RiskPert($B$27,$C$27,$D$27)</f>
        <v>99.666666666666671</v>
      </c>
      <c r="AB43" s="7">
        <f t="shared" ref="AB43:AB106" ca="1" si="15">AA43+Z43</f>
        <v>1413.2104229559213</v>
      </c>
      <c r="AC43" s="27">
        <f t="shared" ca="1" si="3"/>
        <v>0</v>
      </c>
      <c r="AD43" s="18" cm="1">
        <f t="array" aca="1" ref="AD43" ca="1">IF(MOD(ROW()-42, 8) = 0,INDEX(AB:AB,ROW()),INDEX(AF:AF,ROW()-1))</f>
        <v>1438.2104229559213</v>
      </c>
      <c r="AE43" s="6" cm="1">
        <f t="array" aca="1" ref="AE43" ca="1">_xll.RiskUniform($B$30,$D$30)</f>
        <v>25</v>
      </c>
      <c r="AF43" s="6">
        <f ca="1">AE43+AD43</f>
        <v>1463.2104229559213</v>
      </c>
      <c r="AG43" s="19">
        <f t="shared" ca="1" si="4"/>
        <v>124.66666666666674</v>
      </c>
      <c r="AH43" s="97" t="str">
        <f t="shared" ca="1" si="5"/>
        <v>Not Yet</v>
      </c>
      <c r="AI43" s="100">
        <f ca="1">AF43-D43</f>
        <v>1263.2104229559213</v>
      </c>
      <c r="AJ43" s="102" cm="1">
        <f t="array" aca="1" ref="AJ43" ca="1">_xll.RiskBernoulli(0.02)</f>
        <v>0.02</v>
      </c>
      <c r="AK43" s="114" cm="1">
        <f t="array" aca="1" ref="AK43" ca="1">_xll.RiskOutput()+IF(AF43&gt;10080,"",AI43)</f>
        <v>1263.2104229559213</v>
      </c>
      <c r="AL43" s="114">
        <f t="shared" ca="1" si="6"/>
        <v>60</v>
      </c>
      <c r="AM43" s="114">
        <f t="shared" ca="1" si="7"/>
        <v>99.999999999999943</v>
      </c>
      <c r="AN43" s="114">
        <f t="shared" ca="1" si="8"/>
        <v>660</v>
      </c>
      <c r="AO43" s="51">
        <f t="shared" ca="1" si="9"/>
        <v>124.66666666666674</v>
      </c>
      <c r="AP43" s="50">
        <f t="shared" ca="1" si="10"/>
        <v>0.02</v>
      </c>
      <c r="AQ43" s="172">
        <f t="shared" ref="AQ43:AQ106" ca="1" si="16">IF(AK43&lt;=1440,1,"")</f>
        <v>1</v>
      </c>
      <c r="AR43" s="114">
        <f t="shared" ref="AR43:AR106" ca="1" si="17">H43+J43+N43+U43+W43+Y43+S43+AE43+AG43</f>
        <v>1263.2104229559213</v>
      </c>
    </row>
    <row r="44" spans="1:44" x14ac:dyDescent="0.25">
      <c r="B44" s="9">
        <v>3</v>
      </c>
      <c r="C44" s="26" cm="1">
        <f t="array" aca="1" ref="C44" ca="1">_xll.RiskGamma(1,1/$B$5)</f>
        <v>100</v>
      </c>
      <c r="D44" s="27">
        <f t="shared" ref="D44:D107" ca="1" si="18">D43+C44</f>
        <v>300</v>
      </c>
      <c r="E44" s="18">
        <f t="shared" ref="E44:E107" ca="1" si="19">MAX(K43,D44)</f>
        <v>320</v>
      </c>
      <c r="F44" s="6" cm="1">
        <f t="array" aca="1" ref="F44" ca="1">_xll.RiskPert($B$8,$E$8,$D$8)</f>
        <v>50</v>
      </c>
      <c r="G44" s="6">
        <f t="shared" ref="G44:G107" ca="1" si="20">F44+E44</f>
        <v>370</v>
      </c>
      <c r="H44" s="19">
        <f t="shared" ca="1" si="11"/>
        <v>70</v>
      </c>
      <c r="I44" s="26">
        <f t="shared" ref="I44:I107" ca="1" si="21">G44</f>
        <v>370</v>
      </c>
      <c r="J44" s="7" cm="1">
        <f t="array" aca="1" ref="J44" ca="1">_xll.RiskUniform($B$12,$D$12)</f>
        <v>60</v>
      </c>
      <c r="K44" s="7">
        <f t="shared" ref="K44:K107" ca="1" si="22">J44+I44</f>
        <v>430</v>
      </c>
      <c r="L44" s="27">
        <f t="shared" ref="L44:L107" ca="1" si="23">I44-G44</f>
        <v>0</v>
      </c>
      <c r="M44" s="18">
        <f t="shared" ref="M44:M47" ca="1" si="24">K44</f>
        <v>430</v>
      </c>
      <c r="N44" s="6" cm="1">
        <f t="array" aca="1" ref="N44" ca="1">_xll.RiskWeibull($B$15,$C$15)</f>
        <v>93.543756289254645</v>
      </c>
      <c r="O44" s="6">
        <f t="shared" ref="O44:O107" ca="1" si="25">N44+M44</f>
        <v>523.54375628925459</v>
      </c>
      <c r="P44" s="19">
        <f t="shared" ca="1" si="12"/>
        <v>0</v>
      </c>
      <c r="Q44" s="26">
        <f t="shared" ref="Q44:Q107" ca="1" si="26">O44</f>
        <v>523.54375628925459</v>
      </c>
      <c r="R44" s="7" cm="1">
        <f t="array" aca="1" ref="R44" ca="1">_xll.RiskGamma($B$18,1/$C$18)</f>
        <v>100</v>
      </c>
      <c r="S44" s="7" cm="1">
        <f t="array" aca="1" ref="S44" ca="1">_xll.RiskUniform($B$21,$C$21)</f>
        <v>20</v>
      </c>
      <c r="T44" s="7">
        <f t="shared" ref="T44:T107" ca="1" si="27">S44+R44+Q44</f>
        <v>643.54375628925459</v>
      </c>
      <c r="U44" s="165">
        <f t="shared" ca="1" si="13"/>
        <v>100</v>
      </c>
      <c r="V44" s="18">
        <f t="shared" ca="1" si="14"/>
        <v>1193.5437562892546</v>
      </c>
      <c r="W44" s="166">
        <f t="shared" ref="W44:W145" si="28">$F$24</f>
        <v>120</v>
      </c>
      <c r="X44" s="166">
        <f t="shared" ca="1" si="0"/>
        <v>1313.5437562892546</v>
      </c>
      <c r="Y44" s="19">
        <f t="shared" ca="1" si="1"/>
        <v>550</v>
      </c>
      <c r="Z44" s="26">
        <f t="shared" ca="1" si="2"/>
        <v>1313.5437562892546</v>
      </c>
      <c r="AA44" s="7" cm="1">
        <f t="array" aca="1" ref="AA44" ca="1">_xll.RiskPert($B$27,$C$27,$D$27)</f>
        <v>99.666666666666671</v>
      </c>
      <c r="AB44" s="7">
        <f t="shared" ca="1" si="15"/>
        <v>1413.2104229559213</v>
      </c>
      <c r="AC44" s="27">
        <f t="shared" ca="1" si="3"/>
        <v>0</v>
      </c>
      <c r="AD44" s="18" cm="1">
        <f t="array" aca="1" ref="AD44" ca="1">IF(MOD(ROW()-42, 8) = 0,INDEX(AB:AB,ROW()),INDEX(AF:AF,ROW()-1))</f>
        <v>1463.2104229559213</v>
      </c>
      <c r="AE44" s="6" cm="1">
        <f t="array" aca="1" ref="AE44" ca="1">_xll.RiskUniform($B$30,$D$30)</f>
        <v>25</v>
      </c>
      <c r="AF44" s="6">
        <f t="shared" ref="AF44:AF107" ca="1" si="29">AE44+AD44</f>
        <v>1488.2104229559213</v>
      </c>
      <c r="AG44" s="19">
        <f t="shared" ca="1" si="4"/>
        <v>149.66666666666674</v>
      </c>
      <c r="AH44" s="97" t="str">
        <f t="shared" ca="1" si="5"/>
        <v>Not Yet</v>
      </c>
      <c r="AI44" s="100">
        <f t="shared" ref="AI44:AI107" ca="1" si="30">AF44-D44</f>
        <v>1188.2104229559213</v>
      </c>
      <c r="AJ44" s="102" cm="1">
        <f t="array" aca="1" ref="AJ44" ca="1">_xll.RiskBernoulli(0.02)</f>
        <v>0.02</v>
      </c>
      <c r="AK44" s="114">
        <f t="shared" ref="AK44:AK73" ca="1" si="31">IF(AF44&gt;10080,"",AI44)</f>
        <v>1188.2104229559213</v>
      </c>
      <c r="AL44" s="114">
        <f t="shared" ca="1" si="6"/>
        <v>70</v>
      </c>
      <c r="AM44" s="114">
        <f t="shared" ca="1" si="7"/>
        <v>100</v>
      </c>
      <c r="AN44" s="114">
        <f t="shared" ca="1" si="8"/>
        <v>550</v>
      </c>
      <c r="AO44" s="51">
        <f t="shared" ca="1" si="9"/>
        <v>149.66666666666674</v>
      </c>
      <c r="AP44" s="50">
        <f t="shared" ca="1" si="10"/>
        <v>0.02</v>
      </c>
      <c r="AQ44" s="172">
        <f t="shared" ca="1" si="16"/>
        <v>1</v>
      </c>
      <c r="AR44" s="114">
        <f t="shared" ca="1" si="17"/>
        <v>1188.2104229559213</v>
      </c>
    </row>
    <row r="45" spans="1:44" x14ac:dyDescent="0.25">
      <c r="B45" s="9">
        <v>4</v>
      </c>
      <c r="C45" s="26" cm="1">
        <f t="array" aca="1" ref="C45" ca="1">_xll.RiskGamma(1,1/$B$5)</f>
        <v>100</v>
      </c>
      <c r="D45" s="27">
        <f t="shared" ca="1" si="18"/>
        <v>400</v>
      </c>
      <c r="E45" s="18">
        <f t="shared" ca="1" si="19"/>
        <v>430</v>
      </c>
      <c r="F45" s="6" cm="1">
        <f t="array" aca="1" ref="F45" ca="1">_xll.RiskPert($B$8,$E$8,$D$8)</f>
        <v>50</v>
      </c>
      <c r="G45" s="6">
        <f t="shared" ca="1" si="20"/>
        <v>480</v>
      </c>
      <c r="H45" s="19">
        <f t="shared" ca="1" si="11"/>
        <v>80</v>
      </c>
      <c r="I45" s="26">
        <f t="shared" ca="1" si="21"/>
        <v>480</v>
      </c>
      <c r="J45" s="7" cm="1">
        <f t="array" aca="1" ref="J45" ca="1">_xll.RiskUniform($B$12,$D$12)</f>
        <v>60</v>
      </c>
      <c r="K45" s="7">
        <f t="shared" ca="1" si="22"/>
        <v>540</v>
      </c>
      <c r="L45" s="27">
        <f t="shared" ca="1" si="23"/>
        <v>0</v>
      </c>
      <c r="M45" s="18">
        <f t="shared" ca="1" si="24"/>
        <v>540</v>
      </c>
      <c r="N45" s="6" cm="1">
        <f t="array" aca="1" ref="N45" ca="1">_xll.RiskWeibull($B$15,$C$15)</f>
        <v>93.543756289254645</v>
      </c>
      <c r="O45" s="6">
        <f t="shared" ca="1" si="25"/>
        <v>633.54375628925459</v>
      </c>
      <c r="P45" s="19">
        <f t="shared" ca="1" si="12"/>
        <v>0</v>
      </c>
      <c r="Q45" s="26">
        <f t="shared" ca="1" si="26"/>
        <v>633.54375628925459</v>
      </c>
      <c r="R45" s="7" cm="1">
        <f t="array" aca="1" ref="R45" ca="1">_xll.RiskGamma($B$18,1/$C$18)</f>
        <v>100</v>
      </c>
      <c r="S45" s="7" cm="1">
        <f t="array" aca="1" ref="S45" ca="1">_xll.RiskUniform($B$21,$C$21)</f>
        <v>20</v>
      </c>
      <c r="T45" s="7">
        <f t="shared" ca="1" si="27"/>
        <v>753.54375628925459</v>
      </c>
      <c r="U45" s="165">
        <f t="shared" ca="1" si="13"/>
        <v>100</v>
      </c>
      <c r="V45" s="18">
        <f t="shared" ca="1" si="14"/>
        <v>1193.5437562892546</v>
      </c>
      <c r="W45" s="166">
        <f t="shared" si="28"/>
        <v>120</v>
      </c>
      <c r="X45" s="166">
        <f t="shared" ca="1" si="0"/>
        <v>1313.5437562892546</v>
      </c>
      <c r="Y45" s="19">
        <f t="shared" ca="1" si="1"/>
        <v>440</v>
      </c>
      <c r="Z45" s="26">
        <f t="shared" ca="1" si="2"/>
        <v>1313.5437562892546</v>
      </c>
      <c r="AA45" s="7" cm="1">
        <f t="array" aca="1" ref="AA45" ca="1">_xll.RiskPert($B$27,$C$27,$D$27)</f>
        <v>99.666666666666671</v>
      </c>
      <c r="AB45" s="7">
        <f t="shared" ca="1" si="15"/>
        <v>1413.2104229559213</v>
      </c>
      <c r="AC45" s="27">
        <f t="shared" ca="1" si="3"/>
        <v>0</v>
      </c>
      <c r="AD45" s="18" cm="1">
        <f t="array" aca="1" ref="AD45" ca="1">IF(MOD(ROW()-42, 8) = 0,INDEX(AB:AB,ROW()),INDEX(AF:AF,ROW()-1))</f>
        <v>1488.2104229559213</v>
      </c>
      <c r="AE45" s="6" cm="1">
        <f t="array" aca="1" ref="AE45" ca="1">_xll.RiskUniform($B$30,$D$30)</f>
        <v>25</v>
      </c>
      <c r="AF45" s="6">
        <f t="shared" ca="1" si="29"/>
        <v>1513.2104229559213</v>
      </c>
      <c r="AG45" s="19">
        <f t="shared" ca="1" si="4"/>
        <v>174.66666666666674</v>
      </c>
      <c r="AH45" s="97" t="str">
        <f t="shared" ca="1" si="5"/>
        <v>Not Yet</v>
      </c>
      <c r="AI45" s="100">
        <f t="shared" ca="1" si="30"/>
        <v>1113.2104229559213</v>
      </c>
      <c r="AJ45" s="102" cm="1">
        <f t="array" aca="1" ref="AJ45" ca="1">_xll.RiskBernoulli(0.02)</f>
        <v>0.02</v>
      </c>
      <c r="AK45" s="114">
        <f t="shared" ca="1" si="31"/>
        <v>1113.2104229559213</v>
      </c>
      <c r="AL45" s="114">
        <f t="shared" ca="1" si="6"/>
        <v>80</v>
      </c>
      <c r="AM45" s="114">
        <f t="shared" ca="1" si="7"/>
        <v>100</v>
      </c>
      <c r="AN45" s="114">
        <f t="shared" ca="1" si="8"/>
        <v>440</v>
      </c>
      <c r="AO45" s="51">
        <f t="shared" ca="1" si="9"/>
        <v>174.66666666666674</v>
      </c>
      <c r="AP45" s="50">
        <f t="shared" ca="1" si="10"/>
        <v>0.02</v>
      </c>
      <c r="AQ45" s="172">
        <f t="shared" ca="1" si="16"/>
        <v>1</v>
      </c>
      <c r="AR45" s="114">
        <f t="shared" ca="1" si="17"/>
        <v>1113.2104229559213</v>
      </c>
    </row>
    <row r="46" spans="1:44" x14ac:dyDescent="0.25">
      <c r="B46" s="9">
        <v>5</v>
      </c>
      <c r="C46" s="26" cm="1">
        <f t="array" aca="1" ref="C46" ca="1">_xll.RiskGamma(1,1/$B$5)</f>
        <v>100</v>
      </c>
      <c r="D46" s="27">
        <f t="shared" ca="1" si="18"/>
        <v>500</v>
      </c>
      <c r="E46" s="18">
        <f t="shared" ca="1" si="19"/>
        <v>540</v>
      </c>
      <c r="F46" s="6" cm="1">
        <f t="array" aca="1" ref="F46" ca="1">_xll.RiskPert($B$8,$E$8,$D$8)</f>
        <v>50</v>
      </c>
      <c r="G46" s="6">
        <f t="shared" ca="1" si="20"/>
        <v>590</v>
      </c>
      <c r="H46" s="19">
        <f t="shared" ca="1" si="11"/>
        <v>90</v>
      </c>
      <c r="I46" s="26">
        <f t="shared" ca="1" si="21"/>
        <v>590</v>
      </c>
      <c r="J46" s="7" cm="1">
        <f t="array" aca="1" ref="J46" ca="1">_xll.RiskUniform($B$12,$D$12)</f>
        <v>60</v>
      </c>
      <c r="K46" s="7">
        <f t="shared" ca="1" si="22"/>
        <v>650</v>
      </c>
      <c r="L46" s="27">
        <f t="shared" ca="1" si="23"/>
        <v>0</v>
      </c>
      <c r="M46" s="18">
        <f t="shared" ca="1" si="24"/>
        <v>650</v>
      </c>
      <c r="N46" s="6" cm="1">
        <f t="array" aca="1" ref="N46" ca="1">_xll.RiskWeibull($B$15,$C$15)</f>
        <v>93.543756289254645</v>
      </c>
      <c r="O46" s="6">
        <f t="shared" ca="1" si="25"/>
        <v>743.54375628925459</v>
      </c>
      <c r="P46" s="19">
        <f t="shared" ca="1" si="12"/>
        <v>0</v>
      </c>
      <c r="Q46" s="26">
        <f t="shared" ca="1" si="26"/>
        <v>743.54375628925459</v>
      </c>
      <c r="R46" s="7" cm="1">
        <f t="array" aca="1" ref="R46" ca="1">_xll.RiskGamma($B$18,1/$C$18)</f>
        <v>100</v>
      </c>
      <c r="S46" s="7" cm="1">
        <f t="array" aca="1" ref="S46" ca="1">_xll.RiskUniform($B$21,$C$21)</f>
        <v>20</v>
      </c>
      <c r="T46" s="7">
        <f t="shared" ca="1" si="27"/>
        <v>863.54375628925459</v>
      </c>
      <c r="U46" s="165">
        <f t="shared" ca="1" si="13"/>
        <v>100</v>
      </c>
      <c r="V46" s="18">
        <f t="shared" ca="1" si="14"/>
        <v>1193.5437562892546</v>
      </c>
      <c r="W46" s="166">
        <f t="shared" si="28"/>
        <v>120</v>
      </c>
      <c r="X46" s="166">
        <f t="shared" ca="1" si="0"/>
        <v>1313.5437562892546</v>
      </c>
      <c r="Y46" s="19">
        <f t="shared" ca="1" si="1"/>
        <v>330</v>
      </c>
      <c r="Z46" s="26">
        <f t="shared" ca="1" si="2"/>
        <v>1313.5437562892546</v>
      </c>
      <c r="AA46" s="7" cm="1">
        <f t="array" aca="1" ref="AA46" ca="1">_xll.RiskPert($B$27,$C$27,$D$27)</f>
        <v>99.666666666666671</v>
      </c>
      <c r="AB46" s="7">
        <f t="shared" ca="1" si="15"/>
        <v>1413.2104229559213</v>
      </c>
      <c r="AC46" s="27">
        <f t="shared" ca="1" si="3"/>
        <v>0</v>
      </c>
      <c r="AD46" s="18" cm="1">
        <f t="array" aca="1" ref="AD46" ca="1">IF(MOD(ROW()-42, 8) = 0,INDEX(AB:AB,ROW()),INDEX(AF:AF,ROW()-1))</f>
        <v>1513.2104229559213</v>
      </c>
      <c r="AE46" s="6" cm="1">
        <f t="array" aca="1" ref="AE46" ca="1">_xll.RiskUniform($B$30,$D$30)</f>
        <v>25</v>
      </c>
      <c r="AF46" s="6">
        <f t="shared" ca="1" si="29"/>
        <v>1538.2104229559213</v>
      </c>
      <c r="AG46" s="19">
        <f t="shared" ca="1" si="4"/>
        <v>199.66666666666674</v>
      </c>
      <c r="AH46" s="97" t="str">
        <f t="shared" ca="1" si="5"/>
        <v>Not Yet</v>
      </c>
      <c r="AI46" s="100">
        <f t="shared" ca="1" si="30"/>
        <v>1038.2104229559213</v>
      </c>
      <c r="AJ46" s="102" cm="1">
        <f t="array" aca="1" ref="AJ46" ca="1">_xll.RiskBernoulli(0.02)</f>
        <v>0.02</v>
      </c>
      <c r="AK46" s="114">
        <f t="shared" ca="1" si="31"/>
        <v>1038.2104229559213</v>
      </c>
      <c r="AL46" s="114">
        <f t="shared" ca="1" si="6"/>
        <v>90</v>
      </c>
      <c r="AM46" s="114">
        <f t="shared" ca="1" si="7"/>
        <v>100</v>
      </c>
      <c r="AN46" s="114">
        <f t="shared" ca="1" si="8"/>
        <v>330</v>
      </c>
      <c r="AO46" s="51">
        <f t="shared" ca="1" si="9"/>
        <v>199.66666666666674</v>
      </c>
      <c r="AP46" s="50">
        <f t="shared" ca="1" si="10"/>
        <v>0.02</v>
      </c>
      <c r="AQ46" s="172">
        <f t="shared" ca="1" si="16"/>
        <v>1</v>
      </c>
      <c r="AR46" s="114">
        <f t="shared" ca="1" si="17"/>
        <v>1038.2104229559213</v>
      </c>
    </row>
    <row r="47" spans="1:44" x14ac:dyDescent="0.25">
      <c r="B47" s="9">
        <v>6</v>
      </c>
      <c r="C47" s="26" cm="1">
        <f t="array" aca="1" ref="C47" ca="1">_xll.RiskGamma(1,1/$B$5)</f>
        <v>100</v>
      </c>
      <c r="D47" s="27">
        <f t="shared" ca="1" si="18"/>
        <v>600</v>
      </c>
      <c r="E47" s="18">
        <f t="shared" ca="1" si="19"/>
        <v>650</v>
      </c>
      <c r="F47" s="6" cm="1">
        <f t="array" aca="1" ref="F47" ca="1">_xll.RiskPert($B$8,$E$8,$D$8)</f>
        <v>50</v>
      </c>
      <c r="G47" s="6">
        <f t="shared" ca="1" si="20"/>
        <v>700</v>
      </c>
      <c r="H47" s="19">
        <f t="shared" ca="1" si="11"/>
        <v>100</v>
      </c>
      <c r="I47" s="26">
        <f t="shared" ca="1" si="21"/>
        <v>700</v>
      </c>
      <c r="J47" s="7" cm="1">
        <f t="array" aca="1" ref="J47" ca="1">_xll.RiskUniform($B$12,$D$12)</f>
        <v>60</v>
      </c>
      <c r="K47" s="7">
        <f t="shared" ca="1" si="22"/>
        <v>760</v>
      </c>
      <c r="L47" s="27">
        <f t="shared" ca="1" si="23"/>
        <v>0</v>
      </c>
      <c r="M47" s="18">
        <f t="shared" ca="1" si="24"/>
        <v>760</v>
      </c>
      <c r="N47" s="6" cm="1">
        <f t="array" aca="1" ref="N47" ca="1">_xll.RiskWeibull($B$15,$C$15)</f>
        <v>93.543756289254645</v>
      </c>
      <c r="O47" s="6">
        <f t="shared" ca="1" si="25"/>
        <v>853.54375628925459</v>
      </c>
      <c r="P47" s="19">
        <f t="shared" ca="1" si="12"/>
        <v>0</v>
      </c>
      <c r="Q47" s="26">
        <f t="shared" ca="1" si="26"/>
        <v>853.54375628925459</v>
      </c>
      <c r="R47" s="7" cm="1">
        <f t="array" aca="1" ref="R47" ca="1">_xll.RiskGamma($B$18,1/$C$18)</f>
        <v>100</v>
      </c>
      <c r="S47" s="7" cm="1">
        <f t="array" aca="1" ref="S47" ca="1">_xll.RiskUniform($B$21,$C$21)</f>
        <v>20</v>
      </c>
      <c r="T47" s="7">
        <f t="shared" ca="1" si="27"/>
        <v>973.54375628925459</v>
      </c>
      <c r="U47" s="165">
        <f t="shared" ca="1" si="13"/>
        <v>100</v>
      </c>
      <c r="V47" s="18">
        <f t="shared" ca="1" si="14"/>
        <v>1193.5437562892546</v>
      </c>
      <c r="W47" s="166">
        <f t="shared" si="28"/>
        <v>120</v>
      </c>
      <c r="X47" s="166">
        <f t="shared" ca="1" si="0"/>
        <v>1313.5437562892546</v>
      </c>
      <c r="Y47" s="19">
        <f t="shared" ca="1" si="1"/>
        <v>220</v>
      </c>
      <c r="Z47" s="26">
        <f t="shared" ca="1" si="2"/>
        <v>1313.5437562892546</v>
      </c>
      <c r="AA47" s="7" cm="1">
        <f t="array" aca="1" ref="AA47" ca="1">_xll.RiskPert($B$27,$C$27,$D$27)</f>
        <v>99.666666666666671</v>
      </c>
      <c r="AB47" s="7">
        <f t="shared" ca="1" si="15"/>
        <v>1413.2104229559213</v>
      </c>
      <c r="AC47" s="27">
        <f t="shared" ca="1" si="3"/>
        <v>0</v>
      </c>
      <c r="AD47" s="18" cm="1">
        <f t="array" aca="1" ref="AD47" ca="1">IF(MOD(ROW()-42, 8) = 0,INDEX(AB:AB,ROW()),INDEX(AF:AF,ROW()-1))</f>
        <v>1538.2104229559213</v>
      </c>
      <c r="AE47" s="6" cm="1">
        <f t="array" aca="1" ref="AE47" ca="1">_xll.RiskUniform($B$30,$D$30)</f>
        <v>25</v>
      </c>
      <c r="AF47" s="6">
        <f t="shared" ca="1" si="29"/>
        <v>1563.2104229559213</v>
      </c>
      <c r="AG47" s="19">
        <f t="shared" ca="1" si="4"/>
        <v>224.66666666666674</v>
      </c>
      <c r="AH47" s="97" t="str">
        <f t="shared" ca="1" si="5"/>
        <v>Not Yet</v>
      </c>
      <c r="AI47" s="100">
        <f t="shared" ca="1" si="30"/>
        <v>963.21042295592133</v>
      </c>
      <c r="AJ47" s="102" cm="1">
        <f t="array" aca="1" ref="AJ47" ca="1">_xll.RiskBernoulli(0.02)</f>
        <v>0.02</v>
      </c>
      <c r="AK47" s="114">
        <f t="shared" ca="1" si="31"/>
        <v>963.21042295592133</v>
      </c>
      <c r="AL47" s="114">
        <f t="shared" ca="1" si="6"/>
        <v>100</v>
      </c>
      <c r="AM47" s="114">
        <f t="shared" ca="1" si="7"/>
        <v>100</v>
      </c>
      <c r="AN47" s="114">
        <f t="shared" ca="1" si="8"/>
        <v>220</v>
      </c>
      <c r="AO47" s="51">
        <f t="shared" ca="1" si="9"/>
        <v>224.66666666666674</v>
      </c>
      <c r="AP47" s="50">
        <f t="shared" ca="1" si="10"/>
        <v>0.02</v>
      </c>
      <c r="AQ47" s="172">
        <f t="shared" ca="1" si="16"/>
        <v>1</v>
      </c>
      <c r="AR47" s="114">
        <f t="shared" ca="1" si="17"/>
        <v>963.21042295592133</v>
      </c>
    </row>
    <row r="48" spans="1:44" x14ac:dyDescent="0.25">
      <c r="B48" s="9">
        <v>7</v>
      </c>
      <c r="C48" s="26" cm="1">
        <f t="array" aca="1" ref="C48" ca="1">_xll.RiskGamma(1,1/$B$5)</f>
        <v>100</v>
      </c>
      <c r="D48" s="27">
        <f t="shared" ca="1" si="18"/>
        <v>700</v>
      </c>
      <c r="E48" s="18">
        <f t="shared" ca="1" si="19"/>
        <v>760</v>
      </c>
      <c r="F48" s="6" cm="1">
        <f t="array" aca="1" ref="F48" ca="1">_xll.RiskPert($B$8,$E$8,$D$8)</f>
        <v>50</v>
      </c>
      <c r="G48" s="6">
        <f t="shared" ca="1" si="20"/>
        <v>810</v>
      </c>
      <c r="H48" s="19">
        <f t="shared" ca="1" si="11"/>
        <v>110</v>
      </c>
      <c r="I48" s="26">
        <f t="shared" ca="1" si="21"/>
        <v>810</v>
      </c>
      <c r="J48" s="7" cm="1">
        <f t="array" aca="1" ref="J48" ca="1">_xll.RiskUniform($B$12,$D$12)</f>
        <v>60</v>
      </c>
      <c r="K48" s="7">
        <f t="shared" ca="1" si="22"/>
        <v>870</v>
      </c>
      <c r="L48" s="27">
        <f t="shared" ca="1" si="23"/>
        <v>0</v>
      </c>
      <c r="M48" s="18">
        <f t="shared" ref="M48:M111" ca="1" si="32">MAX(O47,K48)</f>
        <v>870</v>
      </c>
      <c r="N48" s="6" cm="1">
        <f t="array" aca="1" ref="N48" ca="1">_xll.RiskWeibull($B$15,$C$15)</f>
        <v>93.543756289254645</v>
      </c>
      <c r="O48" s="6">
        <f t="shared" ca="1" si="25"/>
        <v>963.54375628925459</v>
      </c>
      <c r="P48" s="19">
        <f t="shared" ca="1" si="12"/>
        <v>0</v>
      </c>
      <c r="Q48" s="26">
        <f t="shared" ca="1" si="26"/>
        <v>963.54375628925459</v>
      </c>
      <c r="R48" s="7" cm="1">
        <f t="array" aca="1" ref="R48" ca="1">_xll.RiskGamma($B$18,1/$C$18)</f>
        <v>100</v>
      </c>
      <c r="S48" s="7" cm="1">
        <f t="array" aca="1" ref="S48" ca="1">_xll.RiskUniform($B$21,$C$21)</f>
        <v>20</v>
      </c>
      <c r="T48" s="7">
        <f t="shared" ca="1" si="27"/>
        <v>1083.5437562892546</v>
      </c>
      <c r="U48" s="165">
        <f t="shared" ca="1" si="13"/>
        <v>100</v>
      </c>
      <c r="V48" s="18">
        <f t="shared" ca="1" si="14"/>
        <v>1193.5437562892546</v>
      </c>
      <c r="W48" s="166">
        <f t="shared" si="28"/>
        <v>120</v>
      </c>
      <c r="X48" s="166">
        <f t="shared" ca="1" si="0"/>
        <v>1313.5437562892546</v>
      </c>
      <c r="Y48" s="19">
        <f t="shared" ca="1" si="1"/>
        <v>110</v>
      </c>
      <c r="Z48" s="26">
        <f t="shared" ca="1" si="2"/>
        <v>1313.5437562892546</v>
      </c>
      <c r="AA48" s="7" cm="1">
        <f t="array" aca="1" ref="AA48" ca="1">_xll.RiskPert($B$27,$C$27,$D$27)</f>
        <v>99.666666666666671</v>
      </c>
      <c r="AB48" s="7">
        <f t="shared" ca="1" si="15"/>
        <v>1413.2104229559213</v>
      </c>
      <c r="AC48" s="27">
        <f t="shared" ca="1" si="3"/>
        <v>0</v>
      </c>
      <c r="AD48" s="18" cm="1">
        <f t="array" aca="1" ref="AD48" ca="1">IF(MOD(ROW()-42, 8) = 0,INDEX(AB:AB,ROW()),INDEX(AF:AF,ROW()-1))</f>
        <v>1563.2104229559213</v>
      </c>
      <c r="AE48" s="6" cm="1">
        <f t="array" aca="1" ref="AE48" ca="1">_xll.RiskUniform($B$30,$D$30)</f>
        <v>25</v>
      </c>
      <c r="AF48" s="6">
        <f t="shared" ca="1" si="29"/>
        <v>1588.2104229559213</v>
      </c>
      <c r="AG48" s="19">
        <f t="shared" ca="1" si="4"/>
        <v>249.66666666666674</v>
      </c>
      <c r="AH48" s="97" t="str">
        <f t="shared" ca="1" si="5"/>
        <v>Not Yet</v>
      </c>
      <c r="AI48" s="100">
        <f t="shared" ca="1" si="30"/>
        <v>888.21042295592133</v>
      </c>
      <c r="AJ48" s="102" cm="1">
        <f t="array" aca="1" ref="AJ48" ca="1">_xll.RiskBernoulli(0.02)</f>
        <v>0.02</v>
      </c>
      <c r="AK48" s="114">
        <f t="shared" ca="1" si="31"/>
        <v>888.21042295592133</v>
      </c>
      <c r="AL48" s="114">
        <f t="shared" ca="1" si="6"/>
        <v>110</v>
      </c>
      <c r="AM48" s="114">
        <f t="shared" ca="1" si="7"/>
        <v>100</v>
      </c>
      <c r="AN48" s="114">
        <f t="shared" ca="1" si="8"/>
        <v>110</v>
      </c>
      <c r="AO48" s="51">
        <f t="shared" ca="1" si="9"/>
        <v>249.66666666666674</v>
      </c>
      <c r="AP48" s="50">
        <f t="shared" ca="1" si="10"/>
        <v>0.02</v>
      </c>
      <c r="AQ48" s="172">
        <f t="shared" ca="1" si="16"/>
        <v>1</v>
      </c>
      <c r="AR48" s="114">
        <f t="shared" ca="1" si="17"/>
        <v>888.21042295592133</v>
      </c>
    </row>
    <row r="49" spans="2:44" x14ac:dyDescent="0.25">
      <c r="B49" s="10">
        <v>8</v>
      </c>
      <c r="C49" s="61" cm="1">
        <f t="array" aca="1" ref="C49" ca="1">_xll.RiskGamma(1,1/$B$5)</f>
        <v>100</v>
      </c>
      <c r="D49" s="29">
        <f t="shared" ca="1" si="18"/>
        <v>800</v>
      </c>
      <c r="E49" s="20">
        <f t="shared" ca="1" si="19"/>
        <v>870</v>
      </c>
      <c r="F49" s="21" cm="1">
        <f t="array" aca="1" ref="F49" ca="1">_xll.RiskPert($B$8,$E$8,$D$8)</f>
        <v>50</v>
      </c>
      <c r="G49" s="21">
        <f t="shared" ca="1" si="20"/>
        <v>920</v>
      </c>
      <c r="H49" s="22">
        <f ca="1">G49-D49</f>
        <v>120</v>
      </c>
      <c r="I49" s="61">
        <f t="shared" ca="1" si="21"/>
        <v>920</v>
      </c>
      <c r="J49" s="28" cm="1">
        <f t="array" aca="1" ref="J49" ca="1">_xll.RiskUniform($B$12,$D$12)</f>
        <v>60</v>
      </c>
      <c r="K49" s="28">
        <f t="shared" ca="1" si="22"/>
        <v>980</v>
      </c>
      <c r="L49" s="29">
        <f t="shared" ca="1" si="23"/>
        <v>0</v>
      </c>
      <c r="M49" s="20">
        <f t="shared" ca="1" si="32"/>
        <v>980</v>
      </c>
      <c r="N49" s="21" cm="1">
        <f t="array" aca="1" ref="N49" ca="1">_xll.RiskWeibull($B$15,$C$15)</f>
        <v>93.543756289254645</v>
      </c>
      <c r="O49" s="21">
        <f t="shared" ca="1" si="25"/>
        <v>1073.5437562892546</v>
      </c>
      <c r="P49" s="22">
        <f t="shared" ca="1" si="12"/>
        <v>0</v>
      </c>
      <c r="Q49" s="61">
        <f t="shared" ca="1" si="26"/>
        <v>1073.5437562892546</v>
      </c>
      <c r="R49" s="28" cm="1">
        <f t="array" aca="1" ref="R49" ca="1">_xll.RiskGamma($B$18,1/$C$18)</f>
        <v>100</v>
      </c>
      <c r="S49" s="28" cm="1">
        <f t="array" aca="1" ref="S49" ca="1">_xll.RiskUniform($B$21,$C$21)</f>
        <v>20</v>
      </c>
      <c r="T49" s="28">
        <f t="shared" ca="1" si="27"/>
        <v>1193.5437562892546</v>
      </c>
      <c r="U49" s="28">
        <f t="shared" ca="1" si="13"/>
        <v>100</v>
      </c>
      <c r="V49" s="20">
        <f t="shared" ca="1" si="14"/>
        <v>1193.5437562892546</v>
      </c>
      <c r="W49" s="21">
        <f t="shared" si="28"/>
        <v>120</v>
      </c>
      <c r="X49" s="21">
        <f t="shared" ca="1" si="0"/>
        <v>1313.5437562892546</v>
      </c>
      <c r="Y49" s="22">
        <f t="shared" ca="1" si="1"/>
        <v>0</v>
      </c>
      <c r="Z49" s="61">
        <f t="shared" ca="1" si="2"/>
        <v>1313.5437562892546</v>
      </c>
      <c r="AA49" s="28" cm="1">
        <f t="array" aca="1" ref="AA49" ca="1">_xll.RiskPert($B$27,$C$27,$D$27)</f>
        <v>99.666666666666671</v>
      </c>
      <c r="AB49" s="28">
        <f t="shared" ca="1" si="15"/>
        <v>1413.2104229559213</v>
      </c>
      <c r="AC49" s="29">
        <f t="shared" ca="1" si="3"/>
        <v>0</v>
      </c>
      <c r="AD49" s="20" cm="1">
        <f t="array" aca="1" ref="AD49" ca="1">IF(MOD(ROW()-42, 8) = 0,INDEX(AB:AB,ROW()),INDEX(AF:AF,ROW()-1))</f>
        <v>1588.2104229559213</v>
      </c>
      <c r="AE49" s="21" cm="1">
        <f t="array" aca="1" ref="AE49" ca="1">_xll.RiskUniform($B$30,$D$30)</f>
        <v>25</v>
      </c>
      <c r="AF49" s="21">
        <f t="shared" ca="1" si="29"/>
        <v>1613.2104229559213</v>
      </c>
      <c r="AG49" s="22">
        <f t="shared" ca="1" si="4"/>
        <v>274.66666666666674</v>
      </c>
      <c r="AH49" s="98" t="str">
        <f t="shared" ca="1" si="5"/>
        <v>Not Yet</v>
      </c>
      <c r="AI49" s="100">
        <f t="shared" ca="1" si="30"/>
        <v>813.21042295592133</v>
      </c>
      <c r="AJ49" s="103" cm="1">
        <f t="array" aca="1" ref="AJ49" ca="1">_xll.RiskBernoulli(0.02)</f>
        <v>0.02</v>
      </c>
      <c r="AK49" s="115">
        <f t="shared" ca="1" si="31"/>
        <v>813.21042295592133</v>
      </c>
      <c r="AL49" s="115">
        <f t="shared" ca="1" si="6"/>
        <v>120</v>
      </c>
      <c r="AM49" s="115">
        <f t="shared" ca="1" si="7"/>
        <v>100</v>
      </c>
      <c r="AN49" s="115">
        <f t="shared" ca="1" si="8"/>
        <v>0</v>
      </c>
      <c r="AO49" s="53">
        <f t="shared" ca="1" si="9"/>
        <v>274.66666666666674</v>
      </c>
      <c r="AP49" s="52">
        <f t="shared" ca="1" si="10"/>
        <v>0.02</v>
      </c>
      <c r="AQ49" s="173">
        <f t="shared" ca="1" si="16"/>
        <v>1</v>
      </c>
      <c r="AR49" s="115">
        <f t="shared" ca="1" si="17"/>
        <v>813.21042295592133</v>
      </c>
    </row>
    <row r="50" spans="2:44" x14ac:dyDescent="0.25">
      <c r="B50" s="8">
        <v>9</v>
      </c>
      <c r="C50" s="23" cm="1">
        <f t="array" aca="1" ref="C50" ca="1">_xll.RiskGamma(1,1/$B$5)</f>
        <v>100</v>
      </c>
      <c r="D50" s="25">
        <f t="shared" ca="1" si="18"/>
        <v>900</v>
      </c>
      <c r="E50" s="15">
        <f t="shared" ca="1" si="19"/>
        <v>980</v>
      </c>
      <c r="F50" s="16" cm="1">
        <f t="array" aca="1" ref="F50" ca="1">_xll.RiskPert($B$8,$E$8,$D$8)</f>
        <v>50</v>
      </c>
      <c r="G50" s="16">
        <f t="shared" ca="1" si="20"/>
        <v>1030</v>
      </c>
      <c r="H50" s="17">
        <f t="shared" ca="1" si="11"/>
        <v>130</v>
      </c>
      <c r="I50" s="23">
        <f t="shared" ca="1" si="21"/>
        <v>1030</v>
      </c>
      <c r="J50" s="24" cm="1">
        <f t="array" aca="1" ref="J50" ca="1">_xll.RiskUniform($B$12,$D$12)</f>
        <v>60</v>
      </c>
      <c r="K50" s="24">
        <f t="shared" ca="1" si="22"/>
        <v>1090</v>
      </c>
      <c r="L50" s="25">
        <f t="shared" ca="1" si="23"/>
        <v>0</v>
      </c>
      <c r="M50" s="15">
        <f t="shared" ca="1" si="32"/>
        <v>1090</v>
      </c>
      <c r="N50" s="16" cm="1">
        <f t="array" aca="1" ref="N50" ca="1">_xll.RiskWeibull($B$15,$C$15)</f>
        <v>93.543756289254645</v>
      </c>
      <c r="O50" s="16">
        <f t="shared" ca="1" si="25"/>
        <v>1183.5437562892546</v>
      </c>
      <c r="P50" s="17">
        <f t="shared" ca="1" si="12"/>
        <v>0</v>
      </c>
      <c r="Q50" s="23">
        <f t="shared" ca="1" si="26"/>
        <v>1183.5437562892546</v>
      </c>
      <c r="R50" s="24" cm="1">
        <f t="array" aca="1" ref="R50" ca="1">_xll.RiskGamma($B$18,1/$C$18)</f>
        <v>100</v>
      </c>
      <c r="S50" s="24" cm="1">
        <f t="array" aca="1" ref="S50" ca="1">_xll.RiskUniform($B$21,$C$21)</f>
        <v>20</v>
      </c>
      <c r="T50" s="24">
        <f t="shared" ca="1" si="27"/>
        <v>1303.5437562892546</v>
      </c>
      <c r="U50" s="24">
        <f t="shared" ca="1" si="13"/>
        <v>100</v>
      </c>
      <c r="V50" s="15">
        <f ca="1">$T$57</f>
        <v>2073.5437562892548</v>
      </c>
      <c r="W50" s="16">
        <f t="shared" si="28"/>
        <v>120</v>
      </c>
      <c r="X50" s="16">
        <f t="shared" ca="1" si="0"/>
        <v>2193.5437562892548</v>
      </c>
      <c r="Y50" s="17">
        <f t="shared" ca="1" si="1"/>
        <v>770.00000000000023</v>
      </c>
      <c r="Z50" s="23">
        <f t="shared" ca="1" si="2"/>
        <v>2193.5437562892548</v>
      </c>
      <c r="AA50" s="24" cm="1">
        <f t="array" aca="1" ref="AA50" ca="1">_xll.RiskPert($B$27,$C$27,$D$27)</f>
        <v>99.666666666666671</v>
      </c>
      <c r="AB50" s="24">
        <f t="shared" ca="1" si="15"/>
        <v>2293.2104229559213</v>
      </c>
      <c r="AC50" s="25">
        <f t="shared" ca="1" si="3"/>
        <v>0</v>
      </c>
      <c r="AD50" s="15" cm="1">
        <f t="array" aca="1" ref="AD50" ca="1">IF(MOD(ROW()-42, 8) = 0,INDEX(AB:AB,ROW()),INDEX(AF:AF,ROW()-1))</f>
        <v>2293.2104229559213</v>
      </c>
      <c r="AE50" s="16" cm="1">
        <f t="array" aca="1" ref="AE50" ca="1">_xll.RiskUniform($B$30,$D$30)</f>
        <v>25</v>
      </c>
      <c r="AF50" s="16">
        <f t="shared" ca="1" si="29"/>
        <v>2318.2104229559213</v>
      </c>
      <c r="AG50" s="17">
        <f t="shared" ca="1" si="4"/>
        <v>99.666666666666515</v>
      </c>
      <c r="AH50" s="96" t="str">
        <f t="shared" ca="1" si="5"/>
        <v>Not Yet</v>
      </c>
      <c r="AI50" s="100" cm="1">
        <f t="array" aca="1" ref="AI50" ca="1">_xll.RiskOutput()+AF50-D50</f>
        <v>1418.2104229559213</v>
      </c>
      <c r="AJ50" s="101" cm="1">
        <f t="array" aca="1" ref="AJ50" ca="1">_xll.RiskBernoulli(0.02)</f>
        <v>0.02</v>
      </c>
      <c r="AK50" s="113">
        <f t="shared" ca="1" si="31"/>
        <v>1418.2104229559213</v>
      </c>
      <c r="AL50" s="113">
        <f t="shared" ca="1" si="6"/>
        <v>130</v>
      </c>
      <c r="AM50" s="113">
        <f t="shared" ca="1" si="7"/>
        <v>100</v>
      </c>
      <c r="AN50" s="113">
        <f t="shared" ca="1" si="8"/>
        <v>770.00000000000023</v>
      </c>
      <c r="AO50" s="49">
        <f t="shared" ca="1" si="9"/>
        <v>99.666666666666515</v>
      </c>
      <c r="AP50" s="50">
        <f t="shared" ca="1" si="10"/>
        <v>0.02</v>
      </c>
      <c r="AQ50" s="48">
        <f t="shared" ca="1" si="16"/>
        <v>1</v>
      </c>
      <c r="AR50" s="113">
        <f t="shared" ca="1" si="17"/>
        <v>1418.2104229559213</v>
      </c>
    </row>
    <row r="51" spans="2:44" x14ac:dyDescent="0.25">
      <c r="B51" s="9">
        <v>10</v>
      </c>
      <c r="C51" s="26" cm="1">
        <f t="array" aca="1" ref="C51" ca="1">_xll.RiskGamma(1,1/$B$5)</f>
        <v>100</v>
      </c>
      <c r="D51" s="27">
        <f t="shared" ca="1" si="18"/>
        <v>1000</v>
      </c>
      <c r="E51" s="18">
        <f t="shared" ca="1" si="19"/>
        <v>1090</v>
      </c>
      <c r="F51" s="6" cm="1">
        <f t="array" aca="1" ref="F51" ca="1">_xll.RiskPert($B$8,$E$8,$D$8)</f>
        <v>50</v>
      </c>
      <c r="G51" s="6">
        <f t="shared" ca="1" si="20"/>
        <v>1140</v>
      </c>
      <c r="H51" s="19">
        <f t="shared" ca="1" si="11"/>
        <v>140</v>
      </c>
      <c r="I51" s="26">
        <f t="shared" ca="1" si="21"/>
        <v>1140</v>
      </c>
      <c r="J51" s="7" cm="1">
        <f t="array" aca="1" ref="J51" ca="1">_xll.RiskUniform($B$12,$D$12)</f>
        <v>60</v>
      </c>
      <c r="K51" s="7">
        <f t="shared" ca="1" si="22"/>
        <v>1200</v>
      </c>
      <c r="L51" s="27">
        <f t="shared" ca="1" si="23"/>
        <v>0</v>
      </c>
      <c r="M51" s="18">
        <f t="shared" ca="1" si="32"/>
        <v>1200</v>
      </c>
      <c r="N51" s="6" cm="1">
        <f t="array" aca="1" ref="N51" ca="1">_xll.RiskWeibull($B$15,$C$15)</f>
        <v>93.543756289254645</v>
      </c>
      <c r="O51" s="6">
        <f t="shared" ca="1" si="25"/>
        <v>1293.5437562892546</v>
      </c>
      <c r="P51" s="19">
        <f t="shared" ca="1" si="12"/>
        <v>0</v>
      </c>
      <c r="Q51" s="26">
        <f t="shared" ca="1" si="26"/>
        <v>1293.5437562892546</v>
      </c>
      <c r="R51" s="7" cm="1">
        <f t="array" aca="1" ref="R51" ca="1">_xll.RiskGamma($B$18,1/$C$18)</f>
        <v>100</v>
      </c>
      <c r="S51" s="7" cm="1">
        <f t="array" aca="1" ref="S51" ca="1">_xll.RiskUniform($B$21,$C$21)</f>
        <v>20</v>
      </c>
      <c r="T51" s="7">
        <f t="shared" ca="1" si="27"/>
        <v>1413.5437562892546</v>
      </c>
      <c r="U51" s="165">
        <f t="shared" ca="1" si="13"/>
        <v>100</v>
      </c>
      <c r="V51" s="18">
        <f t="shared" ref="V51:V57" ca="1" si="33">$T$57</f>
        <v>2073.5437562892548</v>
      </c>
      <c r="W51" s="166">
        <f t="shared" si="28"/>
        <v>120</v>
      </c>
      <c r="X51" s="166">
        <f t="shared" ca="1" si="0"/>
        <v>2193.5437562892548</v>
      </c>
      <c r="Y51" s="19">
        <f t="shared" ca="1" si="1"/>
        <v>660.00000000000023</v>
      </c>
      <c r="Z51" s="26">
        <f t="shared" ca="1" si="2"/>
        <v>2193.5437562892548</v>
      </c>
      <c r="AA51" s="7" cm="1">
        <f t="array" aca="1" ref="AA51" ca="1">_xll.RiskPert($B$27,$C$27,$D$27)</f>
        <v>99.666666666666671</v>
      </c>
      <c r="AB51" s="7">
        <f t="shared" ca="1" si="15"/>
        <v>2293.2104229559213</v>
      </c>
      <c r="AC51" s="27">
        <f t="shared" ca="1" si="3"/>
        <v>0</v>
      </c>
      <c r="AD51" s="18" cm="1">
        <f t="array" aca="1" ref="AD51" ca="1">IF(MOD(ROW()-42, 8) = 0,INDEX(AB:AB,ROW()),INDEX(AF:AF,ROW()-1))</f>
        <v>2318.2104229559213</v>
      </c>
      <c r="AE51" s="6" cm="1">
        <f t="array" aca="1" ref="AE51" ca="1">_xll.RiskUniform($B$30,$D$30)</f>
        <v>25</v>
      </c>
      <c r="AF51" s="6">
        <f t="shared" ca="1" si="29"/>
        <v>2343.2104229559213</v>
      </c>
      <c r="AG51" s="19">
        <f t="shared" ca="1" si="4"/>
        <v>124.66666666666652</v>
      </c>
      <c r="AH51" s="97" t="str">
        <f t="shared" ca="1" si="5"/>
        <v>Not Yet</v>
      </c>
      <c r="AI51" s="100">
        <f t="shared" ca="1" si="30"/>
        <v>1343.2104229559213</v>
      </c>
      <c r="AJ51" s="102" cm="1">
        <f t="array" aca="1" ref="AJ51" ca="1">_xll.RiskBernoulli(0.02)</f>
        <v>0.02</v>
      </c>
      <c r="AK51" s="114">
        <f t="shared" ca="1" si="31"/>
        <v>1343.2104229559213</v>
      </c>
      <c r="AL51" s="114">
        <f t="shared" ca="1" si="6"/>
        <v>140</v>
      </c>
      <c r="AM51" s="114">
        <f t="shared" ca="1" si="7"/>
        <v>100</v>
      </c>
      <c r="AN51" s="114">
        <f t="shared" ca="1" si="8"/>
        <v>660.00000000000023</v>
      </c>
      <c r="AO51" s="51">
        <f t="shared" ca="1" si="9"/>
        <v>124.66666666666652</v>
      </c>
      <c r="AP51" s="50">
        <f t="shared" ca="1" si="10"/>
        <v>0.02</v>
      </c>
      <c r="AQ51" s="50">
        <f t="shared" ca="1" si="16"/>
        <v>1</v>
      </c>
      <c r="AR51" s="114">
        <f t="shared" ca="1" si="17"/>
        <v>1343.2104229559213</v>
      </c>
    </row>
    <row r="52" spans="2:44" x14ac:dyDescent="0.25">
      <c r="B52" s="9">
        <v>11</v>
      </c>
      <c r="C52" s="26" cm="1">
        <f t="array" aca="1" ref="C52" ca="1">_xll.RiskGamma(1,1/$B$5)</f>
        <v>100</v>
      </c>
      <c r="D52" s="27">
        <f t="shared" ca="1" si="18"/>
        <v>1100</v>
      </c>
      <c r="E52" s="18">
        <f t="shared" ca="1" si="19"/>
        <v>1200</v>
      </c>
      <c r="F52" s="6" cm="1">
        <f t="array" aca="1" ref="F52" ca="1">_xll.RiskPert($B$8,$E$8,$D$8)</f>
        <v>50</v>
      </c>
      <c r="G52" s="6">
        <f t="shared" ca="1" si="20"/>
        <v>1250</v>
      </c>
      <c r="H52" s="19">
        <f t="shared" ca="1" si="11"/>
        <v>150</v>
      </c>
      <c r="I52" s="26">
        <f t="shared" ca="1" si="21"/>
        <v>1250</v>
      </c>
      <c r="J52" s="7" cm="1">
        <f t="array" aca="1" ref="J52" ca="1">_xll.RiskUniform($B$12,$D$12)</f>
        <v>60</v>
      </c>
      <c r="K52" s="7">
        <f t="shared" ca="1" si="22"/>
        <v>1310</v>
      </c>
      <c r="L52" s="27">
        <f t="shared" ca="1" si="23"/>
        <v>0</v>
      </c>
      <c r="M52" s="18">
        <f t="shared" ca="1" si="32"/>
        <v>1310</v>
      </c>
      <c r="N52" s="6" cm="1">
        <f t="array" aca="1" ref="N52" ca="1">_xll.RiskWeibull($B$15,$C$15)</f>
        <v>93.543756289254645</v>
      </c>
      <c r="O52" s="6">
        <f t="shared" ca="1" si="25"/>
        <v>1403.5437562892546</v>
      </c>
      <c r="P52" s="19">
        <f t="shared" ca="1" si="12"/>
        <v>0</v>
      </c>
      <c r="Q52" s="26">
        <f t="shared" ca="1" si="26"/>
        <v>1403.5437562892546</v>
      </c>
      <c r="R52" s="7" cm="1">
        <f t="array" aca="1" ref="R52" ca="1">_xll.RiskGamma($B$18,1/$C$18)</f>
        <v>100</v>
      </c>
      <c r="S52" s="7" cm="1">
        <f t="array" aca="1" ref="S52" ca="1">_xll.RiskUniform($B$21,$C$21)</f>
        <v>20</v>
      </c>
      <c r="T52" s="7">
        <f t="shared" ca="1" si="27"/>
        <v>1523.5437562892546</v>
      </c>
      <c r="U52" s="165">
        <f t="shared" ca="1" si="13"/>
        <v>100</v>
      </c>
      <c r="V52" s="18">
        <f t="shared" ca="1" si="33"/>
        <v>2073.5437562892548</v>
      </c>
      <c r="W52" s="166">
        <f t="shared" si="28"/>
        <v>120</v>
      </c>
      <c r="X52" s="166">
        <f t="shared" ca="1" si="0"/>
        <v>2193.5437562892548</v>
      </c>
      <c r="Y52" s="19">
        <f t="shared" ca="1" si="1"/>
        <v>550.00000000000023</v>
      </c>
      <c r="Z52" s="26">
        <f t="shared" ca="1" si="2"/>
        <v>2193.5437562892548</v>
      </c>
      <c r="AA52" s="7" cm="1">
        <f t="array" aca="1" ref="AA52" ca="1">_xll.RiskPert($B$27,$C$27,$D$27)</f>
        <v>99.666666666666671</v>
      </c>
      <c r="AB52" s="7">
        <f t="shared" ca="1" si="15"/>
        <v>2293.2104229559213</v>
      </c>
      <c r="AC52" s="27">
        <f t="shared" ca="1" si="3"/>
        <v>0</v>
      </c>
      <c r="AD52" s="18" cm="1">
        <f t="array" aca="1" ref="AD52" ca="1">IF(MOD(ROW()-42, 8) = 0,INDEX(AB:AB,ROW()),INDEX(AF:AF,ROW()-1))</f>
        <v>2343.2104229559213</v>
      </c>
      <c r="AE52" s="6" cm="1">
        <f t="array" aca="1" ref="AE52" ca="1">_xll.RiskUniform($B$30,$D$30)</f>
        <v>25</v>
      </c>
      <c r="AF52" s="6">
        <f t="shared" ca="1" si="29"/>
        <v>2368.2104229559213</v>
      </c>
      <c r="AG52" s="19">
        <f t="shared" ca="1" si="4"/>
        <v>149.66666666666652</v>
      </c>
      <c r="AH52" s="97" t="str">
        <f t="shared" ca="1" si="5"/>
        <v>Not Yet</v>
      </c>
      <c r="AI52" s="100">
        <f t="shared" ca="1" si="30"/>
        <v>1268.2104229559213</v>
      </c>
      <c r="AJ52" s="102" cm="1">
        <f t="array" aca="1" ref="AJ52" ca="1">_xll.RiskBernoulli(0.02)</f>
        <v>0.02</v>
      </c>
      <c r="AK52" s="114">
        <f t="shared" ca="1" si="31"/>
        <v>1268.2104229559213</v>
      </c>
      <c r="AL52" s="114">
        <f t="shared" ca="1" si="6"/>
        <v>150</v>
      </c>
      <c r="AM52" s="114">
        <f t="shared" ca="1" si="7"/>
        <v>100</v>
      </c>
      <c r="AN52" s="114">
        <f t="shared" ca="1" si="8"/>
        <v>550.00000000000023</v>
      </c>
      <c r="AO52" s="51">
        <f t="shared" ca="1" si="9"/>
        <v>149.66666666666652</v>
      </c>
      <c r="AP52" s="50">
        <f t="shared" ca="1" si="10"/>
        <v>0.02</v>
      </c>
      <c r="AQ52" s="50">
        <f t="shared" ca="1" si="16"/>
        <v>1</v>
      </c>
      <c r="AR52" s="114">
        <f t="shared" ca="1" si="17"/>
        <v>1268.2104229559213</v>
      </c>
    </row>
    <row r="53" spans="2:44" x14ac:dyDescent="0.25">
      <c r="B53" s="9">
        <v>12</v>
      </c>
      <c r="C53" s="26" cm="1">
        <f t="array" aca="1" ref="C53" ca="1">_xll.RiskGamma(1,1/$B$5)</f>
        <v>100</v>
      </c>
      <c r="D53" s="27">
        <f t="shared" ca="1" si="18"/>
        <v>1200</v>
      </c>
      <c r="E53" s="18">
        <f t="shared" ca="1" si="19"/>
        <v>1310</v>
      </c>
      <c r="F53" s="6" cm="1">
        <f t="array" aca="1" ref="F53" ca="1">_xll.RiskPert($B$8,$E$8,$D$8)</f>
        <v>50</v>
      </c>
      <c r="G53" s="6">
        <f t="shared" ca="1" si="20"/>
        <v>1360</v>
      </c>
      <c r="H53" s="19">
        <f t="shared" ca="1" si="11"/>
        <v>160</v>
      </c>
      <c r="I53" s="26">
        <f t="shared" ca="1" si="21"/>
        <v>1360</v>
      </c>
      <c r="J53" s="7" cm="1">
        <f t="array" aca="1" ref="J53" ca="1">_xll.RiskUniform($B$12,$D$12)</f>
        <v>60</v>
      </c>
      <c r="K53" s="7">
        <f t="shared" ca="1" si="22"/>
        <v>1420</v>
      </c>
      <c r="L53" s="27">
        <f t="shared" ca="1" si="23"/>
        <v>0</v>
      </c>
      <c r="M53" s="18">
        <f t="shared" ca="1" si="32"/>
        <v>1420</v>
      </c>
      <c r="N53" s="6" cm="1">
        <f t="array" aca="1" ref="N53" ca="1">_xll.RiskWeibull($B$15,$C$15)</f>
        <v>93.543756289254645</v>
      </c>
      <c r="O53" s="6">
        <f t="shared" ca="1" si="25"/>
        <v>1513.5437562892546</v>
      </c>
      <c r="P53" s="19">
        <f t="shared" ca="1" si="12"/>
        <v>0</v>
      </c>
      <c r="Q53" s="26">
        <f t="shared" ca="1" si="26"/>
        <v>1513.5437562892546</v>
      </c>
      <c r="R53" s="7" cm="1">
        <f t="array" aca="1" ref="R53" ca="1">_xll.RiskGamma($B$18,1/$C$18)</f>
        <v>100</v>
      </c>
      <c r="S53" s="7" cm="1">
        <f t="array" aca="1" ref="S53" ca="1">_xll.RiskUniform($B$21,$C$21)</f>
        <v>20</v>
      </c>
      <c r="T53" s="7">
        <f t="shared" ca="1" si="27"/>
        <v>1633.5437562892546</v>
      </c>
      <c r="U53" s="165">
        <f t="shared" ca="1" si="13"/>
        <v>100</v>
      </c>
      <c r="V53" s="18">
        <f t="shared" ca="1" si="33"/>
        <v>2073.5437562892548</v>
      </c>
      <c r="W53" s="166">
        <f t="shared" si="28"/>
        <v>120</v>
      </c>
      <c r="X53" s="166">
        <f t="shared" ca="1" si="0"/>
        <v>2193.5437562892548</v>
      </c>
      <c r="Y53" s="19">
        <f t="shared" ca="1" si="1"/>
        <v>440.00000000000023</v>
      </c>
      <c r="Z53" s="26">
        <f t="shared" ca="1" si="2"/>
        <v>2193.5437562892548</v>
      </c>
      <c r="AA53" s="7" cm="1">
        <f t="array" aca="1" ref="AA53" ca="1">_xll.RiskPert($B$27,$C$27,$D$27)</f>
        <v>99.666666666666671</v>
      </c>
      <c r="AB53" s="7">
        <f t="shared" ca="1" si="15"/>
        <v>2293.2104229559213</v>
      </c>
      <c r="AC53" s="27">
        <f t="shared" ca="1" si="3"/>
        <v>0</v>
      </c>
      <c r="AD53" s="18" cm="1">
        <f t="array" aca="1" ref="AD53" ca="1">IF(MOD(ROW()-42, 8) = 0,INDEX(AB:AB,ROW()),INDEX(AF:AF,ROW()-1))</f>
        <v>2368.2104229559213</v>
      </c>
      <c r="AE53" s="6" cm="1">
        <f t="array" aca="1" ref="AE53" ca="1">_xll.RiskUniform($B$30,$D$30)</f>
        <v>25</v>
      </c>
      <c r="AF53" s="6">
        <f t="shared" ca="1" si="29"/>
        <v>2393.2104229559213</v>
      </c>
      <c r="AG53" s="19">
        <f t="shared" ca="1" si="4"/>
        <v>174.66666666666652</v>
      </c>
      <c r="AH53" s="97" t="str">
        <f t="shared" ca="1" si="5"/>
        <v>Not Yet</v>
      </c>
      <c r="AI53" s="100">
        <f t="shared" ca="1" si="30"/>
        <v>1193.2104229559213</v>
      </c>
      <c r="AJ53" s="102" cm="1">
        <f t="array" aca="1" ref="AJ53" ca="1">_xll.RiskBernoulli(0.02)</f>
        <v>0.02</v>
      </c>
      <c r="AK53" s="114">
        <f t="shared" ca="1" si="31"/>
        <v>1193.2104229559213</v>
      </c>
      <c r="AL53" s="114">
        <f t="shared" ca="1" si="6"/>
        <v>160</v>
      </c>
      <c r="AM53" s="114">
        <f t="shared" ca="1" si="7"/>
        <v>100</v>
      </c>
      <c r="AN53" s="114">
        <f t="shared" ca="1" si="8"/>
        <v>440.00000000000023</v>
      </c>
      <c r="AO53" s="51">
        <f t="shared" ca="1" si="9"/>
        <v>174.66666666666652</v>
      </c>
      <c r="AP53" s="50">
        <f t="shared" ca="1" si="10"/>
        <v>0.02</v>
      </c>
      <c r="AQ53" s="50">
        <f t="shared" ca="1" si="16"/>
        <v>1</v>
      </c>
      <c r="AR53" s="114">
        <f t="shared" ca="1" si="17"/>
        <v>1193.2104229559213</v>
      </c>
    </row>
    <row r="54" spans="2:44" x14ac:dyDescent="0.25">
      <c r="B54" s="9">
        <v>13</v>
      </c>
      <c r="C54" s="26" cm="1">
        <f t="array" aca="1" ref="C54" ca="1">_xll.RiskGamma(1,1/$B$5)</f>
        <v>100</v>
      </c>
      <c r="D54" s="27">
        <f t="shared" ca="1" si="18"/>
        <v>1300</v>
      </c>
      <c r="E54" s="18">
        <f t="shared" ca="1" si="19"/>
        <v>1420</v>
      </c>
      <c r="F54" s="6" cm="1">
        <f t="array" aca="1" ref="F54" ca="1">_xll.RiskPert($B$8,$E$8,$D$8)</f>
        <v>50</v>
      </c>
      <c r="G54" s="6">
        <f t="shared" ca="1" si="20"/>
        <v>1470</v>
      </c>
      <c r="H54" s="19">
        <f t="shared" ca="1" si="11"/>
        <v>170</v>
      </c>
      <c r="I54" s="26">
        <f t="shared" ca="1" si="21"/>
        <v>1470</v>
      </c>
      <c r="J54" s="7" cm="1">
        <f t="array" aca="1" ref="J54" ca="1">_xll.RiskUniform($B$12,$D$12)</f>
        <v>60</v>
      </c>
      <c r="K54" s="7">
        <f t="shared" ca="1" si="22"/>
        <v>1530</v>
      </c>
      <c r="L54" s="27">
        <f t="shared" ca="1" si="23"/>
        <v>0</v>
      </c>
      <c r="M54" s="18">
        <f t="shared" ca="1" si="32"/>
        <v>1530</v>
      </c>
      <c r="N54" s="6" cm="1">
        <f t="array" aca="1" ref="N54" ca="1">_xll.RiskWeibull($B$15,$C$15)</f>
        <v>93.543756289254645</v>
      </c>
      <c r="O54" s="6">
        <f t="shared" ca="1" si="25"/>
        <v>1623.5437562892546</v>
      </c>
      <c r="P54" s="19">
        <f t="shared" ca="1" si="12"/>
        <v>0</v>
      </c>
      <c r="Q54" s="26">
        <f t="shared" ca="1" si="26"/>
        <v>1623.5437562892546</v>
      </c>
      <c r="R54" s="7" cm="1">
        <f t="array" aca="1" ref="R54" ca="1">_xll.RiskGamma($B$18,1/$C$18)</f>
        <v>100</v>
      </c>
      <c r="S54" s="7" cm="1">
        <f t="array" aca="1" ref="S54" ca="1">_xll.RiskUniform($B$21,$C$21)</f>
        <v>20</v>
      </c>
      <c r="T54" s="7">
        <f t="shared" ca="1" si="27"/>
        <v>1743.5437562892546</v>
      </c>
      <c r="U54" s="165">
        <f t="shared" ca="1" si="13"/>
        <v>100</v>
      </c>
      <c r="V54" s="18">
        <f t="shared" ca="1" si="33"/>
        <v>2073.5437562892548</v>
      </c>
      <c r="W54" s="166">
        <f t="shared" si="28"/>
        <v>120</v>
      </c>
      <c r="X54" s="166">
        <f t="shared" ca="1" si="0"/>
        <v>2193.5437562892548</v>
      </c>
      <c r="Y54" s="19">
        <f t="shared" ca="1" si="1"/>
        <v>330.00000000000023</v>
      </c>
      <c r="Z54" s="26">
        <f t="shared" ca="1" si="2"/>
        <v>2193.5437562892548</v>
      </c>
      <c r="AA54" s="7" cm="1">
        <f t="array" aca="1" ref="AA54" ca="1">_xll.RiskPert($B$27,$C$27,$D$27)</f>
        <v>99.666666666666671</v>
      </c>
      <c r="AB54" s="7">
        <f t="shared" ca="1" si="15"/>
        <v>2293.2104229559213</v>
      </c>
      <c r="AC54" s="27">
        <f t="shared" ca="1" si="3"/>
        <v>0</v>
      </c>
      <c r="AD54" s="18" cm="1">
        <f t="array" aca="1" ref="AD54" ca="1">IF(MOD(ROW()-42, 8) = 0,INDEX(AB:AB,ROW()),INDEX(AF:AF,ROW()-1))</f>
        <v>2393.2104229559213</v>
      </c>
      <c r="AE54" s="6" cm="1">
        <f t="array" aca="1" ref="AE54" ca="1">_xll.RiskUniform($B$30,$D$30)</f>
        <v>25</v>
      </c>
      <c r="AF54" s="6">
        <f t="shared" ca="1" si="29"/>
        <v>2418.2104229559213</v>
      </c>
      <c r="AG54" s="19">
        <f t="shared" ca="1" si="4"/>
        <v>199.66666666666652</v>
      </c>
      <c r="AH54" s="97" t="str">
        <f t="shared" ca="1" si="5"/>
        <v>Not Yet</v>
      </c>
      <c r="AI54" s="100">
        <f t="shared" ca="1" si="30"/>
        <v>1118.2104229559213</v>
      </c>
      <c r="AJ54" s="102" cm="1">
        <f t="array" aca="1" ref="AJ54" ca="1">_xll.RiskBernoulli(0.02)</f>
        <v>0.02</v>
      </c>
      <c r="AK54" s="114">
        <f t="shared" ca="1" si="31"/>
        <v>1118.2104229559213</v>
      </c>
      <c r="AL54" s="114">
        <f t="shared" ca="1" si="6"/>
        <v>170</v>
      </c>
      <c r="AM54" s="114">
        <f t="shared" ca="1" si="7"/>
        <v>100</v>
      </c>
      <c r="AN54" s="114">
        <f t="shared" ca="1" si="8"/>
        <v>330.00000000000023</v>
      </c>
      <c r="AO54" s="51">
        <f t="shared" ca="1" si="9"/>
        <v>199.66666666666652</v>
      </c>
      <c r="AP54" s="50">
        <f t="shared" ca="1" si="10"/>
        <v>0.02</v>
      </c>
      <c r="AQ54" s="50">
        <f t="shared" ca="1" si="16"/>
        <v>1</v>
      </c>
      <c r="AR54" s="114">
        <f t="shared" ca="1" si="17"/>
        <v>1118.2104229559213</v>
      </c>
    </row>
    <row r="55" spans="2:44" x14ac:dyDescent="0.25">
      <c r="B55" s="9">
        <v>14</v>
      </c>
      <c r="C55" s="26" cm="1">
        <f t="array" aca="1" ref="C55" ca="1">_xll.RiskGamma(1,1/$B$5)</f>
        <v>100</v>
      </c>
      <c r="D55" s="27">
        <f t="shared" ca="1" si="18"/>
        <v>1400</v>
      </c>
      <c r="E55" s="18">
        <f t="shared" ca="1" si="19"/>
        <v>1530</v>
      </c>
      <c r="F55" s="6" cm="1">
        <f t="array" aca="1" ref="F55" ca="1">_xll.RiskPert($B$8,$E$8,$D$8)</f>
        <v>50</v>
      </c>
      <c r="G55" s="6">
        <f t="shared" ca="1" si="20"/>
        <v>1580</v>
      </c>
      <c r="H55" s="19">
        <f t="shared" ca="1" si="11"/>
        <v>180</v>
      </c>
      <c r="I55" s="26">
        <f t="shared" ca="1" si="21"/>
        <v>1580</v>
      </c>
      <c r="J55" s="7" cm="1">
        <f t="array" aca="1" ref="J55" ca="1">_xll.RiskUniform($B$12,$D$12)</f>
        <v>60</v>
      </c>
      <c r="K55" s="7">
        <f t="shared" ca="1" si="22"/>
        <v>1640</v>
      </c>
      <c r="L55" s="27">
        <f t="shared" ca="1" si="23"/>
        <v>0</v>
      </c>
      <c r="M55" s="18">
        <f t="shared" ca="1" si="32"/>
        <v>1640</v>
      </c>
      <c r="N55" s="6" cm="1">
        <f t="array" aca="1" ref="N55" ca="1">_xll.RiskWeibull($B$15,$C$15)</f>
        <v>93.543756289254645</v>
      </c>
      <c r="O55" s="6">
        <f t="shared" ca="1" si="25"/>
        <v>1733.5437562892546</v>
      </c>
      <c r="P55" s="19">
        <f t="shared" ca="1" si="12"/>
        <v>0</v>
      </c>
      <c r="Q55" s="26">
        <f t="shared" ca="1" si="26"/>
        <v>1733.5437562892546</v>
      </c>
      <c r="R55" s="7" cm="1">
        <f t="array" aca="1" ref="R55" ca="1">_xll.RiskGamma($B$18,1/$C$18)</f>
        <v>100</v>
      </c>
      <c r="S55" s="7" cm="1">
        <f t="array" aca="1" ref="S55" ca="1">_xll.RiskUniform($B$21,$C$21)</f>
        <v>20</v>
      </c>
      <c r="T55" s="7">
        <f t="shared" ca="1" si="27"/>
        <v>1853.5437562892546</v>
      </c>
      <c r="U55" s="165">
        <f t="shared" ca="1" si="13"/>
        <v>100</v>
      </c>
      <c r="V55" s="18">
        <f t="shared" ca="1" si="33"/>
        <v>2073.5437562892548</v>
      </c>
      <c r="W55" s="166">
        <f t="shared" si="28"/>
        <v>120</v>
      </c>
      <c r="X55" s="166">
        <f t="shared" ca="1" si="0"/>
        <v>2193.5437562892548</v>
      </c>
      <c r="Y55" s="19">
        <f t="shared" ca="1" si="1"/>
        <v>220.00000000000023</v>
      </c>
      <c r="Z55" s="26">
        <f t="shared" ca="1" si="2"/>
        <v>2193.5437562892548</v>
      </c>
      <c r="AA55" s="7" cm="1">
        <f t="array" aca="1" ref="AA55" ca="1">_xll.RiskPert($B$27,$C$27,$D$27)</f>
        <v>99.666666666666671</v>
      </c>
      <c r="AB55" s="7">
        <f t="shared" ca="1" si="15"/>
        <v>2293.2104229559213</v>
      </c>
      <c r="AC55" s="27">
        <f t="shared" ca="1" si="3"/>
        <v>0</v>
      </c>
      <c r="AD55" s="18" cm="1">
        <f t="array" aca="1" ref="AD55" ca="1">IF(MOD(ROW()-42, 8) = 0,INDEX(AB:AB,ROW()),INDEX(AF:AF,ROW()-1))</f>
        <v>2418.2104229559213</v>
      </c>
      <c r="AE55" s="6" cm="1">
        <f t="array" aca="1" ref="AE55" ca="1">_xll.RiskUniform($B$30,$D$30)</f>
        <v>25</v>
      </c>
      <c r="AF55" s="6">
        <f t="shared" ca="1" si="29"/>
        <v>2443.2104229559213</v>
      </c>
      <c r="AG55" s="19">
        <f t="shared" ca="1" si="4"/>
        <v>224.66666666666652</v>
      </c>
      <c r="AH55" s="97" t="str">
        <f t="shared" ca="1" si="5"/>
        <v>Not Yet</v>
      </c>
      <c r="AI55" s="100">
        <f t="shared" ca="1" si="30"/>
        <v>1043.2104229559213</v>
      </c>
      <c r="AJ55" s="102" cm="1">
        <f t="array" aca="1" ref="AJ55" ca="1">_xll.RiskBernoulli(0.02)</f>
        <v>0.02</v>
      </c>
      <c r="AK55" s="114">
        <f t="shared" ca="1" si="31"/>
        <v>1043.2104229559213</v>
      </c>
      <c r="AL55" s="114">
        <f t="shared" ca="1" si="6"/>
        <v>180</v>
      </c>
      <c r="AM55" s="114">
        <f t="shared" ca="1" si="7"/>
        <v>100</v>
      </c>
      <c r="AN55" s="114">
        <f t="shared" ca="1" si="8"/>
        <v>220.00000000000023</v>
      </c>
      <c r="AO55" s="51">
        <f t="shared" ca="1" si="9"/>
        <v>224.66666666666652</v>
      </c>
      <c r="AP55" s="50">
        <f t="shared" ca="1" si="10"/>
        <v>0.02</v>
      </c>
      <c r="AQ55" s="50">
        <f t="shared" ca="1" si="16"/>
        <v>1</v>
      </c>
      <c r="AR55" s="114">
        <f t="shared" ca="1" si="17"/>
        <v>1043.2104229559213</v>
      </c>
    </row>
    <row r="56" spans="2:44" x14ac:dyDescent="0.25">
      <c r="B56" s="9">
        <v>15</v>
      </c>
      <c r="C56" s="26" cm="1">
        <f t="array" aca="1" ref="C56" ca="1">_xll.RiskGamma(1,1/$B$5)</f>
        <v>100</v>
      </c>
      <c r="D56" s="27">
        <f t="shared" ca="1" si="18"/>
        <v>1500</v>
      </c>
      <c r="E56" s="18">
        <f t="shared" ca="1" si="19"/>
        <v>1640</v>
      </c>
      <c r="F56" s="6" cm="1">
        <f t="array" aca="1" ref="F56" ca="1">_xll.RiskPert($B$8,$E$8,$D$8)</f>
        <v>50</v>
      </c>
      <c r="G56" s="6">
        <f t="shared" ca="1" si="20"/>
        <v>1690</v>
      </c>
      <c r="H56" s="19">
        <f t="shared" ca="1" si="11"/>
        <v>190</v>
      </c>
      <c r="I56" s="26">
        <f t="shared" ca="1" si="21"/>
        <v>1690</v>
      </c>
      <c r="J56" s="7" cm="1">
        <f t="array" aca="1" ref="J56" ca="1">_xll.RiskUniform($B$12,$D$12)</f>
        <v>60</v>
      </c>
      <c r="K56" s="7">
        <f t="shared" ca="1" si="22"/>
        <v>1750</v>
      </c>
      <c r="L56" s="27">
        <f t="shared" ca="1" si="23"/>
        <v>0</v>
      </c>
      <c r="M56" s="18">
        <f t="shared" ca="1" si="32"/>
        <v>1750</v>
      </c>
      <c r="N56" s="6" cm="1">
        <f t="array" aca="1" ref="N56" ca="1">_xll.RiskWeibull($B$15,$C$15)</f>
        <v>93.543756289254645</v>
      </c>
      <c r="O56" s="6">
        <f t="shared" ca="1" si="25"/>
        <v>1843.5437562892546</v>
      </c>
      <c r="P56" s="19">
        <f t="shared" ca="1" si="12"/>
        <v>0</v>
      </c>
      <c r="Q56" s="26">
        <f t="shared" ca="1" si="26"/>
        <v>1843.5437562892546</v>
      </c>
      <c r="R56" s="7" cm="1">
        <f t="array" aca="1" ref="R56" ca="1">_xll.RiskGamma($B$18,1/$C$18)</f>
        <v>100</v>
      </c>
      <c r="S56" s="7" cm="1">
        <f t="array" aca="1" ref="S56" ca="1">_xll.RiskUniform($B$21,$C$21)</f>
        <v>20</v>
      </c>
      <c r="T56" s="7">
        <f t="shared" ca="1" si="27"/>
        <v>1963.5437562892546</v>
      </c>
      <c r="U56" s="165">
        <f t="shared" ca="1" si="13"/>
        <v>100</v>
      </c>
      <c r="V56" s="18">
        <f t="shared" ca="1" si="33"/>
        <v>2073.5437562892548</v>
      </c>
      <c r="W56" s="166">
        <f t="shared" si="28"/>
        <v>120</v>
      </c>
      <c r="X56" s="166">
        <f t="shared" ca="1" si="0"/>
        <v>2193.5437562892548</v>
      </c>
      <c r="Y56" s="19">
        <f t="shared" ca="1" si="1"/>
        <v>110.00000000000023</v>
      </c>
      <c r="Z56" s="26">
        <f t="shared" ca="1" si="2"/>
        <v>2193.5437562892548</v>
      </c>
      <c r="AA56" s="7" cm="1">
        <f t="array" aca="1" ref="AA56" ca="1">_xll.RiskPert($B$27,$C$27,$D$27)</f>
        <v>99.666666666666671</v>
      </c>
      <c r="AB56" s="7">
        <f t="shared" ca="1" si="15"/>
        <v>2293.2104229559213</v>
      </c>
      <c r="AC56" s="27">
        <f t="shared" ca="1" si="3"/>
        <v>0</v>
      </c>
      <c r="AD56" s="18" cm="1">
        <f t="array" aca="1" ref="AD56" ca="1">IF(MOD(ROW()-42, 8) = 0,INDEX(AB:AB,ROW()),INDEX(AF:AF,ROW()-1))</f>
        <v>2443.2104229559213</v>
      </c>
      <c r="AE56" s="6" cm="1">
        <f t="array" aca="1" ref="AE56" ca="1">_xll.RiskUniform($B$30,$D$30)</f>
        <v>25</v>
      </c>
      <c r="AF56" s="6">
        <f t="shared" ca="1" si="29"/>
        <v>2468.2104229559213</v>
      </c>
      <c r="AG56" s="19">
        <f t="shared" ca="1" si="4"/>
        <v>249.66666666666652</v>
      </c>
      <c r="AH56" s="97" t="str">
        <f t="shared" ca="1" si="5"/>
        <v>Not Yet</v>
      </c>
      <c r="AI56" s="100">
        <f t="shared" ca="1" si="30"/>
        <v>968.21042295592133</v>
      </c>
      <c r="AJ56" s="102" cm="1">
        <f t="array" aca="1" ref="AJ56" ca="1">_xll.RiskBernoulli(0.02)</f>
        <v>0.02</v>
      </c>
      <c r="AK56" s="114">
        <f t="shared" ca="1" si="31"/>
        <v>968.21042295592133</v>
      </c>
      <c r="AL56" s="114">
        <f t="shared" ca="1" si="6"/>
        <v>190</v>
      </c>
      <c r="AM56" s="114">
        <f t="shared" ca="1" si="7"/>
        <v>100</v>
      </c>
      <c r="AN56" s="114">
        <f t="shared" ca="1" si="8"/>
        <v>110.00000000000023</v>
      </c>
      <c r="AO56" s="51">
        <f t="shared" ca="1" si="9"/>
        <v>249.66666666666652</v>
      </c>
      <c r="AP56" s="50">
        <f t="shared" ca="1" si="10"/>
        <v>0.02</v>
      </c>
      <c r="AQ56" s="50">
        <f t="shared" ca="1" si="16"/>
        <v>1</v>
      </c>
      <c r="AR56" s="114">
        <f t="shared" ca="1" si="17"/>
        <v>968.21042295592133</v>
      </c>
    </row>
    <row r="57" spans="2:44" x14ac:dyDescent="0.25">
      <c r="B57" s="10">
        <v>16</v>
      </c>
      <c r="C57" s="61" cm="1">
        <f t="array" aca="1" ref="C57" ca="1">_xll.RiskGamma(1,1/$B$5)</f>
        <v>100</v>
      </c>
      <c r="D57" s="29">
        <f t="shared" ca="1" si="18"/>
        <v>1600</v>
      </c>
      <c r="E57" s="20">
        <f t="shared" ca="1" si="19"/>
        <v>1750</v>
      </c>
      <c r="F57" s="21" cm="1">
        <f t="array" aca="1" ref="F57" ca="1">_xll.RiskPert($B$8,$E$8,$D$8)</f>
        <v>50</v>
      </c>
      <c r="G57" s="21">
        <f t="shared" ca="1" si="20"/>
        <v>1800</v>
      </c>
      <c r="H57" s="22">
        <f t="shared" ca="1" si="11"/>
        <v>200</v>
      </c>
      <c r="I57" s="61">
        <f t="shared" ca="1" si="21"/>
        <v>1800</v>
      </c>
      <c r="J57" s="28" cm="1">
        <f t="array" aca="1" ref="J57" ca="1">_xll.RiskUniform($B$12,$D$12)</f>
        <v>60</v>
      </c>
      <c r="K57" s="28">
        <f t="shared" ca="1" si="22"/>
        <v>1860</v>
      </c>
      <c r="L57" s="29">
        <f t="shared" ca="1" si="23"/>
        <v>0</v>
      </c>
      <c r="M57" s="20">
        <f t="shared" ca="1" si="32"/>
        <v>1860</v>
      </c>
      <c r="N57" s="21" cm="1">
        <f t="array" aca="1" ref="N57" ca="1">_xll.RiskWeibull($B$15,$C$15)</f>
        <v>93.543756289254645</v>
      </c>
      <c r="O57" s="21">
        <f t="shared" ca="1" si="25"/>
        <v>1953.5437562892546</v>
      </c>
      <c r="P57" s="22">
        <f t="shared" ca="1" si="12"/>
        <v>0</v>
      </c>
      <c r="Q57" s="61">
        <f t="shared" ca="1" si="26"/>
        <v>1953.5437562892546</v>
      </c>
      <c r="R57" s="28" cm="1">
        <f t="array" aca="1" ref="R57" ca="1">_xll.RiskGamma($B$18,1/$C$18)</f>
        <v>100</v>
      </c>
      <c r="S57" s="28" cm="1">
        <f t="array" aca="1" ref="S57" ca="1">_xll.RiskUniform($B$21,$C$21)</f>
        <v>20</v>
      </c>
      <c r="T57" s="28">
        <f t="shared" ca="1" si="27"/>
        <v>2073.5437562892548</v>
      </c>
      <c r="U57" s="28">
        <f t="shared" ca="1" si="13"/>
        <v>100.00000000000023</v>
      </c>
      <c r="V57" s="20">
        <f t="shared" ca="1" si="33"/>
        <v>2073.5437562892548</v>
      </c>
      <c r="W57" s="21">
        <f t="shared" si="28"/>
        <v>120</v>
      </c>
      <c r="X57" s="21">
        <f t="shared" ca="1" si="0"/>
        <v>2193.5437562892548</v>
      </c>
      <c r="Y57" s="22">
        <f t="shared" ca="1" si="1"/>
        <v>0</v>
      </c>
      <c r="Z57" s="61">
        <f t="shared" ca="1" si="2"/>
        <v>2193.5437562892548</v>
      </c>
      <c r="AA57" s="28" cm="1">
        <f t="array" aca="1" ref="AA57" ca="1">_xll.RiskPert($B$27,$C$27,$D$27)</f>
        <v>99.666666666666671</v>
      </c>
      <c r="AB57" s="28">
        <f t="shared" ca="1" si="15"/>
        <v>2293.2104229559213</v>
      </c>
      <c r="AC57" s="29">
        <f t="shared" ca="1" si="3"/>
        <v>0</v>
      </c>
      <c r="AD57" s="20" cm="1">
        <f t="array" aca="1" ref="AD57" ca="1">IF(MOD(ROW()-42, 8) = 0,INDEX(AB:AB,ROW()),INDEX(AF:AF,ROW()-1))</f>
        <v>2468.2104229559213</v>
      </c>
      <c r="AE57" s="21" cm="1">
        <f t="array" aca="1" ref="AE57" ca="1">_xll.RiskUniform($B$30,$D$30)</f>
        <v>25</v>
      </c>
      <c r="AF57" s="21">
        <f t="shared" ca="1" si="29"/>
        <v>2493.2104229559213</v>
      </c>
      <c r="AG57" s="22">
        <f t="shared" ca="1" si="4"/>
        <v>274.66666666666652</v>
      </c>
      <c r="AH57" s="98" t="str">
        <f t="shared" ca="1" si="5"/>
        <v>Not Yet</v>
      </c>
      <c r="AI57" s="100">
        <f t="shared" ca="1" si="30"/>
        <v>893.21042295592133</v>
      </c>
      <c r="AJ57" s="103" cm="1">
        <f t="array" aca="1" ref="AJ57" ca="1">_xll.RiskBernoulli(0.02)</f>
        <v>0.02</v>
      </c>
      <c r="AK57" s="115">
        <f t="shared" ca="1" si="31"/>
        <v>893.21042295592133</v>
      </c>
      <c r="AL57" s="115">
        <f t="shared" ca="1" si="6"/>
        <v>200</v>
      </c>
      <c r="AM57" s="115">
        <f t="shared" ca="1" si="7"/>
        <v>100.00000000000023</v>
      </c>
      <c r="AN57" s="115">
        <f t="shared" ca="1" si="8"/>
        <v>0</v>
      </c>
      <c r="AO57" s="53">
        <f t="shared" ca="1" si="9"/>
        <v>274.66666666666652</v>
      </c>
      <c r="AP57" s="52">
        <f t="shared" ca="1" si="10"/>
        <v>0.02</v>
      </c>
      <c r="AQ57" s="52">
        <f t="shared" ca="1" si="16"/>
        <v>1</v>
      </c>
      <c r="AR57" s="115">
        <f t="shared" ca="1" si="17"/>
        <v>893.21042295592133</v>
      </c>
    </row>
    <row r="58" spans="2:44" x14ac:dyDescent="0.25">
      <c r="B58" s="8">
        <v>17</v>
      </c>
      <c r="C58" s="23" cm="1">
        <f t="array" aca="1" ref="C58" ca="1">_xll.RiskGamma(1,1/$B$5)</f>
        <v>100</v>
      </c>
      <c r="D58" s="25">
        <f t="shared" ca="1" si="18"/>
        <v>1700</v>
      </c>
      <c r="E58" s="15">
        <f t="shared" ca="1" si="19"/>
        <v>1860</v>
      </c>
      <c r="F58" s="16" cm="1">
        <f t="array" aca="1" ref="F58" ca="1">_xll.RiskPert($B$8,$E$8,$D$8)</f>
        <v>50</v>
      </c>
      <c r="G58" s="16">
        <f t="shared" ca="1" si="20"/>
        <v>1910</v>
      </c>
      <c r="H58" s="17">
        <f t="shared" ca="1" si="11"/>
        <v>210</v>
      </c>
      <c r="I58" s="23">
        <f t="shared" ca="1" si="21"/>
        <v>1910</v>
      </c>
      <c r="J58" s="24" cm="1">
        <f t="array" aca="1" ref="J58" ca="1">_xll.RiskUniform($B$12,$D$12)</f>
        <v>60</v>
      </c>
      <c r="K58" s="24">
        <f t="shared" ca="1" si="22"/>
        <v>1970</v>
      </c>
      <c r="L58" s="25">
        <f t="shared" ca="1" si="23"/>
        <v>0</v>
      </c>
      <c r="M58" s="15">
        <f t="shared" ca="1" si="32"/>
        <v>1970</v>
      </c>
      <c r="N58" s="16" cm="1">
        <f t="array" aca="1" ref="N58" ca="1">_xll.RiskWeibull($B$15,$C$15)</f>
        <v>93.543756289254645</v>
      </c>
      <c r="O58" s="16">
        <f t="shared" ca="1" si="25"/>
        <v>2063.5437562892548</v>
      </c>
      <c r="P58" s="17">
        <f t="shared" ca="1" si="12"/>
        <v>0</v>
      </c>
      <c r="Q58" s="23">
        <f t="shared" ca="1" si="26"/>
        <v>2063.5437562892548</v>
      </c>
      <c r="R58" s="24" cm="1">
        <f t="array" aca="1" ref="R58" ca="1">_xll.RiskGamma($B$18,1/$C$18)</f>
        <v>100</v>
      </c>
      <c r="S58" s="24" cm="1">
        <f t="array" aca="1" ref="S58" ca="1">_xll.RiskUniform($B$21,$C$21)</f>
        <v>20</v>
      </c>
      <c r="T58" s="24">
        <f t="shared" ca="1" si="27"/>
        <v>2183.5437562892548</v>
      </c>
      <c r="U58" s="24">
        <f t="shared" ca="1" si="13"/>
        <v>100</v>
      </c>
      <c r="V58" s="15">
        <f ca="1">$T$65</f>
        <v>2953.5437562892548</v>
      </c>
      <c r="W58" s="16">
        <f t="shared" si="28"/>
        <v>120</v>
      </c>
      <c r="X58" s="16">
        <f t="shared" ca="1" si="0"/>
        <v>3073.5437562892548</v>
      </c>
      <c r="Y58" s="17">
        <f t="shared" ca="1" si="1"/>
        <v>770</v>
      </c>
      <c r="Z58" s="23">
        <f t="shared" ca="1" si="2"/>
        <v>3073.5437562892548</v>
      </c>
      <c r="AA58" s="24" cm="1">
        <f t="array" aca="1" ref="AA58" ca="1">_xll.RiskPert($B$27,$C$27,$D$27)</f>
        <v>99.666666666666671</v>
      </c>
      <c r="AB58" s="24">
        <f t="shared" ca="1" si="15"/>
        <v>3173.2104229559213</v>
      </c>
      <c r="AC58" s="25">
        <f t="shared" ca="1" si="3"/>
        <v>0</v>
      </c>
      <c r="AD58" s="15" cm="1">
        <f t="array" aca="1" ref="AD58" ca="1">IF(MOD(ROW()-42, 8) = 0,INDEX(AB:AB,ROW()),INDEX(AF:AF,ROW()-1))</f>
        <v>3173.2104229559213</v>
      </c>
      <c r="AE58" s="16" cm="1">
        <f t="array" aca="1" ref="AE58" ca="1">_xll.RiskUniform($B$30,$D$30)</f>
        <v>25</v>
      </c>
      <c r="AF58" s="16">
        <f t="shared" ca="1" si="29"/>
        <v>3198.2104229559213</v>
      </c>
      <c r="AG58" s="17">
        <f t="shared" ca="1" si="4"/>
        <v>99.666666666666515</v>
      </c>
      <c r="AH58" s="96" t="str">
        <f t="shared" ca="1" si="5"/>
        <v>Not Yet</v>
      </c>
      <c r="AI58" s="100">
        <f t="shared" ca="1" si="30"/>
        <v>1498.2104229559213</v>
      </c>
      <c r="AJ58" s="101" cm="1">
        <f t="array" aca="1" ref="AJ58" ca="1">_xll.RiskBernoulli(0.02)</f>
        <v>0.02</v>
      </c>
      <c r="AK58" s="113">
        <f t="shared" ca="1" si="31"/>
        <v>1498.2104229559213</v>
      </c>
      <c r="AL58" s="113">
        <f t="shared" ca="1" si="6"/>
        <v>210</v>
      </c>
      <c r="AM58" s="113">
        <f t="shared" ca="1" si="7"/>
        <v>100</v>
      </c>
      <c r="AN58" s="113">
        <f t="shared" ca="1" si="8"/>
        <v>770</v>
      </c>
      <c r="AO58" s="49">
        <f t="shared" ca="1" si="9"/>
        <v>99.666666666666515</v>
      </c>
      <c r="AP58" s="50">
        <f t="shared" ca="1" si="10"/>
        <v>0.02</v>
      </c>
      <c r="AQ58" s="48" t="str">
        <f t="shared" ca="1" si="16"/>
        <v/>
      </c>
      <c r="AR58" s="113">
        <f t="shared" ca="1" si="17"/>
        <v>1498.2104229559211</v>
      </c>
    </row>
    <row r="59" spans="2:44" x14ac:dyDescent="0.25">
      <c r="B59" s="9">
        <v>18</v>
      </c>
      <c r="C59" s="26" cm="1">
        <f t="array" aca="1" ref="C59" ca="1">_xll.RiskGamma(1,1/$B$5)</f>
        <v>100</v>
      </c>
      <c r="D59" s="27">
        <f t="shared" ca="1" si="18"/>
        <v>1800</v>
      </c>
      <c r="E59" s="18">
        <f t="shared" ca="1" si="19"/>
        <v>1970</v>
      </c>
      <c r="F59" s="6" cm="1">
        <f t="array" aca="1" ref="F59" ca="1">_xll.RiskPert($B$8,$E$8,$D$8)</f>
        <v>50</v>
      </c>
      <c r="G59" s="6">
        <f t="shared" ca="1" si="20"/>
        <v>2020</v>
      </c>
      <c r="H59" s="19">
        <f t="shared" ca="1" si="11"/>
        <v>220</v>
      </c>
      <c r="I59" s="26">
        <f t="shared" ca="1" si="21"/>
        <v>2020</v>
      </c>
      <c r="J59" s="7" cm="1">
        <f t="array" aca="1" ref="J59" ca="1">_xll.RiskUniform($B$12,$D$12)</f>
        <v>60</v>
      </c>
      <c r="K59" s="7">
        <f t="shared" ca="1" si="22"/>
        <v>2080</v>
      </c>
      <c r="L59" s="27">
        <f t="shared" ca="1" si="23"/>
        <v>0</v>
      </c>
      <c r="M59" s="18">
        <f t="shared" ca="1" si="32"/>
        <v>2080</v>
      </c>
      <c r="N59" s="6" cm="1">
        <f t="array" aca="1" ref="N59" ca="1">_xll.RiskWeibull($B$15,$C$15)</f>
        <v>93.543756289254645</v>
      </c>
      <c r="O59" s="6">
        <f t="shared" ca="1" si="25"/>
        <v>2173.5437562892548</v>
      </c>
      <c r="P59" s="19">
        <f t="shared" ca="1" si="12"/>
        <v>0</v>
      </c>
      <c r="Q59" s="26">
        <f t="shared" ca="1" si="26"/>
        <v>2173.5437562892548</v>
      </c>
      <c r="R59" s="7" cm="1">
        <f t="array" aca="1" ref="R59" ca="1">_xll.RiskGamma($B$18,1/$C$18)</f>
        <v>100</v>
      </c>
      <c r="S59" s="7" cm="1">
        <f t="array" aca="1" ref="S59" ca="1">_xll.RiskUniform($B$21,$C$21)</f>
        <v>20</v>
      </c>
      <c r="T59" s="7">
        <f t="shared" ca="1" si="27"/>
        <v>2293.5437562892548</v>
      </c>
      <c r="U59" s="165">
        <f t="shared" ca="1" si="13"/>
        <v>100</v>
      </c>
      <c r="V59" s="18">
        <f t="shared" ref="V59:V65" ca="1" si="34">$T$65</f>
        <v>2953.5437562892548</v>
      </c>
      <c r="W59" s="166">
        <f t="shared" si="28"/>
        <v>120</v>
      </c>
      <c r="X59" s="166">
        <f t="shared" ca="1" si="0"/>
        <v>3073.5437562892548</v>
      </c>
      <c r="Y59" s="19">
        <f t="shared" ca="1" si="1"/>
        <v>660</v>
      </c>
      <c r="Z59" s="26">
        <f t="shared" ca="1" si="2"/>
        <v>3073.5437562892548</v>
      </c>
      <c r="AA59" s="7" cm="1">
        <f t="array" aca="1" ref="AA59" ca="1">_xll.RiskPert($B$27,$C$27,$D$27)</f>
        <v>99.666666666666671</v>
      </c>
      <c r="AB59" s="7">
        <f t="shared" ca="1" si="15"/>
        <v>3173.2104229559213</v>
      </c>
      <c r="AC59" s="27">
        <f t="shared" ca="1" si="3"/>
        <v>0</v>
      </c>
      <c r="AD59" s="18" cm="1">
        <f t="array" aca="1" ref="AD59" ca="1">IF(MOD(ROW()-42, 8) = 0,INDEX(AB:AB,ROW()),INDEX(AF:AF,ROW()-1))</f>
        <v>3198.2104229559213</v>
      </c>
      <c r="AE59" s="6" cm="1">
        <f t="array" aca="1" ref="AE59" ca="1">_xll.RiskUniform($B$30,$D$30)</f>
        <v>25</v>
      </c>
      <c r="AF59" s="6">
        <f t="shared" ca="1" si="29"/>
        <v>3223.2104229559213</v>
      </c>
      <c r="AG59" s="19">
        <f t="shared" ca="1" si="4"/>
        <v>124.66666666666652</v>
      </c>
      <c r="AH59" s="97" t="str">
        <f t="shared" ca="1" si="5"/>
        <v>Not Yet</v>
      </c>
      <c r="AI59" s="100">
        <f t="shared" ca="1" si="30"/>
        <v>1423.2104229559213</v>
      </c>
      <c r="AJ59" s="102" cm="1">
        <f t="array" aca="1" ref="AJ59" ca="1">_xll.RiskBernoulli(0.02)</f>
        <v>0.02</v>
      </c>
      <c r="AK59" s="114">
        <f t="shared" ca="1" si="31"/>
        <v>1423.2104229559213</v>
      </c>
      <c r="AL59" s="114">
        <f t="shared" ca="1" si="6"/>
        <v>220</v>
      </c>
      <c r="AM59" s="114">
        <f t="shared" ca="1" si="7"/>
        <v>100</v>
      </c>
      <c r="AN59" s="114">
        <f t="shared" ca="1" si="8"/>
        <v>660</v>
      </c>
      <c r="AO59" s="51">
        <f t="shared" ca="1" si="9"/>
        <v>124.66666666666652</v>
      </c>
      <c r="AP59" s="50">
        <f t="shared" ca="1" si="10"/>
        <v>0.02</v>
      </c>
      <c r="AQ59" s="50">
        <f t="shared" ca="1" si="16"/>
        <v>1</v>
      </c>
      <c r="AR59" s="114">
        <f t="shared" ca="1" si="17"/>
        <v>1423.2104229559211</v>
      </c>
    </row>
    <row r="60" spans="2:44" x14ac:dyDescent="0.25">
      <c r="B60" s="9">
        <v>19</v>
      </c>
      <c r="C60" s="26" cm="1">
        <f t="array" aca="1" ref="C60" ca="1">_xll.RiskGamma(1,1/$B$5)</f>
        <v>100</v>
      </c>
      <c r="D60" s="27">
        <f t="shared" ca="1" si="18"/>
        <v>1900</v>
      </c>
      <c r="E60" s="18">
        <f t="shared" ca="1" si="19"/>
        <v>2080</v>
      </c>
      <c r="F60" s="6" cm="1">
        <f t="array" aca="1" ref="F60" ca="1">_xll.RiskPert($B$8,$E$8,$D$8)</f>
        <v>50</v>
      </c>
      <c r="G60" s="6">
        <f t="shared" ca="1" si="20"/>
        <v>2130</v>
      </c>
      <c r="H60" s="19">
        <f t="shared" ca="1" si="11"/>
        <v>230</v>
      </c>
      <c r="I60" s="26">
        <f t="shared" ca="1" si="21"/>
        <v>2130</v>
      </c>
      <c r="J60" s="7" cm="1">
        <f t="array" aca="1" ref="J60" ca="1">_xll.RiskUniform($B$12,$D$12)</f>
        <v>60</v>
      </c>
      <c r="K60" s="7">
        <f t="shared" ca="1" si="22"/>
        <v>2190</v>
      </c>
      <c r="L60" s="27">
        <f t="shared" ca="1" si="23"/>
        <v>0</v>
      </c>
      <c r="M60" s="18">
        <f t="shared" ca="1" si="32"/>
        <v>2190</v>
      </c>
      <c r="N60" s="6" cm="1">
        <f t="array" aca="1" ref="N60" ca="1">_xll.RiskWeibull($B$15,$C$15)</f>
        <v>93.543756289254645</v>
      </c>
      <c r="O60" s="6">
        <f t="shared" ca="1" si="25"/>
        <v>2283.5437562892548</v>
      </c>
      <c r="P60" s="19">
        <f t="shared" ca="1" si="12"/>
        <v>0</v>
      </c>
      <c r="Q60" s="26">
        <f t="shared" ca="1" si="26"/>
        <v>2283.5437562892548</v>
      </c>
      <c r="R60" s="7" cm="1">
        <f t="array" aca="1" ref="R60" ca="1">_xll.RiskGamma($B$18,1/$C$18)</f>
        <v>100</v>
      </c>
      <c r="S60" s="7" cm="1">
        <f t="array" aca="1" ref="S60" ca="1">_xll.RiskUniform($B$21,$C$21)</f>
        <v>20</v>
      </c>
      <c r="T60" s="7">
        <f t="shared" ca="1" si="27"/>
        <v>2403.5437562892548</v>
      </c>
      <c r="U60" s="165">
        <f t="shared" ca="1" si="13"/>
        <v>100</v>
      </c>
      <c r="V60" s="18">
        <f t="shared" ca="1" si="34"/>
        <v>2953.5437562892548</v>
      </c>
      <c r="W60" s="166">
        <f t="shared" si="28"/>
        <v>120</v>
      </c>
      <c r="X60" s="166">
        <f t="shared" ca="1" si="0"/>
        <v>3073.5437562892548</v>
      </c>
      <c r="Y60" s="19">
        <f t="shared" ca="1" si="1"/>
        <v>550</v>
      </c>
      <c r="Z60" s="26">
        <f t="shared" ca="1" si="2"/>
        <v>3073.5437562892548</v>
      </c>
      <c r="AA60" s="7" cm="1">
        <f t="array" aca="1" ref="AA60" ca="1">_xll.RiskPert($B$27,$C$27,$D$27)</f>
        <v>99.666666666666671</v>
      </c>
      <c r="AB60" s="7">
        <f t="shared" ca="1" si="15"/>
        <v>3173.2104229559213</v>
      </c>
      <c r="AC60" s="27">
        <f t="shared" ca="1" si="3"/>
        <v>0</v>
      </c>
      <c r="AD60" s="18" cm="1">
        <f t="array" aca="1" ref="AD60" ca="1">IF(MOD(ROW()-42, 8) = 0,INDEX(AB:AB,ROW()),INDEX(AF:AF,ROW()-1))</f>
        <v>3223.2104229559213</v>
      </c>
      <c r="AE60" s="6" cm="1">
        <f t="array" aca="1" ref="AE60" ca="1">_xll.RiskUniform($B$30,$D$30)</f>
        <v>25</v>
      </c>
      <c r="AF60" s="6">
        <f t="shared" ca="1" si="29"/>
        <v>3248.2104229559213</v>
      </c>
      <c r="AG60" s="19">
        <f t="shared" ca="1" si="4"/>
        <v>149.66666666666652</v>
      </c>
      <c r="AH60" s="97" t="str">
        <f t="shared" ca="1" si="5"/>
        <v>Not Yet</v>
      </c>
      <c r="AI60" s="100">
        <f t="shared" ca="1" si="30"/>
        <v>1348.2104229559213</v>
      </c>
      <c r="AJ60" s="102" cm="1">
        <f t="array" aca="1" ref="AJ60" ca="1">_xll.RiskBernoulli(0.02)</f>
        <v>0.02</v>
      </c>
      <c r="AK60" s="114">
        <f t="shared" ca="1" si="31"/>
        <v>1348.2104229559213</v>
      </c>
      <c r="AL60" s="114">
        <f t="shared" ca="1" si="6"/>
        <v>230</v>
      </c>
      <c r="AM60" s="114">
        <f t="shared" ca="1" si="7"/>
        <v>100</v>
      </c>
      <c r="AN60" s="114">
        <f t="shared" ca="1" si="8"/>
        <v>550</v>
      </c>
      <c r="AO60" s="51">
        <f t="shared" ca="1" si="9"/>
        <v>149.66666666666652</v>
      </c>
      <c r="AP60" s="50">
        <f t="shared" ca="1" si="10"/>
        <v>0.02</v>
      </c>
      <c r="AQ60" s="50">
        <f t="shared" ca="1" si="16"/>
        <v>1</v>
      </c>
      <c r="AR60" s="114">
        <f t="shared" ca="1" si="17"/>
        <v>1348.2104229559211</v>
      </c>
    </row>
    <row r="61" spans="2:44" x14ac:dyDescent="0.25">
      <c r="B61" s="9">
        <v>20</v>
      </c>
      <c r="C61" s="26" cm="1">
        <f t="array" aca="1" ref="C61" ca="1">_xll.RiskGamma(1,1/$B$5)</f>
        <v>100</v>
      </c>
      <c r="D61" s="27">
        <f t="shared" ca="1" si="18"/>
        <v>2000</v>
      </c>
      <c r="E61" s="18">
        <f t="shared" ca="1" si="19"/>
        <v>2190</v>
      </c>
      <c r="F61" s="6" cm="1">
        <f t="array" aca="1" ref="F61" ca="1">_xll.RiskPert($B$8,$E$8,$D$8)</f>
        <v>50</v>
      </c>
      <c r="G61" s="6">
        <f t="shared" ca="1" si="20"/>
        <v>2240</v>
      </c>
      <c r="H61" s="19">
        <f t="shared" ca="1" si="11"/>
        <v>240</v>
      </c>
      <c r="I61" s="26">
        <f t="shared" ca="1" si="21"/>
        <v>2240</v>
      </c>
      <c r="J61" s="7" cm="1">
        <f t="array" aca="1" ref="J61" ca="1">_xll.RiskUniform($B$12,$D$12)</f>
        <v>60</v>
      </c>
      <c r="K61" s="7">
        <f t="shared" ca="1" si="22"/>
        <v>2300</v>
      </c>
      <c r="L61" s="27">
        <f t="shared" ca="1" si="23"/>
        <v>0</v>
      </c>
      <c r="M61" s="18">
        <f t="shared" ca="1" si="32"/>
        <v>2300</v>
      </c>
      <c r="N61" s="6" cm="1">
        <f t="array" aca="1" ref="N61" ca="1">_xll.RiskWeibull($B$15,$C$15)</f>
        <v>93.543756289254645</v>
      </c>
      <c r="O61" s="6">
        <f t="shared" ca="1" si="25"/>
        <v>2393.5437562892548</v>
      </c>
      <c r="P61" s="19">
        <f t="shared" ca="1" si="12"/>
        <v>0</v>
      </c>
      <c r="Q61" s="26">
        <f t="shared" ca="1" si="26"/>
        <v>2393.5437562892548</v>
      </c>
      <c r="R61" s="7" cm="1">
        <f t="array" aca="1" ref="R61" ca="1">_xll.RiskGamma($B$18,1/$C$18)</f>
        <v>100</v>
      </c>
      <c r="S61" s="7" cm="1">
        <f t="array" aca="1" ref="S61" ca="1">_xll.RiskUniform($B$21,$C$21)</f>
        <v>20</v>
      </c>
      <c r="T61" s="7">
        <f t="shared" ca="1" si="27"/>
        <v>2513.5437562892548</v>
      </c>
      <c r="U61" s="165">
        <f t="shared" ca="1" si="13"/>
        <v>100</v>
      </c>
      <c r="V61" s="18">
        <f t="shared" ca="1" si="34"/>
        <v>2953.5437562892548</v>
      </c>
      <c r="W61" s="166">
        <f t="shared" si="28"/>
        <v>120</v>
      </c>
      <c r="X61" s="166">
        <f t="shared" ca="1" si="0"/>
        <v>3073.5437562892548</v>
      </c>
      <c r="Y61" s="19">
        <f t="shared" ca="1" si="1"/>
        <v>440</v>
      </c>
      <c r="Z61" s="26">
        <f t="shared" ca="1" si="2"/>
        <v>3073.5437562892548</v>
      </c>
      <c r="AA61" s="7" cm="1">
        <f t="array" aca="1" ref="AA61" ca="1">_xll.RiskPert($B$27,$C$27,$D$27)</f>
        <v>99.666666666666671</v>
      </c>
      <c r="AB61" s="7">
        <f t="shared" ca="1" si="15"/>
        <v>3173.2104229559213</v>
      </c>
      <c r="AC61" s="27">
        <f t="shared" ca="1" si="3"/>
        <v>0</v>
      </c>
      <c r="AD61" s="18" cm="1">
        <f t="array" aca="1" ref="AD61" ca="1">IF(MOD(ROW()-42, 8) = 0,INDEX(AB:AB,ROW()),INDEX(AF:AF,ROW()-1))</f>
        <v>3248.2104229559213</v>
      </c>
      <c r="AE61" s="6" cm="1">
        <f t="array" aca="1" ref="AE61" ca="1">_xll.RiskUniform($B$30,$D$30)</f>
        <v>25</v>
      </c>
      <c r="AF61" s="6">
        <f t="shared" ca="1" si="29"/>
        <v>3273.2104229559213</v>
      </c>
      <c r="AG61" s="19">
        <f t="shared" ca="1" si="4"/>
        <v>174.66666666666652</v>
      </c>
      <c r="AH61" s="97" t="str">
        <f t="shared" ca="1" si="5"/>
        <v>Not Yet</v>
      </c>
      <c r="AI61" s="100">
        <f t="shared" ca="1" si="30"/>
        <v>1273.2104229559213</v>
      </c>
      <c r="AJ61" s="102" cm="1">
        <f t="array" aca="1" ref="AJ61" ca="1">_xll.RiskBernoulli(0.02)</f>
        <v>0.02</v>
      </c>
      <c r="AK61" s="114">
        <f t="shared" ca="1" si="31"/>
        <v>1273.2104229559213</v>
      </c>
      <c r="AL61" s="114">
        <f t="shared" ca="1" si="6"/>
        <v>240</v>
      </c>
      <c r="AM61" s="114">
        <f t="shared" ca="1" si="7"/>
        <v>100</v>
      </c>
      <c r="AN61" s="114">
        <f t="shared" ca="1" si="8"/>
        <v>440</v>
      </c>
      <c r="AO61" s="51">
        <f t="shared" ca="1" si="9"/>
        <v>174.66666666666652</v>
      </c>
      <c r="AP61" s="50">
        <f t="shared" ca="1" si="10"/>
        <v>0.02</v>
      </c>
      <c r="AQ61" s="50">
        <f t="shared" ca="1" si="16"/>
        <v>1</v>
      </c>
      <c r="AR61" s="114">
        <f t="shared" ca="1" si="17"/>
        <v>1273.2104229559211</v>
      </c>
    </row>
    <row r="62" spans="2:44" x14ac:dyDescent="0.25">
      <c r="B62" s="9">
        <v>21</v>
      </c>
      <c r="C62" s="26" cm="1">
        <f t="array" aca="1" ref="C62" ca="1">_xll.RiskGamma(1,1/$B$5)</f>
        <v>100</v>
      </c>
      <c r="D62" s="27">
        <f t="shared" ca="1" si="18"/>
        <v>2100</v>
      </c>
      <c r="E62" s="18">
        <f t="shared" ca="1" si="19"/>
        <v>2300</v>
      </c>
      <c r="F62" s="6" cm="1">
        <f t="array" aca="1" ref="F62" ca="1">_xll.RiskPert($B$8,$E$8,$D$8)</f>
        <v>50</v>
      </c>
      <c r="G62" s="6">
        <f t="shared" ca="1" si="20"/>
        <v>2350</v>
      </c>
      <c r="H62" s="19">
        <f t="shared" ca="1" si="11"/>
        <v>250</v>
      </c>
      <c r="I62" s="26">
        <f t="shared" ca="1" si="21"/>
        <v>2350</v>
      </c>
      <c r="J62" s="7" cm="1">
        <f t="array" aca="1" ref="J62" ca="1">_xll.RiskUniform($B$12,$D$12)</f>
        <v>60</v>
      </c>
      <c r="K62" s="7">
        <f t="shared" ca="1" si="22"/>
        <v>2410</v>
      </c>
      <c r="L62" s="27">
        <f t="shared" ca="1" si="23"/>
        <v>0</v>
      </c>
      <c r="M62" s="18">
        <f t="shared" ca="1" si="32"/>
        <v>2410</v>
      </c>
      <c r="N62" s="6" cm="1">
        <f t="array" aca="1" ref="N62" ca="1">_xll.RiskWeibull($B$15,$C$15)</f>
        <v>93.543756289254645</v>
      </c>
      <c r="O62" s="6">
        <f t="shared" ca="1" si="25"/>
        <v>2503.5437562892548</v>
      </c>
      <c r="P62" s="19">
        <f t="shared" ca="1" si="12"/>
        <v>0</v>
      </c>
      <c r="Q62" s="26">
        <f t="shared" ca="1" si="26"/>
        <v>2503.5437562892548</v>
      </c>
      <c r="R62" s="7" cm="1">
        <f t="array" aca="1" ref="R62" ca="1">_xll.RiskGamma($B$18,1/$C$18)</f>
        <v>100</v>
      </c>
      <c r="S62" s="7" cm="1">
        <f t="array" aca="1" ref="S62" ca="1">_xll.RiskUniform($B$21,$C$21)</f>
        <v>20</v>
      </c>
      <c r="T62" s="7">
        <f t="shared" ca="1" si="27"/>
        <v>2623.5437562892548</v>
      </c>
      <c r="U62" s="165">
        <f t="shared" ca="1" si="13"/>
        <v>100</v>
      </c>
      <c r="V62" s="18">
        <f t="shared" ca="1" si="34"/>
        <v>2953.5437562892548</v>
      </c>
      <c r="W62" s="166">
        <f t="shared" si="28"/>
        <v>120</v>
      </c>
      <c r="X62" s="166">
        <f t="shared" ca="1" si="0"/>
        <v>3073.5437562892548</v>
      </c>
      <c r="Y62" s="19">
        <f t="shared" ca="1" si="1"/>
        <v>330</v>
      </c>
      <c r="Z62" s="26">
        <f t="shared" ca="1" si="2"/>
        <v>3073.5437562892548</v>
      </c>
      <c r="AA62" s="7" cm="1">
        <f t="array" aca="1" ref="AA62" ca="1">_xll.RiskPert($B$27,$C$27,$D$27)</f>
        <v>99.666666666666671</v>
      </c>
      <c r="AB62" s="7">
        <f t="shared" ca="1" si="15"/>
        <v>3173.2104229559213</v>
      </c>
      <c r="AC62" s="27">
        <f t="shared" ca="1" si="3"/>
        <v>0</v>
      </c>
      <c r="AD62" s="18" cm="1">
        <f t="array" aca="1" ref="AD62" ca="1">IF(MOD(ROW()-42, 8) = 0,INDEX(AB:AB,ROW()),INDEX(AF:AF,ROW()-1))</f>
        <v>3273.2104229559213</v>
      </c>
      <c r="AE62" s="6" cm="1">
        <f t="array" aca="1" ref="AE62" ca="1">_xll.RiskUniform($B$30,$D$30)</f>
        <v>25</v>
      </c>
      <c r="AF62" s="6">
        <f t="shared" ca="1" si="29"/>
        <v>3298.2104229559213</v>
      </c>
      <c r="AG62" s="19">
        <f t="shared" ca="1" si="4"/>
        <v>199.66666666666652</v>
      </c>
      <c r="AH62" s="97" t="str">
        <f t="shared" ca="1" si="5"/>
        <v>Not Yet</v>
      </c>
      <c r="AI62" s="100">
        <f t="shared" ca="1" si="30"/>
        <v>1198.2104229559213</v>
      </c>
      <c r="AJ62" s="102" cm="1">
        <f t="array" aca="1" ref="AJ62" ca="1">_xll.RiskBernoulli(0.02)</f>
        <v>0.02</v>
      </c>
      <c r="AK62" s="114">
        <f t="shared" ca="1" si="31"/>
        <v>1198.2104229559213</v>
      </c>
      <c r="AL62" s="114">
        <f t="shared" ca="1" si="6"/>
        <v>250</v>
      </c>
      <c r="AM62" s="114">
        <f t="shared" ca="1" si="7"/>
        <v>100</v>
      </c>
      <c r="AN62" s="114">
        <f t="shared" ca="1" si="8"/>
        <v>330</v>
      </c>
      <c r="AO62" s="51">
        <f t="shared" ca="1" si="9"/>
        <v>199.66666666666652</v>
      </c>
      <c r="AP62" s="50">
        <f t="shared" ca="1" si="10"/>
        <v>0.02</v>
      </c>
      <c r="AQ62" s="50">
        <f t="shared" ca="1" si="16"/>
        <v>1</v>
      </c>
      <c r="AR62" s="114">
        <f t="shared" ca="1" si="17"/>
        <v>1198.2104229559211</v>
      </c>
    </row>
    <row r="63" spans="2:44" x14ac:dyDescent="0.25">
      <c r="B63" s="9">
        <v>22</v>
      </c>
      <c r="C63" s="26" cm="1">
        <f t="array" aca="1" ref="C63" ca="1">_xll.RiskGamma(1,1/$B$5)</f>
        <v>100</v>
      </c>
      <c r="D63" s="27">
        <f t="shared" ca="1" si="18"/>
        <v>2200</v>
      </c>
      <c r="E63" s="18">
        <f t="shared" ca="1" si="19"/>
        <v>2410</v>
      </c>
      <c r="F63" s="6" cm="1">
        <f t="array" aca="1" ref="F63" ca="1">_xll.RiskPert($B$8,$E$8,$D$8)</f>
        <v>50</v>
      </c>
      <c r="G63" s="6">
        <f t="shared" ca="1" si="20"/>
        <v>2460</v>
      </c>
      <c r="H63" s="19">
        <f t="shared" ca="1" si="11"/>
        <v>260</v>
      </c>
      <c r="I63" s="26">
        <f t="shared" ca="1" si="21"/>
        <v>2460</v>
      </c>
      <c r="J63" s="7" cm="1">
        <f t="array" aca="1" ref="J63" ca="1">_xll.RiskUniform($B$12,$D$12)</f>
        <v>60</v>
      </c>
      <c r="K63" s="7">
        <f t="shared" ca="1" si="22"/>
        <v>2520</v>
      </c>
      <c r="L63" s="27">
        <f t="shared" ca="1" si="23"/>
        <v>0</v>
      </c>
      <c r="M63" s="18">
        <f t="shared" ca="1" si="32"/>
        <v>2520</v>
      </c>
      <c r="N63" s="6" cm="1">
        <f t="array" aca="1" ref="N63" ca="1">_xll.RiskWeibull($B$15,$C$15)</f>
        <v>93.543756289254645</v>
      </c>
      <c r="O63" s="6">
        <f t="shared" ca="1" si="25"/>
        <v>2613.5437562892548</v>
      </c>
      <c r="P63" s="19">
        <f t="shared" ca="1" si="12"/>
        <v>0</v>
      </c>
      <c r="Q63" s="26">
        <f t="shared" ca="1" si="26"/>
        <v>2613.5437562892548</v>
      </c>
      <c r="R63" s="7" cm="1">
        <f t="array" aca="1" ref="R63" ca="1">_xll.RiskGamma($B$18,1/$C$18)</f>
        <v>100</v>
      </c>
      <c r="S63" s="7" cm="1">
        <f t="array" aca="1" ref="S63" ca="1">_xll.RiskUniform($B$21,$C$21)</f>
        <v>20</v>
      </c>
      <c r="T63" s="7">
        <f t="shared" ca="1" si="27"/>
        <v>2733.5437562892548</v>
      </c>
      <c r="U63" s="165">
        <f t="shared" ca="1" si="13"/>
        <v>100</v>
      </c>
      <c r="V63" s="18">
        <f t="shared" ca="1" si="34"/>
        <v>2953.5437562892548</v>
      </c>
      <c r="W63" s="166">
        <f t="shared" si="28"/>
        <v>120</v>
      </c>
      <c r="X63" s="166">
        <f t="shared" ca="1" si="0"/>
        <v>3073.5437562892548</v>
      </c>
      <c r="Y63" s="19">
        <f t="shared" ca="1" si="1"/>
        <v>220</v>
      </c>
      <c r="Z63" s="26">
        <f t="shared" ca="1" si="2"/>
        <v>3073.5437562892548</v>
      </c>
      <c r="AA63" s="7" cm="1">
        <f t="array" aca="1" ref="AA63" ca="1">_xll.RiskPert($B$27,$C$27,$D$27)</f>
        <v>99.666666666666671</v>
      </c>
      <c r="AB63" s="7">
        <f t="shared" ca="1" si="15"/>
        <v>3173.2104229559213</v>
      </c>
      <c r="AC63" s="27">
        <f t="shared" ca="1" si="3"/>
        <v>0</v>
      </c>
      <c r="AD63" s="18" cm="1">
        <f t="array" aca="1" ref="AD63" ca="1">IF(MOD(ROW()-42, 8) = 0,INDEX(AB:AB,ROW()),INDEX(AF:AF,ROW()-1))</f>
        <v>3298.2104229559213</v>
      </c>
      <c r="AE63" s="6" cm="1">
        <f t="array" aca="1" ref="AE63" ca="1">_xll.RiskUniform($B$30,$D$30)</f>
        <v>25</v>
      </c>
      <c r="AF63" s="6">
        <f t="shared" ca="1" si="29"/>
        <v>3323.2104229559213</v>
      </c>
      <c r="AG63" s="19">
        <f t="shared" ca="1" si="4"/>
        <v>224.66666666666652</v>
      </c>
      <c r="AH63" s="97" t="str">
        <f t="shared" ca="1" si="5"/>
        <v>Not Yet</v>
      </c>
      <c r="AI63" s="100">
        <f t="shared" ca="1" si="30"/>
        <v>1123.2104229559213</v>
      </c>
      <c r="AJ63" s="102" cm="1">
        <f t="array" aca="1" ref="AJ63" ca="1">_xll.RiskBernoulli(0.02)</f>
        <v>0.02</v>
      </c>
      <c r="AK63" s="114">
        <f t="shared" ca="1" si="31"/>
        <v>1123.2104229559213</v>
      </c>
      <c r="AL63" s="114">
        <f t="shared" ca="1" si="6"/>
        <v>260</v>
      </c>
      <c r="AM63" s="114">
        <f t="shared" ca="1" si="7"/>
        <v>100</v>
      </c>
      <c r="AN63" s="114">
        <f t="shared" ca="1" si="8"/>
        <v>220</v>
      </c>
      <c r="AO63" s="51">
        <f t="shared" ca="1" si="9"/>
        <v>224.66666666666652</v>
      </c>
      <c r="AP63" s="50">
        <f t="shared" ca="1" si="10"/>
        <v>0.02</v>
      </c>
      <c r="AQ63" s="50">
        <f t="shared" ca="1" si="16"/>
        <v>1</v>
      </c>
      <c r="AR63" s="114">
        <f t="shared" ca="1" si="17"/>
        <v>1123.2104229559211</v>
      </c>
    </row>
    <row r="64" spans="2:44" x14ac:dyDescent="0.25">
      <c r="B64" s="9">
        <v>23</v>
      </c>
      <c r="C64" s="26" cm="1">
        <f t="array" aca="1" ref="C64" ca="1">_xll.RiskGamma(1,1/$B$5)</f>
        <v>100</v>
      </c>
      <c r="D64" s="27">
        <f t="shared" ca="1" si="18"/>
        <v>2300</v>
      </c>
      <c r="E64" s="18">
        <f t="shared" ca="1" si="19"/>
        <v>2520</v>
      </c>
      <c r="F64" s="6" cm="1">
        <f t="array" aca="1" ref="F64" ca="1">_xll.RiskPert($B$8,$E$8,$D$8)</f>
        <v>50</v>
      </c>
      <c r="G64" s="6">
        <f t="shared" ca="1" si="20"/>
        <v>2570</v>
      </c>
      <c r="H64" s="19">
        <f t="shared" ca="1" si="11"/>
        <v>270</v>
      </c>
      <c r="I64" s="26">
        <f t="shared" ca="1" si="21"/>
        <v>2570</v>
      </c>
      <c r="J64" s="7" cm="1">
        <f t="array" aca="1" ref="J64" ca="1">_xll.RiskUniform($B$12,$D$12)</f>
        <v>60</v>
      </c>
      <c r="K64" s="7">
        <f t="shared" ca="1" si="22"/>
        <v>2630</v>
      </c>
      <c r="L64" s="27">
        <f t="shared" ca="1" si="23"/>
        <v>0</v>
      </c>
      <c r="M64" s="18">
        <f t="shared" ca="1" si="32"/>
        <v>2630</v>
      </c>
      <c r="N64" s="6" cm="1">
        <f t="array" aca="1" ref="N64" ca="1">_xll.RiskWeibull($B$15,$C$15)</f>
        <v>93.543756289254645</v>
      </c>
      <c r="O64" s="6">
        <f t="shared" ca="1" si="25"/>
        <v>2723.5437562892548</v>
      </c>
      <c r="P64" s="19">
        <f t="shared" ca="1" si="12"/>
        <v>0</v>
      </c>
      <c r="Q64" s="26">
        <f t="shared" ca="1" si="26"/>
        <v>2723.5437562892548</v>
      </c>
      <c r="R64" s="7" cm="1">
        <f t="array" aca="1" ref="R64" ca="1">_xll.RiskGamma($B$18,1/$C$18)</f>
        <v>100</v>
      </c>
      <c r="S64" s="7" cm="1">
        <f t="array" aca="1" ref="S64" ca="1">_xll.RiskUniform($B$21,$C$21)</f>
        <v>20</v>
      </c>
      <c r="T64" s="7">
        <f t="shared" ca="1" si="27"/>
        <v>2843.5437562892548</v>
      </c>
      <c r="U64" s="165">
        <f t="shared" ca="1" si="13"/>
        <v>100</v>
      </c>
      <c r="V64" s="18">
        <f t="shared" ca="1" si="34"/>
        <v>2953.5437562892548</v>
      </c>
      <c r="W64" s="166">
        <f t="shared" si="28"/>
        <v>120</v>
      </c>
      <c r="X64" s="166">
        <f t="shared" ca="1" si="0"/>
        <v>3073.5437562892548</v>
      </c>
      <c r="Y64" s="19">
        <f t="shared" ca="1" si="1"/>
        <v>110</v>
      </c>
      <c r="Z64" s="26">
        <f t="shared" ca="1" si="2"/>
        <v>3073.5437562892548</v>
      </c>
      <c r="AA64" s="7" cm="1">
        <f t="array" aca="1" ref="AA64" ca="1">_xll.RiskPert($B$27,$C$27,$D$27)</f>
        <v>99.666666666666671</v>
      </c>
      <c r="AB64" s="7">
        <f t="shared" ca="1" si="15"/>
        <v>3173.2104229559213</v>
      </c>
      <c r="AC64" s="27">
        <f t="shared" ca="1" si="3"/>
        <v>0</v>
      </c>
      <c r="AD64" s="18" cm="1">
        <f t="array" aca="1" ref="AD64" ca="1">IF(MOD(ROW()-42, 8) = 0,INDEX(AB:AB,ROW()),INDEX(AF:AF,ROW()-1))</f>
        <v>3323.2104229559213</v>
      </c>
      <c r="AE64" s="6" cm="1">
        <f t="array" aca="1" ref="AE64" ca="1">_xll.RiskUniform($B$30,$D$30)</f>
        <v>25</v>
      </c>
      <c r="AF64" s="6">
        <f t="shared" ca="1" si="29"/>
        <v>3348.2104229559213</v>
      </c>
      <c r="AG64" s="19">
        <f t="shared" ca="1" si="4"/>
        <v>249.66666666666652</v>
      </c>
      <c r="AH64" s="97" t="str">
        <f t="shared" ca="1" si="5"/>
        <v>Not Yet</v>
      </c>
      <c r="AI64" s="100">
        <f t="shared" ca="1" si="30"/>
        <v>1048.2104229559213</v>
      </c>
      <c r="AJ64" s="102" cm="1">
        <f t="array" aca="1" ref="AJ64" ca="1">_xll.RiskBernoulli(0.02)</f>
        <v>0.02</v>
      </c>
      <c r="AK64" s="114">
        <f t="shared" ca="1" si="31"/>
        <v>1048.2104229559213</v>
      </c>
      <c r="AL64" s="114">
        <f t="shared" ca="1" si="6"/>
        <v>270</v>
      </c>
      <c r="AM64" s="114">
        <f t="shared" ca="1" si="7"/>
        <v>100</v>
      </c>
      <c r="AN64" s="114">
        <f t="shared" ca="1" si="8"/>
        <v>110</v>
      </c>
      <c r="AO64" s="51">
        <f t="shared" ca="1" si="9"/>
        <v>249.66666666666652</v>
      </c>
      <c r="AP64" s="50">
        <f t="shared" ca="1" si="10"/>
        <v>0.02</v>
      </c>
      <c r="AQ64" s="50">
        <f t="shared" ca="1" si="16"/>
        <v>1</v>
      </c>
      <c r="AR64" s="114">
        <f t="shared" ca="1" si="17"/>
        <v>1048.2104229559211</v>
      </c>
    </row>
    <row r="65" spans="2:44" x14ac:dyDescent="0.25">
      <c r="B65" s="10">
        <v>24</v>
      </c>
      <c r="C65" s="61" cm="1">
        <f t="array" aca="1" ref="C65" ca="1">_xll.RiskGamma(1,1/$B$5)</f>
        <v>100</v>
      </c>
      <c r="D65" s="29">
        <f t="shared" ca="1" si="18"/>
        <v>2400</v>
      </c>
      <c r="E65" s="20">
        <f t="shared" ca="1" si="19"/>
        <v>2630</v>
      </c>
      <c r="F65" s="21" cm="1">
        <f t="array" aca="1" ref="F65" ca="1">_xll.RiskPert($B$8,$E$8,$D$8)</f>
        <v>50</v>
      </c>
      <c r="G65" s="21">
        <f t="shared" ca="1" si="20"/>
        <v>2680</v>
      </c>
      <c r="H65" s="22">
        <f t="shared" ca="1" si="11"/>
        <v>280</v>
      </c>
      <c r="I65" s="61">
        <f t="shared" ca="1" si="21"/>
        <v>2680</v>
      </c>
      <c r="J65" s="28" cm="1">
        <f t="array" aca="1" ref="J65" ca="1">_xll.RiskUniform($B$12,$D$12)</f>
        <v>60</v>
      </c>
      <c r="K65" s="28">
        <f t="shared" ca="1" si="22"/>
        <v>2740</v>
      </c>
      <c r="L65" s="29">
        <f t="shared" ca="1" si="23"/>
        <v>0</v>
      </c>
      <c r="M65" s="20">
        <f t="shared" ca="1" si="32"/>
        <v>2740</v>
      </c>
      <c r="N65" s="21" cm="1">
        <f t="array" aca="1" ref="N65" ca="1">_xll.RiskWeibull($B$15,$C$15)</f>
        <v>93.543756289254645</v>
      </c>
      <c r="O65" s="21">
        <f t="shared" ca="1" si="25"/>
        <v>2833.5437562892548</v>
      </c>
      <c r="P65" s="22">
        <f t="shared" ca="1" si="12"/>
        <v>0</v>
      </c>
      <c r="Q65" s="61">
        <f t="shared" ca="1" si="26"/>
        <v>2833.5437562892548</v>
      </c>
      <c r="R65" s="28" cm="1">
        <f t="array" aca="1" ref="R65" ca="1">_xll.RiskGamma($B$18,1/$C$18)</f>
        <v>100</v>
      </c>
      <c r="S65" s="28" cm="1">
        <f t="array" aca="1" ref="S65" ca="1">_xll.RiskUniform($B$21,$C$21)</f>
        <v>20</v>
      </c>
      <c r="T65" s="28">
        <f t="shared" ca="1" si="27"/>
        <v>2953.5437562892548</v>
      </c>
      <c r="U65" s="28">
        <f t="shared" ca="1" si="13"/>
        <v>100</v>
      </c>
      <c r="V65" s="20">
        <f t="shared" ca="1" si="34"/>
        <v>2953.5437562892548</v>
      </c>
      <c r="W65" s="21">
        <f t="shared" si="28"/>
        <v>120</v>
      </c>
      <c r="X65" s="21">
        <f t="shared" ca="1" si="0"/>
        <v>3073.5437562892548</v>
      </c>
      <c r="Y65" s="22">
        <f t="shared" ca="1" si="1"/>
        <v>0</v>
      </c>
      <c r="Z65" s="61">
        <f t="shared" ca="1" si="2"/>
        <v>3073.5437562892548</v>
      </c>
      <c r="AA65" s="28" cm="1">
        <f t="array" aca="1" ref="AA65" ca="1">_xll.RiskPert($B$27,$C$27,$D$27)</f>
        <v>99.666666666666671</v>
      </c>
      <c r="AB65" s="28">
        <f t="shared" ca="1" si="15"/>
        <v>3173.2104229559213</v>
      </c>
      <c r="AC65" s="29">
        <f t="shared" ca="1" si="3"/>
        <v>0</v>
      </c>
      <c r="AD65" s="20" cm="1">
        <f t="array" aca="1" ref="AD65" ca="1">IF(MOD(ROW()-42, 8) = 0,INDEX(AB:AB,ROW()),INDEX(AF:AF,ROW()-1))</f>
        <v>3348.2104229559213</v>
      </c>
      <c r="AE65" s="21" cm="1">
        <f t="array" aca="1" ref="AE65" ca="1">_xll.RiskUniform($B$30,$D$30)</f>
        <v>25</v>
      </c>
      <c r="AF65" s="21">
        <f t="shared" ca="1" si="29"/>
        <v>3373.2104229559213</v>
      </c>
      <c r="AG65" s="22">
        <f t="shared" ca="1" si="4"/>
        <v>274.66666666666652</v>
      </c>
      <c r="AH65" s="98" t="str">
        <f t="shared" ca="1" si="5"/>
        <v>Not Yet</v>
      </c>
      <c r="AI65" s="100">
        <f t="shared" ca="1" si="30"/>
        <v>973.21042295592133</v>
      </c>
      <c r="AJ65" s="103" cm="1">
        <f t="array" aca="1" ref="AJ65" ca="1">_xll.RiskBernoulli(0.02)</f>
        <v>0.02</v>
      </c>
      <c r="AK65" s="115">
        <f t="shared" ca="1" si="31"/>
        <v>973.21042295592133</v>
      </c>
      <c r="AL65" s="115">
        <f t="shared" ca="1" si="6"/>
        <v>280</v>
      </c>
      <c r="AM65" s="115">
        <f t="shared" ca="1" si="7"/>
        <v>100</v>
      </c>
      <c r="AN65" s="115">
        <f t="shared" ca="1" si="8"/>
        <v>0</v>
      </c>
      <c r="AO65" s="53">
        <f t="shared" ca="1" si="9"/>
        <v>274.66666666666652</v>
      </c>
      <c r="AP65" s="52">
        <f t="shared" ca="1" si="10"/>
        <v>0.02</v>
      </c>
      <c r="AQ65" s="52">
        <f t="shared" ca="1" si="16"/>
        <v>1</v>
      </c>
      <c r="AR65" s="115">
        <f t="shared" ca="1" si="17"/>
        <v>973.2104229559211</v>
      </c>
    </row>
    <row r="66" spans="2:44" x14ac:dyDescent="0.25">
      <c r="B66" s="8">
        <v>25</v>
      </c>
      <c r="C66" s="23" cm="1">
        <f t="array" aca="1" ref="C66" ca="1">_xll.RiskGamma(1,1/$B$5)</f>
        <v>100</v>
      </c>
      <c r="D66" s="25">
        <f t="shared" ca="1" si="18"/>
        <v>2500</v>
      </c>
      <c r="E66" s="15">
        <f t="shared" ca="1" si="19"/>
        <v>2740</v>
      </c>
      <c r="F66" s="16" cm="1">
        <f t="array" aca="1" ref="F66" ca="1">_xll.RiskPert($B$8,$E$8,$D$8)</f>
        <v>50</v>
      </c>
      <c r="G66" s="16">
        <f t="shared" ca="1" si="20"/>
        <v>2790</v>
      </c>
      <c r="H66" s="17">
        <f t="shared" ca="1" si="11"/>
        <v>290</v>
      </c>
      <c r="I66" s="23">
        <f t="shared" ca="1" si="21"/>
        <v>2790</v>
      </c>
      <c r="J66" s="24" cm="1">
        <f t="array" aca="1" ref="J66" ca="1">_xll.RiskUniform($B$12,$D$12)</f>
        <v>60</v>
      </c>
      <c r="K66" s="24">
        <f t="shared" ca="1" si="22"/>
        <v>2850</v>
      </c>
      <c r="L66" s="25">
        <f t="shared" ca="1" si="23"/>
        <v>0</v>
      </c>
      <c r="M66" s="15">
        <f t="shared" ca="1" si="32"/>
        <v>2850</v>
      </c>
      <c r="N66" s="16" cm="1">
        <f t="array" aca="1" ref="N66" ca="1">_xll.RiskWeibull($B$15,$C$15)</f>
        <v>93.543756289254645</v>
      </c>
      <c r="O66" s="16">
        <f t="shared" ca="1" si="25"/>
        <v>2943.5437562892548</v>
      </c>
      <c r="P66" s="17">
        <f t="shared" ca="1" si="12"/>
        <v>0</v>
      </c>
      <c r="Q66" s="23">
        <f t="shared" ca="1" si="26"/>
        <v>2943.5437562892548</v>
      </c>
      <c r="R66" s="24" cm="1">
        <f t="array" aca="1" ref="R66" ca="1">_xll.RiskGamma($B$18,1/$C$18)</f>
        <v>100</v>
      </c>
      <c r="S66" s="24" cm="1">
        <f t="array" aca="1" ref="S66" ca="1">_xll.RiskUniform($B$21,$C$21)</f>
        <v>20</v>
      </c>
      <c r="T66" s="24">
        <f t="shared" ca="1" si="27"/>
        <v>3063.5437562892548</v>
      </c>
      <c r="U66" s="24">
        <f t="shared" ca="1" si="13"/>
        <v>100</v>
      </c>
      <c r="V66" s="15">
        <f ca="1">$T$73</f>
        <v>3833.5437562892548</v>
      </c>
      <c r="W66" s="16">
        <f t="shared" si="28"/>
        <v>120</v>
      </c>
      <c r="X66" s="16">
        <f t="shared" ca="1" si="0"/>
        <v>3953.5437562892548</v>
      </c>
      <c r="Y66" s="17">
        <f t="shared" ca="1" si="1"/>
        <v>770</v>
      </c>
      <c r="Z66" s="23">
        <f t="shared" ca="1" si="2"/>
        <v>3953.5437562892548</v>
      </c>
      <c r="AA66" s="24" cm="1">
        <f t="array" aca="1" ref="AA66" ca="1">_xll.RiskPert($B$27,$C$27,$D$27)</f>
        <v>99.666666666666671</v>
      </c>
      <c r="AB66" s="24">
        <f t="shared" ca="1" si="15"/>
        <v>4053.2104229559213</v>
      </c>
      <c r="AC66" s="25">
        <f t="shared" ca="1" si="3"/>
        <v>0</v>
      </c>
      <c r="AD66" s="15" cm="1">
        <f t="array" aca="1" ref="AD66" ca="1">IF(MOD(ROW()-42, 8) = 0,INDEX(AB:AB,ROW()),INDEX(AF:AF,ROW()-1))</f>
        <v>4053.2104229559213</v>
      </c>
      <c r="AE66" s="16" cm="1">
        <f t="array" aca="1" ref="AE66" ca="1">_xll.RiskUniform($B$30,$D$30)</f>
        <v>25</v>
      </c>
      <c r="AF66" s="16">
        <f t="shared" ca="1" si="29"/>
        <v>4078.2104229559213</v>
      </c>
      <c r="AG66" s="17">
        <f t="shared" ca="1" si="4"/>
        <v>99.666666666666515</v>
      </c>
      <c r="AH66" s="96" t="str">
        <f t="shared" ca="1" si="5"/>
        <v>Not Yet</v>
      </c>
      <c r="AI66" s="100" cm="1">
        <f t="array" aca="1" ref="AI66" ca="1">_xll.RiskOutput()+AF66-D66</f>
        <v>1578.2104229559213</v>
      </c>
      <c r="AJ66" s="101" cm="1">
        <f t="array" aca="1" ref="AJ66" ca="1">_xll.RiskBernoulli(0.02)</f>
        <v>0.02</v>
      </c>
      <c r="AK66" s="113">
        <f t="shared" ca="1" si="31"/>
        <v>1578.2104229559213</v>
      </c>
      <c r="AL66" s="113">
        <f t="shared" ca="1" si="6"/>
        <v>290</v>
      </c>
      <c r="AM66" s="113">
        <f t="shared" ca="1" si="7"/>
        <v>100</v>
      </c>
      <c r="AN66" s="113">
        <f t="shared" ca="1" si="8"/>
        <v>770</v>
      </c>
      <c r="AO66" s="49">
        <f t="shared" ca="1" si="9"/>
        <v>99.666666666666515</v>
      </c>
      <c r="AP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     </c>
    </row>
    <row r="67" spans="2:44" x14ac:dyDescent="0.25">
      <c r="B67" s="9">
        <v>26</v>
      </c>
      <c r="C67" s="26" cm="1">
        <f t="array" aca="1" ref="C67" ca="1">_xll.RiskGamma(1,1/$B$5)</f>
        <v>100</v>
      </c>
      <c r="D67" s="27">
        <f t="shared" ca="1" si="18"/>
        <v>2600</v>
      </c>
      <c r="E67" s="18">
        <f t="shared" ca="1" si="19"/>
        <v>2850</v>
      </c>
      <c r="F67" s="6" cm="1">
        <f t="array" aca="1" ref="F67" ca="1">_xll.RiskPert($B$8,$E$8,$D$8)</f>
        <v>50</v>
      </c>
      <c r="G67" s="6">
        <f t="shared" ca="1" si="20"/>
        <v>2900</v>
      </c>
      <c r="H67" s="19">
        <f t="shared" ca="1" si="11"/>
        <v>300</v>
      </c>
      <c r="I67" s="26">
        <f t="shared" ca="1" si="21"/>
        <v>2900</v>
      </c>
      <c r="J67" s="7" cm="1">
        <f t="array" aca="1" ref="J67" ca="1">_xll.RiskUniform($B$12,$D$12)</f>
        <v>60</v>
      </c>
      <c r="K67" s="7">
        <f t="shared" ca="1" si="22"/>
        <v>2960</v>
      </c>
      <c r="L67" s="27">
        <f t="shared" ca="1" si="23"/>
        <v>0</v>
      </c>
      <c r="M67" s="18">
        <f t="shared" ca="1" si="32"/>
        <v>2960</v>
      </c>
      <c r="N67" s="6" cm="1">
        <f t="array" aca="1" ref="N67" ca="1">_xll.RiskWeibull($B$15,$C$15)</f>
        <v>93.543756289254645</v>
      </c>
      <c r="O67" s="6">
        <f t="shared" ca="1" si="25"/>
        <v>3053.5437562892548</v>
      </c>
      <c r="P67" s="19">
        <f t="shared" ca="1" si="12"/>
        <v>0</v>
      </c>
      <c r="Q67" s="26">
        <f t="shared" ca="1" si="26"/>
        <v>3053.5437562892548</v>
      </c>
      <c r="R67" s="7" cm="1">
        <f t="array" aca="1" ref="R67" ca="1">_xll.RiskGamma($B$18,1/$C$18)</f>
        <v>100</v>
      </c>
      <c r="S67" s="7" cm="1">
        <f t="array" aca="1" ref="S67" ca="1">_xll.RiskUniform($B$21,$C$21)</f>
        <v>20</v>
      </c>
      <c r="T67" s="7">
        <f t="shared" ca="1" si="27"/>
        <v>3173.5437562892548</v>
      </c>
      <c r="U67" s="165">
        <f t="shared" ca="1" si="13"/>
        <v>100</v>
      </c>
      <c r="V67" s="18">
        <f t="shared" ref="V67:V73" ca="1" si="35">$T$73</f>
        <v>3833.5437562892548</v>
      </c>
      <c r="W67" s="166">
        <f t="shared" si="28"/>
        <v>120</v>
      </c>
      <c r="X67" s="166">
        <f t="shared" ca="1" si="0"/>
        <v>3953.5437562892548</v>
      </c>
      <c r="Y67" s="19">
        <f t="shared" ca="1" si="1"/>
        <v>660</v>
      </c>
      <c r="Z67" s="26">
        <f t="shared" ca="1" si="2"/>
        <v>3953.5437562892548</v>
      </c>
      <c r="AA67" s="7" cm="1">
        <f t="array" aca="1" ref="AA67" ca="1">_xll.RiskPert($B$27,$C$27,$D$27)</f>
        <v>99.666666666666671</v>
      </c>
      <c r="AB67" s="7">
        <f t="shared" ca="1" si="15"/>
        <v>4053.2104229559213</v>
      </c>
      <c r="AC67" s="27">
        <f t="shared" ca="1" si="3"/>
        <v>0</v>
      </c>
      <c r="AD67" s="18" cm="1">
        <f t="array" aca="1" ref="AD67" ca="1">IF(MOD(ROW()-42, 8) = 0,INDEX(AB:AB,ROW()),INDEX(AF:AF,ROW()-1))</f>
        <v>4078.2104229559213</v>
      </c>
      <c r="AE67" s="6" cm="1">
        <f t="array" aca="1" ref="AE67" ca="1">_xll.RiskUniform($B$30,$D$30)</f>
        <v>25</v>
      </c>
      <c r="AF67" s="6">
        <f t="shared" ca="1" si="29"/>
        <v>4103.2104229559209</v>
      </c>
      <c r="AG67" s="19">
        <f t="shared" ca="1" si="4"/>
        <v>124.66666666666652</v>
      </c>
      <c r="AH67" s="97" t="str">
        <f t="shared" ca="1" si="5"/>
        <v>Not Yet</v>
      </c>
      <c r="AI67" s="100">
        <f t="shared" ca="1" si="30"/>
        <v>1503.2104229559209</v>
      </c>
      <c r="AJ67" s="102" cm="1">
        <f t="array" aca="1" ref="AJ67" ca="1">_xll.RiskBernoulli(0.02)</f>
        <v>0.02</v>
      </c>
      <c r="AK67" s="114">
        <f t="shared" ca="1" si="31"/>
        <v>1503.2104229559209</v>
      </c>
      <c r="AL67" s="114">
        <f t="shared" ca="1" si="6"/>
        <v>300</v>
      </c>
      <c r="AM67" s="114">
        <f t="shared" ca="1" si="7"/>
        <v>100</v>
      </c>
      <c r="AN67" s="114">
        <f t="shared" ca="1" si="8"/>
        <v>660</v>
      </c>
      <c r="AO67" s="51">
        <f t="shared" ca="1" si="9"/>
        <v>124.66666666666652</v>
      </c>
      <c r="AP67" s="50">
        <f t="shared" ca="1" si="10"/>
        <v>0.02</v>
      </c>
      <c r="AQ67" s="50" t="str">
        <f t="shared" ca="1" si="16"/>
        <v/>
      </c>
      <c r="AR67" s="114">
        <f t="shared" ca="1" si="17"/>
        <v>1503.2104229559211</v>
      </c>
    </row>
    <row r="68" spans="2:44" x14ac:dyDescent="0.25">
      <c r="B68" s="9">
        <v>27</v>
      </c>
      <c r="C68" s="26" cm="1">
        <f t="array" aca="1" ref="C68" ca="1">_xll.RiskGamma(1,1/$B$5)</f>
        <v>100</v>
      </c>
      <c r="D68" s="27">
        <f t="shared" ca="1" si="18"/>
        <v>2700</v>
      </c>
      <c r="E68" s="18">
        <f t="shared" ca="1" si="19"/>
        <v>2960</v>
      </c>
      <c r="F68" s="6" cm="1">
        <f t="array" aca="1" ref="F68" ca="1">_xll.RiskPert($B$8,$E$8,$D$8)</f>
        <v>50</v>
      </c>
      <c r="G68" s="6">
        <f t="shared" ca="1" si="20"/>
        <v>3010</v>
      </c>
      <c r="H68" s="19">
        <f t="shared" ca="1" si="11"/>
        <v>310</v>
      </c>
      <c r="I68" s="26">
        <f t="shared" ca="1" si="21"/>
        <v>3010</v>
      </c>
      <c r="J68" s="7" cm="1">
        <f t="array" aca="1" ref="J68" ca="1">_xll.RiskUniform($B$12,$D$12)</f>
        <v>60</v>
      </c>
      <c r="K68" s="7">
        <f t="shared" ca="1" si="22"/>
        <v>3070</v>
      </c>
      <c r="L68" s="27">
        <f t="shared" ca="1" si="23"/>
        <v>0</v>
      </c>
      <c r="M68" s="18">
        <f t="shared" ca="1" si="32"/>
        <v>3070</v>
      </c>
      <c r="N68" s="6" cm="1">
        <f t="array" aca="1" ref="N68" ca="1">_xll.RiskWeibull($B$15,$C$15)</f>
        <v>93.543756289254645</v>
      </c>
      <c r="O68" s="6">
        <f t="shared" ca="1" si="25"/>
        <v>3163.5437562892548</v>
      </c>
      <c r="P68" s="19">
        <f t="shared" ca="1" si="12"/>
        <v>0</v>
      </c>
      <c r="Q68" s="26">
        <f t="shared" ca="1" si="26"/>
        <v>3163.5437562892548</v>
      </c>
      <c r="R68" s="7" cm="1">
        <f t="array" aca="1" ref="R68" ca="1">_xll.RiskGamma($B$18,1/$C$18)</f>
        <v>100</v>
      </c>
      <c r="S68" s="7" cm="1">
        <f t="array" aca="1" ref="S68" ca="1">_xll.RiskUniform($B$21,$C$21)</f>
        <v>20</v>
      </c>
      <c r="T68" s="7">
        <f t="shared" ca="1" si="27"/>
        <v>3283.5437562892548</v>
      </c>
      <c r="U68" s="165">
        <f t="shared" ca="1" si="13"/>
        <v>100</v>
      </c>
      <c r="V68" s="18">
        <f t="shared" ca="1" si="35"/>
        <v>3833.5437562892548</v>
      </c>
      <c r="W68" s="166">
        <f t="shared" si="28"/>
        <v>120</v>
      </c>
      <c r="X68" s="166">
        <f t="shared" ca="1" si="0"/>
        <v>3953.5437562892548</v>
      </c>
      <c r="Y68" s="19">
        <f t="shared" ca="1" si="1"/>
        <v>550</v>
      </c>
      <c r="Z68" s="26">
        <f t="shared" ca="1" si="2"/>
        <v>3953.5437562892548</v>
      </c>
      <c r="AA68" s="7" cm="1">
        <f t="array" aca="1" ref="AA68" ca="1">_xll.RiskPert($B$27,$C$27,$D$27)</f>
        <v>99.666666666666671</v>
      </c>
      <c r="AB68" s="7">
        <f t="shared" ca="1" si="15"/>
        <v>4053.2104229559213</v>
      </c>
      <c r="AC68" s="27">
        <f t="shared" ca="1" si="3"/>
        <v>0</v>
      </c>
      <c r="AD68" s="18" cm="1">
        <f t="array" aca="1" ref="AD68" ca="1">IF(MOD(ROW()-42, 8) = 0,INDEX(AB:AB,ROW()),INDEX(AF:AF,ROW()-1))</f>
        <v>4103.2104229559209</v>
      </c>
      <c r="AE68" s="6" cm="1">
        <f t="array" aca="1" ref="AE68" ca="1">_xll.RiskUniform($B$30,$D$30)</f>
        <v>25</v>
      </c>
      <c r="AF68" s="6">
        <f t="shared" ca="1" si="29"/>
        <v>4128.2104229559209</v>
      </c>
      <c r="AG68" s="19">
        <f t="shared" ca="1" si="4"/>
        <v>149.66666666666606</v>
      </c>
      <c r="AH68" s="97" t="str">
        <f t="shared" ca="1" si="5"/>
        <v>Not Yet</v>
      </c>
      <c r="AI68" s="100">
        <f t="shared" ca="1" si="30"/>
        <v>1428.2104229559209</v>
      </c>
      <c r="AJ68" s="102" cm="1">
        <f t="array" aca="1" ref="AJ68" ca="1">_xll.RiskBernoulli(0.02)</f>
        <v>0.02</v>
      </c>
      <c r="AK68" s="114">
        <f t="shared" ca="1" si="31"/>
        <v>1428.2104229559209</v>
      </c>
      <c r="AL68" s="114">
        <f t="shared" ca="1" si="6"/>
        <v>310</v>
      </c>
      <c r="AM68" s="114">
        <f t="shared" ca="1" si="7"/>
        <v>100</v>
      </c>
      <c r="AN68" s="114">
        <f t="shared" ca="1" si="8"/>
        <v>550</v>
      </c>
      <c r="AO68" s="51">
        <f t="shared" ca="1" si="9"/>
        <v>149.66666666666606</v>
      </c>
      <c r="AP68" s="50">
        <f t="shared" ca="1" si="10"/>
        <v>0.02</v>
      </c>
      <c r="AQ68" s="50">
        <f t="shared" ca="1" si="16"/>
        <v>1</v>
      </c>
      <c r="AR68" s="114">
        <f t="shared" ca="1" si="17"/>
        <v>1428.2104229559206</v>
      </c>
    </row>
    <row r="69" spans="2:44" x14ac:dyDescent="0.25">
      <c r="B69" s="9">
        <v>28</v>
      </c>
      <c r="C69" s="26" cm="1">
        <f t="array" aca="1" ref="C69" ca="1">_xll.RiskGamma(1,1/$B$5)</f>
        <v>100</v>
      </c>
      <c r="D69" s="27">
        <f t="shared" ca="1" si="18"/>
        <v>2800</v>
      </c>
      <c r="E69" s="18">
        <f t="shared" ca="1" si="19"/>
        <v>3070</v>
      </c>
      <c r="F69" s="6" cm="1">
        <f t="array" aca="1" ref="F69" ca="1">_xll.RiskPert($B$8,$E$8,$D$8)</f>
        <v>50</v>
      </c>
      <c r="G69" s="6">
        <f t="shared" ca="1" si="20"/>
        <v>3120</v>
      </c>
      <c r="H69" s="19">
        <f t="shared" ca="1" si="11"/>
        <v>320</v>
      </c>
      <c r="I69" s="26">
        <f t="shared" ca="1" si="21"/>
        <v>3120</v>
      </c>
      <c r="J69" s="7" cm="1">
        <f t="array" aca="1" ref="J69" ca="1">_xll.RiskUniform($B$12,$D$12)</f>
        <v>60</v>
      </c>
      <c r="K69" s="7">
        <f t="shared" ca="1" si="22"/>
        <v>3180</v>
      </c>
      <c r="L69" s="27">
        <f t="shared" ca="1" si="23"/>
        <v>0</v>
      </c>
      <c r="M69" s="18">
        <f t="shared" ca="1" si="32"/>
        <v>3180</v>
      </c>
      <c r="N69" s="6" cm="1">
        <f t="array" aca="1" ref="N69" ca="1">_xll.RiskWeibull($B$15,$C$15)</f>
        <v>93.543756289254645</v>
      </c>
      <c r="O69" s="6">
        <f t="shared" ca="1" si="25"/>
        <v>3273.5437562892548</v>
      </c>
      <c r="P69" s="19">
        <f t="shared" ca="1" si="12"/>
        <v>0</v>
      </c>
      <c r="Q69" s="26">
        <f t="shared" ca="1" si="26"/>
        <v>3273.5437562892548</v>
      </c>
      <c r="R69" s="7" cm="1">
        <f t="array" aca="1" ref="R69" ca="1">_xll.RiskGamma($B$18,1/$C$18)</f>
        <v>100</v>
      </c>
      <c r="S69" s="7" cm="1">
        <f t="array" aca="1" ref="S69" ca="1">_xll.RiskUniform($B$21,$C$21)</f>
        <v>20</v>
      </c>
      <c r="T69" s="7">
        <f t="shared" ca="1" si="27"/>
        <v>3393.5437562892548</v>
      </c>
      <c r="U69" s="165">
        <f t="shared" ca="1" si="13"/>
        <v>100</v>
      </c>
      <c r="V69" s="18">
        <f t="shared" ca="1" si="35"/>
        <v>3833.5437562892548</v>
      </c>
      <c r="W69" s="166">
        <f t="shared" si="28"/>
        <v>120</v>
      </c>
      <c r="X69" s="166">
        <f t="shared" ca="1" si="0"/>
        <v>3953.5437562892548</v>
      </c>
      <c r="Y69" s="19">
        <f t="shared" ca="1" si="1"/>
        <v>440</v>
      </c>
      <c r="Z69" s="26">
        <f t="shared" ca="1" si="2"/>
        <v>3953.5437562892548</v>
      </c>
      <c r="AA69" s="7" cm="1">
        <f t="array" aca="1" ref="AA69" ca="1">_xll.RiskPert($B$27,$C$27,$D$27)</f>
        <v>99.666666666666671</v>
      </c>
      <c r="AB69" s="7">
        <f t="shared" ca="1" si="15"/>
        <v>4053.2104229559213</v>
      </c>
      <c r="AC69" s="27">
        <f t="shared" ca="1" si="3"/>
        <v>0</v>
      </c>
      <c r="AD69" s="18" cm="1">
        <f t="array" aca="1" ref="AD69" ca="1">IF(MOD(ROW()-42, 8) = 0,INDEX(AB:AB,ROW()),INDEX(AF:AF,ROW()-1))</f>
        <v>4128.2104229559209</v>
      </c>
      <c r="AE69" s="6" cm="1">
        <f t="array" aca="1" ref="AE69" ca="1">_xll.RiskUniform($B$30,$D$30)</f>
        <v>25</v>
      </c>
      <c r="AF69" s="6">
        <f t="shared" ca="1" si="29"/>
        <v>4153.2104229559209</v>
      </c>
      <c r="AG69" s="19">
        <f t="shared" ca="1" si="4"/>
        <v>174.66666666666606</v>
      </c>
      <c r="AH69" s="97" t="str">
        <f t="shared" ca="1" si="5"/>
        <v>Not Yet</v>
      </c>
      <c r="AI69" s="100">
        <f t="shared" ca="1" si="30"/>
        <v>1353.2104229559209</v>
      </c>
      <c r="AJ69" s="102" cm="1">
        <f t="array" aca="1" ref="AJ69" ca="1">_xll.RiskBernoulli(0.02)</f>
        <v>0.02</v>
      </c>
      <c r="AK69" s="114">
        <f t="shared" ca="1" si="31"/>
        <v>1353.2104229559209</v>
      </c>
      <c r="AL69" s="114">
        <f t="shared" ca="1" si="6"/>
        <v>320</v>
      </c>
      <c r="AM69" s="114">
        <f t="shared" ca="1" si="7"/>
        <v>100</v>
      </c>
      <c r="AN69" s="114">
        <f t="shared" ca="1" si="8"/>
        <v>440</v>
      </c>
      <c r="AO69" s="51">
        <f t="shared" ca="1" si="9"/>
        <v>174.66666666666606</v>
      </c>
      <c r="AP69" s="50">
        <f t="shared" ca="1" si="10"/>
        <v>0.02</v>
      </c>
      <c r="AQ69" s="50">
        <f t="shared" ca="1" si="16"/>
        <v>1</v>
      </c>
      <c r="AR69" s="114">
        <f t="shared" ca="1" si="17"/>
        <v>1353.2104229559206</v>
      </c>
    </row>
    <row r="70" spans="2:44" x14ac:dyDescent="0.25">
      <c r="B70" s="9">
        <v>29</v>
      </c>
      <c r="C70" s="26" cm="1">
        <f t="array" aca="1" ref="C70" ca="1">_xll.RiskGamma(1,1/$B$5)</f>
        <v>100</v>
      </c>
      <c r="D70" s="27">
        <f t="shared" ca="1" si="18"/>
        <v>2900</v>
      </c>
      <c r="E70" s="18">
        <f t="shared" ca="1" si="19"/>
        <v>3180</v>
      </c>
      <c r="F70" s="6" cm="1">
        <f t="array" aca="1" ref="F70" ca="1">_xll.RiskPert($B$8,$E$8,$D$8)</f>
        <v>50</v>
      </c>
      <c r="G70" s="6">
        <f t="shared" ca="1" si="20"/>
        <v>3230</v>
      </c>
      <c r="H70" s="19">
        <f t="shared" ca="1" si="11"/>
        <v>330</v>
      </c>
      <c r="I70" s="26">
        <f t="shared" ca="1" si="21"/>
        <v>3230</v>
      </c>
      <c r="J70" s="7" cm="1">
        <f t="array" aca="1" ref="J70" ca="1">_xll.RiskUniform($B$12,$D$12)</f>
        <v>60</v>
      </c>
      <c r="K70" s="7">
        <f t="shared" ca="1" si="22"/>
        <v>3290</v>
      </c>
      <c r="L70" s="27">
        <f t="shared" ca="1" si="23"/>
        <v>0</v>
      </c>
      <c r="M70" s="18">
        <f t="shared" ca="1" si="32"/>
        <v>3290</v>
      </c>
      <c r="N70" s="6" cm="1">
        <f t="array" aca="1" ref="N70" ca="1">_xll.RiskWeibull($B$15,$C$15)</f>
        <v>93.543756289254645</v>
      </c>
      <c r="O70" s="6">
        <f t="shared" ca="1" si="25"/>
        <v>3383.5437562892548</v>
      </c>
      <c r="P70" s="19">
        <f t="shared" ca="1" si="12"/>
        <v>0</v>
      </c>
      <c r="Q70" s="26">
        <f t="shared" ca="1" si="26"/>
        <v>3383.5437562892548</v>
      </c>
      <c r="R70" s="7" cm="1">
        <f t="array" aca="1" ref="R70" ca="1">_xll.RiskGamma($B$18,1/$C$18)</f>
        <v>100</v>
      </c>
      <c r="S70" s="7" cm="1">
        <f t="array" aca="1" ref="S70" ca="1">_xll.RiskUniform($B$21,$C$21)</f>
        <v>20</v>
      </c>
      <c r="T70" s="7">
        <f t="shared" ca="1" si="27"/>
        <v>3503.5437562892548</v>
      </c>
      <c r="U70" s="165">
        <f t="shared" ca="1" si="13"/>
        <v>100</v>
      </c>
      <c r="V70" s="18">
        <f t="shared" ca="1" si="35"/>
        <v>3833.5437562892548</v>
      </c>
      <c r="W70" s="166">
        <f t="shared" si="28"/>
        <v>120</v>
      </c>
      <c r="X70" s="166">
        <f t="shared" ca="1" si="0"/>
        <v>3953.5437562892548</v>
      </c>
      <c r="Y70" s="19">
        <f t="shared" ca="1" si="1"/>
        <v>330</v>
      </c>
      <c r="Z70" s="26">
        <f t="shared" ca="1" si="2"/>
        <v>3953.5437562892548</v>
      </c>
      <c r="AA70" s="7" cm="1">
        <f t="array" aca="1" ref="AA70" ca="1">_xll.RiskPert($B$27,$C$27,$D$27)</f>
        <v>99.666666666666671</v>
      </c>
      <c r="AB70" s="7">
        <f t="shared" ca="1" si="15"/>
        <v>4053.2104229559213</v>
      </c>
      <c r="AC70" s="27">
        <f t="shared" ca="1" si="3"/>
        <v>0</v>
      </c>
      <c r="AD70" s="18" cm="1">
        <f t="array" aca="1" ref="AD70" ca="1">IF(MOD(ROW()-42, 8) = 0,INDEX(AB:AB,ROW()),INDEX(AF:AF,ROW()-1))</f>
        <v>4153.2104229559209</v>
      </c>
      <c r="AE70" s="6" cm="1">
        <f t="array" aca="1" ref="AE70" ca="1">_xll.RiskUniform($B$30,$D$30)</f>
        <v>25</v>
      </c>
      <c r="AF70" s="6">
        <f t="shared" ca="1" si="29"/>
        <v>4178.2104229559209</v>
      </c>
      <c r="AG70" s="19">
        <f t="shared" ca="1" si="4"/>
        <v>199.66666666666606</v>
      </c>
      <c r="AH70" s="97" t="str">
        <f t="shared" ca="1" si="5"/>
        <v>Not Yet</v>
      </c>
      <c r="AI70" s="100">
        <f t="shared" ca="1" si="30"/>
        <v>1278.2104229559209</v>
      </c>
      <c r="AJ70" s="102" cm="1">
        <f t="array" aca="1" ref="AJ70" ca="1">_xll.RiskBernoulli(0.02)</f>
        <v>0.02</v>
      </c>
      <c r="AK70" s="114">
        <f t="shared" ca="1" si="31"/>
        <v>1278.2104229559209</v>
      </c>
      <c r="AL70" s="114">
        <f t="shared" ca="1" si="6"/>
        <v>330</v>
      </c>
      <c r="AM70" s="114">
        <f t="shared" ca="1" si="7"/>
        <v>100</v>
      </c>
      <c r="AN70" s="114">
        <f t="shared" ca="1" si="8"/>
        <v>330</v>
      </c>
      <c r="AO70" s="51">
        <f t="shared" ca="1" si="9"/>
        <v>199.66666666666606</v>
      </c>
      <c r="AP70" s="50">
        <f t="shared" ca="1" si="10"/>
        <v>0.02</v>
      </c>
      <c r="AQ70" s="50">
        <f t="shared" ca="1" si="16"/>
        <v>1</v>
      </c>
      <c r="AR70" s="114">
        <f t="shared" ca="1" si="17"/>
        <v>1278.2104229559206</v>
      </c>
    </row>
    <row r="71" spans="2:44" x14ac:dyDescent="0.25">
      <c r="B71" s="9">
        <v>30</v>
      </c>
      <c r="C71" s="26" cm="1">
        <f t="array" aca="1" ref="C71" ca="1">_xll.RiskGamma(1,1/$B$5)</f>
        <v>100</v>
      </c>
      <c r="D71" s="27">
        <f t="shared" ca="1" si="18"/>
        <v>3000</v>
      </c>
      <c r="E71" s="18">
        <f t="shared" ca="1" si="19"/>
        <v>3290</v>
      </c>
      <c r="F71" s="6" cm="1">
        <f t="array" aca="1" ref="F71" ca="1">_xll.RiskPert($B$8,$E$8,$D$8)</f>
        <v>50</v>
      </c>
      <c r="G71" s="6">
        <f t="shared" ca="1" si="20"/>
        <v>3340</v>
      </c>
      <c r="H71" s="19">
        <f t="shared" ca="1" si="11"/>
        <v>340</v>
      </c>
      <c r="I71" s="26">
        <f t="shared" ca="1" si="21"/>
        <v>3340</v>
      </c>
      <c r="J71" s="7" cm="1">
        <f t="array" aca="1" ref="J71" ca="1">_xll.RiskUniform($B$12,$D$12)</f>
        <v>60</v>
      </c>
      <c r="K71" s="7">
        <f t="shared" ca="1" si="22"/>
        <v>3400</v>
      </c>
      <c r="L71" s="27">
        <f t="shared" ca="1" si="23"/>
        <v>0</v>
      </c>
      <c r="M71" s="18">
        <f t="shared" ca="1" si="32"/>
        <v>3400</v>
      </c>
      <c r="N71" s="6" cm="1">
        <f t="array" aca="1" ref="N71" ca="1">_xll.RiskWeibull($B$15,$C$15)</f>
        <v>93.543756289254645</v>
      </c>
      <c r="O71" s="6">
        <f t="shared" ca="1" si="25"/>
        <v>3493.5437562892548</v>
      </c>
      <c r="P71" s="19">
        <f t="shared" ca="1" si="12"/>
        <v>0</v>
      </c>
      <c r="Q71" s="26">
        <f t="shared" ca="1" si="26"/>
        <v>3493.5437562892548</v>
      </c>
      <c r="R71" s="7" cm="1">
        <f t="array" aca="1" ref="R71" ca="1">_xll.RiskGamma($B$18,1/$C$18)</f>
        <v>100</v>
      </c>
      <c r="S71" s="7" cm="1">
        <f t="array" aca="1" ref="S71" ca="1">_xll.RiskUniform($B$21,$C$21)</f>
        <v>20</v>
      </c>
      <c r="T71" s="7">
        <f t="shared" ca="1" si="27"/>
        <v>3613.5437562892548</v>
      </c>
      <c r="U71" s="165">
        <f t="shared" ca="1" si="13"/>
        <v>100</v>
      </c>
      <c r="V71" s="18">
        <f t="shared" ca="1" si="35"/>
        <v>3833.5437562892548</v>
      </c>
      <c r="W71" s="166">
        <f t="shared" si="28"/>
        <v>120</v>
      </c>
      <c r="X71" s="166">
        <f t="shared" ca="1" si="0"/>
        <v>3953.5437562892548</v>
      </c>
      <c r="Y71" s="19">
        <f t="shared" ca="1" si="1"/>
        <v>220</v>
      </c>
      <c r="Z71" s="26">
        <f t="shared" ca="1" si="2"/>
        <v>3953.5437562892548</v>
      </c>
      <c r="AA71" s="7" cm="1">
        <f t="array" aca="1" ref="AA71" ca="1">_xll.RiskPert($B$27,$C$27,$D$27)</f>
        <v>99.666666666666671</v>
      </c>
      <c r="AB71" s="7">
        <f t="shared" ca="1" si="15"/>
        <v>4053.2104229559213</v>
      </c>
      <c r="AC71" s="27">
        <f t="shared" ca="1" si="3"/>
        <v>0</v>
      </c>
      <c r="AD71" s="18" cm="1">
        <f t="array" aca="1" ref="AD71" ca="1">IF(MOD(ROW()-42, 8) = 0,INDEX(AB:AB,ROW()),INDEX(AF:AF,ROW()-1))</f>
        <v>4178.2104229559209</v>
      </c>
      <c r="AE71" s="6" cm="1">
        <f t="array" aca="1" ref="AE71" ca="1">_xll.RiskUniform($B$30,$D$30)</f>
        <v>25</v>
      </c>
      <c r="AF71" s="6">
        <f t="shared" ca="1" si="29"/>
        <v>4203.2104229559209</v>
      </c>
      <c r="AG71" s="19">
        <f t="shared" ca="1" si="4"/>
        <v>224.66666666666606</v>
      </c>
      <c r="AH71" s="97" t="str">
        <f t="shared" ca="1" si="5"/>
        <v>Not Yet</v>
      </c>
      <c r="AI71" s="100">
        <f t="shared" ca="1" si="30"/>
        <v>1203.2104229559209</v>
      </c>
      <c r="AJ71" s="102" cm="1">
        <f t="array" aca="1" ref="AJ71" ca="1">_xll.RiskBernoulli(0.02)</f>
        <v>0.02</v>
      </c>
      <c r="AK71" s="114">
        <f t="shared" ca="1" si="31"/>
        <v>1203.2104229559209</v>
      </c>
      <c r="AL71" s="114">
        <f t="shared" ca="1" si="6"/>
        <v>340</v>
      </c>
      <c r="AM71" s="114">
        <f t="shared" ca="1" si="7"/>
        <v>100</v>
      </c>
      <c r="AN71" s="114">
        <f t="shared" ca="1" si="8"/>
        <v>220</v>
      </c>
      <c r="AO71" s="51">
        <f t="shared" ca="1" si="9"/>
        <v>224.66666666666606</v>
      </c>
      <c r="AP71" s="50">
        <f t="shared" ca="1" si="10"/>
        <v>0.02</v>
      </c>
      <c r="AQ71" s="50">
        <f t="shared" ca="1" si="16"/>
        <v>1</v>
      </c>
      <c r="AR71" s="114">
        <f t="shared" ca="1" si="17"/>
        <v>1203.2104229559206</v>
      </c>
    </row>
    <row r="72" spans="2:44" x14ac:dyDescent="0.25">
      <c r="B72" s="9">
        <v>31</v>
      </c>
      <c r="C72" s="26" cm="1">
        <f t="array" aca="1" ref="C72" ca="1">_xll.RiskGamma(1,1/$B$5)</f>
        <v>100</v>
      </c>
      <c r="D72" s="27">
        <f t="shared" ca="1" si="18"/>
        <v>3100</v>
      </c>
      <c r="E72" s="18">
        <f t="shared" ca="1" si="19"/>
        <v>3400</v>
      </c>
      <c r="F72" s="6" cm="1">
        <f t="array" aca="1" ref="F72" ca="1">_xll.RiskPert($B$8,$E$8,$D$8)</f>
        <v>50</v>
      </c>
      <c r="G72" s="6">
        <f t="shared" ca="1" si="20"/>
        <v>3450</v>
      </c>
      <c r="H72" s="19">
        <f t="shared" ca="1" si="11"/>
        <v>350</v>
      </c>
      <c r="I72" s="26">
        <f t="shared" ca="1" si="21"/>
        <v>3450</v>
      </c>
      <c r="J72" s="7" cm="1">
        <f t="array" aca="1" ref="J72" ca="1">_xll.RiskUniform($B$12,$D$12)</f>
        <v>60</v>
      </c>
      <c r="K72" s="7">
        <f t="shared" ca="1" si="22"/>
        <v>3510</v>
      </c>
      <c r="L72" s="27">
        <f t="shared" ca="1" si="23"/>
        <v>0</v>
      </c>
      <c r="M72" s="18">
        <f t="shared" ca="1" si="32"/>
        <v>3510</v>
      </c>
      <c r="N72" s="6" cm="1">
        <f t="array" aca="1" ref="N72" ca="1">_xll.RiskWeibull($B$15,$C$15)</f>
        <v>93.543756289254645</v>
      </c>
      <c r="O72" s="6">
        <f t="shared" ca="1" si="25"/>
        <v>3603.5437562892548</v>
      </c>
      <c r="P72" s="19">
        <f t="shared" ca="1" si="12"/>
        <v>0</v>
      </c>
      <c r="Q72" s="26">
        <f t="shared" ca="1" si="26"/>
        <v>3603.5437562892548</v>
      </c>
      <c r="R72" s="7" cm="1">
        <f t="array" aca="1" ref="R72" ca="1">_xll.RiskGamma($B$18,1/$C$18)</f>
        <v>100</v>
      </c>
      <c r="S72" s="7" cm="1">
        <f t="array" aca="1" ref="S72" ca="1">_xll.RiskUniform($B$21,$C$21)</f>
        <v>20</v>
      </c>
      <c r="T72" s="7">
        <f t="shared" ca="1" si="27"/>
        <v>3723.5437562892548</v>
      </c>
      <c r="U72" s="165">
        <f t="shared" ca="1" si="13"/>
        <v>100</v>
      </c>
      <c r="V72" s="18">
        <f t="shared" ca="1" si="35"/>
        <v>3833.5437562892548</v>
      </c>
      <c r="W72" s="166">
        <f t="shared" si="28"/>
        <v>120</v>
      </c>
      <c r="X72" s="166">
        <f t="shared" ca="1" si="0"/>
        <v>3953.5437562892548</v>
      </c>
      <c r="Y72" s="19">
        <f t="shared" ca="1" si="1"/>
        <v>110</v>
      </c>
      <c r="Z72" s="26">
        <f t="shared" ca="1" si="2"/>
        <v>3953.5437562892548</v>
      </c>
      <c r="AA72" s="7" cm="1">
        <f t="array" aca="1" ref="AA72" ca="1">_xll.RiskPert($B$27,$C$27,$D$27)</f>
        <v>99.666666666666671</v>
      </c>
      <c r="AB72" s="7">
        <f t="shared" ca="1" si="15"/>
        <v>4053.2104229559213</v>
      </c>
      <c r="AC72" s="27">
        <f t="shared" ca="1" si="3"/>
        <v>0</v>
      </c>
      <c r="AD72" s="18" cm="1">
        <f t="array" aca="1" ref="AD72" ca="1">IF(MOD(ROW()-42, 8) = 0,INDEX(AB:AB,ROW()),INDEX(AF:AF,ROW()-1))</f>
        <v>4203.2104229559209</v>
      </c>
      <c r="AE72" s="6" cm="1">
        <f t="array" aca="1" ref="AE72" ca="1">_xll.RiskUniform($B$30,$D$30)</f>
        <v>25</v>
      </c>
      <c r="AF72" s="6">
        <f t="shared" ca="1" si="29"/>
        <v>4228.2104229559209</v>
      </c>
      <c r="AG72" s="19">
        <f t="shared" ca="1" si="4"/>
        <v>249.66666666666606</v>
      </c>
      <c r="AH72" s="97" t="str">
        <f t="shared" ca="1" si="5"/>
        <v>Not Yet</v>
      </c>
      <c r="AI72" s="100">
        <f t="shared" ca="1" si="30"/>
        <v>1128.2104229559209</v>
      </c>
      <c r="AJ72" s="102" cm="1">
        <f t="array" aca="1" ref="AJ72" ca="1">_xll.RiskBernoulli(0.02)</f>
        <v>0.02</v>
      </c>
      <c r="AK72" s="114">
        <f t="shared" ca="1" si="31"/>
        <v>1128.2104229559209</v>
      </c>
      <c r="AL72" s="114">
        <f t="shared" ca="1" si="6"/>
        <v>350</v>
      </c>
      <c r="AM72" s="114">
        <f t="shared" ca="1" si="7"/>
        <v>100</v>
      </c>
      <c r="AN72" s="114">
        <f t="shared" ca="1" si="8"/>
        <v>110</v>
      </c>
      <c r="AO72" s="51">
        <f t="shared" ca="1" si="9"/>
        <v>249.66666666666606</v>
      </c>
      <c r="AP72" s="50">
        <f t="shared" ca="1" si="10"/>
        <v>0.02</v>
      </c>
      <c r="AQ72" s="50">
        <f t="shared" ca="1" si="16"/>
        <v>1</v>
      </c>
      <c r="AR72" s="114">
        <f t="shared" ca="1" si="17"/>
        <v>1128.2104229559206</v>
      </c>
    </row>
    <row r="73" spans="2:44" x14ac:dyDescent="0.25">
      <c r="B73" s="10">
        <v>32</v>
      </c>
      <c r="C73" s="61" cm="1">
        <f t="array" aca="1" ref="C73" ca="1">_xll.RiskGamma(1,1/$B$5)</f>
        <v>100</v>
      </c>
      <c r="D73" s="29">
        <f t="shared" ca="1" si="18"/>
        <v>3200</v>
      </c>
      <c r="E73" s="20">
        <f t="shared" ca="1" si="19"/>
        <v>3510</v>
      </c>
      <c r="F73" s="21" cm="1">
        <f t="array" aca="1" ref="F73" ca="1">_xll.RiskPert($B$8,$E$8,$D$8)</f>
        <v>50</v>
      </c>
      <c r="G73" s="21">
        <f t="shared" ca="1" si="20"/>
        <v>3560</v>
      </c>
      <c r="H73" s="22">
        <f t="shared" ca="1" si="11"/>
        <v>360</v>
      </c>
      <c r="I73" s="61">
        <f t="shared" ca="1" si="21"/>
        <v>3560</v>
      </c>
      <c r="J73" s="28" cm="1">
        <f t="array" aca="1" ref="J73" ca="1">_xll.RiskUniform($B$12,$D$12)</f>
        <v>60</v>
      </c>
      <c r="K73" s="28">
        <f t="shared" ca="1" si="22"/>
        <v>3620</v>
      </c>
      <c r="L73" s="29">
        <f t="shared" ca="1" si="23"/>
        <v>0</v>
      </c>
      <c r="M73" s="20">
        <f t="shared" ca="1" si="32"/>
        <v>3620</v>
      </c>
      <c r="N73" s="21" cm="1">
        <f t="array" aca="1" ref="N73" ca="1">_xll.RiskWeibull($B$15,$C$15)</f>
        <v>93.543756289254645</v>
      </c>
      <c r="O73" s="21">
        <f t="shared" ca="1" si="25"/>
        <v>3713.5437562892548</v>
      </c>
      <c r="P73" s="22">
        <f t="shared" ca="1" si="12"/>
        <v>0</v>
      </c>
      <c r="Q73" s="61">
        <f t="shared" ca="1" si="26"/>
        <v>3713.5437562892548</v>
      </c>
      <c r="R73" s="28" cm="1">
        <f t="array" aca="1" ref="R73" ca="1">_xll.RiskGamma($B$18,1/$C$18)</f>
        <v>100</v>
      </c>
      <c r="S73" s="28" cm="1">
        <f t="array" aca="1" ref="S73" ca="1">_xll.RiskUniform($B$21,$C$21)</f>
        <v>20</v>
      </c>
      <c r="T73" s="28">
        <f t="shared" ca="1" si="27"/>
        <v>3833.5437562892548</v>
      </c>
      <c r="U73" s="28">
        <f t="shared" ca="1" si="13"/>
        <v>100</v>
      </c>
      <c r="V73" s="20">
        <f t="shared" ca="1" si="35"/>
        <v>3833.5437562892548</v>
      </c>
      <c r="W73" s="21">
        <f t="shared" si="28"/>
        <v>120</v>
      </c>
      <c r="X73" s="21">
        <f t="shared" ca="1" si="0"/>
        <v>3953.5437562892548</v>
      </c>
      <c r="Y73" s="22">
        <f t="shared" ca="1" si="1"/>
        <v>0</v>
      </c>
      <c r="Z73" s="61">
        <f t="shared" ca="1" si="2"/>
        <v>3953.5437562892548</v>
      </c>
      <c r="AA73" s="28" cm="1">
        <f t="array" aca="1" ref="AA73" ca="1">_xll.RiskPert($B$27,$C$27,$D$27)</f>
        <v>99.666666666666671</v>
      </c>
      <c r="AB73" s="28">
        <f t="shared" ca="1" si="15"/>
        <v>4053.2104229559213</v>
      </c>
      <c r="AC73" s="29">
        <f t="shared" ca="1" si="3"/>
        <v>0</v>
      </c>
      <c r="AD73" s="20" cm="1">
        <f t="array" aca="1" ref="AD73" ca="1">IF(MOD(ROW()-42, 8) = 0,INDEX(AB:AB,ROW()),INDEX(AF:AF,ROW()-1))</f>
        <v>4228.2104229559209</v>
      </c>
      <c r="AE73" s="21" cm="1">
        <f t="array" aca="1" ref="AE73" ca="1">_xll.RiskUniform($B$30,$D$30)</f>
        <v>25</v>
      </c>
      <c r="AF73" s="21">
        <f t="shared" ca="1" si="29"/>
        <v>4253.2104229559209</v>
      </c>
      <c r="AG73" s="22">
        <f t="shared" ca="1" si="4"/>
        <v>274.66666666666606</v>
      </c>
      <c r="AH73" s="98" t="str">
        <f t="shared" ca="1" si="5"/>
        <v>Not Yet</v>
      </c>
      <c r="AI73" s="100">
        <f t="shared" ca="1" si="30"/>
        <v>1053.2104229559209</v>
      </c>
      <c r="AJ73" s="103" cm="1">
        <f t="array" aca="1" ref="AJ73" ca="1">_xll.RiskBernoulli(0.02)</f>
        <v>0.02</v>
      </c>
      <c r="AK73" s="115">
        <f t="shared" ca="1" si="31"/>
        <v>1053.2104229559209</v>
      </c>
      <c r="AL73" s="115">
        <f t="shared" ca="1" si="6"/>
        <v>360</v>
      </c>
      <c r="AM73" s="115">
        <f t="shared" ca="1" si="7"/>
        <v>100</v>
      </c>
      <c r="AN73" s="115">
        <f t="shared" ca="1" si="8"/>
        <v>0</v>
      </c>
      <c r="AO73" s="53">
        <f t="shared" ca="1" si="9"/>
        <v>274.66666666666606</v>
      </c>
      <c r="AP73" s="52">
        <f t="shared" ca="1" si="10"/>
        <v>0.02</v>
      </c>
      <c r="AQ73" s="52">
        <f t="shared" ca="1" si="16"/>
        <v>1</v>
      </c>
      <c r="AR73" s="115">
        <f t="shared" ca="1" si="17"/>
        <v>1053.2104229559206</v>
      </c>
    </row>
    <row r="74" spans="2:44" x14ac:dyDescent="0.25">
      <c r="B74" s="8">
        <v>33</v>
      </c>
      <c r="C74" s="23" cm="1">
        <f t="array" aca="1" ref="C74" ca="1">_xll.RiskGamma(1,1/$B$5)</f>
        <v>100</v>
      </c>
      <c r="D74" s="25">
        <f t="shared" ca="1" si="18"/>
        <v>3300</v>
      </c>
      <c r="E74" s="15">
        <f t="shared" ca="1" si="19"/>
        <v>3620</v>
      </c>
      <c r="F74" s="16" cm="1">
        <f t="array" aca="1" ref="F74" ca="1">_xll.RiskPert($B$8,$E$8,$D$8)</f>
        <v>50</v>
      </c>
      <c r="G74" s="16">
        <f t="shared" ca="1" si="20"/>
        <v>3670</v>
      </c>
      <c r="H74" s="17">
        <f t="shared" ca="1" si="11"/>
        <v>370</v>
      </c>
      <c r="I74" s="23">
        <f t="shared" ca="1" si="21"/>
        <v>3670</v>
      </c>
      <c r="J74" s="24" cm="1">
        <f t="array" aca="1" ref="J74" ca="1">_xll.RiskUniform($B$12,$D$12)</f>
        <v>60</v>
      </c>
      <c r="K74" s="24">
        <f t="shared" ca="1" si="22"/>
        <v>3730</v>
      </c>
      <c r="L74" s="25">
        <f t="shared" ca="1" si="23"/>
        <v>0</v>
      </c>
      <c r="M74" s="15">
        <f t="shared" ca="1" si="32"/>
        <v>3730</v>
      </c>
      <c r="N74" s="16" cm="1">
        <f t="array" aca="1" ref="N74" ca="1">_xll.RiskWeibull($B$15,$C$15)</f>
        <v>93.543756289254645</v>
      </c>
      <c r="O74" s="16">
        <f t="shared" ca="1" si="25"/>
        <v>3823.5437562892548</v>
      </c>
      <c r="P74" s="17">
        <f t="shared" ca="1" si="12"/>
        <v>0</v>
      </c>
      <c r="Q74" s="23">
        <f t="shared" ca="1" si="26"/>
        <v>3823.5437562892548</v>
      </c>
      <c r="R74" s="24" cm="1">
        <f t="array" aca="1" ref="R74" ca="1">_xll.RiskGamma($B$18,1/$C$18)</f>
        <v>100</v>
      </c>
      <c r="S74" s="24" cm="1">
        <f t="array" aca="1" ref="S74" ca="1">_xll.RiskUniform($B$21,$C$21)</f>
        <v>20</v>
      </c>
      <c r="T74" s="24">
        <f t="shared" ca="1" si="27"/>
        <v>3943.5437562892548</v>
      </c>
      <c r="U74" s="24">
        <f t="shared" ca="1" si="13"/>
        <v>100</v>
      </c>
      <c r="V74" s="15">
        <f ca="1">$T$81</f>
        <v>4713.5437562892548</v>
      </c>
      <c r="W74" s="16">
        <f t="shared" si="28"/>
        <v>120</v>
      </c>
      <c r="X74" s="16">
        <f t="shared" ca="1" si="0"/>
        <v>4833.5437562892548</v>
      </c>
      <c r="Y74" s="17">
        <f t="shared" ca="1" si="1"/>
        <v>770</v>
      </c>
      <c r="Z74" s="23">
        <f t="shared" ref="Z74:Z105" ca="1" si="36">X74</f>
        <v>4833.5437562892548</v>
      </c>
      <c r="AA74" s="24" cm="1">
        <f t="array" aca="1" ref="AA74" ca="1">_xll.RiskPert($B$27,$C$27,$D$27)</f>
        <v>99.666666666666671</v>
      </c>
      <c r="AB74" s="24">
        <f t="shared" ca="1" si="15"/>
        <v>4933.2104229559218</v>
      </c>
      <c r="AC74" s="25">
        <f t="shared" ref="AC74:AC105" ca="1" si="37">Z74-X74</f>
        <v>0</v>
      </c>
      <c r="AD74" s="15" cm="1">
        <f t="array" aca="1" ref="AD74" ca="1">IF(MOD(ROW()-42, 8) = 0,INDEX(AB:AB,ROW()),INDEX(AF:AF,ROW()-1))</f>
        <v>4933.2104229559218</v>
      </c>
      <c r="AE74" s="16" cm="1">
        <f t="array" aca="1" ref="AE74" ca="1">_xll.RiskUniform($B$30,$D$30)</f>
        <v>25</v>
      </c>
      <c r="AF74" s="16">
        <f t="shared" ca="1" si="29"/>
        <v>4958.2104229559218</v>
      </c>
      <c r="AG74" s="17">
        <f t="shared" ref="AG74:AG105" ca="1" si="38">AD74-X74</f>
        <v>99.66666666666697</v>
      </c>
      <c r="AH74" s="96" t="str">
        <f t="shared" ref="AH74:AH105" ca="1" si="39">IF(AF74&gt;$B$37,"Stop,Reached","Not Yet")</f>
        <v>Not Yet</v>
      </c>
      <c r="AI74" s="100">
        <f t="shared" ca="1" si="30"/>
        <v>1658.2104229559218</v>
      </c>
      <c r="AJ74" s="101" cm="1">
        <f t="array" aca="1" ref="AJ74" ca="1">_xll.RiskBernoulli(0.02)</f>
        <v>0.02</v>
      </c>
      <c r="AK74" s="113">
        <f t="shared" ref="AK74:AK105" ca="1" si="40">IF(AF74&gt;10080,"",AI74)</f>
        <v>1658.2104229559218</v>
      </c>
      <c r="AL74" s="113">
        <f t="shared" ref="AL74:AL105" ca="1" si="41">IF(AF74&gt;10080,"",H74)</f>
        <v>370</v>
      </c>
      <c r="AM74" s="113">
        <f t="shared" ref="AM74:AM105" ca="1" si="42">IF(AF74&gt;10080,"",U74)</f>
        <v>100</v>
      </c>
      <c r="AN74" s="113">
        <f t="shared" ref="AN74:AN105" ca="1" si="43">IF(AF74&gt;10080,"",Y74)</f>
        <v>770</v>
      </c>
      <c r="AO74" s="49">
        <f t="shared" ref="AO74:AO105" ca="1" si="44">IF(AF74&gt;10080,"",AG74)</f>
        <v>99.66666666666697</v>
      </c>
      <c r="AP74" s="50">
        <f t="shared" ref="AP74:AP105" ca="1" si="45">IF(AF74&gt;10080,"",AJ74)</f>
        <v>0.02</v>
      </c>
      <c r="AQ74" s="48" t="str">
        <f t="shared" ca="1" si="16"/>
        <v/>
      </c>
      <c r="AR74" s="113">
        <f t="shared" ca="1" si="17"/>
        <v>1658.2104229559216</v>
      </c>
    </row>
    <row r="75" spans="2:44" x14ac:dyDescent="0.25">
      <c r="B75" s="9">
        <v>34</v>
      </c>
      <c r="C75" s="26" cm="1">
        <f t="array" aca="1" ref="C75" ca="1">_xll.RiskGamma(1,1/$B$5)</f>
        <v>100</v>
      </c>
      <c r="D75" s="27">
        <f t="shared" ca="1" si="18"/>
        <v>3400</v>
      </c>
      <c r="E75" s="18">
        <f t="shared" ca="1" si="19"/>
        <v>3730</v>
      </c>
      <c r="F75" s="6" cm="1">
        <f t="array" aca="1" ref="F75" ca="1">_xll.RiskPert($B$8,$E$8,$D$8)</f>
        <v>50</v>
      </c>
      <c r="G75" s="6">
        <f t="shared" ca="1" si="20"/>
        <v>3780</v>
      </c>
      <c r="H75" s="19">
        <f t="shared" ca="1" si="11"/>
        <v>380</v>
      </c>
      <c r="I75" s="26">
        <f t="shared" ca="1" si="21"/>
        <v>3780</v>
      </c>
      <c r="J75" s="7" cm="1">
        <f t="array" aca="1" ref="J75" ca="1">_xll.RiskUniform($B$12,$D$12)</f>
        <v>60</v>
      </c>
      <c r="K75" s="7">
        <f t="shared" ca="1" si="22"/>
        <v>3840</v>
      </c>
      <c r="L75" s="27">
        <f t="shared" ca="1" si="23"/>
        <v>0</v>
      </c>
      <c r="M75" s="18">
        <f t="shared" ca="1" si="32"/>
        <v>3840</v>
      </c>
      <c r="N75" s="6" cm="1">
        <f t="array" aca="1" ref="N75" ca="1">_xll.RiskWeibull($B$15,$C$15)</f>
        <v>93.543756289254645</v>
      </c>
      <c r="O75" s="6">
        <f t="shared" ca="1" si="25"/>
        <v>3933.5437562892548</v>
      </c>
      <c r="P75" s="19">
        <f t="shared" ca="1" si="12"/>
        <v>0</v>
      </c>
      <c r="Q75" s="26">
        <f t="shared" ca="1" si="26"/>
        <v>3933.5437562892548</v>
      </c>
      <c r="R75" s="7" cm="1">
        <f t="array" aca="1" ref="R75" ca="1">_xll.RiskGamma($B$18,1/$C$18)</f>
        <v>100</v>
      </c>
      <c r="S75" s="7" cm="1">
        <f t="array" aca="1" ref="S75" ca="1">_xll.RiskUniform($B$21,$C$21)</f>
        <v>20</v>
      </c>
      <c r="T75" s="7">
        <f t="shared" ca="1" si="27"/>
        <v>4053.5437562892548</v>
      </c>
      <c r="U75" s="165">
        <f t="shared" ca="1" si="13"/>
        <v>100</v>
      </c>
      <c r="V75" s="18">
        <f t="shared" ref="V75:V81" ca="1" si="46">$T$81</f>
        <v>4713.5437562892548</v>
      </c>
      <c r="W75" s="166">
        <f t="shared" si="28"/>
        <v>120</v>
      </c>
      <c r="X75" s="166">
        <f t="shared" ca="1" si="0"/>
        <v>4833.5437562892548</v>
      </c>
      <c r="Y75" s="19">
        <f t="shared" ca="1" si="1"/>
        <v>660</v>
      </c>
      <c r="Z75" s="26">
        <f t="shared" ca="1" si="36"/>
        <v>4833.5437562892548</v>
      </c>
      <c r="AA75" s="7" cm="1">
        <f t="array" aca="1" ref="AA75" ca="1">_xll.RiskPert($B$27,$C$27,$D$27)</f>
        <v>99.666666666666671</v>
      </c>
      <c r="AB75" s="7">
        <f t="shared" ca="1" si="15"/>
        <v>4933.2104229559218</v>
      </c>
      <c r="AC75" s="27">
        <f t="shared" ca="1" si="37"/>
        <v>0</v>
      </c>
      <c r="AD75" s="18" cm="1">
        <f t="array" aca="1" ref="AD75" ca="1">IF(MOD(ROW()-42, 8) = 0,INDEX(AB:AB,ROW()),INDEX(AF:AF,ROW()-1))</f>
        <v>4958.2104229559218</v>
      </c>
      <c r="AE75" s="6" cm="1">
        <f t="array" aca="1" ref="AE75" ca="1">_xll.RiskUniform($B$30,$D$30)</f>
        <v>25</v>
      </c>
      <c r="AF75" s="6">
        <f t="shared" ca="1" si="29"/>
        <v>4983.2104229559218</v>
      </c>
      <c r="AG75" s="19">
        <f t="shared" ca="1" si="38"/>
        <v>124.66666666666697</v>
      </c>
      <c r="AH75" s="97" t="str">
        <f t="shared" ca="1" si="39"/>
        <v>Not Yet</v>
      </c>
      <c r="AI75" s="100">
        <f t="shared" ca="1" si="30"/>
        <v>1583.2104229559218</v>
      </c>
      <c r="AJ75" s="102" cm="1">
        <f t="array" aca="1" ref="AJ75" ca="1">_xll.RiskBernoulli(0.02)</f>
        <v>0.02</v>
      </c>
      <c r="AK75" s="114">
        <f t="shared" ca="1" si="40"/>
        <v>1583.2104229559218</v>
      </c>
      <c r="AL75" s="114">
        <f t="shared" ca="1" si="41"/>
        <v>380</v>
      </c>
      <c r="AM75" s="114">
        <f t="shared" ca="1" si="42"/>
        <v>100</v>
      </c>
      <c r="AN75" s="114">
        <f t="shared" ca="1" si="43"/>
        <v>660</v>
      </c>
      <c r="AO75" s="51">
        <f t="shared" ca="1" si="44"/>
        <v>124.66666666666697</v>
      </c>
      <c r="AP75" s="50">
        <f t="shared" ca="1" si="45"/>
        <v>0.02</v>
      </c>
      <c r="AQ75" s="50" t="str">
        <f t="shared" ca="1" si="16"/>
        <v/>
      </c>
      <c r="AR75" s="114">
        <f t="shared" ca="1" si="17"/>
        <v>1583.2104229559216</v>
      </c>
    </row>
    <row r="76" spans="2:44" x14ac:dyDescent="0.25">
      <c r="B76" s="9">
        <v>35</v>
      </c>
      <c r="C76" s="26" cm="1">
        <f t="array" aca="1" ref="C76" ca="1">_xll.RiskGamma(1,1/$B$5)</f>
        <v>100</v>
      </c>
      <c r="D76" s="27">
        <f t="shared" ca="1" si="18"/>
        <v>3500</v>
      </c>
      <c r="E76" s="18">
        <f t="shared" ca="1" si="19"/>
        <v>3840</v>
      </c>
      <c r="F76" s="6" cm="1">
        <f t="array" aca="1" ref="F76" ca="1">_xll.RiskPert($B$8,$E$8,$D$8)</f>
        <v>50</v>
      </c>
      <c r="G76" s="6">
        <f t="shared" ca="1" si="20"/>
        <v>3890</v>
      </c>
      <c r="H76" s="19">
        <f t="shared" ca="1" si="11"/>
        <v>390</v>
      </c>
      <c r="I76" s="26">
        <f t="shared" ca="1" si="21"/>
        <v>3890</v>
      </c>
      <c r="J76" s="7" cm="1">
        <f t="array" aca="1" ref="J76" ca="1">_xll.RiskUniform($B$12,$D$12)</f>
        <v>60</v>
      </c>
      <c r="K76" s="7">
        <f t="shared" ca="1" si="22"/>
        <v>3950</v>
      </c>
      <c r="L76" s="27">
        <f t="shared" ca="1" si="23"/>
        <v>0</v>
      </c>
      <c r="M76" s="18">
        <f t="shared" ca="1" si="32"/>
        <v>3950</v>
      </c>
      <c r="N76" s="6" cm="1">
        <f t="array" aca="1" ref="N76" ca="1">_xll.RiskWeibull($B$15,$C$15)</f>
        <v>93.543756289254645</v>
      </c>
      <c r="O76" s="6">
        <f t="shared" ca="1" si="25"/>
        <v>4043.5437562892548</v>
      </c>
      <c r="P76" s="19">
        <f t="shared" ca="1" si="12"/>
        <v>0</v>
      </c>
      <c r="Q76" s="26">
        <f t="shared" ca="1" si="26"/>
        <v>4043.5437562892548</v>
      </c>
      <c r="R76" s="7" cm="1">
        <f t="array" aca="1" ref="R76" ca="1">_xll.RiskGamma($B$18,1/$C$18)</f>
        <v>100</v>
      </c>
      <c r="S76" s="7" cm="1">
        <f t="array" aca="1" ref="S76" ca="1">_xll.RiskUniform($B$21,$C$21)</f>
        <v>20</v>
      </c>
      <c r="T76" s="7">
        <f t="shared" ca="1" si="27"/>
        <v>4163.5437562892548</v>
      </c>
      <c r="U76" s="165">
        <f t="shared" ca="1" si="13"/>
        <v>100</v>
      </c>
      <c r="V76" s="18">
        <f t="shared" ca="1" si="46"/>
        <v>4713.5437562892548</v>
      </c>
      <c r="W76" s="166">
        <f t="shared" si="28"/>
        <v>120</v>
      </c>
      <c r="X76" s="166">
        <f t="shared" ca="1" si="0"/>
        <v>4833.5437562892548</v>
      </c>
      <c r="Y76" s="19">
        <f t="shared" ca="1" si="1"/>
        <v>550</v>
      </c>
      <c r="Z76" s="26">
        <f t="shared" ca="1" si="36"/>
        <v>4833.5437562892548</v>
      </c>
      <c r="AA76" s="7" cm="1">
        <f t="array" aca="1" ref="AA76" ca="1">_xll.RiskPert($B$27,$C$27,$D$27)</f>
        <v>99.666666666666671</v>
      </c>
      <c r="AB76" s="7">
        <f t="shared" ca="1" si="15"/>
        <v>4933.2104229559218</v>
      </c>
      <c r="AC76" s="27">
        <f t="shared" ca="1" si="37"/>
        <v>0</v>
      </c>
      <c r="AD76" s="18" cm="1">
        <f t="array" aca="1" ref="AD76" ca="1">IF(MOD(ROW()-42, 8) = 0,INDEX(AB:AB,ROW()),INDEX(AF:AF,ROW()-1))</f>
        <v>4983.2104229559218</v>
      </c>
      <c r="AE76" s="6" cm="1">
        <f t="array" aca="1" ref="AE76" ca="1">_xll.RiskUniform($B$30,$D$30)</f>
        <v>25</v>
      </c>
      <c r="AF76" s="6">
        <f t="shared" ca="1" si="29"/>
        <v>5008.2104229559218</v>
      </c>
      <c r="AG76" s="19">
        <f t="shared" ca="1" si="38"/>
        <v>149.66666666666697</v>
      </c>
      <c r="AH76" s="97" t="str">
        <f t="shared" ca="1" si="39"/>
        <v>Not Yet</v>
      </c>
      <c r="AI76" s="100">
        <f t="shared" ca="1" si="30"/>
        <v>1508.2104229559218</v>
      </c>
      <c r="AJ76" s="102" cm="1">
        <f t="array" aca="1" ref="AJ76" ca="1">_xll.RiskBernoulli(0.02)</f>
        <v>0.02</v>
      </c>
      <c r="AK76" s="114">
        <f t="shared" ca="1" si="40"/>
        <v>1508.2104229559218</v>
      </c>
      <c r="AL76" s="114">
        <f t="shared" ca="1" si="41"/>
        <v>390</v>
      </c>
      <c r="AM76" s="114">
        <f t="shared" ca="1" si="42"/>
        <v>100</v>
      </c>
      <c r="AN76" s="114">
        <f t="shared" ca="1" si="43"/>
        <v>550</v>
      </c>
      <c r="AO76" s="51">
        <f t="shared" ca="1" si="44"/>
        <v>149.66666666666697</v>
      </c>
      <c r="AP76" s="50">
        <f t="shared" ca="1" si="45"/>
        <v>0.02</v>
      </c>
      <c r="AQ76" s="50" t="str">
        <f t="shared" ca="1" si="16"/>
        <v/>
      </c>
      <c r="AR76" s="114">
        <f t="shared" ca="1" si="17"/>
        <v>1508.2104229559216</v>
      </c>
    </row>
    <row r="77" spans="2:44" x14ac:dyDescent="0.25">
      <c r="B77" s="9">
        <v>36</v>
      </c>
      <c r="C77" s="26" cm="1">
        <f t="array" aca="1" ref="C77" ca="1">_xll.RiskGamma(1,1/$B$5)</f>
        <v>100</v>
      </c>
      <c r="D77" s="27">
        <f t="shared" ca="1" si="18"/>
        <v>3600</v>
      </c>
      <c r="E77" s="18">
        <f t="shared" ca="1" si="19"/>
        <v>3950</v>
      </c>
      <c r="F77" s="6" cm="1">
        <f t="array" aca="1" ref="F77" ca="1">_xll.RiskPert($B$8,$E$8,$D$8)</f>
        <v>50</v>
      </c>
      <c r="G77" s="6">
        <f t="shared" ca="1" si="20"/>
        <v>4000</v>
      </c>
      <c r="H77" s="19">
        <f t="shared" ca="1" si="11"/>
        <v>400</v>
      </c>
      <c r="I77" s="26">
        <f t="shared" ca="1" si="21"/>
        <v>4000</v>
      </c>
      <c r="J77" s="7" cm="1">
        <f t="array" aca="1" ref="J77" ca="1">_xll.RiskUniform($B$12,$D$12)</f>
        <v>60</v>
      </c>
      <c r="K77" s="7">
        <f t="shared" ca="1" si="22"/>
        <v>4060</v>
      </c>
      <c r="L77" s="27">
        <f t="shared" ca="1" si="23"/>
        <v>0</v>
      </c>
      <c r="M77" s="18">
        <f t="shared" ca="1" si="32"/>
        <v>4060</v>
      </c>
      <c r="N77" s="6" cm="1">
        <f t="array" aca="1" ref="N77" ca="1">_xll.RiskWeibull($B$15,$C$15)</f>
        <v>93.543756289254645</v>
      </c>
      <c r="O77" s="6">
        <f t="shared" ca="1" si="25"/>
        <v>4153.5437562892548</v>
      </c>
      <c r="P77" s="19">
        <f t="shared" ca="1" si="12"/>
        <v>0</v>
      </c>
      <c r="Q77" s="26">
        <f t="shared" ca="1" si="26"/>
        <v>4153.5437562892548</v>
      </c>
      <c r="R77" s="7" cm="1">
        <f t="array" aca="1" ref="R77" ca="1">_xll.RiskGamma($B$18,1/$C$18)</f>
        <v>100</v>
      </c>
      <c r="S77" s="7" cm="1">
        <f t="array" aca="1" ref="S77" ca="1">_xll.RiskUniform($B$21,$C$21)</f>
        <v>20</v>
      </c>
      <c r="T77" s="7">
        <f t="shared" ca="1" si="27"/>
        <v>4273.5437562892548</v>
      </c>
      <c r="U77" s="165">
        <f t="shared" ca="1" si="13"/>
        <v>100</v>
      </c>
      <c r="V77" s="18">
        <f t="shared" ca="1" si="46"/>
        <v>4713.5437562892548</v>
      </c>
      <c r="W77" s="166">
        <f t="shared" si="28"/>
        <v>120</v>
      </c>
      <c r="X77" s="166">
        <f t="shared" ca="1" si="0"/>
        <v>4833.5437562892548</v>
      </c>
      <c r="Y77" s="19">
        <f t="shared" ca="1" si="1"/>
        <v>440</v>
      </c>
      <c r="Z77" s="26">
        <f t="shared" ca="1" si="36"/>
        <v>4833.5437562892548</v>
      </c>
      <c r="AA77" s="7" cm="1">
        <f t="array" aca="1" ref="AA77" ca="1">_xll.RiskPert($B$27,$C$27,$D$27)</f>
        <v>99.666666666666671</v>
      </c>
      <c r="AB77" s="7">
        <f t="shared" ca="1" si="15"/>
        <v>4933.2104229559218</v>
      </c>
      <c r="AC77" s="27">
        <f t="shared" ca="1" si="37"/>
        <v>0</v>
      </c>
      <c r="AD77" s="18" cm="1">
        <f t="array" aca="1" ref="AD77" ca="1">IF(MOD(ROW()-42, 8) = 0,INDEX(AB:AB,ROW()),INDEX(AF:AF,ROW()-1))</f>
        <v>5008.2104229559218</v>
      </c>
      <c r="AE77" s="6" cm="1">
        <f t="array" aca="1" ref="AE77" ca="1">_xll.RiskUniform($B$30,$D$30)</f>
        <v>25</v>
      </c>
      <c r="AF77" s="6">
        <f t="shared" ca="1" si="29"/>
        <v>5033.2104229559218</v>
      </c>
      <c r="AG77" s="19">
        <f t="shared" ca="1" si="38"/>
        <v>174.66666666666697</v>
      </c>
      <c r="AH77" s="97" t="str">
        <f t="shared" ca="1" si="39"/>
        <v>Not Yet</v>
      </c>
      <c r="AI77" s="100">
        <f t="shared" ca="1" si="30"/>
        <v>1433.2104229559218</v>
      </c>
      <c r="AJ77" s="102" cm="1">
        <f t="array" aca="1" ref="AJ77" ca="1">_xll.RiskBernoulli(0.02)</f>
        <v>0.02</v>
      </c>
      <c r="AK77" s="114">
        <f t="shared" ca="1" si="40"/>
        <v>1433.2104229559218</v>
      </c>
      <c r="AL77" s="114">
        <f t="shared" ca="1" si="41"/>
        <v>400</v>
      </c>
      <c r="AM77" s="114">
        <f t="shared" ca="1" si="42"/>
        <v>100</v>
      </c>
      <c r="AN77" s="114">
        <f t="shared" ca="1" si="43"/>
        <v>440</v>
      </c>
      <c r="AO77" s="51">
        <f t="shared" ca="1" si="44"/>
        <v>174.66666666666697</v>
      </c>
      <c r="AP77" s="50">
        <f t="shared" ca="1" si="45"/>
        <v>0.02</v>
      </c>
      <c r="AQ77" s="50">
        <f t="shared" ca="1" si="16"/>
        <v>1</v>
      </c>
      <c r="AR77" s="114">
        <f t="shared" ca="1" si="17"/>
        <v>1433.2104229559216</v>
      </c>
    </row>
    <row r="78" spans="2:44" x14ac:dyDescent="0.25">
      <c r="B78" s="9">
        <v>37</v>
      </c>
      <c r="C78" s="26" cm="1">
        <f t="array" aca="1" ref="C78" ca="1">_xll.RiskGamma(1,1/$B$5)</f>
        <v>100</v>
      </c>
      <c r="D78" s="27">
        <f t="shared" ca="1" si="18"/>
        <v>3700</v>
      </c>
      <c r="E78" s="18">
        <f t="shared" ca="1" si="19"/>
        <v>4060</v>
      </c>
      <c r="F78" s="6" cm="1">
        <f t="array" aca="1" ref="F78" ca="1">_xll.RiskPert($B$8,$E$8,$D$8)</f>
        <v>50</v>
      </c>
      <c r="G78" s="6">
        <f t="shared" ca="1" si="20"/>
        <v>4110</v>
      </c>
      <c r="H78" s="19">
        <f t="shared" ca="1" si="11"/>
        <v>410</v>
      </c>
      <c r="I78" s="26">
        <f t="shared" ca="1" si="21"/>
        <v>4110</v>
      </c>
      <c r="J78" s="7" cm="1">
        <f t="array" aca="1" ref="J78" ca="1">_xll.RiskUniform($B$12,$D$12)</f>
        <v>60</v>
      </c>
      <c r="K78" s="7">
        <f t="shared" ca="1" si="22"/>
        <v>4170</v>
      </c>
      <c r="L78" s="27">
        <f t="shared" ca="1" si="23"/>
        <v>0</v>
      </c>
      <c r="M78" s="18">
        <f t="shared" ca="1" si="32"/>
        <v>4170</v>
      </c>
      <c r="N78" s="6" cm="1">
        <f t="array" aca="1" ref="N78" ca="1">_xll.RiskWeibull($B$15,$C$15)</f>
        <v>93.543756289254645</v>
      </c>
      <c r="O78" s="6">
        <f t="shared" ca="1" si="25"/>
        <v>4263.5437562892548</v>
      </c>
      <c r="P78" s="19">
        <f t="shared" ca="1" si="12"/>
        <v>0</v>
      </c>
      <c r="Q78" s="26">
        <f t="shared" ca="1" si="26"/>
        <v>4263.5437562892548</v>
      </c>
      <c r="R78" s="7" cm="1">
        <f t="array" aca="1" ref="R78" ca="1">_xll.RiskGamma($B$18,1/$C$18)</f>
        <v>100</v>
      </c>
      <c r="S78" s="7" cm="1">
        <f t="array" aca="1" ref="S78" ca="1">_xll.RiskUniform($B$21,$C$21)</f>
        <v>20</v>
      </c>
      <c r="T78" s="7">
        <f t="shared" ca="1" si="27"/>
        <v>4383.5437562892548</v>
      </c>
      <c r="U78" s="165">
        <f t="shared" ca="1" si="13"/>
        <v>100</v>
      </c>
      <c r="V78" s="18">
        <f t="shared" ca="1" si="46"/>
        <v>4713.5437562892548</v>
      </c>
      <c r="W78" s="166">
        <f t="shared" si="28"/>
        <v>120</v>
      </c>
      <c r="X78" s="166">
        <f t="shared" ca="1" si="0"/>
        <v>4833.5437562892548</v>
      </c>
      <c r="Y78" s="19">
        <f t="shared" ca="1" si="1"/>
        <v>330</v>
      </c>
      <c r="Z78" s="26">
        <f t="shared" ca="1" si="36"/>
        <v>4833.5437562892548</v>
      </c>
      <c r="AA78" s="7" cm="1">
        <f t="array" aca="1" ref="AA78" ca="1">_xll.RiskPert($B$27,$C$27,$D$27)</f>
        <v>99.666666666666671</v>
      </c>
      <c r="AB78" s="7">
        <f t="shared" ca="1" si="15"/>
        <v>4933.2104229559218</v>
      </c>
      <c r="AC78" s="27">
        <f t="shared" ca="1" si="37"/>
        <v>0</v>
      </c>
      <c r="AD78" s="18" cm="1">
        <f t="array" aca="1" ref="AD78" ca="1">IF(MOD(ROW()-42, 8) = 0,INDEX(AB:AB,ROW()),INDEX(AF:AF,ROW()-1))</f>
        <v>5033.2104229559218</v>
      </c>
      <c r="AE78" s="6" cm="1">
        <f t="array" aca="1" ref="AE78" ca="1">_xll.RiskUniform($B$30,$D$30)</f>
        <v>25</v>
      </c>
      <c r="AF78" s="6">
        <f t="shared" ca="1" si="29"/>
        <v>5058.2104229559218</v>
      </c>
      <c r="AG78" s="19">
        <f t="shared" ca="1" si="38"/>
        <v>199.66666666666697</v>
      </c>
      <c r="AH78" s="97" t="str">
        <f t="shared" ca="1" si="39"/>
        <v>Not Yet</v>
      </c>
      <c r="AI78" s="100">
        <f t="shared" ca="1" si="30"/>
        <v>1358.2104229559218</v>
      </c>
      <c r="AJ78" s="102" cm="1">
        <f t="array" aca="1" ref="AJ78" ca="1">_xll.RiskBernoulli(0.02)</f>
        <v>0.02</v>
      </c>
      <c r="AK78" s="114">
        <f t="shared" ca="1" si="40"/>
        <v>1358.2104229559218</v>
      </c>
      <c r="AL78" s="114">
        <f t="shared" ca="1" si="41"/>
        <v>410</v>
      </c>
      <c r="AM78" s="114">
        <f t="shared" ca="1" si="42"/>
        <v>100</v>
      </c>
      <c r="AN78" s="114">
        <f t="shared" ca="1" si="43"/>
        <v>330</v>
      </c>
      <c r="AO78" s="51">
        <f t="shared" ca="1" si="44"/>
        <v>199.66666666666697</v>
      </c>
      <c r="AP78" s="50">
        <f t="shared" ca="1" si="45"/>
        <v>0.02</v>
      </c>
      <c r="AQ78" s="50">
        <f t="shared" ca="1" si="16"/>
        <v>1</v>
      </c>
      <c r="AR78" s="114">
        <f t="shared" ca="1" si="17"/>
        <v>1358.2104229559216</v>
      </c>
    </row>
    <row r="79" spans="2:44" x14ac:dyDescent="0.25">
      <c r="B79" s="9">
        <v>38</v>
      </c>
      <c r="C79" s="26" cm="1">
        <f t="array" aca="1" ref="C79" ca="1">_xll.RiskGamma(1,1/$B$5)</f>
        <v>100</v>
      </c>
      <c r="D79" s="27">
        <f t="shared" ca="1" si="18"/>
        <v>3800</v>
      </c>
      <c r="E79" s="18">
        <f t="shared" ca="1" si="19"/>
        <v>4170</v>
      </c>
      <c r="F79" s="6" cm="1">
        <f t="array" aca="1" ref="F79" ca="1">_xll.RiskPert($B$8,$E$8,$D$8)</f>
        <v>50</v>
      </c>
      <c r="G79" s="6">
        <f t="shared" ca="1" si="20"/>
        <v>4220</v>
      </c>
      <c r="H79" s="19">
        <f t="shared" ca="1" si="11"/>
        <v>420</v>
      </c>
      <c r="I79" s="26">
        <f t="shared" ca="1" si="21"/>
        <v>4220</v>
      </c>
      <c r="J79" s="7" cm="1">
        <f t="array" aca="1" ref="J79" ca="1">_xll.RiskUniform($B$12,$D$12)</f>
        <v>60</v>
      </c>
      <c r="K79" s="7">
        <f t="shared" ca="1" si="22"/>
        <v>4280</v>
      </c>
      <c r="L79" s="27">
        <f t="shared" ca="1" si="23"/>
        <v>0</v>
      </c>
      <c r="M79" s="18">
        <f t="shared" ca="1" si="32"/>
        <v>4280</v>
      </c>
      <c r="N79" s="6" cm="1">
        <f t="array" aca="1" ref="N79" ca="1">_xll.RiskWeibull($B$15,$C$15)</f>
        <v>93.543756289254645</v>
      </c>
      <c r="O79" s="6">
        <f t="shared" ca="1" si="25"/>
        <v>4373.5437562892548</v>
      </c>
      <c r="P79" s="19">
        <f t="shared" ca="1" si="12"/>
        <v>0</v>
      </c>
      <c r="Q79" s="26">
        <f t="shared" ca="1" si="26"/>
        <v>4373.5437562892548</v>
      </c>
      <c r="R79" s="7" cm="1">
        <f t="array" aca="1" ref="R79" ca="1">_xll.RiskGamma($B$18,1/$C$18)</f>
        <v>100</v>
      </c>
      <c r="S79" s="7" cm="1">
        <f t="array" aca="1" ref="S79" ca="1">_xll.RiskUniform($B$21,$C$21)</f>
        <v>20</v>
      </c>
      <c r="T79" s="7">
        <f t="shared" ca="1" si="27"/>
        <v>4493.5437562892548</v>
      </c>
      <c r="U79" s="165">
        <f t="shared" ca="1" si="13"/>
        <v>100</v>
      </c>
      <c r="V79" s="18">
        <f t="shared" ca="1" si="46"/>
        <v>4713.5437562892548</v>
      </c>
      <c r="W79" s="166">
        <f t="shared" si="28"/>
        <v>120</v>
      </c>
      <c r="X79" s="166">
        <f t="shared" ca="1" si="0"/>
        <v>4833.5437562892548</v>
      </c>
      <c r="Y79" s="19">
        <f t="shared" ca="1" si="1"/>
        <v>220</v>
      </c>
      <c r="Z79" s="26">
        <f t="shared" ca="1" si="36"/>
        <v>4833.5437562892548</v>
      </c>
      <c r="AA79" s="7" cm="1">
        <f t="array" aca="1" ref="AA79" ca="1">_xll.RiskPert($B$27,$C$27,$D$27)</f>
        <v>99.666666666666671</v>
      </c>
      <c r="AB79" s="7">
        <f t="shared" ca="1" si="15"/>
        <v>4933.2104229559218</v>
      </c>
      <c r="AC79" s="27">
        <f t="shared" ca="1" si="37"/>
        <v>0</v>
      </c>
      <c r="AD79" s="18" cm="1">
        <f t="array" aca="1" ref="AD79" ca="1">IF(MOD(ROW()-42, 8) = 0,INDEX(AB:AB,ROW()),INDEX(AF:AF,ROW()-1))</f>
        <v>5058.2104229559218</v>
      </c>
      <c r="AE79" s="6" cm="1">
        <f t="array" aca="1" ref="AE79" ca="1">_xll.RiskUniform($B$30,$D$30)</f>
        <v>25</v>
      </c>
      <c r="AF79" s="6">
        <f t="shared" ca="1" si="29"/>
        <v>5083.2104229559218</v>
      </c>
      <c r="AG79" s="19">
        <f t="shared" ca="1" si="38"/>
        <v>224.66666666666697</v>
      </c>
      <c r="AH79" s="97" t="str">
        <f t="shared" ca="1" si="39"/>
        <v>Not Yet</v>
      </c>
      <c r="AI79" s="100">
        <f t="shared" ca="1" si="30"/>
        <v>1283.2104229559218</v>
      </c>
      <c r="AJ79" s="102" cm="1">
        <f t="array" aca="1" ref="AJ79" ca="1">_xll.RiskBernoulli(0.02)</f>
        <v>0.02</v>
      </c>
      <c r="AK79" s="114">
        <f t="shared" ca="1" si="40"/>
        <v>1283.2104229559218</v>
      </c>
      <c r="AL79" s="114">
        <f t="shared" ca="1" si="41"/>
        <v>420</v>
      </c>
      <c r="AM79" s="114">
        <f t="shared" ca="1" si="42"/>
        <v>100</v>
      </c>
      <c r="AN79" s="114">
        <f t="shared" ca="1" si="43"/>
        <v>220</v>
      </c>
      <c r="AO79" s="51">
        <f t="shared" ca="1" si="44"/>
        <v>224.66666666666697</v>
      </c>
      <c r="AP79" s="50">
        <f t="shared" ca="1" si="45"/>
        <v>0.02</v>
      </c>
      <c r="AQ79" s="50">
        <f t="shared" ca="1" si="16"/>
        <v>1</v>
      </c>
      <c r="AR79" s="114">
        <f t="shared" ca="1" si="17"/>
        <v>1283.2104229559216</v>
      </c>
    </row>
    <row r="80" spans="2:44" x14ac:dyDescent="0.25">
      <c r="B80" s="9">
        <v>39</v>
      </c>
      <c r="C80" s="26" cm="1">
        <f t="array" aca="1" ref="C80" ca="1">_xll.RiskGamma(1,1/$B$5)</f>
        <v>100</v>
      </c>
      <c r="D80" s="27">
        <f t="shared" ca="1" si="18"/>
        <v>3900</v>
      </c>
      <c r="E80" s="18">
        <f t="shared" ca="1" si="19"/>
        <v>4280</v>
      </c>
      <c r="F80" s="6" cm="1">
        <f t="array" aca="1" ref="F80" ca="1">_xll.RiskPert($B$8,$E$8,$D$8)</f>
        <v>50</v>
      </c>
      <c r="G80" s="6">
        <f t="shared" ca="1" si="20"/>
        <v>4330</v>
      </c>
      <c r="H80" s="19">
        <f t="shared" ca="1" si="11"/>
        <v>430</v>
      </c>
      <c r="I80" s="26">
        <f t="shared" ca="1" si="21"/>
        <v>4330</v>
      </c>
      <c r="J80" s="7" cm="1">
        <f t="array" aca="1" ref="J80" ca="1">_xll.RiskUniform($B$12,$D$12)</f>
        <v>60</v>
      </c>
      <c r="K80" s="7">
        <f t="shared" ca="1" si="22"/>
        <v>4390</v>
      </c>
      <c r="L80" s="27">
        <f t="shared" ca="1" si="23"/>
        <v>0</v>
      </c>
      <c r="M80" s="18">
        <f t="shared" ca="1" si="32"/>
        <v>4390</v>
      </c>
      <c r="N80" s="6" cm="1">
        <f t="array" aca="1" ref="N80" ca="1">_xll.RiskWeibull($B$15,$C$15)</f>
        <v>93.543756289254645</v>
      </c>
      <c r="O80" s="6">
        <f t="shared" ca="1" si="25"/>
        <v>4483.5437562892548</v>
      </c>
      <c r="P80" s="19">
        <f t="shared" ca="1" si="12"/>
        <v>0</v>
      </c>
      <c r="Q80" s="26">
        <f t="shared" ca="1" si="26"/>
        <v>4483.5437562892548</v>
      </c>
      <c r="R80" s="7" cm="1">
        <f t="array" aca="1" ref="R80" ca="1">_xll.RiskGamma($B$18,1/$C$18)</f>
        <v>100</v>
      </c>
      <c r="S80" s="7" cm="1">
        <f t="array" aca="1" ref="S80" ca="1">_xll.RiskUniform($B$21,$C$21)</f>
        <v>20</v>
      </c>
      <c r="T80" s="7">
        <f t="shared" ca="1" si="27"/>
        <v>4603.5437562892548</v>
      </c>
      <c r="U80" s="165">
        <f t="shared" ca="1" si="13"/>
        <v>100</v>
      </c>
      <c r="V80" s="18">
        <f t="shared" ca="1" si="46"/>
        <v>4713.5437562892548</v>
      </c>
      <c r="W80" s="166">
        <f t="shared" si="28"/>
        <v>120</v>
      </c>
      <c r="X80" s="166">
        <f t="shared" ca="1" si="0"/>
        <v>4833.5437562892548</v>
      </c>
      <c r="Y80" s="19">
        <f t="shared" ca="1" si="1"/>
        <v>110</v>
      </c>
      <c r="Z80" s="26">
        <f t="shared" ca="1" si="36"/>
        <v>4833.5437562892548</v>
      </c>
      <c r="AA80" s="7" cm="1">
        <f t="array" aca="1" ref="AA80" ca="1">_xll.RiskPert($B$27,$C$27,$D$27)</f>
        <v>99.666666666666671</v>
      </c>
      <c r="AB80" s="7">
        <f t="shared" ca="1" si="15"/>
        <v>4933.2104229559218</v>
      </c>
      <c r="AC80" s="27">
        <f t="shared" ca="1" si="37"/>
        <v>0</v>
      </c>
      <c r="AD80" s="18" cm="1">
        <f t="array" aca="1" ref="AD80" ca="1">IF(MOD(ROW()-42, 8) = 0,INDEX(AB:AB,ROW()),INDEX(AF:AF,ROW()-1))</f>
        <v>5083.2104229559218</v>
      </c>
      <c r="AE80" s="6" cm="1">
        <f t="array" aca="1" ref="AE80" ca="1">_xll.RiskUniform($B$30,$D$30)</f>
        <v>25</v>
      </c>
      <c r="AF80" s="6">
        <f t="shared" ca="1" si="29"/>
        <v>5108.2104229559218</v>
      </c>
      <c r="AG80" s="19">
        <f t="shared" ca="1" si="38"/>
        <v>249.66666666666697</v>
      </c>
      <c r="AH80" s="97" t="str">
        <f t="shared" ca="1" si="39"/>
        <v>Not Yet</v>
      </c>
      <c r="AI80" s="100">
        <f t="shared" ca="1" si="30"/>
        <v>1208.2104229559218</v>
      </c>
      <c r="AJ80" s="102" cm="1">
        <f t="array" aca="1" ref="AJ80" ca="1">_xll.RiskBernoulli(0.02)</f>
        <v>0.02</v>
      </c>
      <c r="AK80" s="114">
        <f t="shared" ca="1" si="40"/>
        <v>1208.2104229559218</v>
      </c>
      <c r="AL80" s="114">
        <f t="shared" ca="1" si="41"/>
        <v>430</v>
      </c>
      <c r="AM80" s="114">
        <f t="shared" ca="1" si="42"/>
        <v>100</v>
      </c>
      <c r="AN80" s="114">
        <f t="shared" ca="1" si="43"/>
        <v>110</v>
      </c>
      <c r="AO80" s="51">
        <f t="shared" ca="1" si="44"/>
        <v>249.66666666666697</v>
      </c>
      <c r="AP80" s="50">
        <f t="shared" ca="1" si="45"/>
        <v>0.02</v>
      </c>
      <c r="AQ80" s="50">
        <f t="shared" ca="1" si="16"/>
        <v>1</v>
      </c>
      <c r="AR80" s="114">
        <f t="shared" ca="1" si="17"/>
        <v>1208.2104229559216</v>
      </c>
    </row>
    <row r="81" spans="2:44" x14ac:dyDescent="0.25">
      <c r="B81" s="10">
        <v>40</v>
      </c>
      <c r="C81" s="61" cm="1">
        <f t="array" aca="1" ref="C81" ca="1">_xll.RiskGamma(1,1/$B$5)</f>
        <v>100</v>
      </c>
      <c r="D81" s="29">
        <f t="shared" ca="1" si="18"/>
        <v>4000</v>
      </c>
      <c r="E81" s="20">
        <f t="shared" ca="1" si="19"/>
        <v>4390</v>
      </c>
      <c r="F81" s="21" cm="1">
        <f t="array" aca="1" ref="F81" ca="1">_xll.RiskPert($B$8,$E$8,$D$8)</f>
        <v>50</v>
      </c>
      <c r="G81" s="21">
        <f t="shared" ca="1" si="20"/>
        <v>4440</v>
      </c>
      <c r="H81" s="22">
        <f t="shared" ca="1" si="11"/>
        <v>440</v>
      </c>
      <c r="I81" s="61">
        <f t="shared" ca="1" si="21"/>
        <v>4440</v>
      </c>
      <c r="J81" s="28" cm="1">
        <f t="array" aca="1" ref="J81" ca="1">_xll.RiskUniform($B$12,$D$12)</f>
        <v>60</v>
      </c>
      <c r="K81" s="28">
        <f t="shared" ca="1" si="22"/>
        <v>4500</v>
      </c>
      <c r="L81" s="29">
        <f t="shared" ca="1" si="23"/>
        <v>0</v>
      </c>
      <c r="M81" s="20">
        <f t="shared" ca="1" si="32"/>
        <v>4500</v>
      </c>
      <c r="N81" s="21" cm="1">
        <f t="array" aca="1" ref="N81" ca="1">_xll.RiskWeibull($B$15,$C$15)</f>
        <v>93.543756289254645</v>
      </c>
      <c r="O81" s="21">
        <f t="shared" ca="1" si="25"/>
        <v>4593.5437562892548</v>
      </c>
      <c r="P81" s="22">
        <f t="shared" ca="1" si="12"/>
        <v>0</v>
      </c>
      <c r="Q81" s="61">
        <f t="shared" ca="1" si="26"/>
        <v>4593.5437562892548</v>
      </c>
      <c r="R81" s="28" cm="1">
        <f t="array" aca="1" ref="R81" ca="1">_xll.RiskGamma($B$18,1/$C$18)</f>
        <v>100</v>
      </c>
      <c r="S81" s="28" cm="1">
        <f t="array" aca="1" ref="S81" ca="1">_xll.RiskUniform($B$21,$C$21)</f>
        <v>20</v>
      </c>
      <c r="T81" s="28">
        <f t="shared" ca="1" si="27"/>
        <v>4713.5437562892548</v>
      </c>
      <c r="U81" s="28">
        <f t="shared" ca="1" si="13"/>
        <v>100</v>
      </c>
      <c r="V81" s="20">
        <f t="shared" ca="1" si="46"/>
        <v>4713.5437562892548</v>
      </c>
      <c r="W81" s="21">
        <f t="shared" si="28"/>
        <v>120</v>
      </c>
      <c r="X81" s="21">
        <f t="shared" ca="1" si="0"/>
        <v>4833.5437562892548</v>
      </c>
      <c r="Y81" s="22">
        <f t="shared" ca="1" si="1"/>
        <v>0</v>
      </c>
      <c r="Z81" s="61">
        <f t="shared" ca="1" si="36"/>
        <v>4833.5437562892548</v>
      </c>
      <c r="AA81" s="28" cm="1">
        <f t="array" aca="1" ref="AA81" ca="1">_xll.RiskPert($B$27,$C$27,$D$27)</f>
        <v>99.666666666666671</v>
      </c>
      <c r="AB81" s="28">
        <f t="shared" ca="1" si="15"/>
        <v>4933.2104229559218</v>
      </c>
      <c r="AC81" s="29">
        <f t="shared" ca="1" si="37"/>
        <v>0</v>
      </c>
      <c r="AD81" s="20" cm="1">
        <f t="array" aca="1" ref="AD81" ca="1">IF(MOD(ROW()-42, 8) = 0,INDEX(AB:AB,ROW()),INDEX(AF:AF,ROW()-1))</f>
        <v>5108.2104229559218</v>
      </c>
      <c r="AE81" s="21" cm="1">
        <f t="array" aca="1" ref="AE81" ca="1">_xll.RiskUniform($B$30,$D$30)</f>
        <v>25</v>
      </c>
      <c r="AF81" s="21">
        <f t="shared" ca="1" si="29"/>
        <v>5133.2104229559218</v>
      </c>
      <c r="AG81" s="22">
        <f t="shared" ca="1" si="38"/>
        <v>274.66666666666697</v>
      </c>
      <c r="AH81" s="98" t="str">
        <f t="shared" ca="1" si="39"/>
        <v>Not Yet</v>
      </c>
      <c r="AI81" s="100">
        <f t="shared" ca="1" si="30"/>
        <v>1133.2104229559218</v>
      </c>
      <c r="AJ81" s="103" cm="1">
        <f t="array" aca="1" ref="AJ81" ca="1">_xll.RiskBernoulli(0.02)</f>
        <v>0.02</v>
      </c>
      <c r="AK81" s="115">
        <f t="shared" ca="1" si="40"/>
        <v>1133.2104229559218</v>
      </c>
      <c r="AL81" s="115">
        <f t="shared" ca="1" si="41"/>
        <v>440</v>
      </c>
      <c r="AM81" s="115">
        <f t="shared" ca="1" si="42"/>
        <v>100</v>
      </c>
      <c r="AN81" s="115">
        <f t="shared" ca="1" si="43"/>
        <v>0</v>
      </c>
      <c r="AO81" s="53">
        <f t="shared" ca="1" si="44"/>
        <v>274.66666666666697</v>
      </c>
      <c r="AP81" s="52">
        <f t="shared" ca="1" si="45"/>
        <v>0.02</v>
      </c>
      <c r="AQ81" s="52">
        <f t="shared" ca="1" si="16"/>
        <v>1</v>
      </c>
      <c r="AR81" s="115">
        <f t="shared" ca="1" si="17"/>
        <v>1133.2104229559216</v>
      </c>
    </row>
    <row r="82" spans="2:44" x14ac:dyDescent="0.25">
      <c r="B82" s="8">
        <v>41</v>
      </c>
      <c r="C82" s="23" cm="1">
        <f t="array" aca="1" ref="C82" ca="1">_xll.RiskGamma(1,1/$B$5)</f>
        <v>100</v>
      </c>
      <c r="D82" s="25">
        <f t="shared" ca="1" si="18"/>
        <v>4100</v>
      </c>
      <c r="E82" s="15">
        <f t="shared" ca="1" si="19"/>
        <v>4500</v>
      </c>
      <c r="F82" s="16" cm="1">
        <f t="array" aca="1" ref="F82" ca="1">_xll.RiskPert($B$8,$E$8,$D$8)</f>
        <v>50</v>
      </c>
      <c r="G82" s="16">
        <f t="shared" ca="1" si="20"/>
        <v>4550</v>
      </c>
      <c r="H82" s="17">
        <f t="shared" ca="1" si="11"/>
        <v>450</v>
      </c>
      <c r="I82" s="23">
        <f t="shared" ca="1" si="21"/>
        <v>4550</v>
      </c>
      <c r="J82" s="24" cm="1">
        <f t="array" aca="1" ref="J82" ca="1">_xll.RiskUniform($B$12,$D$12)</f>
        <v>60</v>
      </c>
      <c r="K82" s="24">
        <f t="shared" ca="1" si="22"/>
        <v>4610</v>
      </c>
      <c r="L82" s="25">
        <f t="shared" ca="1" si="23"/>
        <v>0</v>
      </c>
      <c r="M82" s="15">
        <f t="shared" ca="1" si="32"/>
        <v>4610</v>
      </c>
      <c r="N82" s="16" cm="1">
        <f t="array" aca="1" ref="N82" ca="1">_xll.RiskWeibull($B$15,$C$15)</f>
        <v>93.543756289254645</v>
      </c>
      <c r="O82" s="16">
        <f t="shared" ca="1" si="25"/>
        <v>4703.5437562892548</v>
      </c>
      <c r="P82" s="17">
        <f t="shared" ca="1" si="12"/>
        <v>0</v>
      </c>
      <c r="Q82" s="23">
        <f t="shared" ca="1" si="26"/>
        <v>4703.5437562892548</v>
      </c>
      <c r="R82" s="24" cm="1">
        <f t="array" aca="1" ref="R82" ca="1">_xll.RiskGamma($B$18,1/$C$18)</f>
        <v>100</v>
      </c>
      <c r="S82" s="24" cm="1">
        <f t="array" aca="1" ref="S82" ca="1">_xll.RiskUniform($B$21,$C$21)</f>
        <v>20</v>
      </c>
      <c r="T82" s="24">
        <f t="shared" ca="1" si="27"/>
        <v>4823.5437562892548</v>
      </c>
      <c r="U82" s="24">
        <f t="shared" ca="1" si="13"/>
        <v>100</v>
      </c>
      <c r="V82" s="15">
        <f ca="1">$T$89</f>
        <v>5593.5437562892548</v>
      </c>
      <c r="W82" s="16">
        <f t="shared" si="28"/>
        <v>120</v>
      </c>
      <c r="X82" s="16">
        <f t="shared" ca="1" si="0"/>
        <v>5713.5437562892548</v>
      </c>
      <c r="Y82" s="17">
        <f t="shared" ca="1" si="1"/>
        <v>770</v>
      </c>
      <c r="Z82" s="23">
        <f t="shared" ca="1" si="36"/>
        <v>5713.5437562892548</v>
      </c>
      <c r="AA82" s="24" cm="1">
        <f t="array" aca="1" ref="AA82" ca="1">_xll.RiskPert($B$27,$C$27,$D$27)</f>
        <v>99.666666666666671</v>
      </c>
      <c r="AB82" s="24">
        <f t="shared" ca="1" si="15"/>
        <v>5813.2104229559218</v>
      </c>
      <c r="AC82" s="25">
        <f t="shared" ca="1" si="37"/>
        <v>0</v>
      </c>
      <c r="AD82" s="15" cm="1">
        <f t="array" aca="1" ref="AD82" ca="1">IF(MOD(ROW()-42, 8) = 0,INDEX(AB:AB,ROW()),INDEX(AF:AF,ROW()-1))</f>
        <v>5813.2104229559218</v>
      </c>
      <c r="AE82" s="16" cm="1">
        <f t="array" aca="1" ref="AE82" ca="1">_xll.RiskUniform($B$30,$D$30)</f>
        <v>25</v>
      </c>
      <c r="AF82" s="16">
        <f t="shared" ca="1" si="29"/>
        <v>5838.2104229559218</v>
      </c>
      <c r="AG82" s="17">
        <f t="shared" ca="1" si="38"/>
        <v>99.66666666666697</v>
      </c>
      <c r="AH82" s="96" t="str">
        <f t="shared" ca="1" si="39"/>
        <v>Not Yet</v>
      </c>
      <c r="AI82" s="100" cm="1">
        <f t="array" aca="1" ref="AI82" ca="1">_xll.RiskOutput()+AF82-D82</f>
        <v>1738.2104229559218</v>
      </c>
      <c r="AJ82" s="101" cm="1">
        <f t="array" aca="1" ref="AJ82" ca="1">_xll.RiskBernoulli(0.02)</f>
        <v>0.02</v>
      </c>
      <c r="AK82" s="113">
        <f t="shared" ca="1" si="40"/>
        <v>1738.2104229559218</v>
      </c>
      <c r="AL82" s="113">
        <f t="shared" ca="1" si="41"/>
        <v>450</v>
      </c>
      <c r="AM82" s="113">
        <f t="shared" ca="1" si="42"/>
        <v>100</v>
      </c>
      <c r="AN82" s="113">
        <f t="shared" ca="1" si="43"/>
        <v>770</v>
      </c>
      <c r="AO82" s="49">
        <f t="shared" ca="1" si="44"/>
        <v>99.66666666666697</v>
      </c>
      <c r="AP82" s="50">
        <f t="shared" ca="1" si="45"/>
        <v>0.02</v>
      </c>
      <c r="AQ82" s="48" t="str">
        <f t="shared" ca="1" si="16"/>
        <v/>
      </c>
      <c r="AR82" s="113">
        <f t="shared" ca="1" si="17"/>
        <v>1738.2104229559216</v>
      </c>
    </row>
    <row r="83" spans="2:44" x14ac:dyDescent="0.25">
      <c r="B83" s="9">
        <v>42</v>
      </c>
      <c r="C83" s="26" cm="1">
        <f t="array" aca="1" ref="C83" ca="1">_xll.RiskGamma(1,1/$B$5)</f>
        <v>100</v>
      </c>
      <c r="D83" s="27">
        <f t="shared" ca="1" si="18"/>
        <v>4200</v>
      </c>
      <c r="E83" s="18">
        <f t="shared" ca="1" si="19"/>
        <v>4610</v>
      </c>
      <c r="F83" s="6" cm="1">
        <f t="array" aca="1" ref="F83" ca="1">_xll.RiskPert($B$8,$E$8,$D$8)</f>
        <v>50</v>
      </c>
      <c r="G83" s="6">
        <f t="shared" ca="1" si="20"/>
        <v>4660</v>
      </c>
      <c r="H83" s="19">
        <f t="shared" ca="1" si="11"/>
        <v>460</v>
      </c>
      <c r="I83" s="26">
        <f t="shared" ca="1" si="21"/>
        <v>4660</v>
      </c>
      <c r="J83" s="7" cm="1">
        <f t="array" aca="1" ref="J83" ca="1">_xll.RiskUniform($B$12,$D$12)</f>
        <v>60</v>
      </c>
      <c r="K83" s="7">
        <f t="shared" ca="1" si="22"/>
        <v>4720</v>
      </c>
      <c r="L83" s="27">
        <f t="shared" ca="1" si="23"/>
        <v>0</v>
      </c>
      <c r="M83" s="18">
        <f t="shared" ca="1" si="32"/>
        <v>4720</v>
      </c>
      <c r="N83" s="6" cm="1">
        <f t="array" aca="1" ref="N83" ca="1">_xll.RiskWeibull($B$15,$C$15)</f>
        <v>93.543756289254645</v>
      </c>
      <c r="O83" s="6">
        <f t="shared" ca="1" si="25"/>
        <v>4813.5437562892548</v>
      </c>
      <c r="P83" s="19">
        <f t="shared" ca="1" si="12"/>
        <v>0</v>
      </c>
      <c r="Q83" s="26">
        <f t="shared" ca="1" si="26"/>
        <v>4813.5437562892548</v>
      </c>
      <c r="R83" s="7" cm="1">
        <f t="array" aca="1" ref="R83" ca="1">_xll.RiskGamma($B$18,1/$C$18)</f>
        <v>100</v>
      </c>
      <c r="S83" s="7" cm="1">
        <f t="array" aca="1" ref="S83" ca="1">_xll.RiskUniform($B$21,$C$21)</f>
        <v>20</v>
      </c>
      <c r="T83" s="7">
        <f t="shared" ca="1" si="27"/>
        <v>4933.5437562892548</v>
      </c>
      <c r="U83" s="165">
        <f t="shared" ca="1" si="13"/>
        <v>100</v>
      </c>
      <c r="V83" s="18">
        <f t="shared" ref="V83:V89" ca="1" si="47">$T$89</f>
        <v>5593.5437562892548</v>
      </c>
      <c r="W83" s="166">
        <f t="shared" si="28"/>
        <v>120</v>
      </c>
      <c r="X83" s="166">
        <f t="shared" ca="1" si="0"/>
        <v>5713.5437562892548</v>
      </c>
      <c r="Y83" s="19">
        <f t="shared" ca="1" si="1"/>
        <v>660</v>
      </c>
      <c r="Z83" s="26">
        <f t="shared" ca="1" si="36"/>
        <v>5713.5437562892548</v>
      </c>
      <c r="AA83" s="7" cm="1">
        <f t="array" aca="1" ref="AA83" ca="1">_xll.RiskPert($B$27,$C$27,$D$27)</f>
        <v>99.666666666666671</v>
      </c>
      <c r="AB83" s="7">
        <f t="shared" ca="1" si="15"/>
        <v>5813.2104229559218</v>
      </c>
      <c r="AC83" s="27">
        <f t="shared" ca="1" si="37"/>
        <v>0</v>
      </c>
      <c r="AD83" s="18" cm="1">
        <f t="array" aca="1" ref="AD83" ca="1">IF(MOD(ROW()-42, 8) = 0,INDEX(AB:AB,ROW()),INDEX(AF:AF,ROW()-1))</f>
        <v>5838.2104229559218</v>
      </c>
      <c r="AE83" s="6" cm="1">
        <f t="array" aca="1" ref="AE83" ca="1">_xll.RiskUniform($B$30,$D$30)</f>
        <v>25</v>
      </c>
      <c r="AF83" s="6">
        <f t="shared" ca="1" si="29"/>
        <v>5863.2104229559218</v>
      </c>
      <c r="AG83" s="19">
        <f t="shared" ca="1" si="38"/>
        <v>124.66666666666697</v>
      </c>
      <c r="AH83" s="97" t="str">
        <f t="shared" ca="1" si="39"/>
        <v>Not Yet</v>
      </c>
      <c r="AI83" s="100">
        <f t="shared" ca="1" si="30"/>
        <v>1663.2104229559218</v>
      </c>
      <c r="AJ83" s="102" cm="1">
        <f t="array" aca="1" ref="AJ83" ca="1">_xll.RiskBernoulli(0.02)</f>
        <v>0.02</v>
      </c>
      <c r="AK83" s="114">
        <f t="shared" ca="1" si="40"/>
        <v>1663.2104229559218</v>
      </c>
      <c r="AL83" s="114">
        <f t="shared" ca="1" si="41"/>
        <v>460</v>
      </c>
      <c r="AM83" s="114">
        <f t="shared" ca="1" si="42"/>
        <v>100</v>
      </c>
      <c r="AN83" s="114">
        <f t="shared" ca="1" si="43"/>
        <v>660</v>
      </c>
      <c r="AO83" s="51">
        <f t="shared" ca="1" si="44"/>
        <v>124.66666666666697</v>
      </c>
      <c r="AP83" s="50">
        <f t="shared" ca="1" si="45"/>
        <v>0.02</v>
      </c>
      <c r="AQ83" s="50" t="str">
        <f t="shared" ca="1" si="16"/>
        <v/>
      </c>
      <c r="AR83" s="114">
        <f t="shared" ca="1" si="17"/>
        <v>1663.2104229559216</v>
      </c>
    </row>
    <row r="84" spans="2:44" x14ac:dyDescent="0.25">
      <c r="B84" s="9">
        <v>43</v>
      </c>
      <c r="C84" s="26" cm="1">
        <f t="array" aca="1" ref="C84" ca="1">_xll.RiskGamma(1,1/$B$5)</f>
        <v>100</v>
      </c>
      <c r="D84" s="27">
        <f t="shared" ca="1" si="18"/>
        <v>4300</v>
      </c>
      <c r="E84" s="18">
        <f t="shared" ca="1" si="19"/>
        <v>4720</v>
      </c>
      <c r="F84" s="6" cm="1">
        <f t="array" aca="1" ref="F84" ca="1">_xll.RiskPert($B$8,$E$8,$D$8)</f>
        <v>50</v>
      </c>
      <c r="G84" s="6">
        <f t="shared" ca="1" si="20"/>
        <v>4770</v>
      </c>
      <c r="H84" s="19">
        <f t="shared" ca="1" si="11"/>
        <v>470</v>
      </c>
      <c r="I84" s="26">
        <f t="shared" ca="1" si="21"/>
        <v>4770</v>
      </c>
      <c r="J84" s="7" cm="1">
        <f t="array" aca="1" ref="J84" ca="1">_xll.RiskUniform($B$12,$D$12)</f>
        <v>60</v>
      </c>
      <c r="K84" s="7">
        <f t="shared" ca="1" si="22"/>
        <v>4830</v>
      </c>
      <c r="L84" s="27">
        <f t="shared" ca="1" si="23"/>
        <v>0</v>
      </c>
      <c r="M84" s="18">
        <f t="shared" ca="1" si="32"/>
        <v>4830</v>
      </c>
      <c r="N84" s="6" cm="1">
        <f t="array" aca="1" ref="N84" ca="1">_xll.RiskWeibull($B$15,$C$15)</f>
        <v>93.543756289254645</v>
      </c>
      <c r="O84" s="6">
        <f t="shared" ca="1" si="25"/>
        <v>4923.5437562892548</v>
      </c>
      <c r="P84" s="19">
        <f t="shared" ca="1" si="12"/>
        <v>0</v>
      </c>
      <c r="Q84" s="26">
        <f t="shared" ca="1" si="26"/>
        <v>4923.5437562892548</v>
      </c>
      <c r="R84" s="7" cm="1">
        <f t="array" aca="1" ref="R84" ca="1">_xll.RiskGamma($B$18,1/$C$18)</f>
        <v>100</v>
      </c>
      <c r="S84" s="7" cm="1">
        <f t="array" aca="1" ref="S84" ca="1">_xll.RiskUniform($B$21,$C$21)</f>
        <v>20</v>
      </c>
      <c r="T84" s="7">
        <f t="shared" ca="1" si="27"/>
        <v>5043.5437562892548</v>
      </c>
      <c r="U84" s="165">
        <f t="shared" ca="1" si="13"/>
        <v>100</v>
      </c>
      <c r="V84" s="18">
        <f t="shared" ca="1" si="47"/>
        <v>5593.5437562892548</v>
      </c>
      <c r="W84" s="166">
        <f t="shared" si="28"/>
        <v>120</v>
      </c>
      <c r="X84" s="166">
        <f t="shared" ca="1" si="0"/>
        <v>5713.5437562892548</v>
      </c>
      <c r="Y84" s="19">
        <f t="shared" ca="1" si="1"/>
        <v>550</v>
      </c>
      <c r="Z84" s="26">
        <f t="shared" ca="1" si="36"/>
        <v>5713.5437562892548</v>
      </c>
      <c r="AA84" s="7" cm="1">
        <f t="array" aca="1" ref="AA84" ca="1">_xll.RiskPert($B$27,$C$27,$D$27)</f>
        <v>99.666666666666671</v>
      </c>
      <c r="AB84" s="7">
        <f t="shared" ca="1" si="15"/>
        <v>5813.2104229559218</v>
      </c>
      <c r="AC84" s="27">
        <f t="shared" ca="1" si="37"/>
        <v>0</v>
      </c>
      <c r="AD84" s="18" cm="1">
        <f t="array" aca="1" ref="AD84" ca="1">IF(MOD(ROW()-42, 8) = 0,INDEX(AB:AB,ROW()),INDEX(AF:AF,ROW()-1))</f>
        <v>5863.2104229559218</v>
      </c>
      <c r="AE84" s="6" cm="1">
        <f t="array" aca="1" ref="AE84" ca="1">_xll.RiskUniform($B$30,$D$30)</f>
        <v>25</v>
      </c>
      <c r="AF84" s="6">
        <f t="shared" ca="1" si="29"/>
        <v>5888.2104229559218</v>
      </c>
      <c r="AG84" s="19">
        <f t="shared" ca="1" si="38"/>
        <v>149.66666666666697</v>
      </c>
      <c r="AH84" s="97" t="str">
        <f t="shared" ca="1" si="39"/>
        <v>Not Yet</v>
      </c>
      <c r="AI84" s="100">
        <f t="shared" ca="1" si="30"/>
        <v>1588.2104229559218</v>
      </c>
      <c r="AJ84" s="102" cm="1">
        <f t="array" aca="1" ref="AJ84" ca="1">_xll.RiskBernoulli(0.02)</f>
        <v>0.02</v>
      </c>
      <c r="AK84" s="114">
        <f t="shared" ca="1" si="40"/>
        <v>1588.2104229559218</v>
      </c>
      <c r="AL84" s="114">
        <f t="shared" ca="1" si="41"/>
        <v>470</v>
      </c>
      <c r="AM84" s="114">
        <f t="shared" ca="1" si="42"/>
        <v>100</v>
      </c>
      <c r="AN84" s="114">
        <f t="shared" ca="1" si="43"/>
        <v>550</v>
      </c>
      <c r="AO84" s="51">
        <f t="shared" ca="1" si="44"/>
        <v>149.66666666666697</v>
      </c>
      <c r="AP84" s="50">
        <f t="shared" ca="1" si="45"/>
        <v>0.02</v>
      </c>
      <c r="AQ84" s="50" t="str">
        <f t="shared" ca="1" si="16"/>
        <v/>
      </c>
      <c r="AR84" s="114">
        <f t="shared" ca="1" si="17"/>
        <v>1588.2104229559216</v>
      </c>
    </row>
    <row r="85" spans="2:44" x14ac:dyDescent="0.25">
      <c r="B85" s="9">
        <v>44</v>
      </c>
      <c r="C85" s="26" cm="1">
        <f t="array" aca="1" ref="C85" ca="1">_xll.RiskGamma(1,1/$B$5)</f>
        <v>100</v>
      </c>
      <c r="D85" s="27">
        <f t="shared" ca="1" si="18"/>
        <v>4400</v>
      </c>
      <c r="E85" s="18">
        <f t="shared" ca="1" si="19"/>
        <v>4830</v>
      </c>
      <c r="F85" s="6" cm="1">
        <f t="array" aca="1" ref="F85" ca="1">_xll.RiskPert($B$8,$E$8,$D$8)</f>
        <v>50</v>
      </c>
      <c r="G85" s="6">
        <f t="shared" ca="1" si="20"/>
        <v>4880</v>
      </c>
      <c r="H85" s="19">
        <f t="shared" ca="1" si="11"/>
        <v>480</v>
      </c>
      <c r="I85" s="26">
        <f t="shared" ca="1" si="21"/>
        <v>4880</v>
      </c>
      <c r="J85" s="7" cm="1">
        <f t="array" aca="1" ref="J85" ca="1">_xll.RiskUniform($B$12,$D$12)</f>
        <v>60</v>
      </c>
      <c r="K85" s="7">
        <f t="shared" ca="1" si="22"/>
        <v>4940</v>
      </c>
      <c r="L85" s="27">
        <f t="shared" ca="1" si="23"/>
        <v>0</v>
      </c>
      <c r="M85" s="18">
        <f t="shared" ca="1" si="32"/>
        <v>4940</v>
      </c>
      <c r="N85" s="6" cm="1">
        <f t="array" aca="1" ref="N85" ca="1">_xll.RiskWeibull($B$15,$C$15)</f>
        <v>93.543756289254645</v>
      </c>
      <c r="O85" s="6">
        <f t="shared" ca="1" si="25"/>
        <v>5033.5437562892548</v>
      </c>
      <c r="P85" s="19">
        <f t="shared" ca="1" si="12"/>
        <v>0</v>
      </c>
      <c r="Q85" s="26">
        <f t="shared" ca="1" si="26"/>
        <v>5033.5437562892548</v>
      </c>
      <c r="R85" s="7" cm="1">
        <f t="array" aca="1" ref="R85" ca="1">_xll.RiskGamma($B$18,1/$C$18)</f>
        <v>100</v>
      </c>
      <c r="S85" s="7" cm="1">
        <f t="array" aca="1" ref="S85" ca="1">_xll.RiskUniform($B$21,$C$21)</f>
        <v>20</v>
      </c>
      <c r="T85" s="7">
        <f t="shared" ca="1" si="27"/>
        <v>5153.5437562892548</v>
      </c>
      <c r="U85" s="165">
        <f t="shared" ca="1" si="13"/>
        <v>100</v>
      </c>
      <c r="V85" s="18">
        <f t="shared" ca="1" si="47"/>
        <v>5593.5437562892548</v>
      </c>
      <c r="W85" s="166">
        <f t="shared" si="28"/>
        <v>120</v>
      </c>
      <c r="X85" s="166">
        <f t="shared" ca="1" si="0"/>
        <v>5713.5437562892548</v>
      </c>
      <c r="Y85" s="19">
        <f t="shared" ca="1" si="1"/>
        <v>440</v>
      </c>
      <c r="Z85" s="26">
        <f t="shared" ca="1" si="36"/>
        <v>5713.5437562892548</v>
      </c>
      <c r="AA85" s="7" cm="1">
        <f t="array" aca="1" ref="AA85" ca="1">_xll.RiskPert($B$27,$C$27,$D$27)</f>
        <v>99.666666666666671</v>
      </c>
      <c r="AB85" s="7">
        <f t="shared" ca="1" si="15"/>
        <v>5813.2104229559218</v>
      </c>
      <c r="AC85" s="27">
        <f t="shared" ca="1" si="37"/>
        <v>0</v>
      </c>
      <c r="AD85" s="18" cm="1">
        <f t="array" aca="1" ref="AD85" ca="1">IF(MOD(ROW()-42, 8) = 0,INDEX(AB:AB,ROW()),INDEX(AF:AF,ROW()-1))</f>
        <v>5888.2104229559218</v>
      </c>
      <c r="AE85" s="6" cm="1">
        <f t="array" aca="1" ref="AE85" ca="1">_xll.RiskUniform($B$30,$D$30)</f>
        <v>25</v>
      </c>
      <c r="AF85" s="6">
        <f t="shared" ca="1" si="29"/>
        <v>5913.2104229559218</v>
      </c>
      <c r="AG85" s="19">
        <f t="shared" ca="1" si="38"/>
        <v>174.66666666666697</v>
      </c>
      <c r="AH85" s="97" t="str">
        <f t="shared" ca="1" si="39"/>
        <v>Not Yet</v>
      </c>
      <c r="AI85" s="100">
        <f t="shared" ca="1" si="30"/>
        <v>1513.2104229559218</v>
      </c>
      <c r="AJ85" s="102" cm="1">
        <f t="array" aca="1" ref="AJ85" ca="1">_xll.RiskBernoulli(0.02)</f>
        <v>0.02</v>
      </c>
      <c r="AK85" s="114">
        <f t="shared" ca="1" si="40"/>
        <v>1513.2104229559218</v>
      </c>
      <c r="AL85" s="114">
        <f t="shared" ca="1" si="41"/>
        <v>480</v>
      </c>
      <c r="AM85" s="114">
        <f t="shared" ca="1" si="42"/>
        <v>100</v>
      </c>
      <c r="AN85" s="114">
        <f t="shared" ca="1" si="43"/>
        <v>440</v>
      </c>
      <c r="AO85" s="51">
        <f t="shared" ca="1" si="44"/>
        <v>174.66666666666697</v>
      </c>
      <c r="AP85" s="50">
        <f t="shared" ca="1" si="45"/>
        <v>0.02</v>
      </c>
      <c r="AQ85" s="50" t="str">
        <f t="shared" ca="1" si="16"/>
        <v/>
      </c>
      <c r="AR85" s="114">
        <f t="shared" ca="1" si="17"/>
        <v>1513.2104229559216</v>
      </c>
    </row>
    <row r="86" spans="2:44" x14ac:dyDescent="0.25">
      <c r="B86" s="9">
        <v>45</v>
      </c>
      <c r="C86" s="26" cm="1">
        <f t="array" aca="1" ref="C86" ca="1">_xll.RiskGamma(1,1/$B$5)</f>
        <v>100</v>
      </c>
      <c r="D86" s="27">
        <f t="shared" ca="1" si="18"/>
        <v>4500</v>
      </c>
      <c r="E86" s="18">
        <f t="shared" ca="1" si="19"/>
        <v>4940</v>
      </c>
      <c r="F86" s="6" cm="1">
        <f t="array" aca="1" ref="F86" ca="1">_xll.RiskPert($B$8,$E$8,$D$8)</f>
        <v>50</v>
      </c>
      <c r="G86" s="6">
        <f t="shared" ca="1" si="20"/>
        <v>4990</v>
      </c>
      <c r="H86" s="19">
        <f t="shared" ca="1" si="11"/>
        <v>490</v>
      </c>
      <c r="I86" s="26">
        <f t="shared" ca="1" si="21"/>
        <v>4990</v>
      </c>
      <c r="J86" s="7" cm="1">
        <f t="array" aca="1" ref="J86" ca="1">_xll.RiskUniform($B$12,$D$12)</f>
        <v>60</v>
      </c>
      <c r="K86" s="7">
        <f t="shared" ca="1" si="22"/>
        <v>5050</v>
      </c>
      <c r="L86" s="27">
        <f t="shared" ca="1" si="23"/>
        <v>0</v>
      </c>
      <c r="M86" s="18">
        <f t="shared" ca="1" si="32"/>
        <v>5050</v>
      </c>
      <c r="N86" s="6" cm="1">
        <f t="array" aca="1" ref="N86" ca="1">_xll.RiskWeibull($B$15,$C$15)</f>
        <v>93.543756289254645</v>
      </c>
      <c r="O86" s="6">
        <f t="shared" ca="1" si="25"/>
        <v>5143.5437562892548</v>
      </c>
      <c r="P86" s="19">
        <f t="shared" ca="1" si="12"/>
        <v>0</v>
      </c>
      <c r="Q86" s="26">
        <f t="shared" ca="1" si="26"/>
        <v>5143.5437562892548</v>
      </c>
      <c r="R86" s="7" cm="1">
        <f t="array" aca="1" ref="R86" ca="1">_xll.RiskGamma($B$18,1/$C$18)</f>
        <v>100</v>
      </c>
      <c r="S86" s="7" cm="1">
        <f t="array" aca="1" ref="S86" ca="1">_xll.RiskUniform($B$21,$C$21)</f>
        <v>20</v>
      </c>
      <c r="T86" s="7">
        <f t="shared" ca="1" si="27"/>
        <v>5263.5437562892548</v>
      </c>
      <c r="U86" s="165">
        <f t="shared" ca="1" si="13"/>
        <v>100</v>
      </c>
      <c r="V86" s="18">
        <f t="shared" ca="1" si="47"/>
        <v>5593.5437562892548</v>
      </c>
      <c r="W86" s="166">
        <f t="shared" si="28"/>
        <v>120</v>
      </c>
      <c r="X86" s="166">
        <f t="shared" ca="1" si="0"/>
        <v>5713.5437562892548</v>
      </c>
      <c r="Y86" s="19">
        <f t="shared" ca="1" si="1"/>
        <v>330</v>
      </c>
      <c r="Z86" s="26">
        <f t="shared" ca="1" si="36"/>
        <v>5713.5437562892548</v>
      </c>
      <c r="AA86" s="7" cm="1">
        <f t="array" aca="1" ref="AA86" ca="1">_xll.RiskPert($B$27,$C$27,$D$27)</f>
        <v>99.666666666666671</v>
      </c>
      <c r="AB86" s="7">
        <f t="shared" ca="1" si="15"/>
        <v>5813.2104229559218</v>
      </c>
      <c r="AC86" s="27">
        <f t="shared" ca="1" si="37"/>
        <v>0</v>
      </c>
      <c r="AD86" s="18" cm="1">
        <f t="array" aca="1" ref="AD86" ca="1">IF(MOD(ROW()-42, 8) = 0,INDEX(AB:AB,ROW()),INDEX(AF:AF,ROW()-1))</f>
        <v>5913.2104229559218</v>
      </c>
      <c r="AE86" s="6" cm="1">
        <f t="array" aca="1" ref="AE86" ca="1">_xll.RiskUniform($B$30,$D$30)</f>
        <v>25</v>
      </c>
      <c r="AF86" s="6">
        <f t="shared" ca="1" si="29"/>
        <v>5938.2104229559218</v>
      </c>
      <c r="AG86" s="19">
        <f t="shared" ca="1" si="38"/>
        <v>199.66666666666697</v>
      </c>
      <c r="AH86" s="97" t="str">
        <f t="shared" ca="1" si="39"/>
        <v>Not Yet</v>
      </c>
      <c r="AI86" s="100">
        <f t="shared" ca="1" si="30"/>
        <v>1438.2104229559218</v>
      </c>
      <c r="AJ86" s="102" cm="1">
        <f t="array" aca="1" ref="AJ86" ca="1">_xll.RiskBernoulli(0.02)</f>
        <v>0.02</v>
      </c>
      <c r="AK86" s="114">
        <f t="shared" ca="1" si="40"/>
        <v>1438.2104229559218</v>
      </c>
      <c r="AL86" s="114">
        <f t="shared" ca="1" si="41"/>
        <v>490</v>
      </c>
      <c r="AM86" s="114">
        <f t="shared" ca="1" si="42"/>
        <v>100</v>
      </c>
      <c r="AN86" s="114">
        <f t="shared" ca="1" si="43"/>
        <v>330</v>
      </c>
      <c r="AO86" s="51">
        <f t="shared" ca="1" si="44"/>
        <v>199.66666666666697</v>
      </c>
      <c r="AP86" s="50">
        <f t="shared" ca="1" si="45"/>
        <v>0.02</v>
      </c>
      <c r="AQ86" s="50">
        <f t="shared" ca="1" si="16"/>
        <v>1</v>
      </c>
      <c r="AR86" s="114">
        <f t="shared" ca="1" si="17"/>
        <v>1438.2104229559216</v>
      </c>
    </row>
    <row r="87" spans="2:44" x14ac:dyDescent="0.25">
      <c r="B87" s="9">
        <v>46</v>
      </c>
      <c r="C87" s="26" cm="1">
        <f t="array" aca="1" ref="C87" ca="1">_xll.RiskGamma(1,1/$B$5)</f>
        <v>100</v>
      </c>
      <c r="D87" s="27">
        <f t="shared" ca="1" si="18"/>
        <v>4600</v>
      </c>
      <c r="E87" s="18">
        <f t="shared" ca="1" si="19"/>
        <v>5050</v>
      </c>
      <c r="F87" s="6" cm="1">
        <f t="array" aca="1" ref="F87" ca="1">_xll.RiskPert($B$8,$E$8,$D$8)</f>
        <v>50</v>
      </c>
      <c r="G87" s="6">
        <f t="shared" ca="1" si="20"/>
        <v>5100</v>
      </c>
      <c r="H87" s="19">
        <f t="shared" ca="1" si="11"/>
        <v>500</v>
      </c>
      <c r="I87" s="26">
        <f t="shared" ca="1" si="21"/>
        <v>5100</v>
      </c>
      <c r="J87" s="7" cm="1">
        <f t="array" aca="1" ref="J87" ca="1">_xll.RiskUniform($B$12,$D$12)</f>
        <v>60</v>
      </c>
      <c r="K87" s="7">
        <f t="shared" ca="1" si="22"/>
        <v>5160</v>
      </c>
      <c r="L87" s="27">
        <f t="shared" ca="1" si="23"/>
        <v>0</v>
      </c>
      <c r="M87" s="18">
        <f t="shared" ca="1" si="32"/>
        <v>5160</v>
      </c>
      <c r="N87" s="6" cm="1">
        <f t="array" aca="1" ref="N87" ca="1">_xll.RiskWeibull($B$15,$C$15)</f>
        <v>93.543756289254645</v>
      </c>
      <c r="O87" s="6">
        <f t="shared" ca="1" si="25"/>
        <v>5253.5437562892548</v>
      </c>
      <c r="P87" s="19">
        <f t="shared" ca="1" si="12"/>
        <v>0</v>
      </c>
      <c r="Q87" s="26">
        <f t="shared" ca="1" si="26"/>
        <v>5253.5437562892548</v>
      </c>
      <c r="R87" s="7" cm="1">
        <f t="array" aca="1" ref="R87" ca="1">_xll.RiskGamma($B$18,1/$C$18)</f>
        <v>100</v>
      </c>
      <c r="S87" s="7" cm="1">
        <f t="array" aca="1" ref="S87" ca="1">_xll.RiskUniform($B$21,$C$21)</f>
        <v>20</v>
      </c>
      <c r="T87" s="7">
        <f t="shared" ca="1" si="27"/>
        <v>5373.5437562892548</v>
      </c>
      <c r="U87" s="165">
        <f t="shared" ca="1" si="13"/>
        <v>100</v>
      </c>
      <c r="V87" s="18">
        <f t="shared" ca="1" si="47"/>
        <v>5593.5437562892548</v>
      </c>
      <c r="W87" s="166">
        <f t="shared" si="28"/>
        <v>120</v>
      </c>
      <c r="X87" s="166">
        <f t="shared" ca="1" si="0"/>
        <v>5713.5437562892548</v>
      </c>
      <c r="Y87" s="19">
        <f t="shared" ca="1" si="1"/>
        <v>220</v>
      </c>
      <c r="Z87" s="26">
        <f t="shared" ca="1" si="36"/>
        <v>5713.5437562892548</v>
      </c>
      <c r="AA87" s="7" cm="1">
        <f t="array" aca="1" ref="AA87" ca="1">_xll.RiskPert($B$27,$C$27,$D$27)</f>
        <v>99.666666666666671</v>
      </c>
      <c r="AB87" s="7">
        <f t="shared" ca="1" si="15"/>
        <v>5813.2104229559218</v>
      </c>
      <c r="AC87" s="27">
        <f t="shared" ca="1" si="37"/>
        <v>0</v>
      </c>
      <c r="AD87" s="18" cm="1">
        <f t="array" aca="1" ref="AD87" ca="1">IF(MOD(ROW()-42, 8) = 0,INDEX(AB:AB,ROW()),INDEX(AF:AF,ROW()-1))</f>
        <v>5938.2104229559218</v>
      </c>
      <c r="AE87" s="6" cm="1">
        <f t="array" aca="1" ref="AE87" ca="1">_xll.RiskUniform($B$30,$D$30)</f>
        <v>25</v>
      </c>
      <c r="AF87" s="6">
        <f t="shared" ca="1" si="29"/>
        <v>5963.2104229559218</v>
      </c>
      <c r="AG87" s="19">
        <f t="shared" ca="1" si="38"/>
        <v>224.66666666666697</v>
      </c>
      <c r="AH87" s="97" t="str">
        <f t="shared" ca="1" si="39"/>
        <v>Not Yet</v>
      </c>
      <c r="AI87" s="100">
        <f t="shared" ca="1" si="30"/>
        <v>1363.2104229559218</v>
      </c>
      <c r="AJ87" s="102" cm="1">
        <f t="array" aca="1" ref="AJ87" ca="1">_xll.RiskBernoulli(0.02)</f>
        <v>0.02</v>
      </c>
      <c r="AK87" s="114">
        <f t="shared" ca="1" si="40"/>
        <v>1363.2104229559218</v>
      </c>
      <c r="AL87" s="114">
        <f t="shared" ca="1" si="41"/>
        <v>500</v>
      </c>
      <c r="AM87" s="114">
        <f t="shared" ca="1" si="42"/>
        <v>100</v>
      </c>
      <c r="AN87" s="114">
        <f t="shared" ca="1" si="43"/>
        <v>220</v>
      </c>
      <c r="AO87" s="51">
        <f t="shared" ca="1" si="44"/>
        <v>224.66666666666697</v>
      </c>
      <c r="AP87" s="50">
        <f t="shared" ca="1" si="45"/>
        <v>0.02</v>
      </c>
      <c r="AQ87" s="50">
        <f t="shared" ca="1" si="16"/>
        <v>1</v>
      </c>
      <c r="AR87" s="114">
        <f t="shared" ca="1" si="17"/>
        <v>1363.2104229559216</v>
      </c>
    </row>
    <row r="88" spans="2:44" x14ac:dyDescent="0.25">
      <c r="B88" s="9">
        <v>47</v>
      </c>
      <c r="C88" s="26" cm="1">
        <f t="array" aca="1" ref="C88" ca="1">_xll.RiskGamma(1,1/$B$5)</f>
        <v>100</v>
      </c>
      <c r="D88" s="27">
        <f t="shared" ca="1" si="18"/>
        <v>4700</v>
      </c>
      <c r="E88" s="18">
        <f t="shared" ca="1" si="19"/>
        <v>5160</v>
      </c>
      <c r="F88" s="6" cm="1">
        <f t="array" aca="1" ref="F88" ca="1">_xll.RiskPert($B$8,$E$8,$D$8)</f>
        <v>50</v>
      </c>
      <c r="G88" s="6">
        <f t="shared" ca="1" si="20"/>
        <v>5210</v>
      </c>
      <c r="H88" s="19">
        <f t="shared" ca="1" si="11"/>
        <v>510</v>
      </c>
      <c r="I88" s="26">
        <f t="shared" ca="1" si="21"/>
        <v>5210</v>
      </c>
      <c r="J88" s="7" cm="1">
        <f t="array" aca="1" ref="J88" ca="1">_xll.RiskUniform($B$12,$D$12)</f>
        <v>60</v>
      </c>
      <c r="K88" s="7">
        <f t="shared" ca="1" si="22"/>
        <v>5270</v>
      </c>
      <c r="L88" s="27">
        <f t="shared" ca="1" si="23"/>
        <v>0</v>
      </c>
      <c r="M88" s="18">
        <f t="shared" ca="1" si="32"/>
        <v>5270</v>
      </c>
      <c r="N88" s="6" cm="1">
        <f t="array" aca="1" ref="N88" ca="1">_xll.RiskWeibull($B$15,$C$15)</f>
        <v>93.543756289254645</v>
      </c>
      <c r="O88" s="6">
        <f t="shared" ca="1" si="25"/>
        <v>5363.5437562892548</v>
      </c>
      <c r="P88" s="19">
        <f t="shared" ca="1" si="12"/>
        <v>0</v>
      </c>
      <c r="Q88" s="26">
        <f t="shared" ca="1" si="26"/>
        <v>5363.5437562892548</v>
      </c>
      <c r="R88" s="7" cm="1">
        <f t="array" aca="1" ref="R88" ca="1">_xll.RiskGamma($B$18,1/$C$18)</f>
        <v>100</v>
      </c>
      <c r="S88" s="7" cm="1">
        <f t="array" aca="1" ref="S88" ca="1">_xll.RiskUniform($B$21,$C$21)</f>
        <v>20</v>
      </c>
      <c r="T88" s="7">
        <f t="shared" ca="1" si="27"/>
        <v>5483.5437562892548</v>
      </c>
      <c r="U88" s="165">
        <f t="shared" ca="1" si="13"/>
        <v>100</v>
      </c>
      <c r="V88" s="18">
        <f t="shared" ca="1" si="47"/>
        <v>5593.5437562892548</v>
      </c>
      <c r="W88" s="166">
        <f t="shared" si="28"/>
        <v>120</v>
      </c>
      <c r="X88" s="166">
        <f t="shared" ca="1" si="0"/>
        <v>5713.5437562892548</v>
      </c>
      <c r="Y88" s="19">
        <f t="shared" ca="1" si="1"/>
        <v>110</v>
      </c>
      <c r="Z88" s="26">
        <f t="shared" ca="1" si="36"/>
        <v>5713.5437562892548</v>
      </c>
      <c r="AA88" s="7" cm="1">
        <f t="array" aca="1" ref="AA88" ca="1">_xll.RiskPert($B$27,$C$27,$D$27)</f>
        <v>99.666666666666671</v>
      </c>
      <c r="AB88" s="7">
        <f t="shared" ca="1" si="15"/>
        <v>5813.2104229559218</v>
      </c>
      <c r="AC88" s="27">
        <f t="shared" ca="1" si="37"/>
        <v>0</v>
      </c>
      <c r="AD88" s="18" cm="1">
        <f t="array" aca="1" ref="AD88" ca="1">IF(MOD(ROW()-42, 8) = 0,INDEX(AB:AB,ROW()),INDEX(AF:AF,ROW()-1))</f>
        <v>5963.2104229559218</v>
      </c>
      <c r="AE88" s="6" cm="1">
        <f t="array" aca="1" ref="AE88" ca="1">_xll.RiskUniform($B$30,$D$30)</f>
        <v>25</v>
      </c>
      <c r="AF88" s="6">
        <f t="shared" ca="1" si="29"/>
        <v>5988.2104229559218</v>
      </c>
      <c r="AG88" s="19">
        <f t="shared" ca="1" si="38"/>
        <v>249.66666666666697</v>
      </c>
      <c r="AH88" s="97" t="str">
        <f t="shared" ca="1" si="39"/>
        <v>Not Yet</v>
      </c>
      <c r="AI88" s="100">
        <f t="shared" ca="1" si="30"/>
        <v>1288.2104229559218</v>
      </c>
      <c r="AJ88" s="102" cm="1">
        <f t="array" aca="1" ref="AJ88" ca="1">_xll.RiskBernoulli(0.02)</f>
        <v>0.02</v>
      </c>
      <c r="AK88" s="114">
        <f t="shared" ca="1" si="40"/>
        <v>1288.2104229559218</v>
      </c>
      <c r="AL88" s="114">
        <f t="shared" ca="1" si="41"/>
        <v>510</v>
      </c>
      <c r="AM88" s="114">
        <f t="shared" ca="1" si="42"/>
        <v>100</v>
      </c>
      <c r="AN88" s="114">
        <f t="shared" ca="1" si="43"/>
        <v>110</v>
      </c>
      <c r="AO88" s="51">
        <f t="shared" ca="1" si="44"/>
        <v>249.66666666666697</v>
      </c>
      <c r="AP88" s="50">
        <f t="shared" ca="1" si="45"/>
        <v>0.02</v>
      </c>
      <c r="AQ88" s="50">
        <f t="shared" ca="1" si="16"/>
        <v>1</v>
      </c>
      <c r="AR88" s="114">
        <f t="shared" ca="1" si="17"/>
        <v>1288.2104229559216</v>
      </c>
    </row>
    <row r="89" spans="2:44" x14ac:dyDescent="0.25">
      <c r="B89" s="10">
        <v>48</v>
      </c>
      <c r="C89" s="61" cm="1">
        <f t="array" aca="1" ref="C89" ca="1">_xll.RiskGamma(1,1/$B$5)</f>
        <v>100</v>
      </c>
      <c r="D89" s="29">
        <f t="shared" ca="1" si="18"/>
        <v>4800</v>
      </c>
      <c r="E89" s="20">
        <f t="shared" ca="1" si="19"/>
        <v>5270</v>
      </c>
      <c r="F89" s="21" cm="1">
        <f t="array" aca="1" ref="F89" ca="1">_xll.RiskPert($B$8,$E$8,$D$8)</f>
        <v>50</v>
      </c>
      <c r="G89" s="21">
        <f t="shared" ca="1" si="20"/>
        <v>5320</v>
      </c>
      <c r="H89" s="22">
        <f t="shared" ca="1" si="11"/>
        <v>520</v>
      </c>
      <c r="I89" s="61">
        <f t="shared" ca="1" si="21"/>
        <v>5320</v>
      </c>
      <c r="J89" s="28" cm="1">
        <f t="array" aca="1" ref="J89" ca="1">_xll.RiskUniform($B$12,$D$12)</f>
        <v>60</v>
      </c>
      <c r="K89" s="28">
        <f t="shared" ca="1" si="22"/>
        <v>5380</v>
      </c>
      <c r="L89" s="29">
        <f t="shared" ca="1" si="23"/>
        <v>0</v>
      </c>
      <c r="M89" s="20">
        <f t="shared" ca="1" si="32"/>
        <v>5380</v>
      </c>
      <c r="N89" s="21" cm="1">
        <f t="array" aca="1" ref="N89" ca="1">_xll.RiskWeibull($B$15,$C$15)</f>
        <v>93.543756289254645</v>
      </c>
      <c r="O89" s="21">
        <f t="shared" ca="1" si="25"/>
        <v>5473.5437562892548</v>
      </c>
      <c r="P89" s="22">
        <f t="shared" ca="1" si="12"/>
        <v>0</v>
      </c>
      <c r="Q89" s="61">
        <f t="shared" ca="1" si="26"/>
        <v>5473.5437562892548</v>
      </c>
      <c r="R89" s="28" cm="1">
        <f t="array" aca="1" ref="R89" ca="1">_xll.RiskGamma($B$18,1/$C$18)</f>
        <v>100</v>
      </c>
      <c r="S89" s="28" cm="1">
        <f t="array" aca="1" ref="S89" ca="1">_xll.RiskUniform($B$21,$C$21)</f>
        <v>20</v>
      </c>
      <c r="T89" s="28">
        <f t="shared" ca="1" si="27"/>
        <v>5593.5437562892548</v>
      </c>
      <c r="U89" s="28">
        <f t="shared" ca="1" si="13"/>
        <v>100</v>
      </c>
      <c r="V89" s="20">
        <f t="shared" ca="1" si="47"/>
        <v>5593.5437562892548</v>
      </c>
      <c r="W89" s="21">
        <f t="shared" si="28"/>
        <v>120</v>
      </c>
      <c r="X89" s="21">
        <f t="shared" ca="1" si="0"/>
        <v>5713.5437562892548</v>
      </c>
      <c r="Y89" s="22">
        <f t="shared" ca="1" si="1"/>
        <v>0</v>
      </c>
      <c r="Z89" s="61">
        <f t="shared" ca="1" si="36"/>
        <v>5713.5437562892548</v>
      </c>
      <c r="AA89" s="28" cm="1">
        <f t="array" aca="1" ref="AA89" ca="1">_xll.RiskPert($B$27,$C$27,$D$27)</f>
        <v>99.666666666666671</v>
      </c>
      <c r="AB89" s="28">
        <f t="shared" ca="1" si="15"/>
        <v>5813.2104229559218</v>
      </c>
      <c r="AC89" s="29">
        <f t="shared" ca="1" si="37"/>
        <v>0</v>
      </c>
      <c r="AD89" s="20" cm="1">
        <f t="array" aca="1" ref="AD89" ca="1">IF(MOD(ROW()-42, 8) = 0,INDEX(AB:AB,ROW()),INDEX(AF:AF,ROW()-1))</f>
        <v>5988.2104229559218</v>
      </c>
      <c r="AE89" s="21" cm="1">
        <f t="array" aca="1" ref="AE89" ca="1">_xll.RiskUniform($B$30,$D$30)</f>
        <v>25</v>
      </c>
      <c r="AF89" s="21">
        <f t="shared" ca="1" si="29"/>
        <v>6013.2104229559218</v>
      </c>
      <c r="AG89" s="22">
        <f t="shared" ca="1" si="38"/>
        <v>274.66666666666697</v>
      </c>
      <c r="AH89" s="98" t="str">
        <f t="shared" ca="1" si="39"/>
        <v>Not Yet</v>
      </c>
      <c r="AI89" s="100">
        <f t="shared" ca="1" si="30"/>
        <v>1213.2104229559218</v>
      </c>
      <c r="AJ89" s="103" cm="1">
        <f t="array" aca="1" ref="AJ89" ca="1">_xll.RiskBernoulli(0.02)</f>
        <v>0.02</v>
      </c>
      <c r="AK89" s="115">
        <f t="shared" ca="1" si="40"/>
        <v>1213.2104229559218</v>
      </c>
      <c r="AL89" s="115">
        <f t="shared" ca="1" si="41"/>
        <v>520</v>
      </c>
      <c r="AM89" s="115">
        <f t="shared" ca="1" si="42"/>
        <v>100</v>
      </c>
      <c r="AN89" s="115">
        <f t="shared" ca="1" si="43"/>
        <v>0</v>
      </c>
      <c r="AO89" s="53">
        <f t="shared" ca="1" si="44"/>
        <v>274.66666666666697</v>
      </c>
      <c r="AP89" s="52">
        <f t="shared" ca="1" si="45"/>
        <v>0.02</v>
      </c>
      <c r="AQ89" s="52">
        <f t="shared" ca="1" si="16"/>
        <v>1</v>
      </c>
      <c r="AR89" s="115">
        <f t="shared" ca="1" si="17"/>
        <v>1213.2104229559216</v>
      </c>
    </row>
    <row r="90" spans="2:44" x14ac:dyDescent="0.25">
      <c r="B90" s="8">
        <v>49</v>
      </c>
      <c r="C90" s="23" cm="1">
        <f t="array" aca="1" ref="C90" ca="1">_xll.RiskGamma(1,1/$B$5)</f>
        <v>100</v>
      </c>
      <c r="D90" s="25">
        <f t="shared" ca="1" si="18"/>
        <v>4900</v>
      </c>
      <c r="E90" s="15">
        <f t="shared" ca="1" si="19"/>
        <v>5380</v>
      </c>
      <c r="F90" s="16" cm="1">
        <f t="array" aca="1" ref="F90" ca="1">_xll.RiskPert($B$8,$E$8,$D$8)</f>
        <v>50</v>
      </c>
      <c r="G90" s="16">
        <f t="shared" ca="1" si="20"/>
        <v>5430</v>
      </c>
      <c r="H90" s="17">
        <f t="shared" ca="1" si="11"/>
        <v>530</v>
      </c>
      <c r="I90" s="23">
        <f t="shared" ca="1" si="21"/>
        <v>5430</v>
      </c>
      <c r="J90" s="24" cm="1">
        <f t="array" aca="1" ref="J90" ca="1">_xll.RiskUniform($B$12,$D$12)</f>
        <v>60</v>
      </c>
      <c r="K90" s="24">
        <f t="shared" ca="1" si="22"/>
        <v>5490</v>
      </c>
      <c r="L90" s="25">
        <f t="shared" ca="1" si="23"/>
        <v>0</v>
      </c>
      <c r="M90" s="15">
        <f t="shared" ca="1" si="32"/>
        <v>5490</v>
      </c>
      <c r="N90" s="16" cm="1">
        <f t="array" aca="1" ref="N90" ca="1">_xll.RiskWeibull($B$15,$C$15)</f>
        <v>93.543756289254645</v>
      </c>
      <c r="O90" s="16">
        <f t="shared" ca="1" si="25"/>
        <v>5583.5437562892548</v>
      </c>
      <c r="P90" s="17">
        <f t="shared" ca="1" si="12"/>
        <v>0</v>
      </c>
      <c r="Q90" s="23">
        <f t="shared" ca="1" si="26"/>
        <v>5583.5437562892548</v>
      </c>
      <c r="R90" s="24" cm="1">
        <f t="array" aca="1" ref="R90" ca="1">_xll.RiskGamma($B$18,1/$C$18)</f>
        <v>100</v>
      </c>
      <c r="S90" s="24" cm="1">
        <f t="array" aca="1" ref="S90" ca="1">_xll.RiskUniform($B$21,$C$21)</f>
        <v>20</v>
      </c>
      <c r="T90" s="24">
        <f t="shared" ca="1" si="27"/>
        <v>5703.5437562892548</v>
      </c>
      <c r="U90" s="24">
        <f t="shared" ca="1" si="13"/>
        <v>100</v>
      </c>
      <c r="V90" s="15">
        <f ca="1">$T$97</f>
        <v>6473.5437562892548</v>
      </c>
      <c r="W90" s="16">
        <f t="shared" si="28"/>
        <v>120</v>
      </c>
      <c r="X90" s="16">
        <f t="shared" ca="1" si="0"/>
        <v>6593.5437562892548</v>
      </c>
      <c r="Y90" s="17">
        <f t="shared" ca="1" si="1"/>
        <v>770</v>
      </c>
      <c r="Z90" s="23">
        <f t="shared" ca="1" si="36"/>
        <v>6593.5437562892548</v>
      </c>
      <c r="AA90" s="24" cm="1">
        <f t="array" aca="1" ref="AA90" ca="1">_xll.RiskPert($B$27,$C$27,$D$27)</f>
        <v>99.666666666666671</v>
      </c>
      <c r="AB90" s="24">
        <f t="shared" ca="1" si="15"/>
        <v>6693.2104229559218</v>
      </c>
      <c r="AC90" s="25">
        <f t="shared" ca="1" si="37"/>
        <v>0</v>
      </c>
      <c r="AD90" s="15" cm="1">
        <f t="array" aca="1" ref="AD90" ca="1">IF(MOD(ROW()-42, 8) = 0,INDEX(AB:AB,ROW()),INDEX(AF:AF,ROW()-1))</f>
        <v>6693.2104229559218</v>
      </c>
      <c r="AE90" s="16" cm="1">
        <f t="array" aca="1" ref="AE90" ca="1">_xll.RiskUniform($B$30,$D$30)</f>
        <v>25</v>
      </c>
      <c r="AF90" s="16">
        <f t="shared" ca="1" si="29"/>
        <v>6718.2104229559218</v>
      </c>
      <c r="AG90" s="17">
        <f t="shared" ca="1" si="38"/>
        <v>99.66666666666697</v>
      </c>
      <c r="AH90" s="96" t="str">
        <f t="shared" ca="1" si="39"/>
        <v>Not Yet</v>
      </c>
      <c r="AI90" s="100">
        <f t="shared" ca="1" si="30"/>
        <v>1818.2104229559218</v>
      </c>
      <c r="AJ90" s="101" cm="1">
        <f t="array" aca="1" ref="AJ90" ca="1">_xll.RiskBernoulli(0.02)</f>
        <v>0.02</v>
      </c>
      <c r="AK90" s="113">
        <f t="shared" ca="1" si="40"/>
        <v>1818.2104229559218</v>
      </c>
      <c r="AL90" s="113">
        <f t="shared" ca="1" si="41"/>
        <v>530</v>
      </c>
      <c r="AM90" s="113">
        <f t="shared" ca="1" si="42"/>
        <v>100</v>
      </c>
      <c r="AN90" s="113">
        <f t="shared" ca="1" si="43"/>
        <v>770</v>
      </c>
      <c r="AO90" s="49">
        <f t="shared" ca="1" si="44"/>
        <v>99.66666666666697</v>
      </c>
      <c r="AP90" s="50">
        <f t="shared" ca="1" si="45"/>
        <v>0.02</v>
      </c>
      <c r="AQ90" s="48" t="str">
        <f t="shared" ca="1" si="16"/>
        <v/>
      </c>
      <c r="AR90" s="113">
        <f t="shared" ca="1" si="17"/>
        <v>1818.2104229559216</v>
      </c>
    </row>
    <row r="91" spans="2:44" x14ac:dyDescent="0.25">
      <c r="B91" s="9">
        <v>50</v>
      </c>
      <c r="C91" s="26" cm="1">
        <f t="array" aca="1" ref="C91" ca="1">_xll.RiskGamma(1,1/$B$5)</f>
        <v>100</v>
      </c>
      <c r="D91" s="27">
        <f t="shared" ca="1" si="18"/>
        <v>5000</v>
      </c>
      <c r="E91" s="18">
        <f t="shared" ca="1" si="19"/>
        <v>5490</v>
      </c>
      <c r="F91" s="6" cm="1">
        <f t="array" aca="1" ref="F91" ca="1">_xll.RiskPert($B$8,$E$8,$D$8)</f>
        <v>50</v>
      </c>
      <c r="G91" s="6">
        <f t="shared" ca="1" si="20"/>
        <v>5540</v>
      </c>
      <c r="H91" s="19">
        <f t="shared" ca="1" si="11"/>
        <v>540</v>
      </c>
      <c r="I91" s="26">
        <f t="shared" ca="1" si="21"/>
        <v>5540</v>
      </c>
      <c r="J91" s="7" cm="1">
        <f t="array" aca="1" ref="J91" ca="1">_xll.RiskUniform($B$12,$D$12)</f>
        <v>60</v>
      </c>
      <c r="K91" s="7">
        <f t="shared" ca="1" si="22"/>
        <v>5600</v>
      </c>
      <c r="L91" s="27">
        <f t="shared" ca="1" si="23"/>
        <v>0</v>
      </c>
      <c r="M91" s="18">
        <f t="shared" ca="1" si="32"/>
        <v>5600</v>
      </c>
      <c r="N91" s="6" cm="1">
        <f t="array" aca="1" ref="N91" ca="1">_xll.RiskWeibull($B$15,$C$15)</f>
        <v>93.543756289254645</v>
      </c>
      <c r="O91" s="6">
        <f t="shared" ca="1" si="25"/>
        <v>5693.5437562892548</v>
      </c>
      <c r="P91" s="19">
        <f t="shared" ca="1" si="12"/>
        <v>0</v>
      </c>
      <c r="Q91" s="26">
        <f t="shared" ca="1" si="26"/>
        <v>5693.5437562892548</v>
      </c>
      <c r="R91" s="7" cm="1">
        <f t="array" aca="1" ref="R91" ca="1">_xll.RiskGamma($B$18,1/$C$18)</f>
        <v>100</v>
      </c>
      <c r="S91" s="7" cm="1">
        <f t="array" aca="1" ref="S91" ca="1">_xll.RiskUniform($B$21,$C$21)</f>
        <v>20</v>
      </c>
      <c r="T91" s="7">
        <f t="shared" ca="1" si="27"/>
        <v>5813.5437562892548</v>
      </c>
      <c r="U91" s="165">
        <f t="shared" ca="1" si="13"/>
        <v>100</v>
      </c>
      <c r="V91" s="18">
        <f t="shared" ref="V91:V97" ca="1" si="48">$T$97</f>
        <v>6473.5437562892548</v>
      </c>
      <c r="W91" s="166">
        <f t="shared" si="28"/>
        <v>120</v>
      </c>
      <c r="X91" s="166">
        <f t="shared" ca="1" si="0"/>
        <v>6593.5437562892548</v>
      </c>
      <c r="Y91" s="19">
        <f t="shared" ca="1" si="1"/>
        <v>660</v>
      </c>
      <c r="Z91" s="26">
        <f t="shared" ca="1" si="36"/>
        <v>6593.5437562892548</v>
      </c>
      <c r="AA91" s="7" cm="1">
        <f t="array" aca="1" ref="AA91" ca="1">_xll.RiskPert($B$27,$C$27,$D$27)</f>
        <v>99.666666666666671</v>
      </c>
      <c r="AB91" s="7">
        <f t="shared" ca="1" si="15"/>
        <v>6693.2104229559218</v>
      </c>
      <c r="AC91" s="27">
        <f t="shared" ca="1" si="37"/>
        <v>0</v>
      </c>
      <c r="AD91" s="18" cm="1">
        <f t="array" aca="1" ref="AD91" ca="1">IF(MOD(ROW()-42, 8) = 0,INDEX(AB:AB,ROW()),INDEX(AF:AF,ROW()-1))</f>
        <v>6718.2104229559218</v>
      </c>
      <c r="AE91" s="6" cm="1">
        <f t="array" aca="1" ref="AE91" ca="1">_xll.RiskUniform($B$30,$D$30)</f>
        <v>25</v>
      </c>
      <c r="AF91" s="6">
        <f t="shared" ca="1" si="29"/>
        <v>6743.2104229559218</v>
      </c>
      <c r="AG91" s="19">
        <f t="shared" ca="1" si="38"/>
        <v>124.66666666666697</v>
      </c>
      <c r="AH91" s="97" t="str">
        <f t="shared" ca="1" si="39"/>
        <v>Not Yet</v>
      </c>
      <c r="AI91" s="100" cm="1">
        <f t="array" aca="1" ref="AI91" ca="1">_xll.RiskOutput()+AF91-D91</f>
        <v>1743.2104229559218</v>
      </c>
      <c r="AJ91" s="102" cm="1">
        <f t="array" aca="1" ref="AJ91" ca="1">_xll.RiskBernoulli(0.02)</f>
        <v>0.02</v>
      </c>
      <c r="AK91" s="114">
        <f t="shared" ca="1" si="40"/>
        <v>1743.2104229559218</v>
      </c>
      <c r="AL91" s="114">
        <f t="shared" ca="1" si="41"/>
        <v>540</v>
      </c>
      <c r="AM91" s="114">
        <f t="shared" ca="1" si="42"/>
        <v>100</v>
      </c>
      <c r="AN91" s="114">
        <f t="shared" ca="1" si="43"/>
        <v>660</v>
      </c>
      <c r="AO91" s="51">
        <f t="shared" ca="1" si="44"/>
        <v>124.66666666666697</v>
      </c>
      <c r="AP91" s="50">
        <f t="shared" ca="1" si="45"/>
        <v>0.02</v>
      </c>
      <c r="AQ91" s="50" t="str">
        <f t="shared" ca="1" si="16"/>
        <v/>
      </c>
      <c r="AR91" s="114">
        <f t="shared" ca="1" si="17"/>
        <v>1743.2104229559216</v>
      </c>
    </row>
    <row r="92" spans="2:44" x14ac:dyDescent="0.25">
      <c r="B92" s="9">
        <v>51</v>
      </c>
      <c r="C92" s="26" cm="1">
        <f t="array" aca="1" ref="C92" ca="1">_xll.RiskGamma(1,1/$B$5)</f>
        <v>100</v>
      </c>
      <c r="D92" s="27">
        <f t="shared" ca="1" si="18"/>
        <v>5100</v>
      </c>
      <c r="E92" s="18">
        <f t="shared" ca="1" si="19"/>
        <v>5600</v>
      </c>
      <c r="F92" s="6" cm="1">
        <f t="array" aca="1" ref="F92" ca="1">_xll.RiskPert($B$8,$E$8,$D$8)</f>
        <v>50</v>
      </c>
      <c r="G92" s="6">
        <f t="shared" ca="1" si="20"/>
        <v>5650</v>
      </c>
      <c r="H92" s="19">
        <f t="shared" ca="1" si="11"/>
        <v>550</v>
      </c>
      <c r="I92" s="26">
        <f t="shared" ca="1" si="21"/>
        <v>5650</v>
      </c>
      <c r="J92" s="7" cm="1">
        <f t="array" aca="1" ref="J92" ca="1">_xll.RiskUniform($B$12,$D$12)</f>
        <v>60</v>
      </c>
      <c r="K92" s="7">
        <f t="shared" ca="1" si="22"/>
        <v>5710</v>
      </c>
      <c r="L92" s="27">
        <f t="shared" ca="1" si="23"/>
        <v>0</v>
      </c>
      <c r="M92" s="18">
        <f t="shared" ca="1" si="32"/>
        <v>5710</v>
      </c>
      <c r="N92" s="6" cm="1">
        <f t="array" aca="1" ref="N92" ca="1">_xll.RiskWeibull($B$15,$C$15)</f>
        <v>93.543756289254645</v>
      </c>
      <c r="O92" s="6">
        <f t="shared" ca="1" si="25"/>
        <v>5803.5437562892548</v>
      </c>
      <c r="P92" s="19">
        <f t="shared" ca="1" si="12"/>
        <v>0</v>
      </c>
      <c r="Q92" s="26">
        <f t="shared" ca="1" si="26"/>
        <v>5803.5437562892548</v>
      </c>
      <c r="R92" s="7" cm="1">
        <f t="array" aca="1" ref="R92" ca="1">_xll.RiskGamma($B$18,1/$C$18)</f>
        <v>100</v>
      </c>
      <c r="S92" s="7" cm="1">
        <f t="array" aca="1" ref="S92" ca="1">_xll.RiskUniform($B$21,$C$21)</f>
        <v>20</v>
      </c>
      <c r="T92" s="7">
        <f t="shared" ca="1" si="27"/>
        <v>5923.5437562892548</v>
      </c>
      <c r="U92" s="165">
        <f t="shared" ca="1" si="13"/>
        <v>100</v>
      </c>
      <c r="V92" s="18">
        <f t="shared" ca="1" si="48"/>
        <v>6473.5437562892548</v>
      </c>
      <c r="W92" s="166">
        <f t="shared" si="28"/>
        <v>120</v>
      </c>
      <c r="X92" s="166">
        <f t="shared" ca="1" si="0"/>
        <v>6593.5437562892548</v>
      </c>
      <c r="Y92" s="19">
        <f t="shared" ca="1" si="1"/>
        <v>550</v>
      </c>
      <c r="Z92" s="26">
        <f t="shared" ca="1" si="36"/>
        <v>6593.5437562892548</v>
      </c>
      <c r="AA92" s="7" cm="1">
        <f t="array" aca="1" ref="AA92" ca="1">_xll.RiskPert($B$27,$C$27,$D$27)</f>
        <v>99.666666666666671</v>
      </c>
      <c r="AB92" s="7">
        <f t="shared" ca="1" si="15"/>
        <v>6693.2104229559218</v>
      </c>
      <c r="AC92" s="27">
        <f t="shared" ca="1" si="37"/>
        <v>0</v>
      </c>
      <c r="AD92" s="18" cm="1">
        <f t="array" aca="1" ref="AD92" ca="1">IF(MOD(ROW()-42, 8) = 0,INDEX(AB:AB,ROW()),INDEX(AF:AF,ROW()-1))</f>
        <v>6743.2104229559218</v>
      </c>
      <c r="AE92" s="6" cm="1">
        <f t="array" aca="1" ref="AE92" ca="1">_xll.RiskUniform($B$30,$D$30)</f>
        <v>25</v>
      </c>
      <c r="AF92" s="6">
        <f t="shared" ca="1" si="29"/>
        <v>6768.2104229559218</v>
      </c>
      <c r="AG92" s="19">
        <f t="shared" ca="1" si="38"/>
        <v>149.66666666666697</v>
      </c>
      <c r="AH92" s="97" t="str">
        <f t="shared" ca="1" si="39"/>
        <v>Not Yet</v>
      </c>
      <c r="AI92" s="100">
        <f t="shared" ca="1" si="30"/>
        <v>1668.2104229559218</v>
      </c>
      <c r="AJ92" s="102" cm="1">
        <f t="array" aca="1" ref="AJ92" ca="1">_xll.RiskBernoulli(0.02)</f>
        <v>0.02</v>
      </c>
      <c r="AK92" s="114">
        <f t="shared" ca="1" si="40"/>
        <v>1668.2104229559218</v>
      </c>
      <c r="AL92" s="114">
        <f t="shared" ca="1" si="41"/>
        <v>550</v>
      </c>
      <c r="AM92" s="114">
        <f t="shared" ca="1" si="42"/>
        <v>100</v>
      </c>
      <c r="AN92" s="114">
        <f t="shared" ca="1" si="43"/>
        <v>550</v>
      </c>
      <c r="AO92" s="51">
        <f t="shared" ca="1" si="44"/>
        <v>149.66666666666697</v>
      </c>
      <c r="AP92" s="50">
        <f t="shared" ca="1" si="45"/>
        <v>0.02</v>
      </c>
      <c r="AQ92" s="50" t="str">
        <f t="shared" ca="1" si="16"/>
        <v/>
      </c>
      <c r="AR92" s="114">
        <f t="shared" ca="1" si="17"/>
        <v>1668.2104229559216</v>
      </c>
    </row>
    <row r="93" spans="2:44" x14ac:dyDescent="0.25">
      <c r="B93" s="9">
        <v>52</v>
      </c>
      <c r="C93" s="26" cm="1">
        <f t="array" aca="1" ref="C93" ca="1">_xll.RiskGamma(1,1/$B$5)</f>
        <v>100</v>
      </c>
      <c r="D93" s="27">
        <f t="shared" ca="1" si="18"/>
        <v>5200</v>
      </c>
      <c r="E93" s="18">
        <f t="shared" ca="1" si="19"/>
        <v>5710</v>
      </c>
      <c r="F93" s="6" cm="1">
        <f t="array" aca="1" ref="F93" ca="1">_xll.RiskPert($B$8,$E$8,$D$8)</f>
        <v>50</v>
      </c>
      <c r="G93" s="6">
        <f t="shared" ca="1" si="20"/>
        <v>5760</v>
      </c>
      <c r="H93" s="19">
        <f t="shared" ca="1" si="11"/>
        <v>560</v>
      </c>
      <c r="I93" s="26">
        <f t="shared" ca="1" si="21"/>
        <v>5760</v>
      </c>
      <c r="J93" s="7" cm="1">
        <f t="array" aca="1" ref="J93" ca="1">_xll.RiskUniform($B$12,$D$12)</f>
        <v>60</v>
      </c>
      <c r="K93" s="7">
        <f t="shared" ca="1" si="22"/>
        <v>5820</v>
      </c>
      <c r="L93" s="27">
        <f t="shared" ca="1" si="23"/>
        <v>0</v>
      </c>
      <c r="M93" s="18">
        <f t="shared" ca="1" si="32"/>
        <v>5820</v>
      </c>
      <c r="N93" s="6" cm="1">
        <f t="array" aca="1" ref="N93" ca="1">_xll.RiskWeibull($B$15,$C$15)</f>
        <v>93.543756289254645</v>
      </c>
      <c r="O93" s="6">
        <f t="shared" ca="1" si="25"/>
        <v>5913.5437562892548</v>
      </c>
      <c r="P93" s="19">
        <f t="shared" ca="1" si="12"/>
        <v>0</v>
      </c>
      <c r="Q93" s="26">
        <f t="shared" ca="1" si="26"/>
        <v>5913.5437562892548</v>
      </c>
      <c r="R93" s="7" cm="1">
        <f t="array" aca="1" ref="R93" ca="1">_xll.RiskGamma($B$18,1/$C$18)</f>
        <v>100</v>
      </c>
      <c r="S93" s="7" cm="1">
        <f t="array" aca="1" ref="S93" ca="1">_xll.RiskUniform($B$21,$C$21)</f>
        <v>20</v>
      </c>
      <c r="T93" s="7">
        <f t="shared" ca="1" si="27"/>
        <v>6033.5437562892548</v>
      </c>
      <c r="U93" s="165">
        <f t="shared" ca="1" si="13"/>
        <v>100</v>
      </c>
      <c r="V93" s="18">
        <f t="shared" ca="1" si="48"/>
        <v>6473.5437562892548</v>
      </c>
      <c r="W93" s="166">
        <f t="shared" si="28"/>
        <v>120</v>
      </c>
      <c r="X93" s="166">
        <f t="shared" ca="1" si="0"/>
        <v>6593.5437562892548</v>
      </c>
      <c r="Y93" s="19">
        <f t="shared" ca="1" si="1"/>
        <v>440</v>
      </c>
      <c r="Z93" s="26">
        <f t="shared" ca="1" si="36"/>
        <v>6593.5437562892548</v>
      </c>
      <c r="AA93" s="7" cm="1">
        <f t="array" aca="1" ref="AA93" ca="1">_xll.RiskPert($B$27,$C$27,$D$27)</f>
        <v>99.666666666666671</v>
      </c>
      <c r="AB93" s="7">
        <f t="shared" ca="1" si="15"/>
        <v>6693.2104229559218</v>
      </c>
      <c r="AC93" s="27">
        <f t="shared" ca="1" si="37"/>
        <v>0</v>
      </c>
      <c r="AD93" s="18" cm="1">
        <f t="array" aca="1" ref="AD93" ca="1">IF(MOD(ROW()-42, 8) = 0,INDEX(AB:AB,ROW()),INDEX(AF:AF,ROW()-1))</f>
        <v>6768.2104229559218</v>
      </c>
      <c r="AE93" s="6" cm="1">
        <f t="array" aca="1" ref="AE93" ca="1">_xll.RiskUniform($B$30,$D$30)</f>
        <v>25</v>
      </c>
      <c r="AF93" s="6">
        <f t="shared" ca="1" si="29"/>
        <v>6793.2104229559218</v>
      </c>
      <c r="AG93" s="19">
        <f t="shared" ca="1" si="38"/>
        <v>174.66666666666697</v>
      </c>
      <c r="AH93" s="97" t="str">
        <f t="shared" ca="1" si="39"/>
        <v>Not Yet</v>
      </c>
      <c r="AI93" s="100">
        <f t="shared" ca="1" si="30"/>
        <v>1593.2104229559218</v>
      </c>
      <c r="AJ93" s="102" cm="1">
        <f t="array" aca="1" ref="AJ93" ca="1">_xll.RiskBernoulli(0.02)</f>
        <v>0.02</v>
      </c>
      <c r="AK93" s="114">
        <f t="shared" ca="1" si="40"/>
        <v>1593.2104229559218</v>
      </c>
      <c r="AL93" s="114">
        <f t="shared" ca="1" si="41"/>
        <v>560</v>
      </c>
      <c r="AM93" s="114">
        <f t="shared" ca="1" si="42"/>
        <v>100</v>
      </c>
      <c r="AN93" s="114">
        <f t="shared" ca="1" si="43"/>
        <v>440</v>
      </c>
      <c r="AO93" s="51">
        <f t="shared" ca="1" si="44"/>
        <v>174.66666666666697</v>
      </c>
      <c r="AP93" s="50">
        <f t="shared" ca="1" si="45"/>
        <v>0.02</v>
      </c>
      <c r="AQ93" s="50" t="str">
        <f t="shared" ca="1" si="16"/>
        <v/>
      </c>
      <c r="AR93" s="114">
        <f t="shared" ca="1" si="17"/>
        <v>1593.2104229559216</v>
      </c>
    </row>
    <row r="94" spans="2:44" x14ac:dyDescent="0.25">
      <c r="B94" s="9">
        <v>53</v>
      </c>
      <c r="C94" s="26" cm="1">
        <f t="array" aca="1" ref="C94" ca="1">_xll.RiskGamma(1,1/$B$5)</f>
        <v>100</v>
      </c>
      <c r="D94" s="27">
        <f t="shared" ca="1" si="18"/>
        <v>5300</v>
      </c>
      <c r="E94" s="18">
        <f t="shared" ca="1" si="19"/>
        <v>5820</v>
      </c>
      <c r="F94" s="6" cm="1">
        <f t="array" aca="1" ref="F94" ca="1">_xll.RiskPert($B$8,$E$8,$D$8)</f>
        <v>50</v>
      </c>
      <c r="G94" s="6">
        <f t="shared" ca="1" si="20"/>
        <v>5870</v>
      </c>
      <c r="H94" s="19">
        <f t="shared" ca="1" si="11"/>
        <v>570</v>
      </c>
      <c r="I94" s="26">
        <f t="shared" ca="1" si="21"/>
        <v>5870</v>
      </c>
      <c r="J94" s="7" cm="1">
        <f t="array" aca="1" ref="J94" ca="1">_xll.RiskUniform($B$12,$D$12)</f>
        <v>60</v>
      </c>
      <c r="K94" s="7">
        <f t="shared" ca="1" si="22"/>
        <v>5930</v>
      </c>
      <c r="L94" s="27">
        <f t="shared" ca="1" si="23"/>
        <v>0</v>
      </c>
      <c r="M94" s="18">
        <f t="shared" ca="1" si="32"/>
        <v>5930</v>
      </c>
      <c r="N94" s="6" cm="1">
        <f t="array" aca="1" ref="N94" ca="1">_xll.RiskWeibull($B$15,$C$15)</f>
        <v>93.543756289254645</v>
      </c>
      <c r="O94" s="6">
        <f t="shared" ca="1" si="25"/>
        <v>6023.5437562892548</v>
      </c>
      <c r="P94" s="19">
        <f t="shared" ca="1" si="12"/>
        <v>0</v>
      </c>
      <c r="Q94" s="26">
        <f t="shared" ca="1" si="26"/>
        <v>6023.5437562892548</v>
      </c>
      <c r="R94" s="7" cm="1">
        <f t="array" aca="1" ref="R94" ca="1">_xll.RiskGamma($B$18,1/$C$18)</f>
        <v>100</v>
      </c>
      <c r="S94" s="7" cm="1">
        <f t="array" aca="1" ref="S94" ca="1">_xll.RiskUniform($B$21,$C$21)</f>
        <v>20</v>
      </c>
      <c r="T94" s="7">
        <f t="shared" ca="1" si="27"/>
        <v>6143.5437562892548</v>
      </c>
      <c r="U94" s="165">
        <f t="shared" ca="1" si="13"/>
        <v>100</v>
      </c>
      <c r="V94" s="18">
        <f t="shared" ca="1" si="48"/>
        <v>6473.5437562892548</v>
      </c>
      <c r="W94" s="166">
        <f t="shared" si="28"/>
        <v>120</v>
      </c>
      <c r="X94" s="166">
        <f t="shared" ca="1" si="0"/>
        <v>6593.5437562892548</v>
      </c>
      <c r="Y94" s="19">
        <f t="shared" ca="1" si="1"/>
        <v>330</v>
      </c>
      <c r="Z94" s="26">
        <f t="shared" ca="1" si="36"/>
        <v>6593.5437562892548</v>
      </c>
      <c r="AA94" s="7" cm="1">
        <f t="array" aca="1" ref="AA94" ca="1">_xll.RiskPert($B$27,$C$27,$D$27)</f>
        <v>99.666666666666671</v>
      </c>
      <c r="AB94" s="7">
        <f t="shared" ca="1" si="15"/>
        <v>6693.2104229559218</v>
      </c>
      <c r="AC94" s="27">
        <f t="shared" ca="1" si="37"/>
        <v>0</v>
      </c>
      <c r="AD94" s="18" cm="1">
        <f t="array" aca="1" ref="AD94" ca="1">IF(MOD(ROW()-42, 8) = 0,INDEX(AB:AB,ROW()),INDEX(AF:AF,ROW()-1))</f>
        <v>6793.2104229559218</v>
      </c>
      <c r="AE94" s="6" cm="1">
        <f t="array" aca="1" ref="AE94" ca="1">_xll.RiskUniform($B$30,$D$30)</f>
        <v>25</v>
      </c>
      <c r="AF94" s="6">
        <f t="shared" ca="1" si="29"/>
        <v>6818.2104229559218</v>
      </c>
      <c r="AG94" s="19">
        <f t="shared" ca="1" si="38"/>
        <v>199.66666666666697</v>
      </c>
      <c r="AH94" s="97" t="str">
        <f t="shared" ca="1" si="39"/>
        <v>Not Yet</v>
      </c>
      <c r="AI94" s="100">
        <f t="shared" ca="1" si="30"/>
        <v>1518.2104229559218</v>
      </c>
      <c r="AJ94" s="102" cm="1">
        <f t="array" aca="1" ref="AJ94" ca="1">_xll.RiskBernoulli(0.02)</f>
        <v>0.02</v>
      </c>
      <c r="AK94" s="114">
        <f t="shared" ca="1" si="40"/>
        <v>1518.2104229559218</v>
      </c>
      <c r="AL94" s="114">
        <f t="shared" ca="1" si="41"/>
        <v>570</v>
      </c>
      <c r="AM94" s="114">
        <f t="shared" ca="1" si="42"/>
        <v>100</v>
      </c>
      <c r="AN94" s="114">
        <f t="shared" ca="1" si="43"/>
        <v>330</v>
      </c>
      <c r="AO94" s="51">
        <f t="shared" ca="1" si="44"/>
        <v>199.66666666666697</v>
      </c>
      <c r="AP94" s="50">
        <f t="shared" ca="1" si="45"/>
        <v>0.02</v>
      </c>
      <c r="AQ94" s="50" t="str">
        <f t="shared" ca="1" si="16"/>
        <v/>
      </c>
      <c r="AR94" s="114">
        <f t="shared" ca="1" si="17"/>
        <v>1518.2104229559216</v>
      </c>
    </row>
    <row r="95" spans="2:44" x14ac:dyDescent="0.25">
      <c r="B95" s="9">
        <v>54</v>
      </c>
      <c r="C95" s="26" cm="1">
        <f t="array" aca="1" ref="C95" ca="1">_xll.RiskGamma(1,1/$B$5)</f>
        <v>100</v>
      </c>
      <c r="D95" s="27">
        <f t="shared" ca="1" si="18"/>
        <v>5400</v>
      </c>
      <c r="E95" s="18">
        <f t="shared" ca="1" si="19"/>
        <v>5930</v>
      </c>
      <c r="F95" s="6" cm="1">
        <f t="array" aca="1" ref="F95" ca="1">_xll.RiskPert($B$8,$E$8,$D$8)</f>
        <v>50</v>
      </c>
      <c r="G95" s="6">
        <f t="shared" ca="1" si="20"/>
        <v>5980</v>
      </c>
      <c r="H95" s="19">
        <f t="shared" ca="1" si="11"/>
        <v>580</v>
      </c>
      <c r="I95" s="26">
        <f t="shared" ca="1" si="21"/>
        <v>5980</v>
      </c>
      <c r="J95" s="7" cm="1">
        <f t="array" aca="1" ref="J95" ca="1">_xll.RiskUniform($B$12,$D$12)</f>
        <v>60</v>
      </c>
      <c r="K95" s="7">
        <f t="shared" ca="1" si="22"/>
        <v>6040</v>
      </c>
      <c r="L95" s="27">
        <f t="shared" ca="1" si="23"/>
        <v>0</v>
      </c>
      <c r="M95" s="18">
        <f t="shared" ca="1" si="32"/>
        <v>6040</v>
      </c>
      <c r="N95" s="6" cm="1">
        <f t="array" aca="1" ref="N95" ca="1">_xll.RiskWeibull($B$15,$C$15)</f>
        <v>93.543756289254645</v>
      </c>
      <c r="O95" s="6">
        <f t="shared" ca="1" si="25"/>
        <v>6133.5437562892548</v>
      </c>
      <c r="P95" s="19">
        <f t="shared" ca="1" si="12"/>
        <v>0</v>
      </c>
      <c r="Q95" s="26">
        <f t="shared" ca="1" si="26"/>
        <v>6133.5437562892548</v>
      </c>
      <c r="R95" s="7" cm="1">
        <f t="array" aca="1" ref="R95" ca="1">_xll.RiskGamma($B$18,1/$C$18)</f>
        <v>100</v>
      </c>
      <c r="S95" s="7" cm="1">
        <f t="array" aca="1" ref="S95" ca="1">_xll.RiskUniform($B$21,$C$21)</f>
        <v>20</v>
      </c>
      <c r="T95" s="7">
        <f t="shared" ca="1" si="27"/>
        <v>6253.5437562892548</v>
      </c>
      <c r="U95" s="165">
        <f t="shared" ca="1" si="13"/>
        <v>100</v>
      </c>
      <c r="V95" s="18">
        <f t="shared" ca="1" si="48"/>
        <v>6473.5437562892548</v>
      </c>
      <c r="W95" s="166">
        <f t="shared" si="28"/>
        <v>120</v>
      </c>
      <c r="X95" s="166">
        <f t="shared" ca="1" si="0"/>
        <v>6593.5437562892548</v>
      </c>
      <c r="Y95" s="19">
        <f t="shared" ca="1" si="1"/>
        <v>220</v>
      </c>
      <c r="Z95" s="26">
        <f t="shared" ca="1" si="36"/>
        <v>6593.5437562892548</v>
      </c>
      <c r="AA95" s="7" cm="1">
        <f t="array" aca="1" ref="AA95" ca="1">_xll.RiskPert($B$27,$C$27,$D$27)</f>
        <v>99.666666666666671</v>
      </c>
      <c r="AB95" s="7">
        <f t="shared" ca="1" si="15"/>
        <v>6693.2104229559218</v>
      </c>
      <c r="AC95" s="27">
        <f t="shared" ca="1" si="37"/>
        <v>0</v>
      </c>
      <c r="AD95" s="18" cm="1">
        <f t="array" aca="1" ref="AD95" ca="1">IF(MOD(ROW()-42, 8) = 0,INDEX(AB:AB,ROW()),INDEX(AF:AF,ROW()-1))</f>
        <v>6818.2104229559218</v>
      </c>
      <c r="AE95" s="6" cm="1">
        <f t="array" aca="1" ref="AE95" ca="1">_xll.RiskUniform($B$30,$D$30)</f>
        <v>25</v>
      </c>
      <c r="AF95" s="6">
        <f t="shared" ca="1" si="29"/>
        <v>6843.2104229559218</v>
      </c>
      <c r="AG95" s="19">
        <f t="shared" ca="1" si="38"/>
        <v>224.66666666666697</v>
      </c>
      <c r="AH95" s="97" t="str">
        <f t="shared" ca="1" si="39"/>
        <v>Not Yet</v>
      </c>
      <c r="AI95" s="100">
        <f t="shared" ca="1" si="30"/>
        <v>1443.2104229559218</v>
      </c>
      <c r="AJ95" s="102" cm="1">
        <f t="array" aca="1" ref="AJ95" ca="1">_xll.RiskBernoulli(0.02)</f>
        <v>0.02</v>
      </c>
      <c r="AK95" s="114">
        <f t="shared" ca="1" si="40"/>
        <v>1443.2104229559218</v>
      </c>
      <c r="AL95" s="114">
        <f t="shared" ca="1" si="41"/>
        <v>580</v>
      </c>
      <c r="AM95" s="114">
        <f t="shared" ca="1" si="42"/>
        <v>100</v>
      </c>
      <c r="AN95" s="114">
        <f t="shared" ca="1" si="43"/>
        <v>220</v>
      </c>
      <c r="AO95" s="51">
        <f t="shared" ca="1" si="44"/>
        <v>224.66666666666697</v>
      </c>
      <c r="AP95" s="50">
        <f t="shared" ca="1" si="45"/>
        <v>0.02</v>
      </c>
      <c r="AQ95" s="50" t="str">
        <f t="shared" ca="1" si="16"/>
        <v/>
      </c>
      <c r="AR95" s="114">
        <f t="shared" ca="1" si="17"/>
        <v>1443.2104229559216</v>
      </c>
    </row>
    <row r="96" spans="2:44" x14ac:dyDescent="0.25">
      <c r="B96" s="9">
        <v>55</v>
      </c>
      <c r="C96" s="26" cm="1">
        <f t="array" aca="1" ref="C96" ca="1">_xll.RiskGamma(1,1/$B$5)</f>
        <v>100</v>
      </c>
      <c r="D96" s="27">
        <f t="shared" ca="1" si="18"/>
        <v>5500</v>
      </c>
      <c r="E96" s="18">
        <f t="shared" ca="1" si="19"/>
        <v>6040</v>
      </c>
      <c r="F96" s="6" cm="1">
        <f t="array" aca="1" ref="F96" ca="1">_xll.RiskPert($B$8,$E$8,$D$8)</f>
        <v>50</v>
      </c>
      <c r="G96" s="6">
        <f t="shared" ca="1" si="20"/>
        <v>6090</v>
      </c>
      <c r="H96" s="19">
        <f t="shared" ca="1" si="11"/>
        <v>590</v>
      </c>
      <c r="I96" s="26">
        <f t="shared" ca="1" si="21"/>
        <v>6090</v>
      </c>
      <c r="J96" s="7" cm="1">
        <f t="array" aca="1" ref="J96" ca="1">_xll.RiskUniform($B$12,$D$12)</f>
        <v>60</v>
      </c>
      <c r="K96" s="7">
        <f t="shared" ca="1" si="22"/>
        <v>6150</v>
      </c>
      <c r="L96" s="27">
        <f t="shared" ca="1" si="23"/>
        <v>0</v>
      </c>
      <c r="M96" s="18">
        <f t="shared" ca="1" si="32"/>
        <v>6150</v>
      </c>
      <c r="N96" s="6" cm="1">
        <f t="array" aca="1" ref="N96" ca="1">_xll.RiskWeibull($B$15,$C$15)</f>
        <v>93.543756289254645</v>
      </c>
      <c r="O96" s="6">
        <f t="shared" ca="1" si="25"/>
        <v>6243.5437562892548</v>
      </c>
      <c r="P96" s="19">
        <f t="shared" ca="1" si="12"/>
        <v>0</v>
      </c>
      <c r="Q96" s="26">
        <f t="shared" ca="1" si="26"/>
        <v>6243.5437562892548</v>
      </c>
      <c r="R96" s="7" cm="1">
        <f t="array" aca="1" ref="R96" ca="1">_xll.RiskGamma($B$18,1/$C$18)</f>
        <v>100</v>
      </c>
      <c r="S96" s="7" cm="1">
        <f t="array" aca="1" ref="S96" ca="1">_xll.RiskUniform($B$21,$C$21)</f>
        <v>20</v>
      </c>
      <c r="T96" s="7">
        <f t="shared" ca="1" si="27"/>
        <v>6363.5437562892548</v>
      </c>
      <c r="U96" s="165">
        <f t="shared" ca="1" si="13"/>
        <v>100</v>
      </c>
      <c r="V96" s="18">
        <f t="shared" ca="1" si="48"/>
        <v>6473.5437562892548</v>
      </c>
      <c r="W96" s="166">
        <f t="shared" si="28"/>
        <v>120</v>
      </c>
      <c r="X96" s="166">
        <f t="shared" ca="1" si="0"/>
        <v>6593.5437562892548</v>
      </c>
      <c r="Y96" s="19">
        <f t="shared" ca="1" si="1"/>
        <v>110</v>
      </c>
      <c r="Z96" s="26">
        <f t="shared" ca="1" si="36"/>
        <v>6593.5437562892548</v>
      </c>
      <c r="AA96" s="7" cm="1">
        <f t="array" aca="1" ref="AA96" ca="1">_xll.RiskPert($B$27,$C$27,$D$27)</f>
        <v>99.666666666666671</v>
      </c>
      <c r="AB96" s="7">
        <f t="shared" ca="1" si="15"/>
        <v>6693.2104229559218</v>
      </c>
      <c r="AC96" s="27">
        <f t="shared" ca="1" si="37"/>
        <v>0</v>
      </c>
      <c r="AD96" s="18" cm="1">
        <f t="array" aca="1" ref="AD96" ca="1">IF(MOD(ROW()-42, 8) = 0,INDEX(AB:AB,ROW()),INDEX(AF:AF,ROW()-1))</f>
        <v>6843.2104229559218</v>
      </c>
      <c r="AE96" s="6" cm="1">
        <f t="array" aca="1" ref="AE96" ca="1">_xll.RiskUniform($B$30,$D$30)</f>
        <v>25</v>
      </c>
      <c r="AF96" s="6">
        <f t="shared" ca="1" si="29"/>
        <v>6868.2104229559218</v>
      </c>
      <c r="AG96" s="19">
        <f t="shared" ca="1" si="38"/>
        <v>249.66666666666697</v>
      </c>
      <c r="AH96" s="97" t="str">
        <f t="shared" ca="1" si="39"/>
        <v>Not Yet</v>
      </c>
      <c r="AI96" s="100">
        <f t="shared" ca="1" si="30"/>
        <v>1368.2104229559218</v>
      </c>
      <c r="AJ96" s="102" cm="1">
        <f t="array" aca="1" ref="AJ96" ca="1">_xll.RiskBernoulli(0.02)</f>
        <v>0.02</v>
      </c>
      <c r="AK96" s="114">
        <f t="shared" ca="1" si="40"/>
        <v>1368.2104229559218</v>
      </c>
      <c r="AL96" s="114">
        <f t="shared" ca="1" si="41"/>
        <v>590</v>
      </c>
      <c r="AM96" s="114">
        <f t="shared" ca="1" si="42"/>
        <v>100</v>
      </c>
      <c r="AN96" s="114">
        <f t="shared" ca="1" si="43"/>
        <v>110</v>
      </c>
      <c r="AO96" s="51">
        <f t="shared" ca="1" si="44"/>
        <v>249.66666666666697</v>
      </c>
      <c r="AP96" s="50">
        <f t="shared" ca="1" si="45"/>
        <v>0.02</v>
      </c>
      <c r="AQ96" s="50">
        <f t="shared" ca="1" si="16"/>
        <v>1</v>
      </c>
      <c r="AR96" s="114">
        <f t="shared" ca="1" si="17"/>
        <v>1368.2104229559216</v>
      </c>
    </row>
    <row r="97" spans="2:44" x14ac:dyDescent="0.25">
      <c r="B97" s="10">
        <v>56</v>
      </c>
      <c r="C97" s="61" cm="1">
        <f t="array" aca="1" ref="C97" ca="1">_xll.RiskGamma(1,1/$B$5)</f>
        <v>100</v>
      </c>
      <c r="D97" s="29">
        <f t="shared" ca="1" si="18"/>
        <v>5600</v>
      </c>
      <c r="E97" s="20">
        <f t="shared" ca="1" si="19"/>
        <v>6150</v>
      </c>
      <c r="F97" s="21" cm="1">
        <f t="array" aca="1" ref="F97" ca="1">_xll.RiskPert($B$8,$E$8,$D$8)</f>
        <v>50</v>
      </c>
      <c r="G97" s="21">
        <f t="shared" ca="1" si="20"/>
        <v>6200</v>
      </c>
      <c r="H97" s="22">
        <f t="shared" ca="1" si="11"/>
        <v>600</v>
      </c>
      <c r="I97" s="61">
        <f t="shared" ca="1" si="21"/>
        <v>6200</v>
      </c>
      <c r="J97" s="28" cm="1">
        <f t="array" aca="1" ref="J97" ca="1">_xll.RiskUniform($B$12,$D$12)</f>
        <v>60</v>
      </c>
      <c r="K97" s="28">
        <f t="shared" ca="1" si="22"/>
        <v>6260</v>
      </c>
      <c r="L97" s="29">
        <f t="shared" ca="1" si="23"/>
        <v>0</v>
      </c>
      <c r="M97" s="20">
        <f t="shared" ca="1" si="32"/>
        <v>6260</v>
      </c>
      <c r="N97" s="21" cm="1">
        <f t="array" aca="1" ref="N97" ca="1">_xll.RiskWeibull($B$15,$C$15)</f>
        <v>93.543756289254645</v>
      </c>
      <c r="O97" s="21">
        <f t="shared" ca="1" si="25"/>
        <v>6353.5437562892548</v>
      </c>
      <c r="P97" s="22">
        <f t="shared" ca="1" si="12"/>
        <v>0</v>
      </c>
      <c r="Q97" s="61">
        <f t="shared" ca="1" si="26"/>
        <v>6353.5437562892548</v>
      </c>
      <c r="R97" s="28" cm="1">
        <f t="array" aca="1" ref="R97" ca="1">_xll.RiskGamma($B$18,1/$C$18)</f>
        <v>100</v>
      </c>
      <c r="S97" s="28" cm="1">
        <f t="array" aca="1" ref="S97" ca="1">_xll.RiskUniform($B$21,$C$21)</f>
        <v>20</v>
      </c>
      <c r="T97" s="28">
        <f t="shared" ca="1" si="27"/>
        <v>6473.5437562892548</v>
      </c>
      <c r="U97" s="28">
        <f t="shared" ca="1" si="13"/>
        <v>100</v>
      </c>
      <c r="V97" s="20">
        <f t="shared" ca="1" si="48"/>
        <v>6473.5437562892548</v>
      </c>
      <c r="W97" s="21">
        <f t="shared" si="28"/>
        <v>120</v>
      </c>
      <c r="X97" s="21">
        <f t="shared" ca="1" si="0"/>
        <v>6593.5437562892548</v>
      </c>
      <c r="Y97" s="22">
        <f t="shared" ca="1" si="1"/>
        <v>0</v>
      </c>
      <c r="Z97" s="61">
        <f t="shared" ca="1" si="36"/>
        <v>6593.5437562892548</v>
      </c>
      <c r="AA97" s="28" cm="1">
        <f t="array" aca="1" ref="AA97" ca="1">_xll.RiskPert($B$27,$C$27,$D$27)</f>
        <v>99.666666666666671</v>
      </c>
      <c r="AB97" s="28">
        <f t="shared" ca="1" si="15"/>
        <v>6693.2104229559218</v>
      </c>
      <c r="AC97" s="29">
        <f t="shared" ca="1" si="37"/>
        <v>0</v>
      </c>
      <c r="AD97" s="20" cm="1">
        <f t="array" aca="1" ref="AD97" ca="1">IF(MOD(ROW()-42, 8) = 0,INDEX(AB:AB,ROW()),INDEX(AF:AF,ROW()-1))</f>
        <v>6868.2104229559218</v>
      </c>
      <c r="AE97" s="21" cm="1">
        <f t="array" aca="1" ref="AE97" ca="1">_xll.RiskUniform($B$30,$D$30)</f>
        <v>25</v>
      </c>
      <c r="AF97" s="21">
        <f t="shared" ca="1" si="29"/>
        <v>6893.2104229559218</v>
      </c>
      <c r="AG97" s="22">
        <f t="shared" ca="1" si="38"/>
        <v>274.66666666666697</v>
      </c>
      <c r="AH97" s="98" t="str">
        <f t="shared" ca="1" si="39"/>
        <v>Not Yet</v>
      </c>
      <c r="AI97" s="100">
        <f t="shared" ca="1" si="30"/>
        <v>1293.2104229559218</v>
      </c>
      <c r="AJ97" s="103" cm="1">
        <f t="array" aca="1" ref="AJ97" ca="1">_xll.RiskBernoulli(0.02)</f>
        <v>0.02</v>
      </c>
      <c r="AK97" s="115">
        <f t="shared" ca="1" si="40"/>
        <v>1293.2104229559218</v>
      </c>
      <c r="AL97" s="115">
        <f t="shared" ca="1" si="41"/>
        <v>600</v>
      </c>
      <c r="AM97" s="115">
        <f t="shared" ca="1" si="42"/>
        <v>100</v>
      </c>
      <c r="AN97" s="115">
        <f t="shared" ca="1" si="43"/>
        <v>0</v>
      </c>
      <c r="AO97" s="53">
        <f t="shared" ca="1" si="44"/>
        <v>274.66666666666697</v>
      </c>
      <c r="AP97" s="52">
        <f t="shared" ca="1" si="45"/>
        <v>0.02</v>
      </c>
      <c r="AQ97" s="52">
        <f t="shared" ca="1" si="16"/>
        <v>1</v>
      </c>
      <c r="AR97" s="115">
        <f t="shared" ca="1" si="17"/>
        <v>1293.2104229559216</v>
      </c>
    </row>
    <row r="98" spans="2:44" x14ac:dyDescent="0.25">
      <c r="B98" s="8">
        <v>57</v>
      </c>
      <c r="C98" s="23" cm="1">
        <f t="array" aca="1" ref="C98" ca="1">_xll.RiskGamma(1,1/$B$5)</f>
        <v>100</v>
      </c>
      <c r="D98" s="25">
        <f t="shared" ca="1" si="18"/>
        <v>5700</v>
      </c>
      <c r="E98" s="15">
        <f t="shared" ca="1" si="19"/>
        <v>6260</v>
      </c>
      <c r="F98" s="16" cm="1">
        <f t="array" aca="1" ref="F98" ca="1">_xll.RiskPert($B$8,$E$8,$D$8)</f>
        <v>50</v>
      </c>
      <c r="G98" s="16">
        <f t="shared" ca="1" si="20"/>
        <v>6310</v>
      </c>
      <c r="H98" s="17">
        <f t="shared" ca="1" si="11"/>
        <v>610</v>
      </c>
      <c r="I98" s="23">
        <f t="shared" ca="1" si="21"/>
        <v>6310</v>
      </c>
      <c r="J98" s="24" cm="1">
        <f t="array" aca="1" ref="J98" ca="1">_xll.RiskUniform($B$12,$D$12)</f>
        <v>60</v>
      </c>
      <c r="K98" s="24">
        <f t="shared" ca="1" si="22"/>
        <v>6370</v>
      </c>
      <c r="L98" s="25">
        <f t="shared" ca="1" si="23"/>
        <v>0</v>
      </c>
      <c r="M98" s="15">
        <f t="shared" ca="1" si="32"/>
        <v>6370</v>
      </c>
      <c r="N98" s="16" cm="1">
        <f t="array" aca="1" ref="N98" ca="1">_xll.RiskWeibull($B$15,$C$15)</f>
        <v>93.543756289254645</v>
      </c>
      <c r="O98" s="16">
        <f t="shared" ca="1" si="25"/>
        <v>6463.5437562892548</v>
      </c>
      <c r="P98" s="17">
        <f t="shared" ca="1" si="12"/>
        <v>0</v>
      </c>
      <c r="Q98" s="23">
        <f t="shared" ca="1" si="26"/>
        <v>6463.5437562892548</v>
      </c>
      <c r="R98" s="24" cm="1">
        <f t="array" aca="1" ref="R98" ca="1">_xll.RiskGamma($B$18,1/$C$18)</f>
        <v>100</v>
      </c>
      <c r="S98" s="24" cm="1">
        <f t="array" aca="1" ref="S98" ca="1">_xll.RiskUniform($B$21,$C$21)</f>
        <v>20</v>
      </c>
      <c r="T98" s="24">
        <f t="shared" ca="1" si="27"/>
        <v>6583.5437562892548</v>
      </c>
      <c r="U98" s="24">
        <f t="shared" ca="1" si="13"/>
        <v>100</v>
      </c>
      <c r="V98" s="15">
        <f ca="1">$T$105</f>
        <v>7353.5437562892548</v>
      </c>
      <c r="W98" s="16">
        <f t="shared" si="28"/>
        <v>120</v>
      </c>
      <c r="X98" s="16">
        <f t="shared" ca="1" si="0"/>
        <v>7473.5437562892548</v>
      </c>
      <c r="Y98" s="17">
        <f t="shared" ca="1" si="1"/>
        <v>770</v>
      </c>
      <c r="Z98" s="23">
        <f t="shared" ca="1" si="36"/>
        <v>7473.5437562892548</v>
      </c>
      <c r="AA98" s="24" cm="1">
        <f t="array" aca="1" ref="AA98" ca="1">_xll.RiskPert($B$27,$C$27,$D$27)</f>
        <v>99.666666666666671</v>
      </c>
      <c r="AB98" s="24">
        <f t="shared" ca="1" si="15"/>
        <v>7573.2104229559218</v>
      </c>
      <c r="AC98" s="25">
        <f t="shared" ca="1" si="37"/>
        <v>0</v>
      </c>
      <c r="AD98" s="15" cm="1">
        <f t="array" aca="1" ref="AD98" ca="1">IF(MOD(ROW()-42, 8) = 0,INDEX(AB:AB,ROW()),INDEX(AF:AF,ROW()-1))</f>
        <v>7573.2104229559218</v>
      </c>
      <c r="AE98" s="16" cm="1">
        <f t="array" aca="1" ref="AE98" ca="1">_xll.RiskUniform($B$30,$D$30)</f>
        <v>25</v>
      </c>
      <c r="AF98" s="16">
        <f t="shared" ca="1" si="29"/>
        <v>7598.2104229559218</v>
      </c>
      <c r="AG98" s="17">
        <f t="shared" ca="1" si="38"/>
        <v>99.66666666666697</v>
      </c>
      <c r="AH98" s="96" t="str">
        <f t="shared" ca="1" si="39"/>
        <v>Not Yet</v>
      </c>
      <c r="AI98" s="100">
        <f t="shared" ca="1" si="30"/>
        <v>1898.2104229559218</v>
      </c>
      <c r="AJ98" s="101" cm="1">
        <f t="array" aca="1" ref="AJ98" ca="1">_xll.RiskBernoulli(0.02)</f>
        <v>0.02</v>
      </c>
      <c r="AK98" s="113">
        <f t="shared" ca="1" si="40"/>
        <v>1898.2104229559218</v>
      </c>
      <c r="AL98" s="113">
        <f t="shared" ca="1" si="41"/>
        <v>610</v>
      </c>
      <c r="AM98" s="113">
        <f t="shared" ca="1" si="42"/>
        <v>100</v>
      </c>
      <c r="AN98" s="113">
        <f t="shared" ca="1" si="43"/>
        <v>770</v>
      </c>
      <c r="AO98" s="49">
        <f t="shared" ca="1" si="44"/>
        <v>99.66666666666697</v>
      </c>
      <c r="AP98" s="50">
        <f t="shared" ca="1" si="45"/>
        <v>0.02</v>
      </c>
      <c r="AQ98" s="48" t="str">
        <f t="shared" ca="1" si="16"/>
        <v/>
      </c>
      <c r="AR98" s="113">
        <f t="shared" ca="1" si="17"/>
        <v>1898.2104229559216</v>
      </c>
    </row>
    <row r="99" spans="2:44" x14ac:dyDescent="0.25">
      <c r="B99" s="9">
        <v>58</v>
      </c>
      <c r="C99" s="26" cm="1">
        <f t="array" aca="1" ref="C99" ca="1">_xll.RiskGamma(1,1/$B$5)</f>
        <v>100</v>
      </c>
      <c r="D99" s="27">
        <f t="shared" ca="1" si="18"/>
        <v>5800</v>
      </c>
      <c r="E99" s="18">
        <f t="shared" ca="1" si="19"/>
        <v>6370</v>
      </c>
      <c r="F99" s="6" cm="1">
        <f t="array" aca="1" ref="F99" ca="1">_xll.RiskPert($B$8,$E$8,$D$8)</f>
        <v>50</v>
      </c>
      <c r="G99" s="6">
        <f t="shared" ca="1" si="20"/>
        <v>6420</v>
      </c>
      <c r="H99" s="19">
        <f t="shared" ca="1" si="11"/>
        <v>620</v>
      </c>
      <c r="I99" s="26">
        <f t="shared" ca="1" si="21"/>
        <v>6420</v>
      </c>
      <c r="J99" s="7" cm="1">
        <f t="array" aca="1" ref="J99" ca="1">_xll.RiskUniform($B$12,$D$12)</f>
        <v>60</v>
      </c>
      <c r="K99" s="7">
        <f t="shared" ca="1" si="22"/>
        <v>6480</v>
      </c>
      <c r="L99" s="27">
        <f t="shared" ca="1" si="23"/>
        <v>0</v>
      </c>
      <c r="M99" s="18">
        <f t="shared" ca="1" si="32"/>
        <v>6480</v>
      </c>
      <c r="N99" s="6" cm="1">
        <f t="array" aca="1" ref="N99" ca="1">_xll.RiskWeibull($B$15,$C$15)</f>
        <v>93.543756289254645</v>
      </c>
      <c r="O99" s="6">
        <f t="shared" ca="1" si="25"/>
        <v>6573.5437562892548</v>
      </c>
      <c r="P99" s="19">
        <f t="shared" ca="1" si="12"/>
        <v>0</v>
      </c>
      <c r="Q99" s="26">
        <f t="shared" ca="1" si="26"/>
        <v>6573.5437562892548</v>
      </c>
      <c r="R99" s="7" cm="1">
        <f t="array" aca="1" ref="R99" ca="1">_xll.RiskGamma($B$18,1/$C$18)</f>
        <v>100</v>
      </c>
      <c r="S99" s="7" cm="1">
        <f t="array" aca="1" ref="S99" ca="1">_xll.RiskUniform($B$21,$C$21)</f>
        <v>20</v>
      </c>
      <c r="T99" s="7">
        <f t="shared" ca="1" si="27"/>
        <v>6693.5437562892548</v>
      </c>
      <c r="U99" s="165">
        <f t="shared" ca="1" si="13"/>
        <v>100</v>
      </c>
      <c r="V99" s="18">
        <f t="shared" ref="V99:V105" ca="1" si="49">$T$105</f>
        <v>7353.5437562892548</v>
      </c>
      <c r="W99" s="166">
        <f t="shared" si="28"/>
        <v>120</v>
      </c>
      <c r="X99" s="166">
        <f t="shared" ca="1" si="0"/>
        <v>7473.5437562892548</v>
      </c>
      <c r="Y99" s="19">
        <f t="shared" ca="1" si="1"/>
        <v>660</v>
      </c>
      <c r="Z99" s="26">
        <f t="shared" ca="1" si="36"/>
        <v>7473.5437562892548</v>
      </c>
      <c r="AA99" s="7" cm="1">
        <f t="array" aca="1" ref="AA99" ca="1">_xll.RiskPert($B$27,$C$27,$D$27)</f>
        <v>99.666666666666671</v>
      </c>
      <c r="AB99" s="7">
        <f t="shared" ca="1" si="15"/>
        <v>7573.2104229559218</v>
      </c>
      <c r="AC99" s="27">
        <f t="shared" ca="1" si="37"/>
        <v>0</v>
      </c>
      <c r="AD99" s="18" cm="1">
        <f t="array" aca="1" ref="AD99" ca="1">IF(MOD(ROW()-42, 8) = 0,INDEX(AB:AB,ROW()),INDEX(AF:AF,ROW()-1))</f>
        <v>7598.2104229559218</v>
      </c>
      <c r="AE99" s="6" cm="1">
        <f t="array" aca="1" ref="AE99" ca="1">_xll.RiskUniform($B$30,$D$30)</f>
        <v>25</v>
      </c>
      <c r="AF99" s="6">
        <f t="shared" ca="1" si="29"/>
        <v>7623.2104229559218</v>
      </c>
      <c r="AG99" s="19">
        <f t="shared" ca="1" si="38"/>
        <v>124.66666666666697</v>
      </c>
      <c r="AH99" s="97" t="str">
        <f t="shared" ca="1" si="39"/>
        <v>Not Yet</v>
      </c>
      <c r="AI99" s="100">
        <f t="shared" ca="1" si="30"/>
        <v>1823.2104229559218</v>
      </c>
      <c r="AJ99" s="102" cm="1">
        <f t="array" aca="1" ref="AJ99" ca="1">_xll.RiskBernoulli(0.02)</f>
        <v>0.02</v>
      </c>
      <c r="AK99" s="114">
        <f t="shared" ca="1" si="40"/>
        <v>1823.2104229559218</v>
      </c>
      <c r="AL99" s="114">
        <f t="shared" ca="1" si="41"/>
        <v>620</v>
      </c>
      <c r="AM99" s="114">
        <f t="shared" ca="1" si="42"/>
        <v>100</v>
      </c>
      <c r="AN99" s="114">
        <f t="shared" ca="1" si="43"/>
        <v>660</v>
      </c>
      <c r="AO99" s="51">
        <f t="shared" ca="1" si="44"/>
        <v>124.66666666666697</v>
      </c>
      <c r="AP99" s="50">
        <f t="shared" ca="1" si="45"/>
        <v>0.02</v>
      </c>
      <c r="AQ99" s="50" t="str">
        <f t="shared" ca="1" si="16"/>
        <v/>
      </c>
      <c r="AR99" s="114">
        <f t="shared" ca="1" si="17"/>
        <v>1823.2104229559216</v>
      </c>
    </row>
    <row r="100" spans="2:44" x14ac:dyDescent="0.25">
      <c r="B100" s="9">
        <v>59</v>
      </c>
      <c r="C100" s="26" cm="1">
        <f t="array" aca="1" ref="C100" ca="1">_xll.RiskGamma(1,1/$B$5)</f>
        <v>100</v>
      </c>
      <c r="D100" s="27">
        <f t="shared" ca="1" si="18"/>
        <v>5900</v>
      </c>
      <c r="E100" s="18">
        <f t="shared" ca="1" si="19"/>
        <v>6480</v>
      </c>
      <c r="F100" s="6" cm="1">
        <f t="array" aca="1" ref="F100" ca="1">_xll.RiskPert($B$8,$E$8,$D$8)</f>
        <v>50</v>
      </c>
      <c r="G100" s="6">
        <f t="shared" ca="1" si="20"/>
        <v>6530</v>
      </c>
      <c r="H100" s="19">
        <f t="shared" ca="1" si="11"/>
        <v>630</v>
      </c>
      <c r="I100" s="26">
        <f t="shared" ca="1" si="21"/>
        <v>6530</v>
      </c>
      <c r="J100" s="7" cm="1">
        <f t="array" aca="1" ref="J100" ca="1">_xll.RiskUniform($B$12,$D$12)</f>
        <v>60</v>
      </c>
      <c r="K100" s="7">
        <f t="shared" ca="1" si="22"/>
        <v>6590</v>
      </c>
      <c r="L100" s="27">
        <f t="shared" ca="1" si="23"/>
        <v>0</v>
      </c>
      <c r="M100" s="18">
        <f t="shared" ca="1" si="32"/>
        <v>6590</v>
      </c>
      <c r="N100" s="6" cm="1">
        <f t="array" aca="1" ref="N100" ca="1">_xll.RiskWeibull($B$15,$C$15)</f>
        <v>93.543756289254645</v>
      </c>
      <c r="O100" s="6">
        <f t="shared" ca="1" si="25"/>
        <v>6683.5437562892548</v>
      </c>
      <c r="P100" s="19">
        <f t="shared" ca="1" si="12"/>
        <v>0</v>
      </c>
      <c r="Q100" s="26">
        <f t="shared" ca="1" si="26"/>
        <v>6683.5437562892548</v>
      </c>
      <c r="R100" s="7" cm="1">
        <f t="array" aca="1" ref="R100" ca="1">_xll.RiskGamma($B$18,1/$C$18)</f>
        <v>100</v>
      </c>
      <c r="S100" s="7" cm="1">
        <f t="array" aca="1" ref="S100" ca="1">_xll.RiskUniform($B$21,$C$21)</f>
        <v>20</v>
      </c>
      <c r="T100" s="7">
        <f t="shared" ca="1" si="27"/>
        <v>6803.5437562892548</v>
      </c>
      <c r="U100" s="165">
        <f t="shared" ca="1" si="13"/>
        <v>100</v>
      </c>
      <c r="V100" s="18">
        <f t="shared" ca="1" si="49"/>
        <v>7353.5437562892548</v>
      </c>
      <c r="W100" s="166">
        <f t="shared" si="28"/>
        <v>120</v>
      </c>
      <c r="X100" s="166">
        <f t="shared" ca="1" si="0"/>
        <v>7473.5437562892548</v>
      </c>
      <c r="Y100" s="19">
        <f t="shared" ca="1" si="1"/>
        <v>550</v>
      </c>
      <c r="Z100" s="26">
        <f t="shared" ca="1" si="36"/>
        <v>7473.5437562892548</v>
      </c>
      <c r="AA100" s="7" cm="1">
        <f t="array" aca="1" ref="AA100" ca="1">_xll.RiskPert($B$27,$C$27,$D$27)</f>
        <v>99.666666666666671</v>
      </c>
      <c r="AB100" s="7">
        <f t="shared" ca="1" si="15"/>
        <v>7573.2104229559218</v>
      </c>
      <c r="AC100" s="27">
        <f t="shared" ca="1" si="37"/>
        <v>0</v>
      </c>
      <c r="AD100" s="18" cm="1">
        <f t="array" aca="1" ref="AD100" ca="1">IF(MOD(ROW()-42, 8) = 0,INDEX(AB:AB,ROW()),INDEX(AF:AF,ROW()-1))</f>
        <v>7623.2104229559218</v>
      </c>
      <c r="AE100" s="6" cm="1">
        <f t="array" aca="1" ref="AE100" ca="1">_xll.RiskUniform($B$30,$D$30)</f>
        <v>25</v>
      </c>
      <c r="AF100" s="6">
        <f t="shared" ca="1" si="29"/>
        <v>7648.2104229559218</v>
      </c>
      <c r="AG100" s="19">
        <f t="shared" ca="1" si="38"/>
        <v>149.66666666666697</v>
      </c>
      <c r="AH100" s="97" t="str">
        <f t="shared" ca="1" si="39"/>
        <v>Not Yet</v>
      </c>
      <c r="AI100" s="100">
        <f t="shared" ca="1" si="30"/>
        <v>1748.2104229559218</v>
      </c>
      <c r="AJ100" s="102" cm="1">
        <f t="array" aca="1" ref="AJ100" ca="1">_xll.RiskBernoulli(0.02)</f>
        <v>0.02</v>
      </c>
      <c r="AK100" s="114">
        <f t="shared" ca="1" si="40"/>
        <v>1748.2104229559218</v>
      </c>
      <c r="AL100" s="114">
        <f t="shared" ca="1" si="41"/>
        <v>630</v>
      </c>
      <c r="AM100" s="114">
        <f t="shared" ca="1" si="42"/>
        <v>100</v>
      </c>
      <c r="AN100" s="114">
        <f t="shared" ca="1" si="43"/>
        <v>550</v>
      </c>
      <c r="AO100" s="51">
        <f t="shared" ca="1" si="44"/>
        <v>149.66666666666697</v>
      </c>
      <c r="AP100" s="50">
        <f t="shared" ca="1" si="45"/>
        <v>0.02</v>
      </c>
      <c r="AQ100" s="50" t="str">
        <f t="shared" ca="1" si="16"/>
        <v/>
      </c>
      <c r="AR100" s="114">
        <f t="shared" ca="1" si="17"/>
        <v>1748.2104229559216</v>
      </c>
    </row>
    <row r="101" spans="2:44" x14ac:dyDescent="0.25">
      <c r="B101" s="9">
        <v>60</v>
      </c>
      <c r="C101" s="26" cm="1">
        <f t="array" aca="1" ref="C101" ca="1">_xll.RiskGamma(1,1/$B$5)</f>
        <v>100</v>
      </c>
      <c r="D101" s="27">
        <f t="shared" ca="1" si="18"/>
        <v>6000</v>
      </c>
      <c r="E101" s="18">
        <f t="shared" ca="1" si="19"/>
        <v>6590</v>
      </c>
      <c r="F101" s="6" cm="1">
        <f t="array" aca="1" ref="F101" ca="1">_xll.RiskPert($B$8,$E$8,$D$8)</f>
        <v>50</v>
      </c>
      <c r="G101" s="6">
        <f t="shared" ca="1" si="20"/>
        <v>6640</v>
      </c>
      <c r="H101" s="19">
        <f t="shared" ca="1" si="11"/>
        <v>640</v>
      </c>
      <c r="I101" s="26">
        <f t="shared" ca="1" si="21"/>
        <v>6640</v>
      </c>
      <c r="J101" s="7" cm="1">
        <f t="array" aca="1" ref="J101" ca="1">_xll.RiskUniform($B$12,$D$12)</f>
        <v>60</v>
      </c>
      <c r="K101" s="7">
        <f t="shared" ca="1" si="22"/>
        <v>6700</v>
      </c>
      <c r="L101" s="27">
        <f t="shared" ca="1" si="23"/>
        <v>0</v>
      </c>
      <c r="M101" s="18">
        <f t="shared" ca="1" si="32"/>
        <v>6700</v>
      </c>
      <c r="N101" s="6" cm="1">
        <f t="array" aca="1" ref="N101" ca="1">_xll.RiskWeibull($B$15,$C$15)</f>
        <v>93.543756289254645</v>
      </c>
      <c r="O101" s="6">
        <f t="shared" ca="1" si="25"/>
        <v>6793.5437562892548</v>
      </c>
      <c r="P101" s="19">
        <f t="shared" ca="1" si="12"/>
        <v>0</v>
      </c>
      <c r="Q101" s="26">
        <f t="shared" ca="1" si="26"/>
        <v>6793.5437562892548</v>
      </c>
      <c r="R101" s="7" cm="1">
        <f t="array" aca="1" ref="R101" ca="1">_xll.RiskGamma($B$18,1/$C$18)</f>
        <v>100</v>
      </c>
      <c r="S101" s="7" cm="1">
        <f t="array" aca="1" ref="S101" ca="1">_xll.RiskUniform($B$21,$C$21)</f>
        <v>20</v>
      </c>
      <c r="T101" s="7">
        <f t="shared" ca="1" si="27"/>
        <v>6913.5437562892548</v>
      </c>
      <c r="U101" s="165">
        <f t="shared" ca="1" si="13"/>
        <v>100</v>
      </c>
      <c r="V101" s="18">
        <f t="shared" ca="1" si="49"/>
        <v>7353.5437562892548</v>
      </c>
      <c r="W101" s="166">
        <f t="shared" si="28"/>
        <v>120</v>
      </c>
      <c r="X101" s="166">
        <f t="shared" ca="1" si="0"/>
        <v>7473.5437562892548</v>
      </c>
      <c r="Y101" s="19">
        <f t="shared" ca="1" si="1"/>
        <v>440</v>
      </c>
      <c r="Z101" s="26">
        <f t="shared" ca="1" si="36"/>
        <v>7473.5437562892548</v>
      </c>
      <c r="AA101" s="7" cm="1">
        <f t="array" aca="1" ref="AA101" ca="1">_xll.RiskPert($B$27,$C$27,$D$27)</f>
        <v>99.666666666666671</v>
      </c>
      <c r="AB101" s="7">
        <f t="shared" ca="1" si="15"/>
        <v>7573.2104229559218</v>
      </c>
      <c r="AC101" s="27">
        <f t="shared" ca="1" si="37"/>
        <v>0</v>
      </c>
      <c r="AD101" s="18" cm="1">
        <f t="array" aca="1" ref="AD101" ca="1">IF(MOD(ROW()-42, 8) = 0,INDEX(AB:AB,ROW()),INDEX(AF:AF,ROW()-1))</f>
        <v>7648.2104229559218</v>
      </c>
      <c r="AE101" s="6" cm="1">
        <f t="array" aca="1" ref="AE101" ca="1">_xll.RiskUniform($B$30,$D$30)</f>
        <v>25</v>
      </c>
      <c r="AF101" s="6">
        <f t="shared" ca="1" si="29"/>
        <v>7673.2104229559218</v>
      </c>
      <c r="AG101" s="19">
        <f t="shared" ca="1" si="38"/>
        <v>174.66666666666697</v>
      </c>
      <c r="AH101" s="97" t="str">
        <f t="shared" ca="1" si="39"/>
        <v>Not Yet</v>
      </c>
      <c r="AI101" s="100">
        <f t="shared" ca="1" si="30"/>
        <v>1673.2104229559218</v>
      </c>
      <c r="AJ101" s="102" cm="1">
        <f t="array" aca="1" ref="AJ101" ca="1">_xll.RiskBernoulli(0.02)</f>
        <v>0.02</v>
      </c>
      <c r="AK101" s="114">
        <f t="shared" ca="1" si="40"/>
        <v>1673.2104229559218</v>
      </c>
      <c r="AL101" s="114">
        <f t="shared" ca="1" si="41"/>
        <v>640</v>
      </c>
      <c r="AM101" s="114">
        <f t="shared" ca="1" si="42"/>
        <v>100</v>
      </c>
      <c r="AN101" s="114">
        <f t="shared" ca="1" si="43"/>
        <v>440</v>
      </c>
      <c r="AO101" s="51">
        <f t="shared" ca="1" si="44"/>
        <v>174.66666666666697</v>
      </c>
      <c r="AP101" s="50">
        <f t="shared" ca="1" si="45"/>
        <v>0.02</v>
      </c>
      <c r="AQ101" s="50" t="str">
        <f t="shared" ca="1" si="16"/>
        <v/>
      </c>
      <c r="AR101" s="114">
        <f t="shared" ca="1" si="17"/>
        <v>1673.2104229559216</v>
      </c>
    </row>
    <row r="102" spans="2:44" x14ac:dyDescent="0.25">
      <c r="B102" s="9">
        <v>61</v>
      </c>
      <c r="C102" s="26" cm="1">
        <f t="array" aca="1" ref="C102" ca="1">_xll.RiskGamma(1,1/$B$5)</f>
        <v>100</v>
      </c>
      <c r="D102" s="27">
        <f t="shared" ca="1" si="18"/>
        <v>6100</v>
      </c>
      <c r="E102" s="18">
        <f t="shared" ca="1" si="19"/>
        <v>6700</v>
      </c>
      <c r="F102" s="6" cm="1">
        <f t="array" aca="1" ref="F102" ca="1">_xll.RiskPert($B$8,$E$8,$D$8)</f>
        <v>50</v>
      </c>
      <c r="G102" s="6">
        <f t="shared" ca="1" si="20"/>
        <v>6750</v>
      </c>
      <c r="H102" s="19">
        <f t="shared" ca="1" si="11"/>
        <v>650</v>
      </c>
      <c r="I102" s="26">
        <f t="shared" ca="1" si="21"/>
        <v>6750</v>
      </c>
      <c r="J102" s="7" cm="1">
        <f t="array" aca="1" ref="J102" ca="1">_xll.RiskUniform($B$12,$D$12)</f>
        <v>60</v>
      </c>
      <c r="K102" s="7">
        <f t="shared" ca="1" si="22"/>
        <v>6810</v>
      </c>
      <c r="L102" s="27">
        <f t="shared" ca="1" si="23"/>
        <v>0</v>
      </c>
      <c r="M102" s="18">
        <f t="shared" ca="1" si="32"/>
        <v>6810</v>
      </c>
      <c r="N102" s="6" cm="1">
        <f t="array" aca="1" ref="N102" ca="1">_xll.RiskWeibull($B$15,$C$15)</f>
        <v>93.543756289254645</v>
      </c>
      <c r="O102" s="6">
        <f t="shared" ca="1" si="25"/>
        <v>6903.5437562892548</v>
      </c>
      <c r="P102" s="19">
        <f t="shared" ca="1" si="12"/>
        <v>0</v>
      </c>
      <c r="Q102" s="26">
        <f t="shared" ca="1" si="26"/>
        <v>6903.5437562892548</v>
      </c>
      <c r="R102" s="7" cm="1">
        <f t="array" aca="1" ref="R102" ca="1">_xll.RiskGamma($B$18,1/$C$18)</f>
        <v>100</v>
      </c>
      <c r="S102" s="7" cm="1">
        <f t="array" aca="1" ref="S102" ca="1">_xll.RiskUniform($B$21,$C$21)</f>
        <v>20</v>
      </c>
      <c r="T102" s="7">
        <f t="shared" ca="1" si="27"/>
        <v>7023.5437562892548</v>
      </c>
      <c r="U102" s="165">
        <f t="shared" ca="1" si="13"/>
        <v>100</v>
      </c>
      <c r="V102" s="18">
        <f t="shared" ca="1" si="49"/>
        <v>7353.5437562892548</v>
      </c>
      <c r="W102" s="166">
        <f t="shared" si="28"/>
        <v>120</v>
      </c>
      <c r="X102" s="166">
        <f t="shared" ca="1" si="0"/>
        <v>7473.5437562892548</v>
      </c>
      <c r="Y102" s="19">
        <f t="shared" ca="1" si="1"/>
        <v>330</v>
      </c>
      <c r="Z102" s="26">
        <f t="shared" ca="1" si="36"/>
        <v>7473.5437562892548</v>
      </c>
      <c r="AA102" s="7" cm="1">
        <f t="array" aca="1" ref="AA102" ca="1">_xll.RiskPert($B$27,$C$27,$D$27)</f>
        <v>99.666666666666671</v>
      </c>
      <c r="AB102" s="7">
        <f t="shared" ca="1" si="15"/>
        <v>7573.2104229559218</v>
      </c>
      <c r="AC102" s="27">
        <f t="shared" ca="1" si="37"/>
        <v>0</v>
      </c>
      <c r="AD102" s="18" cm="1">
        <f t="array" aca="1" ref="AD102" ca="1">IF(MOD(ROW()-42, 8) = 0,INDEX(AB:AB,ROW()),INDEX(AF:AF,ROW()-1))</f>
        <v>7673.2104229559218</v>
      </c>
      <c r="AE102" s="6" cm="1">
        <f t="array" aca="1" ref="AE102" ca="1">_xll.RiskUniform($B$30,$D$30)</f>
        <v>25</v>
      </c>
      <c r="AF102" s="6">
        <f t="shared" ca="1" si="29"/>
        <v>7698.2104229559218</v>
      </c>
      <c r="AG102" s="19">
        <f t="shared" ca="1" si="38"/>
        <v>199.66666666666697</v>
      </c>
      <c r="AH102" s="97" t="str">
        <f t="shared" ca="1" si="39"/>
        <v>Not Yet</v>
      </c>
      <c r="AI102" s="100">
        <f t="shared" ca="1" si="30"/>
        <v>1598.2104229559218</v>
      </c>
      <c r="AJ102" s="102" cm="1">
        <f t="array" aca="1" ref="AJ102" ca="1">_xll.RiskBernoulli(0.02)</f>
        <v>0.02</v>
      </c>
      <c r="AK102" s="114">
        <f t="shared" ca="1" si="40"/>
        <v>1598.2104229559218</v>
      </c>
      <c r="AL102" s="114">
        <f t="shared" ca="1" si="41"/>
        <v>650</v>
      </c>
      <c r="AM102" s="114">
        <f t="shared" ca="1" si="42"/>
        <v>100</v>
      </c>
      <c r="AN102" s="114">
        <f t="shared" ca="1" si="43"/>
        <v>330</v>
      </c>
      <c r="AO102" s="51">
        <f t="shared" ca="1" si="44"/>
        <v>199.66666666666697</v>
      </c>
      <c r="AP102" s="50">
        <f t="shared" ca="1" si="45"/>
        <v>0.02</v>
      </c>
      <c r="AQ102" s="50" t="str">
        <f t="shared" ca="1" si="16"/>
        <v/>
      </c>
      <c r="AR102" s="114">
        <f t="shared" ca="1" si="17"/>
        <v>1598.2104229559216</v>
      </c>
    </row>
    <row r="103" spans="2:44" x14ac:dyDescent="0.25">
      <c r="B103" s="9">
        <v>62</v>
      </c>
      <c r="C103" s="26" cm="1">
        <f t="array" aca="1" ref="C103" ca="1">_xll.RiskGamma(1,1/$B$5)</f>
        <v>100</v>
      </c>
      <c r="D103" s="27">
        <f t="shared" ca="1" si="18"/>
        <v>6200</v>
      </c>
      <c r="E103" s="18">
        <f t="shared" ca="1" si="19"/>
        <v>6810</v>
      </c>
      <c r="F103" s="6" cm="1">
        <f t="array" aca="1" ref="F103" ca="1">_xll.RiskPert($B$8,$E$8,$D$8)</f>
        <v>50</v>
      </c>
      <c r="G103" s="6">
        <f t="shared" ca="1" si="20"/>
        <v>6860</v>
      </c>
      <c r="H103" s="19">
        <f t="shared" ca="1" si="11"/>
        <v>660</v>
      </c>
      <c r="I103" s="26">
        <f t="shared" ca="1" si="21"/>
        <v>6860</v>
      </c>
      <c r="J103" s="7" cm="1">
        <f t="array" aca="1" ref="J103" ca="1">_xll.RiskUniform($B$12,$D$12)</f>
        <v>60</v>
      </c>
      <c r="K103" s="7">
        <f t="shared" ca="1" si="22"/>
        <v>6920</v>
      </c>
      <c r="L103" s="27">
        <f t="shared" ca="1" si="23"/>
        <v>0</v>
      </c>
      <c r="M103" s="18">
        <f t="shared" ca="1" si="32"/>
        <v>6920</v>
      </c>
      <c r="N103" s="6" cm="1">
        <f t="array" aca="1" ref="N103" ca="1">_xll.RiskWeibull($B$15,$C$15)</f>
        <v>93.543756289254645</v>
      </c>
      <c r="O103" s="6">
        <f t="shared" ca="1" si="25"/>
        <v>7013.5437562892548</v>
      </c>
      <c r="P103" s="19">
        <f t="shared" ca="1" si="12"/>
        <v>0</v>
      </c>
      <c r="Q103" s="26">
        <f t="shared" ca="1" si="26"/>
        <v>7013.5437562892548</v>
      </c>
      <c r="R103" s="7" cm="1">
        <f t="array" aca="1" ref="R103" ca="1">_xll.RiskGamma($B$18,1/$C$18)</f>
        <v>100</v>
      </c>
      <c r="S103" s="7" cm="1">
        <f t="array" aca="1" ref="S103" ca="1">_xll.RiskUniform($B$21,$C$21)</f>
        <v>20</v>
      </c>
      <c r="T103" s="7">
        <f t="shared" ca="1" si="27"/>
        <v>7133.5437562892548</v>
      </c>
      <c r="U103" s="165">
        <f t="shared" ca="1" si="13"/>
        <v>100</v>
      </c>
      <c r="V103" s="18">
        <f t="shared" ca="1" si="49"/>
        <v>7353.5437562892548</v>
      </c>
      <c r="W103" s="166">
        <f t="shared" si="28"/>
        <v>120</v>
      </c>
      <c r="X103" s="166">
        <f t="shared" ca="1" si="0"/>
        <v>7473.5437562892548</v>
      </c>
      <c r="Y103" s="19">
        <f t="shared" ca="1" si="1"/>
        <v>220</v>
      </c>
      <c r="Z103" s="26">
        <f t="shared" ca="1" si="36"/>
        <v>7473.5437562892548</v>
      </c>
      <c r="AA103" s="7" cm="1">
        <f t="array" aca="1" ref="AA103" ca="1">_xll.RiskPert($B$27,$C$27,$D$27)</f>
        <v>99.666666666666671</v>
      </c>
      <c r="AB103" s="7">
        <f t="shared" ca="1" si="15"/>
        <v>7573.2104229559218</v>
      </c>
      <c r="AC103" s="27">
        <f t="shared" ca="1" si="37"/>
        <v>0</v>
      </c>
      <c r="AD103" s="18" cm="1">
        <f t="array" aca="1" ref="AD103" ca="1">IF(MOD(ROW()-42, 8) = 0,INDEX(AB:AB,ROW()),INDEX(AF:AF,ROW()-1))</f>
        <v>7698.2104229559218</v>
      </c>
      <c r="AE103" s="6" cm="1">
        <f t="array" aca="1" ref="AE103" ca="1">_xll.RiskUniform($B$30,$D$30)</f>
        <v>25</v>
      </c>
      <c r="AF103" s="6">
        <f t="shared" ca="1" si="29"/>
        <v>7723.2104229559218</v>
      </c>
      <c r="AG103" s="19">
        <f t="shared" ca="1" si="38"/>
        <v>224.66666666666697</v>
      </c>
      <c r="AH103" s="97" t="str">
        <f t="shared" ca="1" si="39"/>
        <v>Not Yet</v>
      </c>
      <c r="AI103" s="100">
        <f t="shared" ca="1" si="30"/>
        <v>1523.2104229559218</v>
      </c>
      <c r="AJ103" s="102" cm="1">
        <f t="array" aca="1" ref="AJ103" ca="1">_xll.RiskBernoulli(0.02)</f>
        <v>0.02</v>
      </c>
      <c r="AK103" s="114">
        <f t="shared" ca="1" si="40"/>
        <v>1523.2104229559218</v>
      </c>
      <c r="AL103" s="114">
        <f t="shared" ca="1" si="41"/>
        <v>660</v>
      </c>
      <c r="AM103" s="114">
        <f t="shared" ca="1" si="42"/>
        <v>100</v>
      </c>
      <c r="AN103" s="114">
        <f t="shared" ca="1" si="43"/>
        <v>220</v>
      </c>
      <c r="AO103" s="51">
        <f t="shared" ca="1" si="44"/>
        <v>224.66666666666697</v>
      </c>
      <c r="AP103" s="50">
        <f t="shared" ca="1" si="45"/>
        <v>0.02</v>
      </c>
      <c r="AQ103" s="50" t="str">
        <f t="shared" ca="1" si="16"/>
        <v/>
      </c>
      <c r="AR103" s="114">
        <f t="shared" ca="1" si="17"/>
        <v>1523.2104229559216</v>
      </c>
    </row>
    <row r="104" spans="2:44" x14ac:dyDescent="0.25">
      <c r="B104" s="9">
        <v>63</v>
      </c>
      <c r="C104" s="26" cm="1">
        <f t="array" aca="1" ref="C104" ca="1">_xll.RiskGamma(1,1/$B$5)</f>
        <v>100</v>
      </c>
      <c r="D104" s="27">
        <f t="shared" ca="1" si="18"/>
        <v>6300</v>
      </c>
      <c r="E104" s="18">
        <f t="shared" ca="1" si="19"/>
        <v>6920</v>
      </c>
      <c r="F104" s="6" cm="1">
        <f t="array" aca="1" ref="F104" ca="1">_xll.RiskPert($B$8,$E$8,$D$8)</f>
        <v>50</v>
      </c>
      <c r="G104" s="6">
        <f t="shared" ca="1" si="20"/>
        <v>6970</v>
      </c>
      <c r="H104" s="19">
        <f t="shared" ca="1" si="11"/>
        <v>670</v>
      </c>
      <c r="I104" s="26">
        <f t="shared" ca="1" si="21"/>
        <v>6970</v>
      </c>
      <c r="J104" s="7" cm="1">
        <f t="array" aca="1" ref="J104" ca="1">_xll.RiskUniform($B$12,$D$12)</f>
        <v>60</v>
      </c>
      <c r="K104" s="7">
        <f t="shared" ca="1" si="22"/>
        <v>7030</v>
      </c>
      <c r="L104" s="27">
        <f t="shared" ca="1" si="23"/>
        <v>0</v>
      </c>
      <c r="M104" s="18">
        <f t="shared" ca="1" si="32"/>
        <v>7030</v>
      </c>
      <c r="N104" s="6" cm="1">
        <f t="array" aca="1" ref="N104" ca="1">_xll.RiskWeibull($B$15,$C$15)</f>
        <v>93.543756289254645</v>
      </c>
      <c r="O104" s="6">
        <f t="shared" ca="1" si="25"/>
        <v>7123.5437562892548</v>
      </c>
      <c r="P104" s="19">
        <f t="shared" ca="1" si="12"/>
        <v>0</v>
      </c>
      <c r="Q104" s="26">
        <f t="shared" ca="1" si="26"/>
        <v>7123.5437562892548</v>
      </c>
      <c r="R104" s="7" cm="1">
        <f t="array" aca="1" ref="R104" ca="1">_xll.RiskGamma($B$18,1/$C$18)</f>
        <v>100</v>
      </c>
      <c r="S104" s="7" cm="1">
        <f t="array" aca="1" ref="S104" ca="1">_xll.RiskUniform($B$21,$C$21)</f>
        <v>20</v>
      </c>
      <c r="T104" s="7">
        <f t="shared" ca="1" si="27"/>
        <v>7243.5437562892548</v>
      </c>
      <c r="U104" s="165">
        <f t="shared" ca="1" si="13"/>
        <v>100</v>
      </c>
      <c r="V104" s="18">
        <f t="shared" ca="1" si="49"/>
        <v>7353.5437562892548</v>
      </c>
      <c r="W104" s="166">
        <f t="shared" si="28"/>
        <v>120</v>
      </c>
      <c r="X104" s="166">
        <f t="shared" ca="1" si="0"/>
        <v>7473.5437562892548</v>
      </c>
      <c r="Y104" s="19">
        <f t="shared" ca="1" si="1"/>
        <v>110</v>
      </c>
      <c r="Z104" s="26">
        <f t="shared" ca="1" si="36"/>
        <v>7473.5437562892548</v>
      </c>
      <c r="AA104" s="7" cm="1">
        <f t="array" aca="1" ref="AA104" ca="1">_xll.RiskPert($B$27,$C$27,$D$27)</f>
        <v>99.666666666666671</v>
      </c>
      <c r="AB104" s="7">
        <f t="shared" ca="1" si="15"/>
        <v>7573.2104229559218</v>
      </c>
      <c r="AC104" s="27">
        <f t="shared" ca="1" si="37"/>
        <v>0</v>
      </c>
      <c r="AD104" s="18" cm="1">
        <f t="array" aca="1" ref="AD104" ca="1">IF(MOD(ROW()-42, 8) = 0,INDEX(AB:AB,ROW()),INDEX(AF:AF,ROW()-1))</f>
        <v>7723.2104229559218</v>
      </c>
      <c r="AE104" s="6" cm="1">
        <f t="array" aca="1" ref="AE104" ca="1">_xll.RiskUniform($B$30,$D$30)</f>
        <v>25</v>
      </c>
      <c r="AF104" s="6">
        <f t="shared" ca="1" si="29"/>
        <v>7748.2104229559218</v>
      </c>
      <c r="AG104" s="19">
        <f t="shared" ca="1" si="38"/>
        <v>249.66666666666697</v>
      </c>
      <c r="AH104" s="97" t="str">
        <f t="shared" ca="1" si="39"/>
        <v>Not Yet</v>
      </c>
      <c r="AI104" s="100">
        <f t="shared" ca="1" si="30"/>
        <v>1448.2104229559218</v>
      </c>
      <c r="AJ104" s="102" cm="1">
        <f t="array" aca="1" ref="AJ104" ca="1">_xll.RiskBernoulli(0.02)</f>
        <v>0.02</v>
      </c>
      <c r="AK104" s="114">
        <f t="shared" ca="1" si="40"/>
        <v>1448.2104229559218</v>
      </c>
      <c r="AL104" s="114">
        <f t="shared" ca="1" si="41"/>
        <v>670</v>
      </c>
      <c r="AM104" s="114">
        <f t="shared" ca="1" si="42"/>
        <v>100</v>
      </c>
      <c r="AN104" s="114">
        <f t="shared" ca="1" si="43"/>
        <v>110</v>
      </c>
      <c r="AO104" s="51">
        <f t="shared" ca="1" si="44"/>
        <v>249.66666666666697</v>
      </c>
      <c r="AP104" s="50">
        <f t="shared" ca="1" si="45"/>
        <v>0.02</v>
      </c>
      <c r="AQ104" s="50" t="str">
        <f t="shared" ca="1" si="16"/>
        <v/>
      </c>
      <c r="AR104" s="114">
        <f t="shared" ca="1" si="17"/>
        <v>1448.2104229559216</v>
      </c>
    </row>
    <row r="105" spans="2:44" x14ac:dyDescent="0.25">
      <c r="B105" s="10">
        <v>64</v>
      </c>
      <c r="C105" s="61" cm="1">
        <f t="array" aca="1" ref="C105" ca="1">_xll.RiskGamma(1,1/$B$5)</f>
        <v>100</v>
      </c>
      <c r="D105" s="29">
        <f t="shared" ca="1" si="18"/>
        <v>6400</v>
      </c>
      <c r="E105" s="20">
        <f t="shared" ca="1" si="19"/>
        <v>7030</v>
      </c>
      <c r="F105" s="21" cm="1">
        <f t="array" aca="1" ref="F105" ca="1">_xll.RiskPert($B$8,$E$8,$D$8)</f>
        <v>50</v>
      </c>
      <c r="G105" s="21">
        <f t="shared" ca="1" si="20"/>
        <v>7080</v>
      </c>
      <c r="H105" s="22">
        <f t="shared" ca="1" si="11"/>
        <v>680</v>
      </c>
      <c r="I105" s="61">
        <f t="shared" ca="1" si="21"/>
        <v>7080</v>
      </c>
      <c r="J105" s="28" cm="1">
        <f t="array" aca="1" ref="J105" ca="1">_xll.RiskUniform($B$12,$D$12)</f>
        <v>60</v>
      </c>
      <c r="K105" s="28">
        <f t="shared" ca="1" si="22"/>
        <v>7140</v>
      </c>
      <c r="L105" s="29">
        <f t="shared" ca="1" si="23"/>
        <v>0</v>
      </c>
      <c r="M105" s="20">
        <f t="shared" ca="1" si="32"/>
        <v>7140</v>
      </c>
      <c r="N105" s="21" cm="1">
        <f t="array" aca="1" ref="N105" ca="1">_xll.RiskWeibull($B$15,$C$15)</f>
        <v>93.543756289254645</v>
      </c>
      <c r="O105" s="21">
        <f t="shared" ca="1" si="25"/>
        <v>7233.5437562892548</v>
      </c>
      <c r="P105" s="22">
        <f t="shared" ca="1" si="12"/>
        <v>0</v>
      </c>
      <c r="Q105" s="61">
        <f t="shared" ca="1" si="26"/>
        <v>7233.5437562892548</v>
      </c>
      <c r="R105" s="28" cm="1">
        <f t="array" aca="1" ref="R105" ca="1">_xll.RiskGamma($B$18,1/$C$18)</f>
        <v>100</v>
      </c>
      <c r="S105" s="28" cm="1">
        <f t="array" aca="1" ref="S105" ca="1">_xll.RiskUniform($B$21,$C$21)</f>
        <v>20</v>
      </c>
      <c r="T105" s="28">
        <f t="shared" ca="1" si="27"/>
        <v>7353.5437562892548</v>
      </c>
      <c r="U105" s="28">
        <f t="shared" ca="1" si="13"/>
        <v>100</v>
      </c>
      <c r="V105" s="20">
        <f t="shared" ca="1" si="49"/>
        <v>7353.5437562892548</v>
      </c>
      <c r="W105" s="21">
        <f t="shared" si="28"/>
        <v>120</v>
      </c>
      <c r="X105" s="21">
        <f t="shared" ca="1" si="0"/>
        <v>7473.5437562892548</v>
      </c>
      <c r="Y105" s="22">
        <f t="shared" ca="1" si="1"/>
        <v>0</v>
      </c>
      <c r="Z105" s="61">
        <f t="shared" ca="1" si="36"/>
        <v>7473.5437562892548</v>
      </c>
      <c r="AA105" s="28" cm="1">
        <f t="array" aca="1" ref="AA105" ca="1">_xll.RiskPert($B$27,$C$27,$D$27)</f>
        <v>99.666666666666671</v>
      </c>
      <c r="AB105" s="28">
        <f t="shared" ca="1" si="15"/>
        <v>7573.2104229559218</v>
      </c>
      <c r="AC105" s="29">
        <f t="shared" ca="1" si="37"/>
        <v>0</v>
      </c>
      <c r="AD105" s="20" cm="1">
        <f t="array" aca="1" ref="AD105" ca="1">IF(MOD(ROW()-42, 8) = 0,INDEX(AB:AB,ROW()),INDEX(AF:AF,ROW()-1))</f>
        <v>7748.2104229559218</v>
      </c>
      <c r="AE105" s="21" cm="1">
        <f t="array" aca="1" ref="AE105" ca="1">_xll.RiskUniform($B$30,$D$30)</f>
        <v>25</v>
      </c>
      <c r="AF105" s="21">
        <f t="shared" ca="1" si="29"/>
        <v>7773.2104229559218</v>
      </c>
      <c r="AG105" s="22">
        <f t="shared" ca="1" si="38"/>
        <v>274.66666666666697</v>
      </c>
      <c r="AH105" s="98" t="str">
        <f t="shared" ca="1" si="39"/>
        <v>Not Yet</v>
      </c>
      <c r="AI105" s="100">
        <f t="shared" ca="1" si="30"/>
        <v>1373.2104229559218</v>
      </c>
      <c r="AJ105" s="103" cm="1">
        <f t="array" aca="1" ref="AJ105" ca="1">_xll.RiskBernoulli(0.02)</f>
        <v>0.02</v>
      </c>
      <c r="AK105" s="115">
        <f t="shared" ca="1" si="40"/>
        <v>1373.2104229559218</v>
      </c>
      <c r="AL105" s="115">
        <f t="shared" ca="1" si="41"/>
        <v>680</v>
      </c>
      <c r="AM105" s="115">
        <f t="shared" ca="1" si="42"/>
        <v>100</v>
      </c>
      <c r="AN105" s="115">
        <f t="shared" ca="1" si="43"/>
        <v>0</v>
      </c>
      <c r="AO105" s="53">
        <f t="shared" ca="1" si="44"/>
        <v>274.66666666666697</v>
      </c>
      <c r="AP105" s="52">
        <f t="shared" ca="1" si="45"/>
        <v>0.02</v>
      </c>
      <c r="AQ105" s="52">
        <f t="shared" ca="1" si="16"/>
        <v>1</v>
      </c>
      <c r="AR105" s="115">
        <f t="shared" ca="1" si="17"/>
        <v>1373.2104229559216</v>
      </c>
    </row>
    <row r="106" spans="2:44" x14ac:dyDescent="0.25">
      <c r="B106" s="8">
        <v>65</v>
      </c>
      <c r="C106" s="23" cm="1">
        <f t="array" aca="1" ref="C106" ca="1">_xll.RiskGamma(1,1/$B$5)</f>
        <v>100</v>
      </c>
      <c r="D106" s="25">
        <f t="shared" ca="1" si="18"/>
        <v>6500</v>
      </c>
      <c r="E106" s="15">
        <f t="shared" ca="1" si="19"/>
        <v>7140</v>
      </c>
      <c r="F106" s="16" cm="1">
        <f t="array" aca="1" ref="F106" ca="1">_xll.RiskPert($B$8,$E$8,$D$8)</f>
        <v>50</v>
      </c>
      <c r="G106" s="16">
        <f t="shared" ca="1" si="20"/>
        <v>7190</v>
      </c>
      <c r="H106" s="17">
        <f t="shared" ca="1" si="11"/>
        <v>690</v>
      </c>
      <c r="I106" s="23">
        <f t="shared" ca="1" si="21"/>
        <v>7190</v>
      </c>
      <c r="J106" s="24" cm="1">
        <f t="array" aca="1" ref="J106" ca="1">_xll.RiskUniform($B$12,$D$12)</f>
        <v>60</v>
      </c>
      <c r="K106" s="24">
        <f t="shared" ca="1" si="22"/>
        <v>7250</v>
      </c>
      <c r="L106" s="25">
        <f t="shared" ca="1" si="23"/>
        <v>0</v>
      </c>
      <c r="M106" s="15">
        <f t="shared" ca="1" si="32"/>
        <v>7250</v>
      </c>
      <c r="N106" s="16" cm="1">
        <f t="array" aca="1" ref="N106" ca="1">_xll.RiskWeibull($B$15,$C$15)</f>
        <v>93.543756289254645</v>
      </c>
      <c r="O106" s="16">
        <f t="shared" ca="1" si="25"/>
        <v>7343.5437562892548</v>
      </c>
      <c r="P106" s="17">
        <f t="shared" ca="1" si="12"/>
        <v>0</v>
      </c>
      <c r="Q106" s="23">
        <f t="shared" ca="1" si="26"/>
        <v>7343.5437562892548</v>
      </c>
      <c r="R106" s="24" cm="1">
        <f t="array" aca="1" ref="R106" ca="1">_xll.RiskGamma($B$18,1/$C$18)</f>
        <v>100</v>
      </c>
      <c r="S106" s="24" cm="1">
        <f t="array" aca="1" ref="S106" ca="1">_xll.RiskUniform($B$21,$C$21)</f>
        <v>20</v>
      </c>
      <c r="T106" s="24">
        <f t="shared" ca="1" si="27"/>
        <v>7463.5437562892548</v>
      </c>
      <c r="U106" s="24">
        <f t="shared" ca="1" si="13"/>
        <v>100</v>
      </c>
      <c r="V106" s="15">
        <f ca="1">$T$113</f>
        <v>8233.5437562892548</v>
      </c>
      <c r="W106" s="16">
        <f t="shared" si="28"/>
        <v>120</v>
      </c>
      <c r="X106" s="16">
        <f t="shared" ref="X106:X145" ca="1" si="50">W106+V106</f>
        <v>8353.5437562892548</v>
      </c>
      <c r="Y106" s="17">
        <f t="shared" ref="Y106:Y145" ca="1" si="51">V106-T106</f>
        <v>770</v>
      </c>
      <c r="Z106" s="23">
        <f t="shared" ref="Z106:Z137" ca="1" si="52">X106</f>
        <v>8353.5437562892548</v>
      </c>
      <c r="AA106" s="24" cm="1">
        <f t="array" aca="1" ref="AA106" ca="1">_xll.RiskPert($B$27,$C$27,$D$27)</f>
        <v>99.666666666666671</v>
      </c>
      <c r="AB106" s="24">
        <f t="shared" ca="1" si="15"/>
        <v>8453.2104229559209</v>
      </c>
      <c r="AC106" s="25">
        <f t="shared" ref="AC106:AC137" ca="1" si="53">Z106-X106</f>
        <v>0</v>
      </c>
      <c r="AD106" s="15" cm="1">
        <f t="array" aca="1" ref="AD106" ca="1">IF(MOD(ROW()-42, 8) = 0,INDEX(AB:AB,ROW()),INDEX(AF:AF,ROW()-1))</f>
        <v>8453.2104229559209</v>
      </c>
      <c r="AE106" s="16" cm="1">
        <f t="array" aca="1" ref="AE106" ca="1">_xll.RiskUniform($B$30,$D$30)</f>
        <v>25</v>
      </c>
      <c r="AF106" s="16">
        <f t="shared" ca="1" si="29"/>
        <v>8478.2104229559209</v>
      </c>
      <c r="AG106" s="17">
        <f t="shared" ref="AG106:AG137" ca="1" si="54">AD106-X106</f>
        <v>99.66666666666606</v>
      </c>
      <c r="AH106" s="96" t="str">
        <f t="shared" ref="AH106:AH137" ca="1" si="55">IF(AF106&gt;$B$37,"Stop,Reached","Not Yet")</f>
        <v>Not Yet</v>
      </c>
      <c r="AI106" s="100">
        <f t="shared" ca="1" si="30"/>
        <v>1978.2104229559209</v>
      </c>
      <c r="AJ106" s="101" cm="1">
        <f t="array" aca="1" ref="AJ106" ca="1">_xll.RiskBernoulli(0.02)</f>
        <v>0.02</v>
      </c>
      <c r="AK106" s="113">
        <f t="shared" ref="AK106:AK137" ca="1" si="56">IF(AF106&gt;10080,"",AI106)</f>
        <v>1978.2104229559209</v>
      </c>
      <c r="AL106" s="113">
        <f t="shared" ref="AL106:AL137" ca="1" si="57">IF(AF106&gt;10080,"",H106)</f>
        <v>690</v>
      </c>
      <c r="AM106" s="113">
        <f t="shared" ref="AM106:AM137" ca="1" si="58">IF(AF106&gt;10080,"",U106)</f>
        <v>100</v>
      </c>
      <c r="AN106" s="113">
        <f t="shared" ref="AN106:AN137" ca="1" si="59">IF(AF106&gt;10080,"",Y106)</f>
        <v>770</v>
      </c>
      <c r="AO106" s="49">
        <f t="shared" ref="AO106:AO137" ca="1" si="60">IF(AF106&gt;10080,"",AG106)</f>
        <v>99.66666666666606</v>
      </c>
      <c r="AP106" s="50">
        <f t="shared" ref="AP106:AP137" ca="1" si="61">IF(AF106&gt;10080,"",AJ106)</f>
        <v>0.02</v>
      </c>
      <c r="AQ106" s="48" t="str">
        <f t="shared" ca="1" si="16"/>
        <v/>
      </c>
      <c r="AR106" s="113">
        <f t="shared" ca="1" si="17"/>
        <v>1978.2104229559206</v>
      </c>
    </row>
    <row r="107" spans="2:44" x14ac:dyDescent="0.25">
      <c r="B107" s="9">
        <v>66</v>
      </c>
      <c r="C107" s="26" cm="1">
        <f t="array" aca="1" ref="C107" ca="1">_xll.RiskGamma(1,1/$B$5)</f>
        <v>100</v>
      </c>
      <c r="D107" s="27">
        <f t="shared" ca="1" si="18"/>
        <v>6600</v>
      </c>
      <c r="E107" s="18">
        <f t="shared" ca="1" si="19"/>
        <v>7250</v>
      </c>
      <c r="F107" s="6" cm="1">
        <f t="array" aca="1" ref="F107" ca="1">_xll.RiskPert($B$8,$E$8,$D$8)</f>
        <v>50</v>
      </c>
      <c r="G107" s="6">
        <f t="shared" ca="1" si="20"/>
        <v>7300</v>
      </c>
      <c r="H107" s="19">
        <f t="shared" ref="H107:H145" ca="1" si="62">G107-D107</f>
        <v>700</v>
      </c>
      <c r="I107" s="26">
        <f t="shared" ca="1" si="21"/>
        <v>7300</v>
      </c>
      <c r="J107" s="7" cm="1">
        <f t="array" aca="1" ref="J107" ca="1">_xll.RiskUniform($B$12,$D$12)</f>
        <v>60</v>
      </c>
      <c r="K107" s="7">
        <f t="shared" ca="1" si="22"/>
        <v>7360</v>
      </c>
      <c r="L107" s="27">
        <f t="shared" ca="1" si="23"/>
        <v>0</v>
      </c>
      <c r="M107" s="18">
        <f t="shared" ca="1" si="32"/>
        <v>7360</v>
      </c>
      <c r="N107" s="6" cm="1">
        <f t="array" aca="1" ref="N107" ca="1">_xll.RiskWeibull($B$15,$C$15)</f>
        <v>93.543756289254645</v>
      </c>
      <c r="O107" s="6">
        <f t="shared" ca="1" si="25"/>
        <v>7453.5437562892548</v>
      </c>
      <c r="P107" s="19">
        <f t="shared" ref="P107:P145" ca="1" si="63">M107-K107</f>
        <v>0</v>
      </c>
      <c r="Q107" s="26">
        <f t="shared" ca="1" si="26"/>
        <v>7453.5437562892548</v>
      </c>
      <c r="R107" s="7" cm="1">
        <f t="array" aca="1" ref="R107" ca="1">_xll.RiskGamma($B$18,1/$C$18)</f>
        <v>100</v>
      </c>
      <c r="S107" s="7" cm="1">
        <f t="array" aca="1" ref="S107" ca="1">_xll.RiskUniform($B$21,$C$21)</f>
        <v>20</v>
      </c>
      <c r="T107" s="7">
        <f t="shared" ca="1" si="27"/>
        <v>7573.5437562892548</v>
      </c>
      <c r="U107" s="165">
        <f t="shared" ref="U107:U145" ca="1" si="64">Q107+R107-O107</f>
        <v>100</v>
      </c>
      <c r="V107" s="18">
        <f t="shared" ref="V107:V113" ca="1" si="65">$T$113</f>
        <v>8233.5437562892548</v>
      </c>
      <c r="W107" s="166">
        <f t="shared" si="28"/>
        <v>120</v>
      </c>
      <c r="X107" s="166">
        <f t="shared" ca="1" si="50"/>
        <v>8353.5437562892548</v>
      </c>
      <c r="Y107" s="19">
        <f t="shared" ca="1" si="51"/>
        <v>660</v>
      </c>
      <c r="Z107" s="26">
        <f t="shared" ca="1" si="52"/>
        <v>8353.5437562892548</v>
      </c>
      <c r="AA107" s="7" cm="1">
        <f t="array" aca="1" ref="AA107" ca="1">_xll.RiskPert($B$27,$C$27,$D$27)</f>
        <v>99.666666666666671</v>
      </c>
      <c r="AB107" s="7">
        <f t="shared" ref="AB107:AB145" ca="1" si="66">AA107+Z107</f>
        <v>8453.2104229559209</v>
      </c>
      <c r="AC107" s="27">
        <f t="shared" ca="1" si="53"/>
        <v>0</v>
      </c>
      <c r="AD107" s="18" cm="1">
        <f t="array" aca="1" ref="AD107" ca="1">IF(MOD(ROW()-42, 8) = 0,INDEX(AB:AB,ROW()),INDEX(AF:AF,ROW()-1))</f>
        <v>8478.2104229559209</v>
      </c>
      <c r="AE107" s="6" cm="1">
        <f t="array" aca="1" ref="AE107" ca="1">_xll.RiskUniform($B$30,$D$30)</f>
        <v>25</v>
      </c>
      <c r="AF107" s="6">
        <f t="shared" ca="1" si="29"/>
        <v>8503.2104229559209</v>
      </c>
      <c r="AG107" s="19">
        <f t="shared" ca="1" si="54"/>
        <v>124.66666666666606</v>
      </c>
      <c r="AH107" s="97" t="str">
        <f t="shared" ca="1" si="55"/>
        <v>Not Yet</v>
      </c>
      <c r="AI107" s="100">
        <f t="shared" ca="1" si="30"/>
        <v>1903.2104229559209</v>
      </c>
      <c r="AJ107" s="102" cm="1">
        <f t="array" aca="1" ref="AJ107" ca="1">_xll.RiskBernoulli(0.02)</f>
        <v>0.02</v>
      </c>
      <c r="AK107" s="114">
        <f t="shared" ca="1" si="56"/>
        <v>1903.2104229559209</v>
      </c>
      <c r="AL107" s="114">
        <f t="shared" ca="1" si="57"/>
        <v>700</v>
      </c>
      <c r="AM107" s="114">
        <f t="shared" ca="1" si="58"/>
        <v>100</v>
      </c>
      <c r="AN107" s="114">
        <f t="shared" ca="1" si="59"/>
        <v>660</v>
      </c>
      <c r="AO107" s="51">
        <f t="shared" ca="1" si="60"/>
        <v>124.66666666666606</v>
      </c>
      <c r="AP107" s="50">
        <f t="shared" ca="1" si="61"/>
        <v>0.02</v>
      </c>
      <c r="AQ107" s="50" t="str">
        <f t="shared" ref="AQ107:AQ145" ca="1" si="67">IF(AK107&lt;=1440,1,"")</f>
        <v/>
      </c>
      <c r="AR107" s="114">
        <f t="shared" ref="AR107:AR145" ca="1" si="68">H107+J107+N107+U107+W107+Y107+S107+AE107+AG107</f>
        <v>1903.2104229559206</v>
      </c>
    </row>
    <row r="108" spans="2:44" x14ac:dyDescent="0.25">
      <c r="B108" s="9">
        <v>67</v>
      </c>
      <c r="C108" s="26" cm="1">
        <f t="array" aca="1" ref="C108" ca="1">_xll.RiskGamma(1,1/$B$5)</f>
        <v>100</v>
      </c>
      <c r="D108" s="27">
        <f t="shared" ref="D108:D145" ca="1" si="69">D107+C108</f>
        <v>6700</v>
      </c>
      <c r="E108" s="18">
        <f t="shared" ref="E108:E145" ca="1" si="70">MAX(K107,D108)</f>
        <v>7360</v>
      </c>
      <c r="F108" s="6" cm="1">
        <f t="array" aca="1" ref="F108" ca="1">_xll.RiskPert($B$8,$E$8,$D$8)</f>
        <v>50</v>
      </c>
      <c r="G108" s="6">
        <f t="shared" ref="G108:G145" ca="1" si="71">F108+E108</f>
        <v>7410</v>
      </c>
      <c r="H108" s="19">
        <f t="shared" ca="1" si="62"/>
        <v>710</v>
      </c>
      <c r="I108" s="26">
        <f t="shared" ref="I108:I145" ca="1" si="72">G108</f>
        <v>7410</v>
      </c>
      <c r="J108" s="7" cm="1">
        <f t="array" aca="1" ref="J108" ca="1">_xll.RiskUniform($B$12,$D$12)</f>
        <v>60</v>
      </c>
      <c r="K108" s="7">
        <f t="shared" ref="K108:K145" ca="1" si="73">J108+I108</f>
        <v>7470</v>
      </c>
      <c r="L108" s="27">
        <f t="shared" ref="L108:L145" ca="1" si="74">I108-G108</f>
        <v>0</v>
      </c>
      <c r="M108" s="18">
        <f t="shared" ca="1" si="32"/>
        <v>7470</v>
      </c>
      <c r="N108" s="6" cm="1">
        <f t="array" aca="1" ref="N108" ca="1">_xll.RiskWeibull($B$15,$C$15)</f>
        <v>93.543756289254645</v>
      </c>
      <c r="O108" s="6">
        <f t="shared" ref="O108:O145" ca="1" si="75">N108+M108</f>
        <v>7563.5437562892548</v>
      </c>
      <c r="P108" s="19">
        <f t="shared" ca="1" si="63"/>
        <v>0</v>
      </c>
      <c r="Q108" s="26">
        <f t="shared" ref="Q108:Q145" ca="1" si="76">O108</f>
        <v>7563.5437562892548</v>
      </c>
      <c r="R108" s="7" cm="1">
        <f t="array" aca="1" ref="R108" ca="1">_xll.RiskGamma($B$18,1/$C$18)</f>
        <v>100</v>
      </c>
      <c r="S108" s="7" cm="1">
        <f t="array" aca="1" ref="S108" ca="1">_xll.RiskUniform($B$21,$C$21)</f>
        <v>20</v>
      </c>
      <c r="T108" s="7">
        <f t="shared" ref="T108:T145" ca="1" si="77">S108+R108+Q108</f>
        <v>7683.5437562892548</v>
      </c>
      <c r="U108" s="165">
        <f t="shared" ca="1" si="64"/>
        <v>100</v>
      </c>
      <c r="V108" s="18">
        <f t="shared" ca="1" si="65"/>
        <v>8233.5437562892548</v>
      </c>
      <c r="W108" s="166">
        <f t="shared" si="28"/>
        <v>120</v>
      </c>
      <c r="X108" s="166">
        <f t="shared" ca="1" si="50"/>
        <v>8353.5437562892548</v>
      </c>
      <c r="Y108" s="19">
        <f t="shared" ca="1" si="51"/>
        <v>550</v>
      </c>
      <c r="Z108" s="26">
        <f t="shared" ca="1" si="52"/>
        <v>8353.5437562892548</v>
      </c>
      <c r="AA108" s="7" cm="1">
        <f t="array" aca="1" ref="AA108" ca="1">_xll.RiskPert($B$27,$C$27,$D$27)</f>
        <v>99.666666666666671</v>
      </c>
      <c r="AB108" s="7">
        <f t="shared" ca="1" si="66"/>
        <v>8453.2104229559209</v>
      </c>
      <c r="AC108" s="27">
        <f t="shared" ca="1" si="53"/>
        <v>0</v>
      </c>
      <c r="AD108" s="18" cm="1">
        <f t="array" aca="1" ref="AD108" ca="1">IF(MOD(ROW()-42, 8) = 0,INDEX(AB:AB,ROW()),INDEX(AF:AF,ROW()-1))</f>
        <v>8503.2104229559209</v>
      </c>
      <c r="AE108" s="6" cm="1">
        <f t="array" aca="1" ref="AE108" ca="1">_xll.RiskUniform($B$30,$D$30)</f>
        <v>25</v>
      </c>
      <c r="AF108" s="6">
        <f t="shared" ref="AF108:AF145" ca="1" si="78">AE108+AD108</f>
        <v>8528.2104229559209</v>
      </c>
      <c r="AG108" s="19">
        <f t="shared" ca="1" si="54"/>
        <v>149.66666666666606</v>
      </c>
      <c r="AH108" s="97" t="str">
        <f t="shared" ca="1" si="55"/>
        <v>Not Yet</v>
      </c>
      <c r="AI108" s="100">
        <f t="shared" ref="AI108:AI145" ca="1" si="79">AF108-D108</f>
        <v>1828.2104229559209</v>
      </c>
      <c r="AJ108" s="102" cm="1">
        <f t="array" aca="1" ref="AJ108" ca="1">_xll.RiskBernoulli(0.02)</f>
        <v>0.02</v>
      </c>
      <c r="AK108" s="114">
        <f t="shared" ca="1" si="56"/>
        <v>1828.2104229559209</v>
      </c>
      <c r="AL108" s="114">
        <f t="shared" ca="1" si="57"/>
        <v>710</v>
      </c>
      <c r="AM108" s="114">
        <f t="shared" ca="1" si="58"/>
        <v>100</v>
      </c>
      <c r="AN108" s="114">
        <f t="shared" ca="1" si="59"/>
        <v>550</v>
      </c>
      <c r="AO108" s="51">
        <f t="shared" ca="1" si="60"/>
        <v>149.66666666666606</v>
      </c>
      <c r="AP108" s="50">
        <f t="shared" ca="1" si="61"/>
        <v>0.02</v>
      </c>
      <c r="AQ108" s="50" t="str">
        <f t="shared" ca="1" si="67"/>
        <v/>
      </c>
      <c r="AR108" s="114">
        <f t="shared" ca="1" si="68"/>
        <v>1828.2104229559206</v>
      </c>
    </row>
    <row r="109" spans="2:44" x14ac:dyDescent="0.25">
      <c r="B109" s="9">
        <v>68</v>
      </c>
      <c r="C109" s="26" cm="1">
        <f t="array" aca="1" ref="C109" ca="1">_xll.RiskGamma(1,1/$B$5)</f>
        <v>100</v>
      </c>
      <c r="D109" s="27">
        <f t="shared" ca="1" si="69"/>
        <v>6800</v>
      </c>
      <c r="E109" s="18">
        <f t="shared" ca="1" si="70"/>
        <v>7470</v>
      </c>
      <c r="F109" s="6" cm="1">
        <f t="array" aca="1" ref="F109" ca="1">_xll.RiskPert($B$8,$E$8,$D$8)</f>
        <v>50</v>
      </c>
      <c r="G109" s="6">
        <f t="shared" ca="1" si="71"/>
        <v>7520</v>
      </c>
      <c r="H109" s="19">
        <f t="shared" ca="1" si="62"/>
        <v>720</v>
      </c>
      <c r="I109" s="26">
        <f t="shared" ca="1" si="72"/>
        <v>7520</v>
      </c>
      <c r="J109" s="7" cm="1">
        <f t="array" aca="1" ref="J109" ca="1">_xll.RiskUniform($B$12,$D$12)</f>
        <v>60</v>
      </c>
      <c r="K109" s="7">
        <f t="shared" ca="1" si="73"/>
        <v>7580</v>
      </c>
      <c r="L109" s="27">
        <f t="shared" ca="1" si="74"/>
        <v>0</v>
      </c>
      <c r="M109" s="18">
        <f t="shared" ca="1" si="32"/>
        <v>7580</v>
      </c>
      <c r="N109" s="6" cm="1">
        <f t="array" aca="1" ref="N109" ca="1">_xll.RiskWeibull($B$15,$C$15)</f>
        <v>93.543756289254645</v>
      </c>
      <c r="O109" s="6">
        <f t="shared" ca="1" si="75"/>
        <v>7673.5437562892548</v>
      </c>
      <c r="P109" s="19">
        <f t="shared" ca="1" si="63"/>
        <v>0</v>
      </c>
      <c r="Q109" s="26">
        <f t="shared" ca="1" si="76"/>
        <v>7673.5437562892548</v>
      </c>
      <c r="R109" s="7" cm="1">
        <f t="array" aca="1" ref="R109" ca="1">_xll.RiskGamma($B$18,1/$C$18)</f>
        <v>100</v>
      </c>
      <c r="S109" s="7" cm="1">
        <f t="array" aca="1" ref="S109" ca="1">_xll.RiskUniform($B$21,$C$21)</f>
        <v>20</v>
      </c>
      <c r="T109" s="7">
        <f t="shared" ca="1" si="77"/>
        <v>7793.5437562892548</v>
      </c>
      <c r="U109" s="165">
        <f t="shared" ca="1" si="64"/>
        <v>100</v>
      </c>
      <c r="V109" s="18">
        <f t="shared" ca="1" si="65"/>
        <v>8233.5437562892548</v>
      </c>
      <c r="W109" s="166">
        <f t="shared" si="28"/>
        <v>120</v>
      </c>
      <c r="X109" s="166">
        <f t="shared" ca="1" si="50"/>
        <v>8353.5437562892548</v>
      </c>
      <c r="Y109" s="19">
        <f t="shared" ca="1" si="51"/>
        <v>440</v>
      </c>
      <c r="Z109" s="26">
        <f t="shared" ca="1" si="52"/>
        <v>8353.5437562892548</v>
      </c>
      <c r="AA109" s="7" cm="1">
        <f t="array" aca="1" ref="AA109" ca="1">_xll.RiskPert($B$27,$C$27,$D$27)</f>
        <v>99.666666666666671</v>
      </c>
      <c r="AB109" s="7">
        <f t="shared" ca="1" si="66"/>
        <v>8453.2104229559209</v>
      </c>
      <c r="AC109" s="27">
        <f t="shared" ca="1" si="53"/>
        <v>0</v>
      </c>
      <c r="AD109" s="18" cm="1">
        <f t="array" aca="1" ref="AD109" ca="1">IF(MOD(ROW()-42, 8) = 0,INDEX(AB:AB,ROW()),INDEX(AF:AF,ROW()-1))</f>
        <v>8528.2104229559209</v>
      </c>
      <c r="AE109" s="6" cm="1">
        <f t="array" aca="1" ref="AE109" ca="1">_xll.RiskUniform($B$30,$D$30)</f>
        <v>25</v>
      </c>
      <c r="AF109" s="6">
        <f t="shared" ca="1" si="78"/>
        <v>8553.2104229559209</v>
      </c>
      <c r="AG109" s="19">
        <f t="shared" ca="1" si="54"/>
        <v>174.66666666666606</v>
      </c>
      <c r="AH109" s="97" t="str">
        <f t="shared" ca="1" si="55"/>
        <v>Not Yet</v>
      </c>
      <c r="AI109" s="100">
        <f t="shared" ca="1" si="79"/>
        <v>1753.2104229559209</v>
      </c>
      <c r="AJ109" s="102" cm="1">
        <f t="array" aca="1" ref="AJ109" ca="1">_xll.RiskBernoulli(0.02)</f>
        <v>0.02</v>
      </c>
      <c r="AK109" s="114">
        <f t="shared" ca="1" si="56"/>
        <v>1753.2104229559209</v>
      </c>
      <c r="AL109" s="114">
        <f t="shared" ca="1" si="57"/>
        <v>720</v>
      </c>
      <c r="AM109" s="114">
        <f t="shared" ca="1" si="58"/>
        <v>100</v>
      </c>
      <c r="AN109" s="114">
        <f t="shared" ca="1" si="59"/>
        <v>440</v>
      </c>
      <c r="AO109" s="51">
        <f t="shared" ca="1" si="60"/>
        <v>174.66666666666606</v>
      </c>
      <c r="AP109" s="50">
        <f t="shared" ca="1" si="61"/>
        <v>0.02</v>
      </c>
      <c r="AQ109" s="50" t="str">
        <f t="shared" ca="1" si="67"/>
        <v/>
      </c>
      <c r="AR109" s="114">
        <f t="shared" ca="1" si="68"/>
        <v>1753.2104229559206</v>
      </c>
    </row>
    <row r="110" spans="2:44" x14ac:dyDescent="0.25">
      <c r="B110" s="9">
        <v>69</v>
      </c>
      <c r="C110" s="26" cm="1">
        <f t="array" aca="1" ref="C110" ca="1">_xll.RiskGamma(1,1/$B$5)</f>
        <v>100</v>
      </c>
      <c r="D110" s="27">
        <f t="shared" ca="1" si="69"/>
        <v>6900</v>
      </c>
      <c r="E110" s="18">
        <f t="shared" ca="1" si="70"/>
        <v>7580</v>
      </c>
      <c r="F110" s="6" cm="1">
        <f t="array" aca="1" ref="F110" ca="1">_xll.RiskPert($B$8,$E$8,$D$8)</f>
        <v>50</v>
      </c>
      <c r="G110" s="6">
        <f t="shared" ca="1" si="71"/>
        <v>7630</v>
      </c>
      <c r="H110" s="19">
        <f t="shared" ca="1" si="62"/>
        <v>730</v>
      </c>
      <c r="I110" s="26">
        <f t="shared" ca="1" si="72"/>
        <v>7630</v>
      </c>
      <c r="J110" s="7" cm="1">
        <f t="array" aca="1" ref="J110" ca="1">_xll.RiskUniform($B$12,$D$12)</f>
        <v>60</v>
      </c>
      <c r="K110" s="7">
        <f t="shared" ca="1" si="73"/>
        <v>7690</v>
      </c>
      <c r="L110" s="27">
        <f t="shared" ca="1" si="74"/>
        <v>0</v>
      </c>
      <c r="M110" s="18">
        <f t="shared" ca="1" si="32"/>
        <v>7690</v>
      </c>
      <c r="N110" s="6" cm="1">
        <f t="array" aca="1" ref="N110" ca="1">_xll.RiskWeibull($B$15,$C$15)</f>
        <v>93.543756289254645</v>
      </c>
      <c r="O110" s="6">
        <f t="shared" ca="1" si="75"/>
        <v>7783.5437562892548</v>
      </c>
      <c r="P110" s="19">
        <f t="shared" ca="1" si="63"/>
        <v>0</v>
      </c>
      <c r="Q110" s="26">
        <f t="shared" ca="1" si="76"/>
        <v>7783.5437562892548</v>
      </c>
      <c r="R110" s="7" cm="1">
        <f t="array" aca="1" ref="R110" ca="1">_xll.RiskGamma($B$18,1/$C$18)</f>
        <v>100</v>
      </c>
      <c r="S110" s="7" cm="1">
        <f t="array" aca="1" ref="S110" ca="1">_xll.RiskUniform($B$21,$C$21)</f>
        <v>20</v>
      </c>
      <c r="T110" s="7">
        <f t="shared" ca="1" si="77"/>
        <v>7903.5437562892548</v>
      </c>
      <c r="U110" s="165">
        <f t="shared" ca="1" si="64"/>
        <v>100</v>
      </c>
      <c r="V110" s="18">
        <f t="shared" ca="1" si="65"/>
        <v>8233.5437562892548</v>
      </c>
      <c r="W110" s="166">
        <f t="shared" si="28"/>
        <v>120</v>
      </c>
      <c r="X110" s="166">
        <f t="shared" ca="1" si="50"/>
        <v>8353.5437562892548</v>
      </c>
      <c r="Y110" s="19">
        <f t="shared" ca="1" si="51"/>
        <v>330</v>
      </c>
      <c r="Z110" s="26">
        <f t="shared" ca="1" si="52"/>
        <v>8353.5437562892548</v>
      </c>
      <c r="AA110" s="7" cm="1">
        <f t="array" aca="1" ref="AA110" ca="1">_xll.RiskPert($B$27,$C$27,$D$27)</f>
        <v>99.666666666666671</v>
      </c>
      <c r="AB110" s="7">
        <f t="shared" ca="1" si="66"/>
        <v>8453.2104229559209</v>
      </c>
      <c r="AC110" s="27">
        <f t="shared" ca="1" si="53"/>
        <v>0</v>
      </c>
      <c r="AD110" s="18" cm="1">
        <f t="array" aca="1" ref="AD110" ca="1">IF(MOD(ROW()-42, 8) = 0,INDEX(AB:AB,ROW()),INDEX(AF:AF,ROW()-1))</f>
        <v>8553.2104229559209</v>
      </c>
      <c r="AE110" s="6" cm="1">
        <f t="array" aca="1" ref="AE110" ca="1">_xll.RiskUniform($B$30,$D$30)</f>
        <v>25</v>
      </c>
      <c r="AF110" s="6">
        <f t="shared" ca="1" si="78"/>
        <v>8578.2104229559209</v>
      </c>
      <c r="AG110" s="19">
        <f t="shared" ca="1" si="54"/>
        <v>199.66666666666606</v>
      </c>
      <c r="AH110" s="97" t="str">
        <f t="shared" ca="1" si="55"/>
        <v>Not Yet</v>
      </c>
      <c r="AI110" s="100">
        <f t="shared" ca="1" si="79"/>
        <v>1678.2104229559209</v>
      </c>
      <c r="AJ110" s="102" cm="1">
        <f t="array" aca="1" ref="AJ110" ca="1">_xll.RiskBernoulli(0.02)</f>
        <v>0.02</v>
      </c>
      <c r="AK110" s="114">
        <f t="shared" ca="1" si="56"/>
        <v>1678.2104229559209</v>
      </c>
      <c r="AL110" s="114">
        <f t="shared" ca="1" si="57"/>
        <v>730</v>
      </c>
      <c r="AM110" s="114">
        <f t="shared" ca="1" si="58"/>
        <v>100</v>
      </c>
      <c r="AN110" s="114">
        <f t="shared" ca="1" si="59"/>
        <v>330</v>
      </c>
      <c r="AO110" s="51">
        <f t="shared" ca="1" si="60"/>
        <v>199.66666666666606</v>
      </c>
      <c r="AP110" s="50">
        <f t="shared" ca="1" si="61"/>
        <v>0.02</v>
      </c>
      <c r="AQ110" s="50" t="str">
        <f t="shared" ca="1" si="67"/>
        <v/>
      </c>
      <c r="AR110" s="114">
        <f t="shared" ca="1" si="68"/>
        <v>1678.2104229559206</v>
      </c>
    </row>
    <row r="111" spans="2:44" x14ac:dyDescent="0.25">
      <c r="B111" s="9">
        <v>70</v>
      </c>
      <c r="C111" s="26" cm="1">
        <f t="array" aca="1" ref="C111" ca="1">_xll.RiskGamma(1,1/$B$5)</f>
        <v>100</v>
      </c>
      <c r="D111" s="27">
        <f t="shared" ca="1" si="69"/>
        <v>7000</v>
      </c>
      <c r="E111" s="18">
        <f t="shared" ca="1" si="70"/>
        <v>7690</v>
      </c>
      <c r="F111" s="6" cm="1">
        <f t="array" aca="1" ref="F111" ca="1">_xll.RiskPert($B$8,$E$8,$D$8)</f>
        <v>50</v>
      </c>
      <c r="G111" s="6">
        <f t="shared" ca="1" si="71"/>
        <v>7740</v>
      </c>
      <c r="H111" s="19">
        <f t="shared" ca="1" si="62"/>
        <v>740</v>
      </c>
      <c r="I111" s="26">
        <f t="shared" ca="1" si="72"/>
        <v>7740</v>
      </c>
      <c r="J111" s="7" cm="1">
        <f t="array" aca="1" ref="J111" ca="1">_xll.RiskUniform($B$12,$D$12)</f>
        <v>60</v>
      </c>
      <c r="K111" s="7">
        <f t="shared" ca="1" si="73"/>
        <v>7800</v>
      </c>
      <c r="L111" s="27">
        <f t="shared" ca="1" si="74"/>
        <v>0</v>
      </c>
      <c r="M111" s="18">
        <f t="shared" ca="1" si="32"/>
        <v>7800</v>
      </c>
      <c r="N111" s="6" cm="1">
        <f t="array" aca="1" ref="N111" ca="1">_xll.RiskWeibull($B$15,$C$15)</f>
        <v>93.543756289254645</v>
      </c>
      <c r="O111" s="6">
        <f t="shared" ca="1" si="75"/>
        <v>7893.5437562892548</v>
      </c>
      <c r="P111" s="19">
        <f t="shared" ca="1" si="63"/>
        <v>0</v>
      </c>
      <c r="Q111" s="26">
        <f t="shared" ca="1" si="76"/>
        <v>7893.5437562892548</v>
      </c>
      <c r="R111" s="7" cm="1">
        <f t="array" aca="1" ref="R111" ca="1">_xll.RiskGamma($B$18,1/$C$18)</f>
        <v>100</v>
      </c>
      <c r="S111" s="7" cm="1">
        <f t="array" aca="1" ref="S111" ca="1">_xll.RiskUniform($B$21,$C$21)</f>
        <v>20</v>
      </c>
      <c r="T111" s="7">
        <f t="shared" ca="1" si="77"/>
        <v>8013.5437562892548</v>
      </c>
      <c r="U111" s="165">
        <f t="shared" ca="1" si="64"/>
        <v>100</v>
      </c>
      <c r="V111" s="18">
        <f t="shared" ca="1" si="65"/>
        <v>8233.5437562892548</v>
      </c>
      <c r="W111" s="166">
        <f t="shared" si="28"/>
        <v>120</v>
      </c>
      <c r="X111" s="166">
        <f t="shared" ca="1" si="50"/>
        <v>8353.5437562892548</v>
      </c>
      <c r="Y111" s="19">
        <f t="shared" ca="1" si="51"/>
        <v>220</v>
      </c>
      <c r="Z111" s="26">
        <f t="shared" ca="1" si="52"/>
        <v>8353.5437562892548</v>
      </c>
      <c r="AA111" s="7" cm="1">
        <f t="array" aca="1" ref="AA111" ca="1">_xll.RiskPert($B$27,$C$27,$D$27)</f>
        <v>99.666666666666671</v>
      </c>
      <c r="AB111" s="7">
        <f t="shared" ca="1" si="66"/>
        <v>8453.2104229559209</v>
      </c>
      <c r="AC111" s="27">
        <f t="shared" ca="1" si="53"/>
        <v>0</v>
      </c>
      <c r="AD111" s="18" cm="1">
        <f t="array" aca="1" ref="AD111" ca="1">IF(MOD(ROW()-42, 8) = 0,INDEX(AB:AB,ROW()),INDEX(AF:AF,ROW()-1))</f>
        <v>8578.2104229559209</v>
      </c>
      <c r="AE111" s="6" cm="1">
        <f t="array" aca="1" ref="AE111" ca="1">_xll.RiskUniform($B$30,$D$30)</f>
        <v>25</v>
      </c>
      <c r="AF111" s="6">
        <f t="shared" ca="1" si="78"/>
        <v>8603.2104229559209</v>
      </c>
      <c r="AG111" s="19">
        <f t="shared" ca="1" si="54"/>
        <v>224.66666666666606</v>
      </c>
      <c r="AH111" s="97" t="str">
        <f t="shared" ca="1" si="55"/>
        <v>Not Yet</v>
      </c>
      <c r="AI111" s="100">
        <f t="shared" ca="1" si="79"/>
        <v>1603.2104229559209</v>
      </c>
      <c r="AJ111" s="102" cm="1">
        <f t="array" aca="1" ref="AJ111" ca="1">_xll.RiskBernoulli(0.02)</f>
        <v>0.02</v>
      </c>
      <c r="AK111" s="114">
        <f t="shared" ca="1" si="56"/>
        <v>1603.2104229559209</v>
      </c>
      <c r="AL111" s="114">
        <f t="shared" ca="1" si="57"/>
        <v>740</v>
      </c>
      <c r="AM111" s="114">
        <f t="shared" ca="1" si="58"/>
        <v>100</v>
      </c>
      <c r="AN111" s="114">
        <f t="shared" ca="1" si="59"/>
        <v>220</v>
      </c>
      <c r="AO111" s="51">
        <f t="shared" ca="1" si="60"/>
        <v>224.66666666666606</v>
      </c>
      <c r="AP111" s="50">
        <f t="shared" ca="1" si="61"/>
        <v>0.02</v>
      </c>
      <c r="AQ111" s="50" t="str">
        <f t="shared" ca="1" si="67"/>
        <v/>
      </c>
      <c r="AR111" s="114">
        <f t="shared" ca="1" si="68"/>
        <v>1603.2104229559206</v>
      </c>
    </row>
    <row r="112" spans="2:44" x14ac:dyDescent="0.25">
      <c r="B112" s="9">
        <v>71</v>
      </c>
      <c r="C112" s="26" cm="1">
        <f t="array" aca="1" ref="C112" ca="1">_xll.RiskGamma(1,1/$B$5)</f>
        <v>100</v>
      </c>
      <c r="D112" s="27">
        <f t="shared" ca="1" si="69"/>
        <v>7100</v>
      </c>
      <c r="E112" s="18">
        <f t="shared" ca="1" si="70"/>
        <v>7800</v>
      </c>
      <c r="F112" s="6" cm="1">
        <f t="array" aca="1" ref="F112" ca="1">_xll.RiskPert($B$8,$E$8,$D$8)</f>
        <v>50</v>
      </c>
      <c r="G112" s="6">
        <f t="shared" ca="1" si="71"/>
        <v>7850</v>
      </c>
      <c r="H112" s="19">
        <f t="shared" ca="1" si="62"/>
        <v>750</v>
      </c>
      <c r="I112" s="26">
        <f t="shared" ca="1" si="72"/>
        <v>7850</v>
      </c>
      <c r="J112" s="7" cm="1">
        <f t="array" aca="1" ref="J112" ca="1">_xll.RiskUniform($B$12,$D$12)</f>
        <v>60</v>
      </c>
      <c r="K112" s="7">
        <f t="shared" ca="1" si="73"/>
        <v>7910</v>
      </c>
      <c r="L112" s="27">
        <f t="shared" ca="1" si="74"/>
        <v>0</v>
      </c>
      <c r="M112" s="18">
        <f t="shared" ref="M112:M145" ca="1" si="80">MAX(O111,K112)</f>
        <v>7910</v>
      </c>
      <c r="N112" s="6" cm="1">
        <f t="array" aca="1" ref="N112" ca="1">_xll.RiskWeibull($B$15,$C$15)</f>
        <v>93.543756289254645</v>
      </c>
      <c r="O112" s="6">
        <f t="shared" ca="1" si="75"/>
        <v>8003.5437562892548</v>
      </c>
      <c r="P112" s="19">
        <f t="shared" ca="1" si="63"/>
        <v>0</v>
      </c>
      <c r="Q112" s="26">
        <f t="shared" ca="1" si="76"/>
        <v>8003.5437562892548</v>
      </c>
      <c r="R112" s="7" cm="1">
        <f t="array" aca="1" ref="R112" ca="1">_xll.RiskGamma($B$18,1/$C$18)</f>
        <v>100</v>
      </c>
      <c r="S112" s="7" cm="1">
        <f t="array" aca="1" ref="S112" ca="1">_xll.RiskUniform($B$21,$C$21)</f>
        <v>20</v>
      </c>
      <c r="T112" s="7">
        <f t="shared" ca="1" si="77"/>
        <v>8123.5437562892548</v>
      </c>
      <c r="U112" s="165">
        <f t="shared" ca="1" si="64"/>
        <v>100</v>
      </c>
      <c r="V112" s="18">
        <f t="shared" ca="1" si="65"/>
        <v>8233.5437562892548</v>
      </c>
      <c r="W112" s="166">
        <f t="shared" si="28"/>
        <v>120</v>
      </c>
      <c r="X112" s="166">
        <f t="shared" ca="1" si="50"/>
        <v>8353.5437562892548</v>
      </c>
      <c r="Y112" s="19">
        <f t="shared" ca="1" si="51"/>
        <v>110</v>
      </c>
      <c r="Z112" s="26">
        <f t="shared" ca="1" si="52"/>
        <v>8353.5437562892548</v>
      </c>
      <c r="AA112" s="7" cm="1">
        <f t="array" aca="1" ref="AA112" ca="1">_xll.RiskPert($B$27,$C$27,$D$27)</f>
        <v>99.666666666666671</v>
      </c>
      <c r="AB112" s="7">
        <f t="shared" ca="1" si="66"/>
        <v>8453.2104229559209</v>
      </c>
      <c r="AC112" s="27">
        <f t="shared" ca="1" si="53"/>
        <v>0</v>
      </c>
      <c r="AD112" s="18" cm="1">
        <f t="array" aca="1" ref="AD112" ca="1">IF(MOD(ROW()-42, 8) = 0,INDEX(AB:AB,ROW()),INDEX(AF:AF,ROW()-1))</f>
        <v>8603.2104229559209</v>
      </c>
      <c r="AE112" s="6" cm="1">
        <f t="array" aca="1" ref="AE112" ca="1">_xll.RiskUniform($B$30,$D$30)</f>
        <v>25</v>
      </c>
      <c r="AF112" s="6">
        <f t="shared" ca="1" si="78"/>
        <v>8628.2104229559209</v>
      </c>
      <c r="AG112" s="19">
        <f t="shared" ca="1" si="54"/>
        <v>249.66666666666606</v>
      </c>
      <c r="AH112" s="97" t="str">
        <f t="shared" ca="1" si="55"/>
        <v>Not Yet</v>
      </c>
      <c r="AI112" s="100">
        <f t="shared" ca="1" si="79"/>
        <v>1528.2104229559209</v>
      </c>
      <c r="AJ112" s="102" cm="1">
        <f t="array" aca="1" ref="AJ112" ca="1">_xll.RiskBernoulli(0.02)</f>
        <v>0.02</v>
      </c>
      <c r="AK112" s="114">
        <f t="shared" ca="1" si="56"/>
        <v>1528.2104229559209</v>
      </c>
      <c r="AL112" s="114">
        <f t="shared" ca="1" si="57"/>
        <v>750</v>
      </c>
      <c r="AM112" s="114">
        <f t="shared" ca="1" si="58"/>
        <v>100</v>
      </c>
      <c r="AN112" s="114">
        <f t="shared" ca="1" si="59"/>
        <v>110</v>
      </c>
      <c r="AO112" s="51">
        <f t="shared" ca="1" si="60"/>
        <v>249.66666666666606</v>
      </c>
      <c r="AP112" s="50">
        <f t="shared" ca="1" si="61"/>
        <v>0.02</v>
      </c>
      <c r="AQ112" s="50" t="str">
        <f t="shared" ca="1" si="67"/>
        <v/>
      </c>
      <c r="AR112" s="114">
        <f t="shared" ca="1" si="68"/>
        <v>1528.2104229559206</v>
      </c>
    </row>
    <row r="113" spans="2:44" x14ac:dyDescent="0.25">
      <c r="B113" s="10">
        <v>72</v>
      </c>
      <c r="C113" s="61" cm="1">
        <f t="array" aca="1" ref="C113" ca="1">_xll.RiskGamma(1,1/$B$5)</f>
        <v>100</v>
      </c>
      <c r="D113" s="29">
        <f t="shared" ca="1" si="69"/>
        <v>7200</v>
      </c>
      <c r="E113" s="20">
        <f t="shared" ca="1" si="70"/>
        <v>7910</v>
      </c>
      <c r="F113" s="21" cm="1">
        <f t="array" aca="1" ref="F113" ca="1">_xll.RiskPert($B$8,$E$8,$D$8)</f>
        <v>50</v>
      </c>
      <c r="G113" s="21">
        <f t="shared" ca="1" si="71"/>
        <v>7960</v>
      </c>
      <c r="H113" s="22">
        <f t="shared" ca="1" si="62"/>
        <v>760</v>
      </c>
      <c r="I113" s="61">
        <f t="shared" ca="1" si="72"/>
        <v>7960</v>
      </c>
      <c r="J113" s="28" cm="1">
        <f t="array" aca="1" ref="J113" ca="1">_xll.RiskUniform($B$12,$D$12)</f>
        <v>60</v>
      </c>
      <c r="K113" s="28">
        <f t="shared" ca="1" si="73"/>
        <v>8020</v>
      </c>
      <c r="L113" s="29">
        <f t="shared" ca="1" si="74"/>
        <v>0</v>
      </c>
      <c r="M113" s="20">
        <f t="shared" ca="1" si="80"/>
        <v>8020</v>
      </c>
      <c r="N113" s="21" cm="1">
        <f t="array" aca="1" ref="N113" ca="1">_xll.RiskWeibull($B$15,$C$15)</f>
        <v>93.543756289254645</v>
      </c>
      <c r="O113" s="21">
        <f t="shared" ca="1" si="75"/>
        <v>8113.5437562892548</v>
      </c>
      <c r="P113" s="22">
        <f t="shared" ca="1" si="63"/>
        <v>0</v>
      </c>
      <c r="Q113" s="61">
        <f t="shared" ca="1" si="76"/>
        <v>8113.5437562892548</v>
      </c>
      <c r="R113" s="28" cm="1">
        <f t="array" aca="1" ref="R113" ca="1">_xll.RiskGamma($B$18,1/$C$18)</f>
        <v>100</v>
      </c>
      <c r="S113" s="28" cm="1">
        <f t="array" aca="1" ref="S113" ca="1">_xll.RiskUniform($B$21,$C$21)</f>
        <v>20</v>
      </c>
      <c r="T113" s="28">
        <f t="shared" ca="1" si="77"/>
        <v>8233.5437562892548</v>
      </c>
      <c r="U113" s="28">
        <f t="shared" ca="1" si="64"/>
        <v>100</v>
      </c>
      <c r="V113" s="20">
        <f t="shared" ca="1" si="65"/>
        <v>8233.5437562892548</v>
      </c>
      <c r="W113" s="21">
        <f t="shared" si="28"/>
        <v>120</v>
      </c>
      <c r="X113" s="21">
        <f t="shared" ca="1" si="50"/>
        <v>8353.5437562892548</v>
      </c>
      <c r="Y113" s="22">
        <f t="shared" ca="1" si="51"/>
        <v>0</v>
      </c>
      <c r="Z113" s="61">
        <f t="shared" ca="1" si="52"/>
        <v>8353.5437562892548</v>
      </c>
      <c r="AA113" s="28" cm="1">
        <f t="array" aca="1" ref="AA113" ca="1">_xll.RiskPert($B$27,$C$27,$D$27)</f>
        <v>99.666666666666671</v>
      </c>
      <c r="AB113" s="28">
        <f t="shared" ca="1" si="66"/>
        <v>8453.2104229559209</v>
      </c>
      <c r="AC113" s="29">
        <f t="shared" ca="1" si="53"/>
        <v>0</v>
      </c>
      <c r="AD113" s="20" cm="1">
        <f t="array" aca="1" ref="AD113" ca="1">IF(MOD(ROW()-42, 8) = 0,INDEX(AB:AB,ROW()),INDEX(AF:AF,ROW()-1))</f>
        <v>8628.2104229559209</v>
      </c>
      <c r="AE113" s="21" cm="1">
        <f t="array" aca="1" ref="AE113" ca="1">_xll.RiskUniform($B$30,$D$30)</f>
        <v>25</v>
      </c>
      <c r="AF113" s="21">
        <f t="shared" ca="1" si="78"/>
        <v>8653.2104229559209</v>
      </c>
      <c r="AG113" s="22">
        <f t="shared" ca="1" si="54"/>
        <v>274.66666666666606</v>
      </c>
      <c r="AH113" s="98" t="str">
        <f t="shared" ca="1" si="55"/>
        <v>Not Yet</v>
      </c>
      <c r="AI113" s="100">
        <f t="shared" ca="1" si="79"/>
        <v>1453.2104229559209</v>
      </c>
      <c r="AJ113" s="103" cm="1">
        <f t="array" aca="1" ref="AJ113" ca="1">_xll.RiskBernoulli(0.02)</f>
        <v>0.02</v>
      </c>
      <c r="AK113" s="115">
        <f t="shared" ca="1" si="56"/>
        <v>1453.2104229559209</v>
      </c>
      <c r="AL113" s="115">
        <f t="shared" ca="1" si="57"/>
        <v>760</v>
      </c>
      <c r="AM113" s="115">
        <f t="shared" ca="1" si="58"/>
        <v>100</v>
      </c>
      <c r="AN113" s="115">
        <f t="shared" ca="1" si="59"/>
        <v>0</v>
      </c>
      <c r="AO113" s="53">
        <f t="shared" ca="1" si="60"/>
        <v>274.66666666666606</v>
      </c>
      <c r="AP113" s="52">
        <f t="shared" ca="1" si="61"/>
        <v>0.02</v>
      </c>
      <c r="AQ113" s="52" t="str">
        <f t="shared" ca="1" si="67"/>
        <v/>
      </c>
      <c r="AR113" s="115">
        <f t="shared" ca="1" si="68"/>
        <v>1453.2104229559206</v>
      </c>
    </row>
    <row r="114" spans="2:44" x14ac:dyDescent="0.25">
      <c r="B114" s="8">
        <v>73</v>
      </c>
      <c r="C114" s="23" cm="1">
        <f t="array" aca="1" ref="C114" ca="1">_xll.RiskGamma(1,1/$B$5)</f>
        <v>100</v>
      </c>
      <c r="D114" s="25">
        <f t="shared" ca="1" si="69"/>
        <v>7300</v>
      </c>
      <c r="E114" s="15">
        <f t="shared" ca="1" si="70"/>
        <v>8020</v>
      </c>
      <c r="F114" s="16" cm="1">
        <f t="array" aca="1" ref="F114" ca="1">_xll.RiskPert($B$8,$E$8,$D$8)</f>
        <v>50</v>
      </c>
      <c r="G114" s="16">
        <f t="shared" ca="1" si="71"/>
        <v>8070</v>
      </c>
      <c r="H114" s="17">
        <f t="shared" ca="1" si="62"/>
        <v>770</v>
      </c>
      <c r="I114" s="23">
        <f t="shared" ca="1" si="72"/>
        <v>8070</v>
      </c>
      <c r="J114" s="24" cm="1">
        <f t="array" aca="1" ref="J114" ca="1">_xll.RiskUniform($B$12,$D$12)</f>
        <v>60</v>
      </c>
      <c r="K114" s="24">
        <f t="shared" ca="1" si="73"/>
        <v>8130</v>
      </c>
      <c r="L114" s="25">
        <f t="shared" ca="1" si="74"/>
        <v>0</v>
      </c>
      <c r="M114" s="15">
        <f t="shared" ca="1" si="80"/>
        <v>8130</v>
      </c>
      <c r="N114" s="16" cm="1">
        <f t="array" aca="1" ref="N114" ca="1">_xll.RiskWeibull($B$15,$C$15)</f>
        <v>93.543756289254645</v>
      </c>
      <c r="O114" s="16">
        <f t="shared" ca="1" si="75"/>
        <v>8223.5437562892548</v>
      </c>
      <c r="P114" s="17">
        <f t="shared" ca="1" si="63"/>
        <v>0</v>
      </c>
      <c r="Q114" s="23">
        <f t="shared" ca="1" si="76"/>
        <v>8223.5437562892548</v>
      </c>
      <c r="R114" s="24" cm="1">
        <f t="array" aca="1" ref="R114" ca="1">_xll.RiskGamma($B$18,1/$C$18)</f>
        <v>100</v>
      </c>
      <c r="S114" s="24" cm="1">
        <f t="array" aca="1" ref="S114" ca="1">_xll.RiskUniform($B$21,$C$21)</f>
        <v>20</v>
      </c>
      <c r="T114" s="24">
        <f t="shared" ca="1" si="77"/>
        <v>8343.5437562892548</v>
      </c>
      <c r="U114" s="24">
        <f t="shared" ca="1" si="64"/>
        <v>100</v>
      </c>
      <c r="V114" s="15">
        <f ca="1">$T$121</f>
        <v>9113.5437562892548</v>
      </c>
      <c r="W114" s="16">
        <f t="shared" si="28"/>
        <v>120</v>
      </c>
      <c r="X114" s="16">
        <f t="shared" ca="1" si="50"/>
        <v>9233.5437562892548</v>
      </c>
      <c r="Y114" s="17">
        <f t="shared" ca="1" si="51"/>
        <v>770</v>
      </c>
      <c r="Z114" s="23">
        <f t="shared" ca="1" si="52"/>
        <v>9233.5437562892548</v>
      </c>
      <c r="AA114" s="24" cm="1">
        <f t="array" aca="1" ref="AA114" ca="1">_xll.RiskPert($B$27,$C$27,$D$27)</f>
        <v>99.666666666666671</v>
      </c>
      <c r="AB114" s="24">
        <f t="shared" ca="1" si="66"/>
        <v>9333.2104229559209</v>
      </c>
      <c r="AC114" s="25">
        <f t="shared" ca="1" si="53"/>
        <v>0</v>
      </c>
      <c r="AD114" s="15" cm="1">
        <f t="array" aca="1" ref="AD114" ca="1">IF(MOD(ROW()-42, 8) = 0,INDEX(AB:AB,ROW()),INDEX(AF:AF,ROW()-1))</f>
        <v>9333.2104229559209</v>
      </c>
      <c r="AE114" s="16" cm="1">
        <f t="array" aca="1" ref="AE114" ca="1">_xll.RiskUniform($B$30,$D$30)</f>
        <v>25</v>
      </c>
      <c r="AF114" s="16">
        <f t="shared" ca="1" si="78"/>
        <v>9358.2104229559209</v>
      </c>
      <c r="AG114" s="17">
        <f t="shared" ca="1" si="54"/>
        <v>99.66666666666606</v>
      </c>
      <c r="AH114" s="96" t="str">
        <f t="shared" ca="1" si="55"/>
        <v>Not Yet</v>
      </c>
      <c r="AI114" s="100">
        <f t="shared" ca="1" si="79"/>
        <v>2058.2104229559209</v>
      </c>
      <c r="AJ114" s="101" cm="1">
        <f t="array" aca="1" ref="AJ114" ca="1">_xll.RiskBernoulli(0.02)</f>
        <v>0.02</v>
      </c>
      <c r="AK114" s="113">
        <f t="shared" ca="1" si="56"/>
        <v>2058.2104229559209</v>
      </c>
      <c r="AL114" s="113">
        <f t="shared" ca="1" si="57"/>
        <v>770</v>
      </c>
      <c r="AM114" s="113">
        <f t="shared" ca="1" si="58"/>
        <v>100</v>
      </c>
      <c r="AN114" s="113">
        <f t="shared" ca="1" si="59"/>
        <v>770</v>
      </c>
      <c r="AO114" s="49">
        <f t="shared" ca="1" si="60"/>
        <v>99.66666666666606</v>
      </c>
      <c r="AP114" s="50">
        <f t="shared" ca="1" si="61"/>
        <v>0.02</v>
      </c>
      <c r="AQ114" s="48" t="str">
        <f t="shared" ca="1" si="67"/>
        <v/>
      </c>
      <c r="AR114" s="113">
        <f t="shared" ca="1" si="68"/>
        <v>2058.2104229559209</v>
      </c>
    </row>
    <row r="115" spans="2:44" x14ac:dyDescent="0.25">
      <c r="B115" s="9">
        <v>74</v>
      </c>
      <c r="C115" s="26" cm="1">
        <f t="array" aca="1" ref="C115" ca="1">_xll.RiskGamma(1,1/$B$5)</f>
        <v>100</v>
      </c>
      <c r="D115" s="27">
        <f t="shared" ca="1" si="69"/>
        <v>7400</v>
      </c>
      <c r="E115" s="18">
        <f t="shared" ca="1" si="70"/>
        <v>8130</v>
      </c>
      <c r="F115" s="6" cm="1">
        <f t="array" aca="1" ref="F115" ca="1">_xll.RiskPert($B$8,$E$8,$D$8)</f>
        <v>50</v>
      </c>
      <c r="G115" s="6">
        <f t="shared" ca="1" si="71"/>
        <v>8180</v>
      </c>
      <c r="H115" s="19">
        <f t="shared" ca="1" si="62"/>
        <v>780</v>
      </c>
      <c r="I115" s="26">
        <f t="shared" ca="1" si="72"/>
        <v>8180</v>
      </c>
      <c r="J115" s="7" cm="1">
        <f t="array" aca="1" ref="J115" ca="1">_xll.RiskUniform($B$12,$D$12)</f>
        <v>60</v>
      </c>
      <c r="K115" s="7">
        <f t="shared" ca="1" si="73"/>
        <v>8240</v>
      </c>
      <c r="L115" s="27">
        <f t="shared" ca="1" si="74"/>
        <v>0</v>
      </c>
      <c r="M115" s="18">
        <f t="shared" ca="1" si="80"/>
        <v>8240</v>
      </c>
      <c r="N115" s="6" cm="1">
        <f t="array" aca="1" ref="N115" ca="1">_xll.RiskWeibull($B$15,$C$15)</f>
        <v>93.543756289254645</v>
      </c>
      <c r="O115" s="6">
        <f t="shared" ca="1" si="75"/>
        <v>8333.5437562892548</v>
      </c>
      <c r="P115" s="19">
        <f t="shared" ca="1" si="63"/>
        <v>0</v>
      </c>
      <c r="Q115" s="26">
        <f t="shared" ca="1" si="76"/>
        <v>8333.5437562892548</v>
      </c>
      <c r="R115" s="7" cm="1">
        <f t="array" aca="1" ref="R115" ca="1">_xll.RiskGamma($B$18,1/$C$18)</f>
        <v>100</v>
      </c>
      <c r="S115" s="7" cm="1">
        <f t="array" aca="1" ref="S115" ca="1">_xll.RiskUniform($B$21,$C$21)</f>
        <v>20</v>
      </c>
      <c r="T115" s="7">
        <f t="shared" ca="1" si="77"/>
        <v>8453.5437562892548</v>
      </c>
      <c r="U115" s="165">
        <f t="shared" ca="1" si="64"/>
        <v>100</v>
      </c>
      <c r="V115" s="18">
        <f t="shared" ref="V115:V121" ca="1" si="81">$T$121</f>
        <v>9113.5437562892548</v>
      </c>
      <c r="W115" s="166">
        <f t="shared" si="28"/>
        <v>120</v>
      </c>
      <c r="X115" s="166">
        <f t="shared" ca="1" si="50"/>
        <v>9233.5437562892548</v>
      </c>
      <c r="Y115" s="19">
        <f t="shared" ca="1" si="51"/>
        <v>660</v>
      </c>
      <c r="Z115" s="26">
        <f t="shared" ca="1" si="52"/>
        <v>9233.5437562892548</v>
      </c>
      <c r="AA115" s="7" cm="1">
        <f t="array" aca="1" ref="AA115" ca="1">_xll.RiskPert($B$27,$C$27,$D$27)</f>
        <v>99.666666666666671</v>
      </c>
      <c r="AB115" s="7">
        <f t="shared" ca="1" si="66"/>
        <v>9333.2104229559209</v>
      </c>
      <c r="AC115" s="27">
        <f t="shared" ca="1" si="53"/>
        <v>0</v>
      </c>
      <c r="AD115" s="18" cm="1">
        <f t="array" aca="1" ref="AD115" ca="1">IF(MOD(ROW()-42, 8) = 0,INDEX(AB:AB,ROW()),INDEX(AF:AF,ROW()-1))</f>
        <v>9358.2104229559209</v>
      </c>
      <c r="AE115" s="6" cm="1">
        <f t="array" aca="1" ref="AE115" ca="1">_xll.RiskUniform($B$30,$D$30)</f>
        <v>25</v>
      </c>
      <c r="AF115" s="6">
        <f t="shared" ca="1" si="78"/>
        <v>9383.2104229559209</v>
      </c>
      <c r="AG115" s="19">
        <f t="shared" ca="1" si="54"/>
        <v>124.66666666666606</v>
      </c>
      <c r="AH115" s="97" t="str">
        <f t="shared" ca="1" si="55"/>
        <v>Not Yet</v>
      </c>
      <c r="AI115" s="100">
        <f t="shared" ca="1" si="79"/>
        <v>1983.2104229559209</v>
      </c>
      <c r="AJ115" s="102" cm="1">
        <f t="array" aca="1" ref="AJ115" ca="1">_xll.RiskBernoulli(0.02)</f>
        <v>0.02</v>
      </c>
      <c r="AK115" s="114">
        <f t="shared" ca="1" si="56"/>
        <v>1983.2104229559209</v>
      </c>
      <c r="AL115" s="114">
        <f t="shared" ca="1" si="57"/>
        <v>780</v>
      </c>
      <c r="AM115" s="114">
        <f t="shared" ca="1" si="58"/>
        <v>100</v>
      </c>
      <c r="AN115" s="114">
        <f t="shared" ca="1" si="59"/>
        <v>660</v>
      </c>
      <c r="AO115" s="51">
        <f t="shared" ca="1" si="60"/>
        <v>124.66666666666606</v>
      </c>
      <c r="AP115" s="50">
        <f t="shared" ca="1" si="61"/>
        <v>0.02</v>
      </c>
      <c r="AQ115" s="50" t="str">
        <f t="shared" ca="1" si="67"/>
        <v/>
      </c>
      <c r="AR115" s="114">
        <f t="shared" ca="1" si="68"/>
        <v>1983.2104229559206</v>
      </c>
    </row>
    <row r="116" spans="2:44" x14ac:dyDescent="0.25">
      <c r="B116" s="9">
        <v>75</v>
      </c>
      <c r="C116" s="26" cm="1">
        <f t="array" aca="1" ref="C116" ca="1">_xll.RiskGamma(1,1/$B$5)</f>
        <v>100</v>
      </c>
      <c r="D116" s="27">
        <f t="shared" ca="1" si="69"/>
        <v>7500</v>
      </c>
      <c r="E116" s="18">
        <f t="shared" ca="1" si="70"/>
        <v>8240</v>
      </c>
      <c r="F116" s="6" cm="1">
        <f t="array" aca="1" ref="F116" ca="1">_xll.RiskPert($B$8,$E$8,$D$8)</f>
        <v>50</v>
      </c>
      <c r="G116" s="6">
        <f t="shared" ca="1" si="71"/>
        <v>8290</v>
      </c>
      <c r="H116" s="19">
        <f t="shared" ca="1" si="62"/>
        <v>790</v>
      </c>
      <c r="I116" s="26">
        <f t="shared" ca="1" si="72"/>
        <v>8290</v>
      </c>
      <c r="J116" s="7" cm="1">
        <f t="array" aca="1" ref="J116" ca="1">_xll.RiskUniform($B$12,$D$12)</f>
        <v>60</v>
      </c>
      <c r="K116" s="7">
        <f t="shared" ca="1" si="73"/>
        <v>8350</v>
      </c>
      <c r="L116" s="27">
        <f t="shared" ca="1" si="74"/>
        <v>0</v>
      </c>
      <c r="M116" s="18">
        <f t="shared" ca="1" si="80"/>
        <v>8350</v>
      </c>
      <c r="N116" s="6" cm="1">
        <f t="array" aca="1" ref="N116" ca="1">_xll.RiskWeibull($B$15,$C$15)</f>
        <v>93.543756289254645</v>
      </c>
      <c r="O116" s="6">
        <f t="shared" ca="1" si="75"/>
        <v>8443.5437562892548</v>
      </c>
      <c r="P116" s="19">
        <f t="shared" ca="1" si="63"/>
        <v>0</v>
      </c>
      <c r="Q116" s="26">
        <f t="shared" ca="1" si="76"/>
        <v>8443.5437562892548</v>
      </c>
      <c r="R116" s="7" cm="1">
        <f t="array" aca="1" ref="R116" ca="1">_xll.RiskGamma($B$18,1/$C$18)</f>
        <v>100</v>
      </c>
      <c r="S116" s="7" cm="1">
        <f t="array" aca="1" ref="S116" ca="1">_xll.RiskUniform($B$21,$C$21)</f>
        <v>20</v>
      </c>
      <c r="T116" s="7">
        <f t="shared" ca="1" si="77"/>
        <v>8563.5437562892548</v>
      </c>
      <c r="U116" s="165">
        <f t="shared" ca="1" si="64"/>
        <v>100</v>
      </c>
      <c r="V116" s="18">
        <f t="shared" ca="1" si="81"/>
        <v>9113.5437562892548</v>
      </c>
      <c r="W116" s="166">
        <f t="shared" si="28"/>
        <v>120</v>
      </c>
      <c r="X116" s="166">
        <f t="shared" ca="1" si="50"/>
        <v>9233.5437562892548</v>
      </c>
      <c r="Y116" s="19">
        <f t="shared" ca="1" si="51"/>
        <v>550</v>
      </c>
      <c r="Z116" s="26">
        <f t="shared" ca="1" si="52"/>
        <v>9233.5437562892548</v>
      </c>
      <c r="AA116" s="7" cm="1">
        <f t="array" aca="1" ref="AA116" ca="1">_xll.RiskPert($B$27,$C$27,$D$27)</f>
        <v>99.666666666666671</v>
      </c>
      <c r="AB116" s="7">
        <f t="shared" ca="1" si="66"/>
        <v>9333.2104229559209</v>
      </c>
      <c r="AC116" s="27">
        <f t="shared" ca="1" si="53"/>
        <v>0</v>
      </c>
      <c r="AD116" s="18" cm="1">
        <f t="array" aca="1" ref="AD116" ca="1">IF(MOD(ROW()-42, 8) = 0,INDEX(AB:AB,ROW()),INDEX(AF:AF,ROW()-1))</f>
        <v>9383.2104229559209</v>
      </c>
      <c r="AE116" s="6" cm="1">
        <f t="array" aca="1" ref="AE116" ca="1">_xll.RiskUniform($B$30,$D$30)</f>
        <v>25</v>
      </c>
      <c r="AF116" s="6">
        <f t="shared" ca="1" si="78"/>
        <v>9408.2104229559209</v>
      </c>
      <c r="AG116" s="19">
        <f t="shared" ca="1" si="54"/>
        <v>149.66666666666606</v>
      </c>
      <c r="AH116" s="97" t="str">
        <f t="shared" ca="1" si="55"/>
        <v>Not Yet</v>
      </c>
      <c r="AI116" s="100">
        <f t="shared" ca="1" si="79"/>
        <v>1908.2104229559209</v>
      </c>
      <c r="AJ116" s="102" cm="1">
        <f t="array" aca="1" ref="AJ116" ca="1">_xll.RiskBernoulli(0.02)</f>
        <v>0.02</v>
      </c>
      <c r="AK116" s="114">
        <f t="shared" ca="1" si="56"/>
        <v>1908.2104229559209</v>
      </c>
      <c r="AL116" s="114">
        <f t="shared" ca="1" si="57"/>
        <v>790</v>
      </c>
      <c r="AM116" s="114">
        <f t="shared" ca="1" si="58"/>
        <v>100</v>
      </c>
      <c r="AN116" s="114">
        <f t="shared" ca="1" si="59"/>
        <v>550</v>
      </c>
      <c r="AO116" s="51">
        <f t="shared" ca="1" si="60"/>
        <v>149.66666666666606</v>
      </c>
      <c r="AP116" s="50">
        <f t="shared" ca="1" si="61"/>
        <v>0.02</v>
      </c>
      <c r="AQ116" s="50" t="str">
        <f t="shared" ca="1" si="67"/>
        <v/>
      </c>
      <c r="AR116" s="114">
        <f t="shared" ca="1" si="68"/>
        <v>1908.2104229559206</v>
      </c>
    </row>
    <row r="117" spans="2:44" x14ac:dyDescent="0.25">
      <c r="B117" s="9">
        <v>76</v>
      </c>
      <c r="C117" s="26" cm="1">
        <f t="array" aca="1" ref="C117" ca="1">_xll.RiskGamma(1,1/$B$5)</f>
        <v>100</v>
      </c>
      <c r="D117" s="27">
        <f t="shared" ca="1" si="69"/>
        <v>7600</v>
      </c>
      <c r="E117" s="18">
        <f t="shared" ca="1" si="70"/>
        <v>8350</v>
      </c>
      <c r="F117" s="6" cm="1">
        <f t="array" aca="1" ref="F117" ca="1">_xll.RiskPert($B$8,$E$8,$D$8)</f>
        <v>50</v>
      </c>
      <c r="G117" s="6">
        <f t="shared" ca="1" si="71"/>
        <v>8400</v>
      </c>
      <c r="H117" s="19">
        <f t="shared" ca="1" si="62"/>
        <v>800</v>
      </c>
      <c r="I117" s="26">
        <f t="shared" ca="1" si="72"/>
        <v>8400</v>
      </c>
      <c r="J117" s="7" cm="1">
        <f t="array" aca="1" ref="J117" ca="1">_xll.RiskUniform($B$12,$D$12)</f>
        <v>60</v>
      </c>
      <c r="K117" s="7">
        <f t="shared" ca="1" si="73"/>
        <v>8460</v>
      </c>
      <c r="L117" s="27">
        <f t="shared" ca="1" si="74"/>
        <v>0</v>
      </c>
      <c r="M117" s="18">
        <f t="shared" ca="1" si="80"/>
        <v>8460</v>
      </c>
      <c r="N117" s="6" cm="1">
        <f t="array" aca="1" ref="N117" ca="1">_xll.RiskWeibull($B$15,$C$15)</f>
        <v>93.543756289254645</v>
      </c>
      <c r="O117" s="6">
        <f t="shared" ca="1" si="75"/>
        <v>8553.5437562892548</v>
      </c>
      <c r="P117" s="19">
        <f t="shared" ca="1" si="63"/>
        <v>0</v>
      </c>
      <c r="Q117" s="26">
        <f t="shared" ca="1" si="76"/>
        <v>8553.5437562892548</v>
      </c>
      <c r="R117" s="7" cm="1">
        <f t="array" aca="1" ref="R117" ca="1">_xll.RiskGamma($B$18,1/$C$18)</f>
        <v>100</v>
      </c>
      <c r="S117" s="7" cm="1">
        <f t="array" aca="1" ref="S117" ca="1">_xll.RiskUniform($B$21,$C$21)</f>
        <v>20</v>
      </c>
      <c r="T117" s="7">
        <f t="shared" ca="1" si="77"/>
        <v>8673.5437562892548</v>
      </c>
      <c r="U117" s="165">
        <f t="shared" ca="1" si="64"/>
        <v>100</v>
      </c>
      <c r="V117" s="18">
        <f t="shared" ca="1" si="81"/>
        <v>9113.5437562892548</v>
      </c>
      <c r="W117" s="166">
        <f t="shared" si="28"/>
        <v>120</v>
      </c>
      <c r="X117" s="166">
        <f t="shared" ca="1" si="50"/>
        <v>9233.5437562892548</v>
      </c>
      <c r="Y117" s="19">
        <f t="shared" ca="1" si="51"/>
        <v>440</v>
      </c>
      <c r="Z117" s="26">
        <f t="shared" ca="1" si="52"/>
        <v>9233.5437562892548</v>
      </c>
      <c r="AA117" s="7" cm="1">
        <f t="array" aca="1" ref="AA117" ca="1">_xll.RiskPert($B$27,$C$27,$D$27)</f>
        <v>99.666666666666671</v>
      </c>
      <c r="AB117" s="7">
        <f t="shared" ca="1" si="66"/>
        <v>9333.2104229559209</v>
      </c>
      <c r="AC117" s="27">
        <f t="shared" ca="1" si="53"/>
        <v>0</v>
      </c>
      <c r="AD117" s="18" cm="1">
        <f t="array" aca="1" ref="AD117" ca="1">IF(MOD(ROW()-42, 8) = 0,INDEX(AB:AB,ROW()),INDEX(AF:AF,ROW()-1))</f>
        <v>9408.2104229559209</v>
      </c>
      <c r="AE117" s="6" cm="1">
        <f t="array" aca="1" ref="AE117" ca="1">_xll.RiskUniform($B$30,$D$30)</f>
        <v>25</v>
      </c>
      <c r="AF117" s="6">
        <f t="shared" ca="1" si="78"/>
        <v>9433.2104229559209</v>
      </c>
      <c r="AG117" s="19">
        <f t="shared" ca="1" si="54"/>
        <v>174.66666666666606</v>
      </c>
      <c r="AH117" s="97" t="str">
        <f t="shared" ca="1" si="55"/>
        <v>Not Yet</v>
      </c>
      <c r="AI117" s="100">
        <f t="shared" ca="1" si="79"/>
        <v>1833.2104229559209</v>
      </c>
      <c r="AJ117" s="102" cm="1">
        <f t="array" aca="1" ref="AJ117" ca="1">_xll.RiskBernoulli(0.02)</f>
        <v>0.02</v>
      </c>
      <c r="AK117" s="114">
        <f t="shared" ca="1" si="56"/>
        <v>1833.2104229559209</v>
      </c>
      <c r="AL117" s="114">
        <f t="shared" ca="1" si="57"/>
        <v>800</v>
      </c>
      <c r="AM117" s="114">
        <f t="shared" ca="1" si="58"/>
        <v>100</v>
      </c>
      <c r="AN117" s="114">
        <f t="shared" ca="1" si="59"/>
        <v>440</v>
      </c>
      <c r="AO117" s="51">
        <f t="shared" ca="1" si="60"/>
        <v>174.66666666666606</v>
      </c>
      <c r="AP117" s="50">
        <f t="shared" ca="1" si="61"/>
        <v>0.02</v>
      </c>
      <c r="AQ117" s="50" t="str">
        <f t="shared" ca="1" si="67"/>
        <v/>
      </c>
      <c r="AR117" s="114">
        <f t="shared" ca="1" si="68"/>
        <v>1833.2104229559206</v>
      </c>
    </row>
    <row r="118" spans="2:44" x14ac:dyDescent="0.25">
      <c r="B118" s="9">
        <v>77</v>
      </c>
      <c r="C118" s="26" cm="1">
        <f t="array" aca="1" ref="C118" ca="1">_xll.RiskGamma(1,1/$B$5)</f>
        <v>100</v>
      </c>
      <c r="D118" s="27">
        <f t="shared" ca="1" si="69"/>
        <v>7700</v>
      </c>
      <c r="E118" s="18">
        <f t="shared" ca="1" si="70"/>
        <v>8460</v>
      </c>
      <c r="F118" s="6" cm="1">
        <f t="array" aca="1" ref="F118" ca="1">_xll.RiskPert($B$8,$E$8,$D$8)</f>
        <v>50</v>
      </c>
      <c r="G118" s="6">
        <f t="shared" ca="1" si="71"/>
        <v>8510</v>
      </c>
      <c r="H118" s="19">
        <f t="shared" ca="1" si="62"/>
        <v>810</v>
      </c>
      <c r="I118" s="26">
        <f t="shared" ca="1" si="72"/>
        <v>8510</v>
      </c>
      <c r="J118" s="7" cm="1">
        <f t="array" aca="1" ref="J118" ca="1">_xll.RiskUniform($B$12,$D$12)</f>
        <v>60</v>
      </c>
      <c r="K118" s="7">
        <f t="shared" ca="1" si="73"/>
        <v>8570</v>
      </c>
      <c r="L118" s="27">
        <f t="shared" ca="1" si="74"/>
        <v>0</v>
      </c>
      <c r="M118" s="18">
        <f t="shared" ca="1" si="80"/>
        <v>8570</v>
      </c>
      <c r="N118" s="6" cm="1">
        <f t="array" aca="1" ref="N118" ca="1">_xll.RiskWeibull($B$15,$C$15)</f>
        <v>93.543756289254645</v>
      </c>
      <c r="O118" s="6">
        <f t="shared" ca="1" si="75"/>
        <v>8663.5437562892548</v>
      </c>
      <c r="P118" s="19">
        <f t="shared" ca="1" si="63"/>
        <v>0</v>
      </c>
      <c r="Q118" s="26">
        <f t="shared" ca="1" si="76"/>
        <v>8663.5437562892548</v>
      </c>
      <c r="R118" s="7" cm="1">
        <f t="array" aca="1" ref="R118" ca="1">_xll.RiskGamma($B$18,1/$C$18)</f>
        <v>100</v>
      </c>
      <c r="S118" s="7" cm="1">
        <f t="array" aca="1" ref="S118" ca="1">_xll.RiskUniform($B$21,$C$21)</f>
        <v>20</v>
      </c>
      <c r="T118" s="7">
        <f t="shared" ca="1" si="77"/>
        <v>8783.5437562892548</v>
      </c>
      <c r="U118" s="165">
        <f t="shared" ca="1" si="64"/>
        <v>100</v>
      </c>
      <c r="V118" s="18">
        <f t="shared" ca="1" si="81"/>
        <v>9113.5437562892548</v>
      </c>
      <c r="W118" s="166">
        <f t="shared" si="28"/>
        <v>120</v>
      </c>
      <c r="X118" s="166">
        <f t="shared" ca="1" si="50"/>
        <v>9233.5437562892548</v>
      </c>
      <c r="Y118" s="19">
        <f t="shared" ca="1" si="51"/>
        <v>330</v>
      </c>
      <c r="Z118" s="26">
        <f t="shared" ca="1" si="52"/>
        <v>9233.5437562892548</v>
      </c>
      <c r="AA118" s="7" cm="1">
        <f t="array" aca="1" ref="AA118" ca="1">_xll.RiskPert($B$27,$C$27,$D$27)</f>
        <v>99.666666666666671</v>
      </c>
      <c r="AB118" s="7">
        <f t="shared" ca="1" si="66"/>
        <v>9333.2104229559209</v>
      </c>
      <c r="AC118" s="27">
        <f t="shared" ca="1" si="53"/>
        <v>0</v>
      </c>
      <c r="AD118" s="18" cm="1">
        <f t="array" aca="1" ref="AD118" ca="1">IF(MOD(ROW()-42, 8) = 0,INDEX(AB:AB,ROW()),INDEX(AF:AF,ROW()-1))</f>
        <v>9433.2104229559209</v>
      </c>
      <c r="AE118" s="6" cm="1">
        <f t="array" aca="1" ref="AE118" ca="1">_xll.RiskUniform($B$30,$D$30)</f>
        <v>25</v>
      </c>
      <c r="AF118" s="6">
        <f t="shared" ca="1" si="78"/>
        <v>9458.2104229559209</v>
      </c>
      <c r="AG118" s="19">
        <f t="shared" ca="1" si="54"/>
        <v>199.66666666666606</v>
      </c>
      <c r="AH118" s="97" t="str">
        <f t="shared" ca="1" si="55"/>
        <v>Not Yet</v>
      </c>
      <c r="AI118" s="100">
        <f t="shared" ca="1" si="79"/>
        <v>1758.2104229559209</v>
      </c>
      <c r="AJ118" s="102" cm="1">
        <f t="array" aca="1" ref="AJ118" ca="1">_xll.RiskBernoulli(0.02)</f>
        <v>0.02</v>
      </c>
      <c r="AK118" s="114">
        <f t="shared" ca="1" si="56"/>
        <v>1758.2104229559209</v>
      </c>
      <c r="AL118" s="114">
        <f t="shared" ca="1" si="57"/>
        <v>810</v>
      </c>
      <c r="AM118" s="114">
        <f t="shared" ca="1" si="58"/>
        <v>100</v>
      </c>
      <c r="AN118" s="114">
        <f t="shared" ca="1" si="59"/>
        <v>330</v>
      </c>
      <c r="AO118" s="51">
        <f t="shared" ca="1" si="60"/>
        <v>199.66666666666606</v>
      </c>
      <c r="AP118" s="50">
        <f t="shared" ca="1" si="61"/>
        <v>0.02</v>
      </c>
      <c r="AQ118" s="50" t="str">
        <f t="shared" ca="1" si="67"/>
        <v/>
      </c>
      <c r="AR118" s="114">
        <f t="shared" ca="1" si="68"/>
        <v>1758.2104229559206</v>
      </c>
    </row>
    <row r="119" spans="2:44" x14ac:dyDescent="0.25">
      <c r="B119" s="9">
        <v>78</v>
      </c>
      <c r="C119" s="26" cm="1">
        <f t="array" aca="1" ref="C119" ca="1">_xll.RiskGamma(1,1/$B$5)</f>
        <v>100</v>
      </c>
      <c r="D119" s="27">
        <f t="shared" ca="1" si="69"/>
        <v>7800</v>
      </c>
      <c r="E119" s="18">
        <f t="shared" ca="1" si="70"/>
        <v>8570</v>
      </c>
      <c r="F119" s="6" cm="1">
        <f t="array" aca="1" ref="F119" ca="1">_xll.RiskPert($B$8,$E$8,$D$8)</f>
        <v>50</v>
      </c>
      <c r="G119" s="6">
        <f t="shared" ca="1" si="71"/>
        <v>8620</v>
      </c>
      <c r="H119" s="19">
        <f t="shared" ca="1" si="62"/>
        <v>820</v>
      </c>
      <c r="I119" s="26">
        <f t="shared" ca="1" si="72"/>
        <v>8620</v>
      </c>
      <c r="J119" s="7" cm="1">
        <f t="array" aca="1" ref="J119" ca="1">_xll.RiskUniform($B$12,$D$12)</f>
        <v>60</v>
      </c>
      <c r="K119" s="7">
        <f t="shared" ca="1" si="73"/>
        <v>8680</v>
      </c>
      <c r="L119" s="27">
        <f t="shared" ca="1" si="74"/>
        <v>0</v>
      </c>
      <c r="M119" s="18">
        <f t="shared" ca="1" si="80"/>
        <v>8680</v>
      </c>
      <c r="N119" s="6" cm="1">
        <f t="array" aca="1" ref="N119" ca="1">_xll.RiskWeibull($B$15,$C$15)</f>
        <v>93.543756289254645</v>
      </c>
      <c r="O119" s="6">
        <f t="shared" ca="1" si="75"/>
        <v>8773.5437562892548</v>
      </c>
      <c r="P119" s="19">
        <f t="shared" ca="1" si="63"/>
        <v>0</v>
      </c>
      <c r="Q119" s="26">
        <f t="shared" ca="1" si="76"/>
        <v>8773.5437562892548</v>
      </c>
      <c r="R119" s="7" cm="1">
        <f t="array" aca="1" ref="R119" ca="1">_xll.RiskGamma($B$18,1/$C$18)</f>
        <v>100</v>
      </c>
      <c r="S119" s="7" cm="1">
        <f t="array" aca="1" ref="S119" ca="1">_xll.RiskUniform($B$21,$C$21)</f>
        <v>20</v>
      </c>
      <c r="T119" s="7">
        <f t="shared" ca="1" si="77"/>
        <v>8893.5437562892548</v>
      </c>
      <c r="U119" s="165">
        <f t="shared" ca="1" si="64"/>
        <v>100</v>
      </c>
      <c r="V119" s="18">
        <f t="shared" ca="1" si="81"/>
        <v>9113.5437562892548</v>
      </c>
      <c r="W119" s="166">
        <f t="shared" si="28"/>
        <v>120</v>
      </c>
      <c r="X119" s="166">
        <f t="shared" ca="1" si="50"/>
        <v>9233.5437562892548</v>
      </c>
      <c r="Y119" s="19">
        <f t="shared" ca="1" si="51"/>
        <v>220</v>
      </c>
      <c r="Z119" s="26">
        <f t="shared" ca="1" si="52"/>
        <v>9233.5437562892548</v>
      </c>
      <c r="AA119" s="7" cm="1">
        <f t="array" aca="1" ref="AA119" ca="1">_xll.RiskPert($B$27,$C$27,$D$27)</f>
        <v>99.666666666666671</v>
      </c>
      <c r="AB119" s="7">
        <f t="shared" ca="1" si="66"/>
        <v>9333.2104229559209</v>
      </c>
      <c r="AC119" s="27">
        <f t="shared" ca="1" si="53"/>
        <v>0</v>
      </c>
      <c r="AD119" s="18" cm="1">
        <f t="array" aca="1" ref="AD119" ca="1">IF(MOD(ROW()-42, 8) = 0,INDEX(AB:AB,ROW()),INDEX(AF:AF,ROW()-1))</f>
        <v>9458.2104229559209</v>
      </c>
      <c r="AE119" s="6" cm="1">
        <f t="array" aca="1" ref="AE119" ca="1">_xll.RiskUniform($B$30,$D$30)</f>
        <v>25</v>
      </c>
      <c r="AF119" s="6">
        <f t="shared" ca="1" si="78"/>
        <v>9483.2104229559209</v>
      </c>
      <c r="AG119" s="19">
        <f t="shared" ca="1" si="54"/>
        <v>224.66666666666606</v>
      </c>
      <c r="AH119" s="97" t="str">
        <f t="shared" ca="1" si="55"/>
        <v>Not Yet</v>
      </c>
      <c r="AI119" s="100">
        <f t="shared" ca="1" si="79"/>
        <v>1683.2104229559209</v>
      </c>
      <c r="AJ119" s="102" cm="1">
        <f t="array" aca="1" ref="AJ119" ca="1">_xll.RiskBernoulli(0.02)</f>
        <v>0.02</v>
      </c>
      <c r="AK119" s="114">
        <f t="shared" ca="1" si="56"/>
        <v>1683.2104229559209</v>
      </c>
      <c r="AL119" s="114">
        <f t="shared" ca="1" si="57"/>
        <v>820</v>
      </c>
      <c r="AM119" s="114">
        <f t="shared" ca="1" si="58"/>
        <v>100</v>
      </c>
      <c r="AN119" s="114">
        <f t="shared" ca="1" si="59"/>
        <v>220</v>
      </c>
      <c r="AO119" s="51">
        <f t="shared" ca="1" si="60"/>
        <v>224.66666666666606</v>
      </c>
      <c r="AP119" s="50">
        <f t="shared" ca="1" si="61"/>
        <v>0.02</v>
      </c>
      <c r="AQ119" s="50" t="str">
        <f t="shared" ca="1" si="67"/>
        <v/>
      </c>
      <c r="AR119" s="114">
        <f t="shared" ca="1" si="68"/>
        <v>1683.2104229559206</v>
      </c>
    </row>
    <row r="120" spans="2:44" x14ac:dyDescent="0.25">
      <c r="B120" s="9">
        <v>79</v>
      </c>
      <c r="C120" s="26" cm="1">
        <f t="array" aca="1" ref="C120" ca="1">_xll.RiskGamma(1,1/$B$5)</f>
        <v>100</v>
      </c>
      <c r="D120" s="27">
        <f t="shared" ca="1" si="69"/>
        <v>7900</v>
      </c>
      <c r="E120" s="18">
        <f t="shared" ca="1" si="70"/>
        <v>8680</v>
      </c>
      <c r="F120" s="6" cm="1">
        <f t="array" aca="1" ref="F120" ca="1">_xll.RiskPert($B$8,$E$8,$D$8)</f>
        <v>50</v>
      </c>
      <c r="G120" s="6">
        <f t="shared" ca="1" si="71"/>
        <v>8730</v>
      </c>
      <c r="H120" s="19">
        <f t="shared" ca="1" si="62"/>
        <v>830</v>
      </c>
      <c r="I120" s="26">
        <f t="shared" ca="1" si="72"/>
        <v>8730</v>
      </c>
      <c r="J120" s="7" cm="1">
        <f t="array" aca="1" ref="J120" ca="1">_xll.RiskUniform($B$12,$D$12)</f>
        <v>60</v>
      </c>
      <c r="K120" s="7">
        <f t="shared" ca="1" si="73"/>
        <v>8790</v>
      </c>
      <c r="L120" s="27">
        <f t="shared" ca="1" si="74"/>
        <v>0</v>
      </c>
      <c r="M120" s="18">
        <f t="shared" ca="1" si="80"/>
        <v>8790</v>
      </c>
      <c r="N120" s="6" cm="1">
        <f t="array" aca="1" ref="N120" ca="1">_xll.RiskWeibull($B$15,$C$15)</f>
        <v>93.543756289254645</v>
      </c>
      <c r="O120" s="6">
        <f t="shared" ca="1" si="75"/>
        <v>8883.5437562892548</v>
      </c>
      <c r="P120" s="19">
        <f t="shared" ca="1" si="63"/>
        <v>0</v>
      </c>
      <c r="Q120" s="26">
        <f t="shared" ca="1" si="76"/>
        <v>8883.5437562892548</v>
      </c>
      <c r="R120" s="7" cm="1">
        <f t="array" aca="1" ref="R120" ca="1">_xll.RiskGamma($B$18,1/$C$18)</f>
        <v>100</v>
      </c>
      <c r="S120" s="7" cm="1">
        <f t="array" aca="1" ref="S120" ca="1">_xll.RiskUniform($B$21,$C$21)</f>
        <v>20</v>
      </c>
      <c r="T120" s="7">
        <f t="shared" ca="1" si="77"/>
        <v>9003.5437562892548</v>
      </c>
      <c r="U120" s="165">
        <f t="shared" ca="1" si="64"/>
        <v>100</v>
      </c>
      <c r="V120" s="18">
        <f t="shared" ca="1" si="81"/>
        <v>9113.5437562892548</v>
      </c>
      <c r="W120" s="166">
        <f t="shared" si="28"/>
        <v>120</v>
      </c>
      <c r="X120" s="166">
        <f t="shared" ca="1" si="50"/>
        <v>9233.5437562892548</v>
      </c>
      <c r="Y120" s="19">
        <f t="shared" ca="1" si="51"/>
        <v>110</v>
      </c>
      <c r="Z120" s="26">
        <f t="shared" ca="1" si="52"/>
        <v>9233.5437562892548</v>
      </c>
      <c r="AA120" s="7" cm="1">
        <f t="array" aca="1" ref="AA120" ca="1">_xll.RiskPert($B$27,$C$27,$D$27)</f>
        <v>99.666666666666671</v>
      </c>
      <c r="AB120" s="7">
        <f t="shared" ca="1" si="66"/>
        <v>9333.2104229559209</v>
      </c>
      <c r="AC120" s="27">
        <f t="shared" ca="1" si="53"/>
        <v>0</v>
      </c>
      <c r="AD120" s="18" cm="1">
        <f t="array" aca="1" ref="AD120" ca="1">IF(MOD(ROW()-42, 8) = 0,INDEX(AB:AB,ROW()),INDEX(AF:AF,ROW()-1))</f>
        <v>9483.2104229559209</v>
      </c>
      <c r="AE120" s="6" cm="1">
        <f t="array" aca="1" ref="AE120" ca="1">_xll.RiskUniform($B$30,$D$30)</f>
        <v>25</v>
      </c>
      <c r="AF120" s="6">
        <f t="shared" ca="1" si="78"/>
        <v>9508.2104229559209</v>
      </c>
      <c r="AG120" s="19">
        <f t="shared" ca="1" si="54"/>
        <v>249.66666666666606</v>
      </c>
      <c r="AH120" s="97" t="str">
        <f t="shared" ca="1" si="55"/>
        <v>Not Yet</v>
      </c>
      <c r="AI120" s="100">
        <f t="shared" ca="1" si="79"/>
        <v>1608.2104229559209</v>
      </c>
      <c r="AJ120" s="102" cm="1">
        <f t="array" aca="1" ref="AJ120" ca="1">_xll.RiskBernoulli(0.02)</f>
        <v>0.02</v>
      </c>
      <c r="AK120" s="114">
        <f t="shared" ca="1" si="56"/>
        <v>1608.2104229559209</v>
      </c>
      <c r="AL120" s="114">
        <f t="shared" ca="1" si="57"/>
        <v>830</v>
      </c>
      <c r="AM120" s="114">
        <f t="shared" ca="1" si="58"/>
        <v>100</v>
      </c>
      <c r="AN120" s="114">
        <f t="shared" ca="1" si="59"/>
        <v>110</v>
      </c>
      <c r="AO120" s="51">
        <f t="shared" ca="1" si="60"/>
        <v>249.66666666666606</v>
      </c>
      <c r="AP120" s="50">
        <f t="shared" ca="1" si="61"/>
        <v>0.02</v>
      </c>
      <c r="AQ120" s="50" t="str">
        <f t="shared" ca="1" si="67"/>
        <v/>
      </c>
      <c r="AR120" s="114">
        <f t="shared" ca="1" si="68"/>
        <v>1608.2104229559206</v>
      </c>
    </row>
    <row r="121" spans="2:44" x14ac:dyDescent="0.25">
      <c r="B121" s="10">
        <v>80</v>
      </c>
      <c r="C121" s="61" cm="1">
        <f t="array" aca="1" ref="C121" ca="1">_xll.RiskGamma(1,1/$B$5)</f>
        <v>100</v>
      </c>
      <c r="D121" s="29">
        <f t="shared" ca="1" si="69"/>
        <v>8000</v>
      </c>
      <c r="E121" s="20">
        <f t="shared" ca="1" si="70"/>
        <v>8790</v>
      </c>
      <c r="F121" s="21" cm="1">
        <f t="array" aca="1" ref="F121" ca="1">_xll.RiskPert($B$8,$E$8,$D$8)</f>
        <v>50</v>
      </c>
      <c r="G121" s="21">
        <f t="shared" ca="1" si="71"/>
        <v>8840</v>
      </c>
      <c r="H121" s="22">
        <f t="shared" ca="1" si="62"/>
        <v>840</v>
      </c>
      <c r="I121" s="61">
        <f t="shared" ca="1" si="72"/>
        <v>8840</v>
      </c>
      <c r="J121" s="28" cm="1">
        <f t="array" aca="1" ref="J121" ca="1">_xll.RiskUniform($B$12,$D$12)</f>
        <v>60</v>
      </c>
      <c r="K121" s="28">
        <f t="shared" ca="1" si="73"/>
        <v>8900</v>
      </c>
      <c r="L121" s="29">
        <f t="shared" ca="1" si="74"/>
        <v>0</v>
      </c>
      <c r="M121" s="20">
        <f t="shared" ca="1" si="80"/>
        <v>8900</v>
      </c>
      <c r="N121" s="21" cm="1">
        <f t="array" aca="1" ref="N121" ca="1">_xll.RiskWeibull($B$15,$C$15)</f>
        <v>93.543756289254645</v>
      </c>
      <c r="O121" s="21">
        <f t="shared" ca="1" si="75"/>
        <v>8993.5437562892548</v>
      </c>
      <c r="P121" s="22">
        <f t="shared" ca="1" si="63"/>
        <v>0</v>
      </c>
      <c r="Q121" s="61">
        <f t="shared" ca="1" si="76"/>
        <v>8993.5437562892548</v>
      </c>
      <c r="R121" s="28" cm="1">
        <f t="array" aca="1" ref="R121" ca="1">_xll.RiskGamma($B$18,1/$C$18)</f>
        <v>100</v>
      </c>
      <c r="S121" s="28" cm="1">
        <f t="array" aca="1" ref="S121" ca="1">_xll.RiskUniform($B$21,$C$21)</f>
        <v>20</v>
      </c>
      <c r="T121" s="28">
        <f t="shared" ca="1" si="77"/>
        <v>9113.5437562892548</v>
      </c>
      <c r="U121" s="28">
        <f t="shared" ca="1" si="64"/>
        <v>100</v>
      </c>
      <c r="V121" s="20">
        <f t="shared" ca="1" si="81"/>
        <v>9113.5437562892548</v>
      </c>
      <c r="W121" s="21">
        <f t="shared" si="28"/>
        <v>120</v>
      </c>
      <c r="X121" s="21">
        <f t="shared" ca="1" si="50"/>
        <v>9233.5437562892548</v>
      </c>
      <c r="Y121" s="22">
        <f t="shared" ca="1" si="51"/>
        <v>0</v>
      </c>
      <c r="Z121" s="61">
        <f t="shared" ca="1" si="52"/>
        <v>9233.5437562892548</v>
      </c>
      <c r="AA121" s="28" cm="1">
        <f t="array" aca="1" ref="AA121" ca="1">_xll.RiskPert($B$27,$C$27,$D$27)</f>
        <v>99.666666666666671</v>
      </c>
      <c r="AB121" s="28">
        <f t="shared" ca="1" si="66"/>
        <v>9333.2104229559209</v>
      </c>
      <c r="AC121" s="29">
        <f t="shared" ca="1" si="53"/>
        <v>0</v>
      </c>
      <c r="AD121" s="20" cm="1">
        <f t="array" aca="1" ref="AD121" ca="1">IF(MOD(ROW()-42, 8) = 0,INDEX(AB:AB,ROW()),INDEX(AF:AF,ROW()-1))</f>
        <v>9508.2104229559209</v>
      </c>
      <c r="AE121" s="21" cm="1">
        <f t="array" aca="1" ref="AE121" ca="1">_xll.RiskUniform($B$30,$D$30)</f>
        <v>25</v>
      </c>
      <c r="AF121" s="21" cm="1">
        <f t="array" aca="1" ref="AF121" ca="1">_xll.RiskOutput()+AE121+AD121</f>
        <v>9533.2104229559209</v>
      </c>
      <c r="AG121" s="22">
        <f t="shared" ca="1" si="54"/>
        <v>274.66666666666606</v>
      </c>
      <c r="AH121" s="98" t="str">
        <f t="shared" ca="1" si="55"/>
        <v>Not Yet</v>
      </c>
      <c r="AI121" s="100">
        <f t="shared" ca="1" si="79"/>
        <v>1533.2104229559209</v>
      </c>
      <c r="AJ121" s="103" cm="1">
        <f t="array" aca="1" ref="AJ121" ca="1">_xll.RiskBernoulli(0.02)</f>
        <v>0.02</v>
      </c>
      <c r="AK121" s="115">
        <f t="shared" ca="1" si="56"/>
        <v>1533.2104229559209</v>
      </c>
      <c r="AL121" s="115">
        <f t="shared" ca="1" si="57"/>
        <v>840</v>
      </c>
      <c r="AM121" s="115">
        <f t="shared" ca="1" si="58"/>
        <v>100</v>
      </c>
      <c r="AN121" s="115">
        <f t="shared" ca="1" si="59"/>
        <v>0</v>
      </c>
      <c r="AO121" s="53">
        <f t="shared" ca="1" si="60"/>
        <v>274.66666666666606</v>
      </c>
      <c r="AP121" s="52">
        <f t="shared" ca="1" si="61"/>
        <v>0.02</v>
      </c>
      <c r="AQ121" s="52" t="str">
        <f t="shared" ca="1" si="67"/>
        <v/>
      </c>
      <c r="AR121" s="115">
        <f t="shared" ca="1" si="68"/>
        <v>1533.2104229559206</v>
      </c>
    </row>
    <row r="122" spans="2:44" x14ac:dyDescent="0.25">
      <c r="B122" s="8">
        <v>81</v>
      </c>
      <c r="C122" s="23" cm="1">
        <f t="array" aca="1" ref="C122" ca="1">_xll.RiskGamma(1,1/$B$5)</f>
        <v>100</v>
      </c>
      <c r="D122" s="25">
        <f t="shared" ca="1" si="69"/>
        <v>8100</v>
      </c>
      <c r="E122" s="15">
        <f t="shared" ca="1" si="70"/>
        <v>8900</v>
      </c>
      <c r="F122" s="16" cm="1">
        <f t="array" aca="1" ref="F122" ca="1">_xll.RiskPert($B$8,$E$8,$D$8)</f>
        <v>50</v>
      </c>
      <c r="G122" s="16">
        <f t="shared" ca="1" si="71"/>
        <v>8950</v>
      </c>
      <c r="H122" s="17">
        <f t="shared" ca="1" si="62"/>
        <v>850</v>
      </c>
      <c r="I122" s="23">
        <f t="shared" ca="1" si="72"/>
        <v>8950</v>
      </c>
      <c r="J122" s="24" cm="1">
        <f t="array" aca="1" ref="J122" ca="1">_xll.RiskUniform($B$12,$D$12)</f>
        <v>60</v>
      </c>
      <c r="K122" s="24">
        <f t="shared" ca="1" si="73"/>
        <v>9010</v>
      </c>
      <c r="L122" s="25">
        <f t="shared" ca="1" si="74"/>
        <v>0</v>
      </c>
      <c r="M122" s="15">
        <f t="shared" ca="1" si="80"/>
        <v>9010</v>
      </c>
      <c r="N122" s="16" cm="1">
        <f t="array" aca="1" ref="N122" ca="1">_xll.RiskWeibull($B$15,$C$15)</f>
        <v>93.543756289254645</v>
      </c>
      <c r="O122" s="16">
        <f t="shared" ca="1" si="75"/>
        <v>9103.5437562892548</v>
      </c>
      <c r="P122" s="17">
        <f t="shared" ca="1" si="63"/>
        <v>0</v>
      </c>
      <c r="Q122" s="23">
        <f t="shared" ca="1" si="76"/>
        <v>9103.5437562892548</v>
      </c>
      <c r="R122" s="24" cm="1">
        <f t="array" aca="1" ref="R122" ca="1">_xll.RiskGamma($B$18,1/$C$18)</f>
        <v>100</v>
      </c>
      <c r="S122" s="24" cm="1">
        <f t="array" aca="1" ref="S122" ca="1">_xll.RiskUniform($B$21,$C$21)</f>
        <v>20</v>
      </c>
      <c r="T122" s="24">
        <f t="shared" ca="1" si="77"/>
        <v>9223.5437562892548</v>
      </c>
      <c r="U122" s="24">
        <f t="shared" ca="1" si="64"/>
        <v>100</v>
      </c>
      <c r="V122" s="15">
        <f ca="1">$T$129</f>
        <v>9993.5437562892548</v>
      </c>
      <c r="W122" s="16">
        <f t="shared" si="28"/>
        <v>120</v>
      </c>
      <c r="X122" s="16">
        <f t="shared" ca="1" si="50"/>
        <v>10113.543756289255</v>
      </c>
      <c r="Y122" s="17">
        <f t="shared" ca="1" si="51"/>
        <v>770</v>
      </c>
      <c r="Z122" s="23">
        <f t="shared" ca="1" si="52"/>
        <v>10113.543756289255</v>
      </c>
      <c r="AA122" s="24" cm="1">
        <f t="array" aca="1" ref="AA122" ca="1">_xll.RiskPert($B$27,$C$27,$D$27)</f>
        <v>99.666666666666671</v>
      </c>
      <c r="AB122" s="24">
        <f t="shared" ca="1" si="66"/>
        <v>10213.210422955921</v>
      </c>
      <c r="AC122" s="25">
        <f t="shared" ca="1" si="53"/>
        <v>0</v>
      </c>
      <c r="AD122" s="15" cm="1">
        <f t="array" aca="1" ref="AD122" ca="1">IF(MOD(ROW()-42, 8) = 0,INDEX(AB:AB,ROW()),INDEX(AF:AF,ROW()-1))</f>
        <v>10213.210422955921</v>
      </c>
      <c r="AE122" s="16" cm="1">
        <f t="array" aca="1" ref="AE122" ca="1">_xll.RiskUniform($B$30,$D$30)</f>
        <v>25</v>
      </c>
      <c r="AF122" s="16">
        <f t="shared" ca="1" si="78"/>
        <v>10238.210422955921</v>
      </c>
      <c r="AG122" s="17">
        <f t="shared" ca="1" si="54"/>
        <v>99.66666666666606</v>
      </c>
      <c r="AH122" s="96" t="str">
        <f t="shared" ca="1" si="55"/>
        <v>Stop,Reached</v>
      </c>
      <c r="AI122" s="100">
        <f t="shared" ca="1" si="79"/>
        <v>2138.2104229559209</v>
      </c>
      <c r="AJ122" s="101" cm="1">
        <f t="array" aca="1" ref="AJ122" ca="1">_xll.RiskBernoulli(0.02)</f>
        <v>0.02</v>
      </c>
      <c r="AK122" s="113" t="str">
        <f t="shared" ca="1" si="56"/>
        <v/>
      </c>
      <c r="AL122" s="113" t="str">
        <f t="shared" ca="1" si="57"/>
        <v/>
      </c>
      <c r="AM122" s="113" t="str">
        <f t="shared" ca="1" si="58"/>
        <v/>
      </c>
      <c r="AN122" s="113" t="str">
        <f t="shared" ca="1" si="59"/>
        <v/>
      </c>
      <c r="AO122" s="49" t="str">
        <f t="shared" ca="1" si="60"/>
        <v/>
      </c>
      <c r="AP122" s="50" t="str">
        <f t="shared" ca="1" si="61"/>
        <v/>
      </c>
      <c r="AQ122" s="48" t="str">
        <f t="shared" ca="1" si="67"/>
        <v/>
      </c>
      <c r="AR122" s="113">
        <f t="shared" ca="1" si="68"/>
        <v>2138.2104229559209</v>
      </c>
    </row>
    <row r="123" spans="2:44" x14ac:dyDescent="0.25">
      <c r="B123" s="9">
        <v>82</v>
      </c>
      <c r="C123" s="26" cm="1">
        <f t="array" aca="1" ref="C123" ca="1">_xll.RiskGamma(1,1/$B$5)</f>
        <v>100</v>
      </c>
      <c r="D123" s="27">
        <f t="shared" ca="1" si="69"/>
        <v>8200</v>
      </c>
      <c r="E123" s="18">
        <f t="shared" ca="1" si="70"/>
        <v>9010</v>
      </c>
      <c r="F123" s="6" cm="1">
        <f t="array" aca="1" ref="F123" ca="1">_xll.RiskPert($B$8,$E$8,$D$8)</f>
        <v>50</v>
      </c>
      <c r="G123" s="6">
        <f t="shared" ca="1" si="71"/>
        <v>9060</v>
      </c>
      <c r="H123" s="19">
        <f t="shared" ca="1" si="62"/>
        <v>860</v>
      </c>
      <c r="I123" s="26">
        <f t="shared" ca="1" si="72"/>
        <v>9060</v>
      </c>
      <c r="J123" s="7" cm="1">
        <f t="array" aca="1" ref="J123" ca="1">_xll.RiskUniform($B$12,$D$12)</f>
        <v>60</v>
      </c>
      <c r="K123" s="7">
        <f t="shared" ca="1" si="73"/>
        <v>9120</v>
      </c>
      <c r="L123" s="27">
        <f t="shared" ca="1" si="74"/>
        <v>0</v>
      </c>
      <c r="M123" s="18">
        <f t="shared" ca="1" si="80"/>
        <v>9120</v>
      </c>
      <c r="N123" s="6" cm="1">
        <f t="array" aca="1" ref="N123" ca="1">_xll.RiskWeibull($B$15,$C$15)</f>
        <v>93.543756289254645</v>
      </c>
      <c r="O123" s="6">
        <f t="shared" ca="1" si="75"/>
        <v>9213.5437562892548</v>
      </c>
      <c r="P123" s="19">
        <f t="shared" ca="1" si="63"/>
        <v>0</v>
      </c>
      <c r="Q123" s="26">
        <f t="shared" ca="1" si="76"/>
        <v>9213.5437562892548</v>
      </c>
      <c r="R123" s="7" cm="1">
        <f t="array" aca="1" ref="R123" ca="1">_xll.RiskGamma($B$18,1/$C$18)</f>
        <v>100</v>
      </c>
      <c r="S123" s="7" cm="1">
        <f t="array" aca="1" ref="S123" ca="1">_xll.RiskUniform($B$21,$C$21)</f>
        <v>20</v>
      </c>
      <c r="T123" s="7">
        <f t="shared" ca="1" si="77"/>
        <v>9333.5437562892548</v>
      </c>
      <c r="U123" s="165">
        <f t="shared" ca="1" si="64"/>
        <v>100</v>
      </c>
      <c r="V123" s="18">
        <f t="shared" ref="V123:V129" ca="1" si="82">$T$129</f>
        <v>9993.5437562892548</v>
      </c>
      <c r="W123" s="166">
        <f t="shared" si="28"/>
        <v>120</v>
      </c>
      <c r="X123" s="166">
        <f t="shared" ca="1" si="50"/>
        <v>10113.543756289255</v>
      </c>
      <c r="Y123" s="19">
        <f t="shared" ca="1" si="51"/>
        <v>660</v>
      </c>
      <c r="Z123" s="26">
        <f t="shared" ca="1" si="52"/>
        <v>10113.543756289255</v>
      </c>
      <c r="AA123" s="7" cm="1">
        <f t="array" aca="1" ref="AA123" ca="1">_xll.RiskPert($B$27,$C$27,$D$27)</f>
        <v>99.666666666666671</v>
      </c>
      <c r="AB123" s="7">
        <f t="shared" ca="1" si="66"/>
        <v>10213.210422955921</v>
      </c>
      <c r="AC123" s="27">
        <f t="shared" ca="1" si="53"/>
        <v>0</v>
      </c>
      <c r="AD123" s="18" cm="1">
        <f t="array" aca="1" ref="AD123" ca="1">IF(MOD(ROW()-42, 8) = 0,INDEX(AB:AB,ROW()),INDEX(AF:AF,ROW()-1))</f>
        <v>10238.210422955921</v>
      </c>
      <c r="AE123" s="6" cm="1">
        <f t="array" aca="1" ref="AE123" ca="1">_xll.RiskUniform($B$30,$D$30)</f>
        <v>25</v>
      </c>
      <c r="AF123" s="6">
        <f t="shared" ca="1" si="78"/>
        <v>10263.210422955921</v>
      </c>
      <c r="AG123" s="19">
        <f t="shared" ca="1" si="54"/>
        <v>124.66666666666606</v>
      </c>
      <c r="AH123" s="97" t="str">
        <f t="shared" ca="1" si="55"/>
        <v>Stop,Reached</v>
      </c>
      <c r="AI123" s="100">
        <f t="shared" ca="1" si="79"/>
        <v>2063.2104229559209</v>
      </c>
      <c r="AJ123" s="102" cm="1">
        <f t="array" aca="1" ref="AJ123" ca="1">_xll.RiskBernoulli(0.02)</f>
        <v>0.02</v>
      </c>
      <c r="AK123" s="114" t="str">
        <f t="shared" ca="1" si="56"/>
        <v/>
      </c>
      <c r="AL123" s="114" t="str">
        <f t="shared" ca="1" si="57"/>
        <v/>
      </c>
      <c r="AM123" s="114" t="str">
        <f t="shared" ca="1" si="58"/>
        <v/>
      </c>
      <c r="AN123" s="114" t="str">
        <f t="shared" ca="1" si="59"/>
        <v/>
      </c>
      <c r="AO123" s="51" t="str">
        <f t="shared" ca="1" si="60"/>
        <v/>
      </c>
      <c r="AP123" s="50" t="str">
        <f t="shared" ca="1" si="61"/>
        <v/>
      </c>
      <c r="AQ123" s="50" t="str">
        <f t="shared" ca="1" si="67"/>
        <v/>
      </c>
      <c r="AR123" s="114">
        <f t="shared" ca="1" si="68"/>
        <v>2063.2104229559209</v>
      </c>
    </row>
    <row r="124" spans="2:44" x14ac:dyDescent="0.25">
      <c r="B124" s="9">
        <v>83</v>
      </c>
      <c r="C124" s="26" cm="1">
        <f t="array" aca="1" ref="C124" ca="1">_xll.RiskGamma(1,1/$B$5)</f>
        <v>100</v>
      </c>
      <c r="D124" s="27">
        <f t="shared" ca="1" si="69"/>
        <v>8300</v>
      </c>
      <c r="E124" s="18">
        <f t="shared" ca="1" si="70"/>
        <v>9120</v>
      </c>
      <c r="F124" s="6" cm="1">
        <f t="array" aca="1" ref="F124" ca="1">_xll.RiskPert($B$8,$E$8,$D$8)</f>
        <v>50</v>
      </c>
      <c r="G124" s="6">
        <f t="shared" ca="1" si="71"/>
        <v>9170</v>
      </c>
      <c r="H124" s="19">
        <f t="shared" ca="1" si="62"/>
        <v>870</v>
      </c>
      <c r="I124" s="26">
        <f t="shared" ca="1" si="72"/>
        <v>9170</v>
      </c>
      <c r="J124" s="7" cm="1">
        <f t="array" aca="1" ref="J124" ca="1">_xll.RiskUniform($B$12,$D$12)</f>
        <v>60</v>
      </c>
      <c r="K124" s="7">
        <f t="shared" ca="1" si="73"/>
        <v>9230</v>
      </c>
      <c r="L124" s="27">
        <f t="shared" ca="1" si="74"/>
        <v>0</v>
      </c>
      <c r="M124" s="18">
        <f t="shared" ca="1" si="80"/>
        <v>9230</v>
      </c>
      <c r="N124" s="6" cm="1">
        <f t="array" aca="1" ref="N124" ca="1">_xll.RiskWeibull($B$15,$C$15)</f>
        <v>93.543756289254645</v>
      </c>
      <c r="O124" s="6">
        <f t="shared" ca="1" si="75"/>
        <v>9323.5437562892548</v>
      </c>
      <c r="P124" s="19">
        <f t="shared" ca="1" si="63"/>
        <v>0</v>
      </c>
      <c r="Q124" s="26">
        <f t="shared" ca="1" si="76"/>
        <v>9323.5437562892548</v>
      </c>
      <c r="R124" s="7" cm="1">
        <f t="array" aca="1" ref="R124" ca="1">_xll.RiskGamma($B$18,1/$C$18)</f>
        <v>100</v>
      </c>
      <c r="S124" s="7" cm="1">
        <f t="array" aca="1" ref="S124" ca="1">_xll.RiskUniform($B$21,$C$21)</f>
        <v>20</v>
      </c>
      <c r="T124" s="7">
        <f t="shared" ca="1" si="77"/>
        <v>9443.5437562892548</v>
      </c>
      <c r="U124" s="165">
        <f t="shared" ca="1" si="64"/>
        <v>100</v>
      </c>
      <c r="V124" s="18">
        <f t="shared" ca="1" si="82"/>
        <v>9993.5437562892548</v>
      </c>
      <c r="W124" s="166">
        <f t="shared" si="28"/>
        <v>120</v>
      </c>
      <c r="X124" s="166">
        <f t="shared" ca="1" si="50"/>
        <v>10113.543756289255</v>
      </c>
      <c r="Y124" s="19">
        <f t="shared" ca="1" si="51"/>
        <v>550</v>
      </c>
      <c r="Z124" s="26">
        <f t="shared" ca="1" si="52"/>
        <v>10113.543756289255</v>
      </c>
      <c r="AA124" s="7" cm="1">
        <f t="array" aca="1" ref="AA124" ca="1">_xll.RiskPert($B$27,$C$27,$D$27)</f>
        <v>99.666666666666671</v>
      </c>
      <c r="AB124" s="7">
        <f t="shared" ca="1" si="66"/>
        <v>10213.210422955921</v>
      </c>
      <c r="AC124" s="27">
        <f t="shared" ca="1" si="53"/>
        <v>0</v>
      </c>
      <c r="AD124" s="18" cm="1">
        <f t="array" aca="1" ref="AD124" ca="1">IF(MOD(ROW()-42, 8) = 0,INDEX(AB:AB,ROW()),INDEX(AF:AF,ROW()-1))</f>
        <v>10263.210422955921</v>
      </c>
      <c r="AE124" s="6" cm="1">
        <f t="array" aca="1" ref="AE124" ca="1">_xll.RiskUniform($B$30,$D$30)</f>
        <v>25</v>
      </c>
      <c r="AF124" s="6">
        <f t="shared" ca="1" si="78"/>
        <v>10288.210422955921</v>
      </c>
      <c r="AG124" s="19">
        <f t="shared" ca="1" si="54"/>
        <v>149.66666666666606</v>
      </c>
      <c r="AH124" s="97" t="str">
        <f t="shared" ca="1" si="55"/>
        <v>Stop,Reached</v>
      </c>
      <c r="AI124" s="100">
        <f t="shared" ca="1" si="79"/>
        <v>1988.2104229559209</v>
      </c>
      <c r="AJ124" s="102" cm="1">
        <f t="array" aca="1" ref="AJ124" ca="1">_xll.RiskBernoulli(0.02)</f>
        <v>0.02</v>
      </c>
      <c r="AK124" s="114" t="str">
        <f t="shared" ca="1" si="56"/>
        <v/>
      </c>
      <c r="AL124" s="114" t="str">
        <f t="shared" ca="1" si="57"/>
        <v/>
      </c>
      <c r="AM124" s="114" t="str">
        <f t="shared" ca="1" si="58"/>
        <v/>
      </c>
      <c r="AN124" s="114" t="str">
        <f t="shared" ca="1" si="59"/>
        <v/>
      </c>
      <c r="AO124" s="51" t="str">
        <f t="shared" ca="1" si="60"/>
        <v/>
      </c>
      <c r="AP124" s="50" t="str">
        <f t="shared" ca="1" si="61"/>
        <v/>
      </c>
      <c r="AQ124" s="50" t="str">
        <f t="shared" ca="1" si="67"/>
        <v/>
      </c>
      <c r="AR124" s="114">
        <f t="shared" ca="1" si="68"/>
        <v>1988.2104229559206</v>
      </c>
    </row>
    <row r="125" spans="2:44" x14ac:dyDescent="0.25">
      <c r="B125" s="9">
        <v>84</v>
      </c>
      <c r="C125" s="26" cm="1">
        <f t="array" aca="1" ref="C125" ca="1">_xll.RiskGamma(1,1/$B$5)</f>
        <v>100</v>
      </c>
      <c r="D125" s="27">
        <f t="shared" ca="1" si="69"/>
        <v>8400</v>
      </c>
      <c r="E125" s="18">
        <f t="shared" ca="1" si="70"/>
        <v>9230</v>
      </c>
      <c r="F125" s="6" cm="1">
        <f t="array" aca="1" ref="F125" ca="1">_xll.RiskPert($B$8,$E$8,$D$8)</f>
        <v>50</v>
      </c>
      <c r="G125" s="6">
        <f t="shared" ca="1" si="71"/>
        <v>9280</v>
      </c>
      <c r="H125" s="19">
        <f t="shared" ca="1" si="62"/>
        <v>880</v>
      </c>
      <c r="I125" s="26">
        <f t="shared" ca="1" si="72"/>
        <v>9280</v>
      </c>
      <c r="J125" s="7" cm="1">
        <f t="array" aca="1" ref="J125" ca="1">_xll.RiskUniform($B$12,$D$12)</f>
        <v>60</v>
      </c>
      <c r="K125" s="7">
        <f t="shared" ca="1" si="73"/>
        <v>9340</v>
      </c>
      <c r="L125" s="27">
        <f t="shared" ca="1" si="74"/>
        <v>0</v>
      </c>
      <c r="M125" s="18">
        <f t="shared" ca="1" si="80"/>
        <v>9340</v>
      </c>
      <c r="N125" s="6" cm="1">
        <f t="array" aca="1" ref="N125" ca="1">_xll.RiskWeibull($B$15,$C$15)</f>
        <v>93.543756289254645</v>
      </c>
      <c r="O125" s="6">
        <f t="shared" ca="1" si="75"/>
        <v>9433.5437562892548</v>
      </c>
      <c r="P125" s="19">
        <f t="shared" ca="1" si="63"/>
        <v>0</v>
      </c>
      <c r="Q125" s="26">
        <f t="shared" ca="1" si="76"/>
        <v>9433.5437562892548</v>
      </c>
      <c r="R125" s="7" cm="1">
        <f t="array" aca="1" ref="R125" ca="1">_xll.RiskGamma($B$18,1/$C$18)</f>
        <v>100</v>
      </c>
      <c r="S125" s="7" cm="1">
        <f t="array" aca="1" ref="S125" ca="1">_xll.RiskUniform($B$21,$C$21)</f>
        <v>20</v>
      </c>
      <c r="T125" s="7">
        <f t="shared" ca="1" si="77"/>
        <v>9553.5437562892548</v>
      </c>
      <c r="U125" s="165">
        <f t="shared" ca="1" si="64"/>
        <v>100</v>
      </c>
      <c r="V125" s="18">
        <f t="shared" ca="1" si="82"/>
        <v>9993.5437562892548</v>
      </c>
      <c r="W125" s="166">
        <f t="shared" si="28"/>
        <v>120</v>
      </c>
      <c r="X125" s="166">
        <f t="shared" ca="1" si="50"/>
        <v>10113.543756289255</v>
      </c>
      <c r="Y125" s="19">
        <f t="shared" ca="1" si="51"/>
        <v>440</v>
      </c>
      <c r="Z125" s="26">
        <f t="shared" ca="1" si="52"/>
        <v>10113.543756289255</v>
      </c>
      <c r="AA125" s="7" cm="1">
        <f t="array" aca="1" ref="AA125" ca="1">_xll.RiskPert($B$27,$C$27,$D$27)</f>
        <v>99.666666666666671</v>
      </c>
      <c r="AB125" s="7">
        <f t="shared" ca="1" si="66"/>
        <v>10213.210422955921</v>
      </c>
      <c r="AC125" s="27">
        <f t="shared" ca="1" si="53"/>
        <v>0</v>
      </c>
      <c r="AD125" s="18" cm="1">
        <f t="array" aca="1" ref="AD125" ca="1">IF(MOD(ROW()-42, 8) = 0,INDEX(AB:AB,ROW()),INDEX(AF:AF,ROW()-1))</f>
        <v>10288.210422955921</v>
      </c>
      <c r="AE125" s="6" cm="1">
        <f t="array" aca="1" ref="AE125" ca="1">_xll.RiskUniform($B$30,$D$30)</f>
        <v>25</v>
      </c>
      <c r="AF125" s="6">
        <f t="shared" ca="1" si="78"/>
        <v>10313.210422955921</v>
      </c>
      <c r="AG125" s="19">
        <f t="shared" ca="1" si="54"/>
        <v>174.66666666666606</v>
      </c>
      <c r="AH125" s="97" t="str">
        <f t="shared" ca="1" si="55"/>
        <v>Stop,Reached</v>
      </c>
      <c r="AI125" s="100">
        <f t="shared" ca="1" si="79"/>
        <v>1913.2104229559209</v>
      </c>
      <c r="AJ125" s="102" cm="1">
        <f t="array" aca="1" ref="AJ125" ca="1">_xll.RiskBernoulli(0.02)</f>
        <v>0.02</v>
      </c>
      <c r="AK125" s="114" t="str">
        <f t="shared" ca="1" si="56"/>
        <v/>
      </c>
      <c r="AL125" s="114" t="str">
        <f t="shared" ca="1" si="57"/>
        <v/>
      </c>
      <c r="AM125" s="114" t="str">
        <f t="shared" ca="1" si="58"/>
        <v/>
      </c>
      <c r="AN125" s="114" t="str">
        <f t="shared" ca="1" si="59"/>
        <v/>
      </c>
      <c r="AO125" s="51" t="str">
        <f t="shared" ca="1" si="60"/>
        <v/>
      </c>
      <c r="AP125" s="50" t="str">
        <f t="shared" ca="1" si="61"/>
        <v/>
      </c>
      <c r="AQ125" s="50" t="str">
        <f t="shared" ca="1" si="67"/>
        <v/>
      </c>
      <c r="AR125" s="114">
        <f t="shared" ca="1" si="68"/>
        <v>1913.2104229559206</v>
      </c>
    </row>
    <row r="126" spans="2:44" x14ac:dyDescent="0.25">
      <c r="B126" s="9">
        <v>85</v>
      </c>
      <c r="C126" s="26" cm="1">
        <f t="array" aca="1" ref="C126" ca="1">_xll.RiskGamma(1,1/$B$5)</f>
        <v>100</v>
      </c>
      <c r="D126" s="27">
        <f t="shared" ca="1" si="69"/>
        <v>8500</v>
      </c>
      <c r="E126" s="18">
        <f t="shared" ca="1" si="70"/>
        <v>9340</v>
      </c>
      <c r="F126" s="6" cm="1">
        <f t="array" aca="1" ref="F126" ca="1">_xll.RiskPert($B$8,$E$8,$D$8)</f>
        <v>50</v>
      </c>
      <c r="G126" s="6">
        <f t="shared" ca="1" si="71"/>
        <v>9390</v>
      </c>
      <c r="H126" s="19">
        <f t="shared" ca="1" si="62"/>
        <v>890</v>
      </c>
      <c r="I126" s="26">
        <f t="shared" ca="1" si="72"/>
        <v>9390</v>
      </c>
      <c r="J126" s="7" cm="1">
        <f t="array" aca="1" ref="J126" ca="1">_xll.RiskUniform($B$12,$D$12)</f>
        <v>60</v>
      </c>
      <c r="K126" s="7">
        <f t="shared" ca="1" si="73"/>
        <v>9450</v>
      </c>
      <c r="L126" s="27">
        <f t="shared" ca="1" si="74"/>
        <v>0</v>
      </c>
      <c r="M126" s="18">
        <f t="shared" ca="1" si="80"/>
        <v>9450</v>
      </c>
      <c r="N126" s="6" cm="1">
        <f t="array" aca="1" ref="N126" ca="1">_xll.RiskWeibull($B$15,$C$15)</f>
        <v>93.543756289254645</v>
      </c>
      <c r="O126" s="6">
        <f t="shared" ca="1" si="75"/>
        <v>9543.5437562892548</v>
      </c>
      <c r="P126" s="19">
        <f t="shared" ca="1" si="63"/>
        <v>0</v>
      </c>
      <c r="Q126" s="26">
        <f t="shared" ca="1" si="76"/>
        <v>9543.5437562892548</v>
      </c>
      <c r="R126" s="7" cm="1">
        <f t="array" aca="1" ref="R126" ca="1">_xll.RiskGamma($B$18,1/$C$18)</f>
        <v>100</v>
      </c>
      <c r="S126" s="7" cm="1">
        <f t="array" aca="1" ref="S126" ca="1">_xll.RiskUniform($B$21,$C$21)</f>
        <v>20</v>
      </c>
      <c r="T126" s="7">
        <f t="shared" ca="1" si="77"/>
        <v>9663.5437562892548</v>
      </c>
      <c r="U126" s="165">
        <f t="shared" ca="1" si="64"/>
        <v>100</v>
      </c>
      <c r="V126" s="18">
        <f t="shared" ca="1" si="82"/>
        <v>9993.5437562892548</v>
      </c>
      <c r="W126" s="166">
        <f t="shared" si="28"/>
        <v>120</v>
      </c>
      <c r="X126" s="166">
        <f t="shared" ca="1" si="50"/>
        <v>10113.543756289255</v>
      </c>
      <c r="Y126" s="19">
        <f t="shared" ca="1" si="51"/>
        <v>330</v>
      </c>
      <c r="Z126" s="26">
        <f t="shared" ca="1" si="52"/>
        <v>10113.543756289255</v>
      </c>
      <c r="AA126" s="7" cm="1">
        <f t="array" aca="1" ref="AA126" ca="1">_xll.RiskPert($B$27,$C$27,$D$27)</f>
        <v>99.666666666666671</v>
      </c>
      <c r="AB126" s="7">
        <f t="shared" ca="1" si="66"/>
        <v>10213.210422955921</v>
      </c>
      <c r="AC126" s="27">
        <f t="shared" ca="1" si="53"/>
        <v>0</v>
      </c>
      <c r="AD126" s="18" cm="1">
        <f t="array" aca="1" ref="AD126" ca="1">IF(MOD(ROW()-42, 8) = 0,INDEX(AB:AB,ROW()),INDEX(AF:AF,ROW()-1))</f>
        <v>10313.210422955921</v>
      </c>
      <c r="AE126" s="6" cm="1">
        <f t="array" aca="1" ref="AE126" ca="1">_xll.RiskUniform($B$30,$D$30)</f>
        <v>25</v>
      </c>
      <c r="AF126" s="6">
        <f t="shared" ca="1" si="78"/>
        <v>10338.210422955921</v>
      </c>
      <c r="AG126" s="19">
        <f t="shared" ca="1" si="54"/>
        <v>199.66666666666606</v>
      </c>
      <c r="AH126" s="97" t="str">
        <f t="shared" ca="1" si="55"/>
        <v>Stop,Reached</v>
      </c>
      <c r="AI126" s="100">
        <f t="shared" ca="1" si="79"/>
        <v>1838.2104229559209</v>
      </c>
      <c r="AJ126" s="102" cm="1">
        <f t="array" aca="1" ref="AJ126" ca="1">_xll.RiskBernoulli(0.02)</f>
        <v>0.02</v>
      </c>
      <c r="AK126" s="114" t="str">
        <f t="shared" ca="1" si="56"/>
        <v/>
      </c>
      <c r="AL126" s="114" t="str">
        <f t="shared" ca="1" si="57"/>
        <v/>
      </c>
      <c r="AM126" s="114" t="str">
        <f t="shared" ca="1" si="58"/>
        <v/>
      </c>
      <c r="AN126" s="114" t="str">
        <f t="shared" ca="1" si="59"/>
        <v/>
      </c>
      <c r="AO126" s="51" t="str">
        <f t="shared" ca="1" si="60"/>
        <v/>
      </c>
      <c r="AP126" s="50" t="str">
        <f t="shared" ca="1" si="61"/>
        <v/>
      </c>
      <c r="AQ126" s="50" t="str">
        <f t="shared" ca="1" si="67"/>
        <v/>
      </c>
      <c r="AR126" s="114">
        <f t="shared" ca="1" si="68"/>
        <v>1838.2104229559206</v>
      </c>
    </row>
    <row r="127" spans="2:44" x14ac:dyDescent="0.25">
      <c r="B127" s="9">
        <v>86</v>
      </c>
      <c r="C127" s="26" cm="1">
        <f t="array" aca="1" ref="C127" ca="1">_xll.RiskGamma(1,1/$B$5)</f>
        <v>100</v>
      </c>
      <c r="D127" s="27">
        <f t="shared" ca="1" si="69"/>
        <v>8600</v>
      </c>
      <c r="E127" s="18">
        <f t="shared" ca="1" si="70"/>
        <v>9450</v>
      </c>
      <c r="F127" s="6" cm="1">
        <f t="array" aca="1" ref="F127" ca="1">_xll.RiskPert($B$8,$E$8,$D$8)</f>
        <v>50</v>
      </c>
      <c r="G127" s="6">
        <f t="shared" ca="1" si="71"/>
        <v>9500</v>
      </c>
      <c r="H127" s="19">
        <f t="shared" ca="1" si="62"/>
        <v>900</v>
      </c>
      <c r="I127" s="26">
        <f t="shared" ca="1" si="72"/>
        <v>9500</v>
      </c>
      <c r="J127" s="7" cm="1">
        <f t="array" aca="1" ref="J127" ca="1">_xll.RiskUniform($B$12,$D$12)</f>
        <v>60</v>
      </c>
      <c r="K127" s="7">
        <f t="shared" ca="1" si="73"/>
        <v>9560</v>
      </c>
      <c r="L127" s="27">
        <f t="shared" ca="1" si="74"/>
        <v>0</v>
      </c>
      <c r="M127" s="18">
        <f t="shared" ca="1" si="80"/>
        <v>9560</v>
      </c>
      <c r="N127" s="6" cm="1">
        <f t="array" aca="1" ref="N127" ca="1">_xll.RiskWeibull($B$15,$C$15)</f>
        <v>93.543756289254645</v>
      </c>
      <c r="O127" s="6">
        <f t="shared" ca="1" si="75"/>
        <v>9653.5437562892548</v>
      </c>
      <c r="P127" s="19">
        <f t="shared" ca="1" si="63"/>
        <v>0</v>
      </c>
      <c r="Q127" s="26">
        <f t="shared" ca="1" si="76"/>
        <v>9653.5437562892548</v>
      </c>
      <c r="R127" s="7" cm="1">
        <f t="array" aca="1" ref="R127" ca="1">_xll.RiskGamma($B$18,1/$C$18)</f>
        <v>100</v>
      </c>
      <c r="S127" s="7" cm="1">
        <f t="array" aca="1" ref="S127" ca="1">_xll.RiskUniform($B$21,$C$21)</f>
        <v>20</v>
      </c>
      <c r="T127" s="7">
        <f t="shared" ca="1" si="77"/>
        <v>9773.5437562892548</v>
      </c>
      <c r="U127" s="165">
        <f t="shared" ca="1" si="64"/>
        <v>100</v>
      </c>
      <c r="V127" s="18">
        <f t="shared" ca="1" si="82"/>
        <v>9993.5437562892548</v>
      </c>
      <c r="W127" s="166">
        <f t="shared" si="28"/>
        <v>120</v>
      </c>
      <c r="X127" s="166">
        <f t="shared" ca="1" si="50"/>
        <v>10113.543756289255</v>
      </c>
      <c r="Y127" s="19">
        <f t="shared" ca="1" si="51"/>
        <v>220</v>
      </c>
      <c r="Z127" s="26">
        <f t="shared" ca="1" si="52"/>
        <v>10113.543756289255</v>
      </c>
      <c r="AA127" s="7" cm="1">
        <f t="array" aca="1" ref="AA127" ca="1">_xll.RiskPert($B$27,$C$27,$D$27)</f>
        <v>99.666666666666671</v>
      </c>
      <c r="AB127" s="7">
        <f t="shared" ca="1" si="66"/>
        <v>10213.210422955921</v>
      </c>
      <c r="AC127" s="27">
        <f t="shared" ca="1" si="53"/>
        <v>0</v>
      </c>
      <c r="AD127" s="18" cm="1">
        <f t="array" aca="1" ref="AD127" ca="1">IF(MOD(ROW()-42, 8) = 0,INDEX(AB:AB,ROW()),INDEX(AF:AF,ROW()-1))</f>
        <v>10338.210422955921</v>
      </c>
      <c r="AE127" s="6" cm="1">
        <f t="array" aca="1" ref="AE127" ca="1">_xll.RiskUniform($B$30,$D$30)</f>
        <v>25</v>
      </c>
      <c r="AF127" s="6">
        <f t="shared" ca="1" si="78"/>
        <v>10363.210422955921</v>
      </c>
      <c r="AG127" s="19">
        <f t="shared" ca="1" si="54"/>
        <v>224.66666666666606</v>
      </c>
      <c r="AH127" s="97" t="str">
        <f t="shared" ca="1" si="55"/>
        <v>Stop,Reached</v>
      </c>
      <c r="AI127" s="100">
        <f t="shared" ca="1" si="79"/>
        <v>1763.2104229559209</v>
      </c>
      <c r="AJ127" s="102" cm="1">
        <f t="array" aca="1" ref="AJ127" ca="1">_xll.RiskBernoulli(0.02)</f>
        <v>0.02</v>
      </c>
      <c r="AK127" s="114" t="str">
        <f t="shared" ca="1" si="56"/>
        <v/>
      </c>
      <c r="AL127" s="114" t="str">
        <f t="shared" ca="1" si="57"/>
        <v/>
      </c>
      <c r="AM127" s="114" t="str">
        <f t="shared" ca="1" si="58"/>
        <v/>
      </c>
      <c r="AN127" s="114" t="str">
        <f t="shared" ca="1" si="59"/>
        <v/>
      </c>
      <c r="AO127" s="51" t="str">
        <f t="shared" ca="1" si="60"/>
        <v/>
      </c>
      <c r="AP127" s="50" t="str">
        <f t="shared" ca="1" si="61"/>
        <v/>
      </c>
      <c r="AQ127" s="50" t="str">
        <f t="shared" ca="1" si="67"/>
        <v/>
      </c>
      <c r="AR127" s="114">
        <f t="shared" ca="1" si="68"/>
        <v>1763.2104229559206</v>
      </c>
    </row>
    <row r="128" spans="2:44" x14ac:dyDescent="0.25">
      <c r="B128" s="9">
        <v>87</v>
      </c>
      <c r="C128" s="26" cm="1">
        <f t="array" aca="1" ref="C128" ca="1">_xll.RiskGamma(1,1/$B$5)</f>
        <v>100</v>
      </c>
      <c r="D128" s="27">
        <f t="shared" ca="1" si="69"/>
        <v>8700</v>
      </c>
      <c r="E128" s="18">
        <f t="shared" ca="1" si="70"/>
        <v>9560</v>
      </c>
      <c r="F128" s="6" cm="1">
        <f t="array" aca="1" ref="F128" ca="1">_xll.RiskPert($B$8,$E$8,$D$8)</f>
        <v>50</v>
      </c>
      <c r="G128" s="6">
        <f t="shared" ca="1" si="71"/>
        <v>9610</v>
      </c>
      <c r="H128" s="19">
        <f t="shared" ca="1" si="62"/>
        <v>910</v>
      </c>
      <c r="I128" s="26">
        <f t="shared" ca="1" si="72"/>
        <v>9610</v>
      </c>
      <c r="J128" s="7" cm="1">
        <f t="array" aca="1" ref="J128" ca="1">_xll.RiskUniform($B$12,$D$12)</f>
        <v>60</v>
      </c>
      <c r="K128" s="7">
        <f t="shared" ca="1" si="73"/>
        <v>9670</v>
      </c>
      <c r="L128" s="27">
        <f t="shared" ca="1" si="74"/>
        <v>0</v>
      </c>
      <c r="M128" s="18">
        <f t="shared" ca="1" si="80"/>
        <v>9670</v>
      </c>
      <c r="N128" s="6" cm="1">
        <f t="array" aca="1" ref="N128" ca="1">_xll.RiskWeibull($B$15,$C$15)</f>
        <v>93.543756289254645</v>
      </c>
      <c r="O128" s="6">
        <f t="shared" ca="1" si="75"/>
        <v>9763.5437562892548</v>
      </c>
      <c r="P128" s="19">
        <f t="shared" ca="1" si="63"/>
        <v>0</v>
      </c>
      <c r="Q128" s="26">
        <f t="shared" ca="1" si="76"/>
        <v>9763.5437562892548</v>
      </c>
      <c r="R128" s="7" cm="1">
        <f t="array" aca="1" ref="R128" ca="1">_xll.RiskGamma($B$18,1/$C$18)</f>
        <v>100</v>
      </c>
      <c r="S128" s="7" cm="1">
        <f t="array" aca="1" ref="S128" ca="1">_xll.RiskUniform($B$21,$C$21)</f>
        <v>20</v>
      </c>
      <c r="T128" s="7">
        <f t="shared" ca="1" si="77"/>
        <v>9883.5437562892548</v>
      </c>
      <c r="U128" s="165">
        <f t="shared" ca="1" si="64"/>
        <v>100</v>
      </c>
      <c r="V128" s="18">
        <f t="shared" ca="1" si="82"/>
        <v>9993.5437562892548</v>
      </c>
      <c r="W128" s="166">
        <f t="shared" si="28"/>
        <v>120</v>
      </c>
      <c r="X128" s="166">
        <f t="shared" ca="1" si="50"/>
        <v>10113.543756289255</v>
      </c>
      <c r="Y128" s="19">
        <f t="shared" ca="1" si="51"/>
        <v>110</v>
      </c>
      <c r="Z128" s="26">
        <f t="shared" ca="1" si="52"/>
        <v>10113.543756289255</v>
      </c>
      <c r="AA128" s="7" cm="1">
        <f t="array" aca="1" ref="AA128" ca="1">_xll.RiskPert($B$27,$C$27,$D$27)</f>
        <v>99.666666666666671</v>
      </c>
      <c r="AB128" s="7">
        <f t="shared" ca="1" si="66"/>
        <v>10213.210422955921</v>
      </c>
      <c r="AC128" s="27">
        <f t="shared" ca="1" si="53"/>
        <v>0</v>
      </c>
      <c r="AD128" s="18" cm="1">
        <f t="array" aca="1" ref="AD128" ca="1">IF(MOD(ROW()-42, 8) = 0,INDEX(AB:AB,ROW()),INDEX(AF:AF,ROW()-1))</f>
        <v>10363.210422955921</v>
      </c>
      <c r="AE128" s="6" cm="1">
        <f t="array" aca="1" ref="AE128" ca="1">_xll.RiskUniform($B$30,$D$30)</f>
        <v>25</v>
      </c>
      <c r="AF128" s="6">
        <f t="shared" ca="1" si="78"/>
        <v>10388.210422955921</v>
      </c>
      <c r="AG128" s="19">
        <f t="shared" ca="1" si="54"/>
        <v>249.66666666666606</v>
      </c>
      <c r="AH128" s="97" t="str">
        <f t="shared" ca="1" si="55"/>
        <v>Stop,Reached</v>
      </c>
      <c r="AI128" s="100">
        <f t="shared" ca="1" si="79"/>
        <v>1688.2104229559209</v>
      </c>
      <c r="AJ128" s="102" cm="1">
        <f t="array" aca="1" ref="AJ128" ca="1">_xll.RiskBernoulli(0.02)</f>
        <v>0.02</v>
      </c>
      <c r="AK128" s="114" t="str">
        <f t="shared" ca="1" si="56"/>
        <v/>
      </c>
      <c r="AL128" s="114" t="str">
        <f t="shared" ca="1" si="57"/>
        <v/>
      </c>
      <c r="AM128" s="114" t="str">
        <f t="shared" ca="1" si="58"/>
        <v/>
      </c>
      <c r="AN128" s="114" t="str">
        <f t="shared" ca="1" si="59"/>
        <v/>
      </c>
      <c r="AO128" s="51" t="str">
        <f t="shared" ca="1" si="60"/>
        <v/>
      </c>
      <c r="AP128" s="50" t="str">
        <f t="shared" ca="1" si="61"/>
        <v/>
      </c>
      <c r="AQ128" s="50" t="str">
        <f t="shared" ca="1" si="67"/>
        <v/>
      </c>
      <c r="AR128" s="114">
        <f t="shared" ca="1" si="68"/>
        <v>1688.2104229559206</v>
      </c>
    </row>
    <row r="129" spans="2:44" x14ac:dyDescent="0.25">
      <c r="B129" s="10">
        <v>88</v>
      </c>
      <c r="C129" s="61" cm="1">
        <f t="array" aca="1" ref="C129" ca="1">_xll.RiskGamma(1,1/$B$5)</f>
        <v>100</v>
      </c>
      <c r="D129" s="29">
        <f t="shared" ca="1" si="69"/>
        <v>8800</v>
      </c>
      <c r="E129" s="20">
        <f t="shared" ca="1" si="70"/>
        <v>9670</v>
      </c>
      <c r="F129" s="21" cm="1">
        <f t="array" aca="1" ref="F129" ca="1">_xll.RiskPert($B$8,$E$8,$D$8)</f>
        <v>50</v>
      </c>
      <c r="G129" s="21">
        <f t="shared" ca="1" si="71"/>
        <v>9720</v>
      </c>
      <c r="H129" s="22">
        <f t="shared" ca="1" si="62"/>
        <v>920</v>
      </c>
      <c r="I129" s="61">
        <f t="shared" ca="1" si="72"/>
        <v>9720</v>
      </c>
      <c r="J129" s="28" cm="1">
        <f t="array" aca="1" ref="J129" ca="1">_xll.RiskUniform($B$12,$D$12)</f>
        <v>60</v>
      </c>
      <c r="K129" s="28">
        <f t="shared" ca="1" si="73"/>
        <v>9780</v>
      </c>
      <c r="L129" s="29">
        <f t="shared" ca="1" si="74"/>
        <v>0</v>
      </c>
      <c r="M129" s="20">
        <f t="shared" ca="1" si="80"/>
        <v>9780</v>
      </c>
      <c r="N129" s="21" cm="1">
        <f t="array" aca="1" ref="N129" ca="1">_xll.RiskWeibull($B$15,$C$15)</f>
        <v>93.543756289254645</v>
      </c>
      <c r="O129" s="21">
        <f t="shared" ca="1" si="75"/>
        <v>9873.5437562892548</v>
      </c>
      <c r="P129" s="22">
        <f t="shared" ca="1" si="63"/>
        <v>0</v>
      </c>
      <c r="Q129" s="61">
        <f t="shared" ca="1" si="76"/>
        <v>9873.5437562892548</v>
      </c>
      <c r="R129" s="28" cm="1">
        <f t="array" aca="1" ref="R129" ca="1">_xll.RiskGamma($B$18,1/$C$18)</f>
        <v>100</v>
      </c>
      <c r="S129" s="28" cm="1">
        <f t="array" aca="1" ref="S129" ca="1">_xll.RiskUniform($B$21,$C$21)</f>
        <v>20</v>
      </c>
      <c r="T129" s="28">
        <f t="shared" ca="1" si="77"/>
        <v>9993.5437562892548</v>
      </c>
      <c r="U129" s="28">
        <f t="shared" ca="1" si="64"/>
        <v>100</v>
      </c>
      <c r="V129" s="20">
        <f t="shared" ca="1" si="82"/>
        <v>9993.5437562892548</v>
      </c>
      <c r="W129" s="21">
        <f t="shared" si="28"/>
        <v>120</v>
      </c>
      <c r="X129" s="21">
        <f t="shared" ca="1" si="50"/>
        <v>10113.543756289255</v>
      </c>
      <c r="Y129" s="22">
        <f t="shared" ca="1" si="51"/>
        <v>0</v>
      </c>
      <c r="Z129" s="61">
        <f t="shared" ca="1" si="52"/>
        <v>10113.543756289255</v>
      </c>
      <c r="AA129" s="28" cm="1">
        <f t="array" aca="1" ref="AA129" ca="1">_xll.RiskPert($B$27,$C$27,$D$27)</f>
        <v>99.666666666666671</v>
      </c>
      <c r="AB129" s="28">
        <f t="shared" ca="1" si="66"/>
        <v>10213.210422955921</v>
      </c>
      <c r="AC129" s="29">
        <f t="shared" ca="1" si="53"/>
        <v>0</v>
      </c>
      <c r="AD129" s="20" cm="1">
        <f t="array" aca="1" ref="AD129" ca="1">IF(MOD(ROW()-42, 8) = 0,INDEX(AB:AB,ROW()),INDEX(AF:AF,ROW()-1))</f>
        <v>10388.210422955921</v>
      </c>
      <c r="AE129" s="21" cm="1">
        <f t="array" aca="1" ref="AE129" ca="1">_xll.RiskUniform($B$30,$D$30)</f>
        <v>25</v>
      </c>
      <c r="AF129" s="21">
        <f t="shared" ca="1" si="78"/>
        <v>10413.210422955921</v>
      </c>
      <c r="AG129" s="22">
        <f t="shared" ca="1" si="54"/>
        <v>274.66666666666606</v>
      </c>
      <c r="AH129" s="98" t="str">
        <f t="shared" ca="1" si="55"/>
        <v>Stop,Reached</v>
      </c>
      <c r="AI129" s="100">
        <f t="shared" ca="1" si="79"/>
        <v>1613.2104229559209</v>
      </c>
      <c r="AJ129" s="103" cm="1">
        <f t="array" aca="1" ref="AJ129" ca="1">_xll.RiskBernoulli(0.02)</f>
        <v>0.02</v>
      </c>
      <c r="AK129" s="115" t="str">
        <f t="shared" ca="1" si="56"/>
        <v/>
      </c>
      <c r="AL129" s="115" t="str">
        <f t="shared" ca="1" si="57"/>
        <v/>
      </c>
      <c r="AM129" s="115" t="str">
        <f t="shared" ca="1" si="58"/>
        <v/>
      </c>
      <c r="AN129" s="115" t="str">
        <f t="shared" ca="1" si="59"/>
        <v/>
      </c>
      <c r="AO129" s="53" t="str">
        <f t="shared" ca="1" si="60"/>
        <v/>
      </c>
      <c r="AP129" s="52" t="str">
        <f t="shared" ca="1" si="61"/>
        <v/>
      </c>
      <c r="AQ129" s="52" t="str">
        <f t="shared" ca="1" si="67"/>
        <v/>
      </c>
      <c r="AR129" s="115">
        <f t="shared" ca="1" si="68"/>
        <v>1613.2104229559206</v>
      </c>
    </row>
    <row r="130" spans="2:44" x14ac:dyDescent="0.25">
      <c r="B130" s="8">
        <v>89</v>
      </c>
      <c r="C130" s="23" cm="1">
        <f t="array" aca="1" ref="C130" ca="1">_xll.RiskGamma(1,1/$B$5)</f>
        <v>100</v>
      </c>
      <c r="D130" s="25">
        <f t="shared" ca="1" si="69"/>
        <v>8900</v>
      </c>
      <c r="E130" s="15">
        <f t="shared" ca="1" si="70"/>
        <v>9780</v>
      </c>
      <c r="F130" s="16" cm="1">
        <f t="array" aca="1" ref="F130" ca="1">_xll.RiskPert($B$8,$E$8,$D$8)</f>
        <v>50</v>
      </c>
      <c r="G130" s="16">
        <f t="shared" ca="1" si="71"/>
        <v>9830</v>
      </c>
      <c r="H130" s="17">
        <f t="shared" ca="1" si="62"/>
        <v>930</v>
      </c>
      <c r="I130" s="23">
        <f t="shared" ca="1" si="72"/>
        <v>9830</v>
      </c>
      <c r="J130" s="24" cm="1">
        <f t="array" aca="1" ref="J130" ca="1">_xll.RiskUniform($B$12,$D$12)</f>
        <v>60</v>
      </c>
      <c r="K130" s="24">
        <f t="shared" ca="1" si="73"/>
        <v>9890</v>
      </c>
      <c r="L130" s="25">
        <f t="shared" ca="1" si="74"/>
        <v>0</v>
      </c>
      <c r="M130" s="15">
        <f t="shared" ca="1" si="80"/>
        <v>9890</v>
      </c>
      <c r="N130" s="16" cm="1">
        <f t="array" aca="1" ref="N130" ca="1">_xll.RiskWeibull($B$15,$C$15)</f>
        <v>93.543756289254645</v>
      </c>
      <c r="O130" s="16">
        <f t="shared" ca="1" si="75"/>
        <v>9983.5437562892548</v>
      </c>
      <c r="P130" s="17">
        <f t="shared" ca="1" si="63"/>
        <v>0</v>
      </c>
      <c r="Q130" s="23">
        <f t="shared" ca="1" si="76"/>
        <v>9983.5437562892548</v>
      </c>
      <c r="R130" s="24" cm="1">
        <f t="array" aca="1" ref="R130" ca="1">_xll.RiskGamma($B$18,1/$C$18)</f>
        <v>100</v>
      </c>
      <c r="S130" s="24" cm="1">
        <f t="array" aca="1" ref="S130" ca="1">_xll.RiskUniform($B$21,$C$21)</f>
        <v>20</v>
      </c>
      <c r="T130" s="24">
        <f t="shared" ca="1" si="77"/>
        <v>10103.543756289255</v>
      </c>
      <c r="U130" s="24">
        <f t="shared" ca="1" si="64"/>
        <v>100</v>
      </c>
      <c r="V130" s="15">
        <f ca="1">$T$137</f>
        <v>10873.543756289255</v>
      </c>
      <c r="W130" s="16">
        <f t="shared" si="28"/>
        <v>120</v>
      </c>
      <c r="X130" s="16">
        <f t="shared" ca="1" si="50"/>
        <v>10993.543756289255</v>
      </c>
      <c r="Y130" s="17">
        <f t="shared" ca="1" si="51"/>
        <v>770</v>
      </c>
      <c r="Z130" s="23">
        <f t="shared" ca="1" si="52"/>
        <v>10993.543756289255</v>
      </c>
      <c r="AA130" s="24" cm="1">
        <f t="array" aca="1" ref="AA130" ca="1">_xll.RiskPert($B$27,$C$27,$D$27)</f>
        <v>99.666666666666671</v>
      </c>
      <c r="AB130" s="24">
        <f t="shared" ca="1" si="66"/>
        <v>11093.210422955921</v>
      </c>
      <c r="AC130" s="25">
        <f t="shared" ca="1" si="53"/>
        <v>0</v>
      </c>
      <c r="AD130" s="15" cm="1">
        <f t="array" aca="1" ref="AD130" ca="1">IF(MOD(ROW()-42, 8) = 0,INDEX(AB:AB,ROW()),INDEX(AF:AF,ROW()-1))</f>
        <v>11093.210422955921</v>
      </c>
      <c r="AE130" s="16" cm="1">
        <f t="array" aca="1" ref="AE130" ca="1">_xll.RiskUniform($B$30,$D$30)</f>
        <v>25</v>
      </c>
      <c r="AF130" s="16">
        <f t="shared" ca="1" si="78"/>
        <v>11118.210422955921</v>
      </c>
      <c r="AG130" s="17">
        <f t="shared" ca="1" si="54"/>
        <v>99.66666666666606</v>
      </c>
      <c r="AH130" s="96" t="str">
        <f t="shared" ca="1" si="55"/>
        <v>Stop,Reached</v>
      </c>
      <c r="AI130" s="100">
        <f t="shared" ca="1" si="79"/>
        <v>2218.2104229559209</v>
      </c>
      <c r="AJ130" s="101" cm="1">
        <f t="array" aca="1" ref="AJ130" ca="1">_xll.RiskBernoulli(0.02)</f>
        <v>0.02</v>
      </c>
      <c r="AK130" s="113" t="str">
        <f t="shared" ca="1" si="56"/>
        <v/>
      </c>
      <c r="AL130" s="113" t="str">
        <f t="shared" ca="1" si="57"/>
        <v/>
      </c>
      <c r="AM130" s="113" t="str">
        <f t="shared" ca="1" si="58"/>
        <v/>
      </c>
      <c r="AN130" s="113" t="str">
        <f t="shared" ca="1" si="59"/>
        <v/>
      </c>
      <c r="AO130" s="49" t="str">
        <f t="shared" ca="1" si="60"/>
        <v/>
      </c>
      <c r="AP130" s="50" t="str">
        <f t="shared" ca="1" si="61"/>
        <v/>
      </c>
      <c r="AQ130" s="48" t="str">
        <f t="shared" ca="1" si="67"/>
        <v/>
      </c>
      <c r="AR130" s="113">
        <f t="shared" ca="1" si="68"/>
        <v>2218.2104229559209</v>
      </c>
    </row>
    <row r="131" spans="2:44" x14ac:dyDescent="0.25">
      <c r="B131" s="9">
        <v>90</v>
      </c>
      <c r="C131" s="26" cm="1">
        <f t="array" aca="1" ref="C131" ca="1">_xll.RiskGamma(1,1/$B$5)</f>
        <v>100</v>
      </c>
      <c r="D131" s="27">
        <f t="shared" ca="1" si="69"/>
        <v>9000</v>
      </c>
      <c r="E131" s="18">
        <f t="shared" ca="1" si="70"/>
        <v>9890</v>
      </c>
      <c r="F131" s="6" cm="1">
        <f t="array" aca="1" ref="F131" ca="1">_xll.RiskPert($B$8,$E$8,$D$8)</f>
        <v>50</v>
      </c>
      <c r="G131" s="6">
        <f t="shared" ca="1" si="71"/>
        <v>9940</v>
      </c>
      <c r="H131" s="19">
        <f t="shared" ca="1" si="62"/>
        <v>940</v>
      </c>
      <c r="I131" s="26">
        <f t="shared" ca="1" si="72"/>
        <v>9940</v>
      </c>
      <c r="J131" s="7" cm="1">
        <f t="array" aca="1" ref="J131" ca="1">_xll.RiskUniform($B$12,$D$12)</f>
        <v>60</v>
      </c>
      <c r="K131" s="7">
        <f t="shared" ca="1" si="73"/>
        <v>10000</v>
      </c>
      <c r="L131" s="27">
        <f t="shared" ca="1" si="74"/>
        <v>0</v>
      </c>
      <c r="M131" s="18">
        <f t="shared" ca="1" si="80"/>
        <v>10000</v>
      </c>
      <c r="N131" s="6" cm="1">
        <f t="array" aca="1" ref="N131" ca="1">_xll.RiskWeibull($B$15,$C$15)</f>
        <v>93.543756289254645</v>
      </c>
      <c r="O131" s="6">
        <f t="shared" ca="1" si="75"/>
        <v>10093.543756289255</v>
      </c>
      <c r="P131" s="19">
        <f t="shared" ca="1" si="63"/>
        <v>0</v>
      </c>
      <c r="Q131" s="26">
        <f t="shared" ca="1" si="76"/>
        <v>10093.543756289255</v>
      </c>
      <c r="R131" s="7" cm="1">
        <f t="array" aca="1" ref="R131" ca="1">_xll.RiskGamma($B$18,1/$C$18)</f>
        <v>100</v>
      </c>
      <c r="S131" s="7" cm="1">
        <f t="array" aca="1" ref="S131" ca="1">_xll.RiskUniform($B$21,$C$21)</f>
        <v>20</v>
      </c>
      <c r="T131" s="7">
        <f t="shared" ca="1" si="77"/>
        <v>10213.543756289255</v>
      </c>
      <c r="U131" s="165">
        <f t="shared" ca="1" si="64"/>
        <v>100</v>
      </c>
      <c r="V131" s="18">
        <f t="shared" ref="V131:V137" ca="1" si="83">$T$137</f>
        <v>10873.543756289255</v>
      </c>
      <c r="W131" s="166">
        <f t="shared" si="28"/>
        <v>120</v>
      </c>
      <c r="X131" s="166">
        <f t="shared" ca="1" si="50"/>
        <v>10993.543756289255</v>
      </c>
      <c r="Y131" s="19">
        <f t="shared" ca="1" si="51"/>
        <v>660</v>
      </c>
      <c r="Z131" s="26">
        <f t="shared" ca="1" si="52"/>
        <v>10993.543756289255</v>
      </c>
      <c r="AA131" s="7" cm="1">
        <f t="array" aca="1" ref="AA131" ca="1">_xll.RiskPert($B$27,$C$27,$D$27)</f>
        <v>99.666666666666671</v>
      </c>
      <c r="AB131" s="7">
        <f t="shared" ca="1" si="66"/>
        <v>11093.210422955921</v>
      </c>
      <c r="AC131" s="27">
        <f t="shared" ca="1" si="53"/>
        <v>0</v>
      </c>
      <c r="AD131" s="18" cm="1">
        <f t="array" aca="1" ref="AD131" ca="1">IF(MOD(ROW()-42, 8) = 0,INDEX(AB:AB,ROW()),INDEX(AF:AF,ROW()-1))</f>
        <v>11118.210422955921</v>
      </c>
      <c r="AE131" s="6" cm="1">
        <f t="array" aca="1" ref="AE131" ca="1">_xll.RiskUniform($B$30,$D$30)</f>
        <v>25</v>
      </c>
      <c r="AF131" s="6">
        <f t="shared" ca="1" si="78"/>
        <v>11143.210422955921</v>
      </c>
      <c r="AG131" s="19">
        <f t="shared" ca="1" si="54"/>
        <v>124.66666666666606</v>
      </c>
      <c r="AH131" s="97" t="str">
        <f t="shared" ca="1" si="55"/>
        <v>Stop,Reached</v>
      </c>
      <c r="AI131" s="100">
        <f t="shared" ca="1" si="79"/>
        <v>2143.2104229559209</v>
      </c>
      <c r="AJ131" s="102" cm="1">
        <f t="array" aca="1" ref="AJ131" ca="1">_xll.RiskBernoulli(0.02)</f>
        <v>0.02</v>
      </c>
      <c r="AK131" s="114" t="str">
        <f t="shared" ca="1" si="56"/>
        <v/>
      </c>
      <c r="AL131" s="114" t="str">
        <f t="shared" ca="1" si="57"/>
        <v/>
      </c>
      <c r="AM131" s="114" t="str">
        <f t="shared" ca="1" si="58"/>
        <v/>
      </c>
      <c r="AN131" s="114" t="str">
        <f t="shared" ca="1" si="59"/>
        <v/>
      </c>
      <c r="AO131" s="51" t="str">
        <f t="shared" ca="1" si="60"/>
        <v/>
      </c>
      <c r="AP131" s="50" t="str">
        <f t="shared" ca="1" si="61"/>
        <v/>
      </c>
      <c r="AQ131" s="50" t="str">
        <f t="shared" ca="1" si="67"/>
        <v/>
      </c>
      <c r="AR131" s="114">
        <f t="shared" ca="1" si="68"/>
        <v>2143.2104229559209</v>
      </c>
    </row>
    <row r="132" spans="2:44" x14ac:dyDescent="0.25">
      <c r="B132" s="9">
        <v>91</v>
      </c>
      <c r="C132" s="26" cm="1">
        <f t="array" aca="1" ref="C132" ca="1">_xll.RiskGamma(1,1/$B$5)</f>
        <v>100</v>
      </c>
      <c r="D132" s="27">
        <f t="shared" ca="1" si="69"/>
        <v>9100</v>
      </c>
      <c r="E132" s="18">
        <f t="shared" ca="1" si="70"/>
        <v>10000</v>
      </c>
      <c r="F132" s="6" cm="1">
        <f t="array" aca="1" ref="F132" ca="1">_xll.RiskPert($B$8,$E$8,$D$8)</f>
        <v>50</v>
      </c>
      <c r="G132" s="6">
        <f t="shared" ca="1" si="71"/>
        <v>10050</v>
      </c>
      <c r="H132" s="19">
        <f t="shared" ca="1" si="62"/>
        <v>950</v>
      </c>
      <c r="I132" s="26">
        <f t="shared" ca="1" si="72"/>
        <v>10050</v>
      </c>
      <c r="J132" s="7" cm="1">
        <f t="array" aca="1" ref="J132" ca="1">_xll.RiskUniform($B$12,$D$12)</f>
        <v>60</v>
      </c>
      <c r="K132" s="7">
        <f t="shared" ca="1" si="73"/>
        <v>10110</v>
      </c>
      <c r="L132" s="27">
        <f t="shared" ca="1" si="74"/>
        <v>0</v>
      </c>
      <c r="M132" s="18">
        <f t="shared" ca="1" si="80"/>
        <v>10110</v>
      </c>
      <c r="N132" s="6" cm="1">
        <f t="array" aca="1" ref="N132" ca="1">_xll.RiskWeibull($B$15,$C$15)</f>
        <v>93.543756289254645</v>
      </c>
      <c r="O132" s="6">
        <f t="shared" ca="1" si="75"/>
        <v>10203.543756289255</v>
      </c>
      <c r="P132" s="19">
        <f t="shared" ca="1" si="63"/>
        <v>0</v>
      </c>
      <c r="Q132" s="26">
        <f t="shared" ca="1" si="76"/>
        <v>10203.543756289255</v>
      </c>
      <c r="R132" s="7" cm="1">
        <f t="array" aca="1" ref="R132" ca="1">_xll.RiskGamma($B$18,1/$C$18)</f>
        <v>100</v>
      </c>
      <c r="S132" s="7" cm="1">
        <f t="array" aca="1" ref="S132" ca="1">_xll.RiskUniform($B$21,$C$21)</f>
        <v>20</v>
      </c>
      <c r="T132" s="7">
        <f t="shared" ca="1" si="77"/>
        <v>10323.543756289255</v>
      </c>
      <c r="U132" s="165">
        <f t="shared" ca="1" si="64"/>
        <v>100</v>
      </c>
      <c r="V132" s="18">
        <f t="shared" ca="1" si="83"/>
        <v>10873.543756289255</v>
      </c>
      <c r="W132" s="166">
        <f t="shared" si="28"/>
        <v>120</v>
      </c>
      <c r="X132" s="166">
        <f t="shared" ca="1" si="50"/>
        <v>10993.543756289255</v>
      </c>
      <c r="Y132" s="19">
        <f t="shared" ca="1" si="51"/>
        <v>550</v>
      </c>
      <c r="Z132" s="26">
        <f t="shared" ca="1" si="52"/>
        <v>10993.543756289255</v>
      </c>
      <c r="AA132" s="7" cm="1">
        <f t="array" aca="1" ref="AA132" ca="1">_xll.RiskPert($B$27,$C$27,$D$27)</f>
        <v>99.666666666666671</v>
      </c>
      <c r="AB132" s="7">
        <f t="shared" ca="1" si="66"/>
        <v>11093.210422955921</v>
      </c>
      <c r="AC132" s="27">
        <f t="shared" ca="1" si="53"/>
        <v>0</v>
      </c>
      <c r="AD132" s="18" cm="1">
        <f t="array" aca="1" ref="AD132" ca="1">IF(MOD(ROW()-42, 8) = 0,INDEX(AB:AB,ROW()),INDEX(AF:AF,ROW()-1))</f>
        <v>11143.210422955921</v>
      </c>
      <c r="AE132" s="6" cm="1">
        <f t="array" aca="1" ref="AE132" ca="1">_xll.RiskUniform($B$30,$D$30)</f>
        <v>25</v>
      </c>
      <c r="AF132" s="6">
        <f t="shared" ca="1" si="78"/>
        <v>11168.210422955921</v>
      </c>
      <c r="AG132" s="19">
        <f t="shared" ca="1" si="54"/>
        <v>149.66666666666606</v>
      </c>
      <c r="AH132" s="97" t="str">
        <f t="shared" ca="1" si="55"/>
        <v>Stop,Reached</v>
      </c>
      <c r="AI132" s="100">
        <f t="shared" ca="1" si="79"/>
        <v>2068.2104229559209</v>
      </c>
      <c r="AJ132" s="102" cm="1">
        <f t="array" aca="1" ref="AJ132" ca="1">_xll.RiskBernoulli(0.02)</f>
        <v>0.02</v>
      </c>
      <c r="AK132" s="114" t="str">
        <f t="shared" ca="1" si="56"/>
        <v/>
      </c>
      <c r="AL132" s="114" t="str">
        <f t="shared" ca="1" si="57"/>
        <v/>
      </c>
      <c r="AM132" s="114" t="str">
        <f t="shared" ca="1" si="58"/>
        <v/>
      </c>
      <c r="AN132" s="114" t="str">
        <f t="shared" ca="1" si="59"/>
        <v/>
      </c>
      <c r="AO132" s="51" t="str">
        <f t="shared" ca="1" si="60"/>
        <v/>
      </c>
      <c r="AP132" s="50" t="str">
        <f t="shared" ca="1" si="61"/>
        <v/>
      </c>
      <c r="AQ132" s="50" t="str">
        <f t="shared" ca="1" si="67"/>
        <v/>
      </c>
      <c r="AR132" s="114">
        <f t="shared" ca="1" si="68"/>
        <v>2068.2104229559209</v>
      </c>
    </row>
    <row r="133" spans="2:44" x14ac:dyDescent="0.25">
      <c r="B133" s="9">
        <v>92</v>
      </c>
      <c r="C133" s="26" cm="1">
        <f t="array" aca="1" ref="C133" ca="1">_xll.RiskGamma(1,1/$B$5)</f>
        <v>100</v>
      </c>
      <c r="D133" s="27">
        <f t="shared" ca="1" si="69"/>
        <v>9200</v>
      </c>
      <c r="E133" s="18">
        <f t="shared" ca="1" si="70"/>
        <v>10110</v>
      </c>
      <c r="F133" s="6" cm="1">
        <f t="array" aca="1" ref="F133" ca="1">_xll.RiskPert($B$8,$E$8,$D$8)</f>
        <v>50</v>
      </c>
      <c r="G133" s="6">
        <f t="shared" ca="1" si="71"/>
        <v>10160</v>
      </c>
      <c r="H133" s="19">
        <f t="shared" ca="1" si="62"/>
        <v>960</v>
      </c>
      <c r="I133" s="26">
        <f t="shared" ca="1" si="72"/>
        <v>10160</v>
      </c>
      <c r="J133" s="7" cm="1">
        <f t="array" aca="1" ref="J133" ca="1">_xll.RiskUniform($B$12,$D$12)</f>
        <v>60</v>
      </c>
      <c r="K133" s="7">
        <f t="shared" ca="1" si="73"/>
        <v>10220</v>
      </c>
      <c r="L133" s="27">
        <f t="shared" ca="1" si="74"/>
        <v>0</v>
      </c>
      <c r="M133" s="18">
        <f t="shared" ca="1" si="80"/>
        <v>10220</v>
      </c>
      <c r="N133" s="6" cm="1">
        <f t="array" aca="1" ref="N133" ca="1">_xll.RiskWeibull($B$15,$C$15)</f>
        <v>93.543756289254645</v>
      </c>
      <c r="O133" s="6">
        <f t="shared" ca="1" si="75"/>
        <v>10313.543756289255</v>
      </c>
      <c r="P133" s="19">
        <f t="shared" ca="1" si="63"/>
        <v>0</v>
      </c>
      <c r="Q133" s="26">
        <f t="shared" ca="1" si="76"/>
        <v>10313.543756289255</v>
      </c>
      <c r="R133" s="7" cm="1">
        <f t="array" aca="1" ref="R133" ca="1">_xll.RiskGamma($B$18,1/$C$18)</f>
        <v>100</v>
      </c>
      <c r="S133" s="7" cm="1">
        <f t="array" aca="1" ref="S133" ca="1">_xll.RiskUniform($B$21,$C$21)</f>
        <v>20</v>
      </c>
      <c r="T133" s="7">
        <f t="shared" ca="1" si="77"/>
        <v>10433.543756289255</v>
      </c>
      <c r="U133" s="165">
        <f t="shared" ca="1" si="64"/>
        <v>100</v>
      </c>
      <c r="V133" s="18">
        <f t="shared" ca="1" si="83"/>
        <v>10873.543756289255</v>
      </c>
      <c r="W133" s="166">
        <f t="shared" si="28"/>
        <v>120</v>
      </c>
      <c r="X133" s="166">
        <f t="shared" ca="1" si="50"/>
        <v>10993.543756289255</v>
      </c>
      <c r="Y133" s="19">
        <f t="shared" ca="1" si="51"/>
        <v>440</v>
      </c>
      <c r="Z133" s="26">
        <f t="shared" ca="1" si="52"/>
        <v>10993.543756289255</v>
      </c>
      <c r="AA133" s="7" cm="1">
        <f t="array" aca="1" ref="AA133" ca="1">_xll.RiskPert($B$27,$C$27,$D$27)</f>
        <v>99.666666666666671</v>
      </c>
      <c r="AB133" s="7">
        <f t="shared" ca="1" si="66"/>
        <v>11093.210422955921</v>
      </c>
      <c r="AC133" s="27">
        <f t="shared" ca="1" si="53"/>
        <v>0</v>
      </c>
      <c r="AD133" s="18" cm="1">
        <f t="array" aca="1" ref="AD133" ca="1">IF(MOD(ROW()-42, 8) = 0,INDEX(AB:AB,ROW()),INDEX(AF:AF,ROW()-1))</f>
        <v>11168.210422955921</v>
      </c>
      <c r="AE133" s="6" cm="1">
        <f t="array" aca="1" ref="AE133" ca="1">_xll.RiskUniform($B$30,$D$30)</f>
        <v>25</v>
      </c>
      <c r="AF133" s="6">
        <f t="shared" ca="1" si="78"/>
        <v>11193.210422955921</v>
      </c>
      <c r="AG133" s="19">
        <f t="shared" ca="1" si="54"/>
        <v>174.66666666666606</v>
      </c>
      <c r="AH133" s="97" t="str">
        <f t="shared" ca="1" si="55"/>
        <v>Stop,Reached</v>
      </c>
      <c r="AI133" s="100">
        <f t="shared" ca="1" si="79"/>
        <v>1993.2104229559209</v>
      </c>
      <c r="AJ133" s="102" cm="1">
        <f t="array" aca="1" ref="AJ133" ca="1">_xll.RiskBernoulli(0.02)</f>
        <v>0.02</v>
      </c>
      <c r="AK133" s="114" t="str">
        <f t="shared" ca="1" si="56"/>
        <v/>
      </c>
      <c r="AL133" s="114" t="str">
        <f t="shared" ca="1" si="57"/>
        <v/>
      </c>
      <c r="AM133" s="114" t="str">
        <f t="shared" ca="1" si="58"/>
        <v/>
      </c>
      <c r="AN133" s="114" t="str">
        <f t="shared" ca="1" si="59"/>
        <v/>
      </c>
      <c r="AO133" s="51" t="str">
        <f t="shared" ca="1" si="60"/>
        <v/>
      </c>
      <c r="AP133" s="50" t="str">
        <f t="shared" ca="1" si="61"/>
        <v/>
      </c>
      <c r="AQ133" s="50" t="str">
        <f t="shared" ca="1" si="67"/>
        <v/>
      </c>
      <c r="AR133" s="114">
        <f t="shared" ca="1" si="68"/>
        <v>1993.2104229559206</v>
      </c>
    </row>
    <row r="134" spans="2:44" x14ac:dyDescent="0.25">
      <c r="B134" s="9">
        <v>93</v>
      </c>
      <c r="C134" s="26" cm="1">
        <f t="array" aca="1" ref="C134" ca="1">_xll.RiskGamma(1,1/$B$5)</f>
        <v>100</v>
      </c>
      <c r="D134" s="27">
        <f t="shared" ca="1" si="69"/>
        <v>9300</v>
      </c>
      <c r="E134" s="18">
        <f t="shared" ca="1" si="70"/>
        <v>10220</v>
      </c>
      <c r="F134" s="6" cm="1">
        <f t="array" aca="1" ref="F134" ca="1">_xll.RiskPert($B$8,$E$8,$D$8)</f>
        <v>50</v>
      </c>
      <c r="G134" s="6">
        <f t="shared" ca="1" si="71"/>
        <v>10270</v>
      </c>
      <c r="H134" s="19">
        <f t="shared" ca="1" si="62"/>
        <v>970</v>
      </c>
      <c r="I134" s="26">
        <f t="shared" ca="1" si="72"/>
        <v>10270</v>
      </c>
      <c r="J134" s="7" cm="1">
        <f t="array" aca="1" ref="J134" ca="1">_xll.RiskUniform($B$12,$D$12)</f>
        <v>60</v>
      </c>
      <c r="K134" s="7">
        <f t="shared" ca="1" si="73"/>
        <v>10330</v>
      </c>
      <c r="L134" s="27">
        <f t="shared" ca="1" si="74"/>
        <v>0</v>
      </c>
      <c r="M134" s="18">
        <f t="shared" ca="1" si="80"/>
        <v>10330</v>
      </c>
      <c r="N134" s="6" cm="1">
        <f t="array" aca="1" ref="N134" ca="1">_xll.RiskWeibull($B$15,$C$15)</f>
        <v>93.543756289254645</v>
      </c>
      <c r="O134" s="6">
        <f t="shared" ca="1" si="75"/>
        <v>10423.543756289255</v>
      </c>
      <c r="P134" s="19">
        <f t="shared" ca="1" si="63"/>
        <v>0</v>
      </c>
      <c r="Q134" s="26">
        <f t="shared" ca="1" si="76"/>
        <v>10423.543756289255</v>
      </c>
      <c r="R134" s="7" cm="1">
        <f t="array" aca="1" ref="R134" ca="1">_xll.RiskGamma($B$18,1/$C$18)</f>
        <v>100</v>
      </c>
      <c r="S134" s="7" cm="1">
        <f t="array" aca="1" ref="S134" ca="1">_xll.RiskUniform($B$21,$C$21)</f>
        <v>20</v>
      </c>
      <c r="T134" s="7">
        <f t="shared" ca="1" si="77"/>
        <v>10543.543756289255</v>
      </c>
      <c r="U134" s="165">
        <f t="shared" ca="1" si="64"/>
        <v>100</v>
      </c>
      <c r="V134" s="18">
        <f t="shared" ca="1" si="83"/>
        <v>10873.543756289255</v>
      </c>
      <c r="W134" s="166">
        <f t="shared" si="28"/>
        <v>120</v>
      </c>
      <c r="X134" s="166">
        <f t="shared" ca="1" si="50"/>
        <v>10993.543756289255</v>
      </c>
      <c r="Y134" s="19">
        <f t="shared" ca="1" si="51"/>
        <v>330</v>
      </c>
      <c r="Z134" s="26">
        <f t="shared" ca="1" si="52"/>
        <v>10993.543756289255</v>
      </c>
      <c r="AA134" s="7" cm="1">
        <f t="array" aca="1" ref="AA134" ca="1">_xll.RiskPert($B$27,$C$27,$D$27)</f>
        <v>99.666666666666671</v>
      </c>
      <c r="AB134" s="7">
        <f t="shared" ca="1" si="66"/>
        <v>11093.210422955921</v>
      </c>
      <c r="AC134" s="27">
        <f t="shared" ca="1" si="53"/>
        <v>0</v>
      </c>
      <c r="AD134" s="18" cm="1">
        <f t="array" aca="1" ref="AD134" ca="1">IF(MOD(ROW()-42, 8) = 0,INDEX(AB:AB,ROW()),INDEX(AF:AF,ROW()-1))</f>
        <v>11193.210422955921</v>
      </c>
      <c r="AE134" s="6" cm="1">
        <f t="array" aca="1" ref="AE134" ca="1">_xll.RiskUniform($B$30,$D$30)</f>
        <v>25</v>
      </c>
      <c r="AF134" s="6">
        <f t="shared" ca="1" si="78"/>
        <v>11218.210422955921</v>
      </c>
      <c r="AG134" s="19">
        <f t="shared" ca="1" si="54"/>
        <v>199.66666666666606</v>
      </c>
      <c r="AH134" s="97" t="str">
        <f t="shared" ca="1" si="55"/>
        <v>Stop,Reached</v>
      </c>
      <c r="AI134" s="100">
        <f t="shared" ca="1" si="79"/>
        <v>1918.2104229559209</v>
      </c>
      <c r="AJ134" s="102" cm="1">
        <f t="array" aca="1" ref="AJ134" ca="1">_xll.RiskBernoulli(0.02)</f>
        <v>0.02</v>
      </c>
      <c r="AK134" s="114" t="str">
        <f t="shared" ca="1" si="56"/>
        <v/>
      </c>
      <c r="AL134" s="114" t="str">
        <f t="shared" ca="1" si="57"/>
        <v/>
      </c>
      <c r="AM134" s="114" t="str">
        <f t="shared" ca="1" si="58"/>
        <v/>
      </c>
      <c r="AN134" s="114" t="str">
        <f t="shared" ca="1" si="59"/>
        <v/>
      </c>
      <c r="AO134" s="51" t="str">
        <f t="shared" ca="1" si="60"/>
        <v/>
      </c>
      <c r="AP134" s="50" t="str">
        <f t="shared" ca="1" si="61"/>
        <v/>
      </c>
      <c r="AQ134" s="50" t="str">
        <f t="shared" ca="1" si="67"/>
        <v/>
      </c>
      <c r="AR134" s="114">
        <f t="shared" ca="1" si="68"/>
        <v>1918.2104229559206</v>
      </c>
    </row>
    <row r="135" spans="2:44" x14ac:dyDescent="0.25">
      <c r="B135" s="9">
        <v>94</v>
      </c>
      <c r="C135" s="26" cm="1">
        <f t="array" aca="1" ref="C135" ca="1">_xll.RiskGamma(1,1/$B$5)</f>
        <v>100</v>
      </c>
      <c r="D135" s="27">
        <f t="shared" ca="1" si="69"/>
        <v>9400</v>
      </c>
      <c r="E135" s="18">
        <f t="shared" ca="1" si="70"/>
        <v>10330</v>
      </c>
      <c r="F135" s="6" cm="1">
        <f t="array" aca="1" ref="F135" ca="1">_xll.RiskPert($B$8,$E$8,$D$8)</f>
        <v>50</v>
      </c>
      <c r="G135" s="6">
        <f t="shared" ca="1" si="71"/>
        <v>10380</v>
      </c>
      <c r="H135" s="19">
        <f t="shared" ca="1" si="62"/>
        <v>980</v>
      </c>
      <c r="I135" s="26">
        <f t="shared" ca="1" si="72"/>
        <v>10380</v>
      </c>
      <c r="J135" s="7" cm="1">
        <f t="array" aca="1" ref="J135" ca="1">_xll.RiskUniform($B$12,$D$12)</f>
        <v>60</v>
      </c>
      <c r="K135" s="7">
        <f t="shared" ca="1" si="73"/>
        <v>10440</v>
      </c>
      <c r="L135" s="27">
        <f t="shared" ca="1" si="74"/>
        <v>0</v>
      </c>
      <c r="M135" s="18">
        <f t="shared" ca="1" si="80"/>
        <v>10440</v>
      </c>
      <c r="N135" s="6" cm="1">
        <f t="array" aca="1" ref="N135" ca="1">_xll.RiskWeibull($B$15,$C$15)</f>
        <v>93.543756289254645</v>
      </c>
      <c r="O135" s="6">
        <f t="shared" ca="1" si="75"/>
        <v>10533.543756289255</v>
      </c>
      <c r="P135" s="19">
        <f t="shared" ca="1" si="63"/>
        <v>0</v>
      </c>
      <c r="Q135" s="26">
        <f t="shared" ca="1" si="76"/>
        <v>10533.543756289255</v>
      </c>
      <c r="R135" s="7" cm="1">
        <f t="array" aca="1" ref="R135" ca="1">_xll.RiskGamma($B$18,1/$C$18)</f>
        <v>100</v>
      </c>
      <c r="S135" s="7" cm="1">
        <f t="array" aca="1" ref="S135" ca="1">_xll.RiskUniform($B$21,$C$21)</f>
        <v>20</v>
      </c>
      <c r="T135" s="7">
        <f t="shared" ca="1" si="77"/>
        <v>10653.543756289255</v>
      </c>
      <c r="U135" s="165">
        <f t="shared" ca="1" si="64"/>
        <v>100</v>
      </c>
      <c r="V135" s="18">
        <f t="shared" ca="1" si="83"/>
        <v>10873.543756289255</v>
      </c>
      <c r="W135" s="166">
        <f t="shared" si="28"/>
        <v>120</v>
      </c>
      <c r="X135" s="166">
        <f t="shared" ca="1" si="50"/>
        <v>10993.543756289255</v>
      </c>
      <c r="Y135" s="19">
        <f t="shared" ca="1" si="51"/>
        <v>220</v>
      </c>
      <c r="Z135" s="26">
        <f t="shared" ca="1" si="52"/>
        <v>10993.543756289255</v>
      </c>
      <c r="AA135" s="7" cm="1">
        <f t="array" aca="1" ref="AA135" ca="1">_xll.RiskPert($B$27,$C$27,$D$27)</f>
        <v>99.666666666666671</v>
      </c>
      <c r="AB135" s="7">
        <f t="shared" ca="1" si="66"/>
        <v>11093.210422955921</v>
      </c>
      <c r="AC135" s="27">
        <f t="shared" ca="1" si="53"/>
        <v>0</v>
      </c>
      <c r="AD135" s="18" cm="1">
        <f t="array" aca="1" ref="AD135" ca="1">IF(MOD(ROW()-42, 8) = 0,INDEX(AB:AB,ROW()),INDEX(AF:AF,ROW()-1))</f>
        <v>11218.210422955921</v>
      </c>
      <c r="AE135" s="6" cm="1">
        <f t="array" aca="1" ref="AE135" ca="1">_xll.RiskUniform($B$30,$D$30)</f>
        <v>25</v>
      </c>
      <c r="AF135" s="6">
        <f t="shared" ca="1" si="78"/>
        <v>11243.210422955921</v>
      </c>
      <c r="AG135" s="19">
        <f t="shared" ca="1" si="54"/>
        <v>224.66666666666606</v>
      </c>
      <c r="AH135" s="97" t="str">
        <f t="shared" ca="1" si="55"/>
        <v>Stop,Reached</v>
      </c>
      <c r="AI135" s="100">
        <f t="shared" ca="1" si="79"/>
        <v>1843.2104229559209</v>
      </c>
      <c r="AJ135" s="102" cm="1">
        <f t="array" aca="1" ref="AJ135" ca="1">_xll.RiskBernoulli(0.02)</f>
        <v>0.02</v>
      </c>
      <c r="AK135" s="114" t="str">
        <f t="shared" ca="1" si="56"/>
        <v/>
      </c>
      <c r="AL135" s="114" t="str">
        <f t="shared" ca="1" si="57"/>
        <v/>
      </c>
      <c r="AM135" s="114" t="str">
        <f t="shared" ca="1" si="58"/>
        <v/>
      </c>
      <c r="AN135" s="114" t="str">
        <f t="shared" ca="1" si="59"/>
        <v/>
      </c>
      <c r="AO135" s="51" t="str">
        <f t="shared" ca="1" si="60"/>
        <v/>
      </c>
      <c r="AP135" s="50" t="str">
        <f t="shared" ca="1" si="61"/>
        <v/>
      </c>
      <c r="AQ135" s="50" t="str">
        <f t="shared" ca="1" si="67"/>
        <v/>
      </c>
      <c r="AR135" s="114">
        <f t="shared" ca="1" si="68"/>
        <v>1843.2104229559206</v>
      </c>
    </row>
    <row r="136" spans="2:44" x14ac:dyDescent="0.25">
      <c r="B136" s="9">
        <v>95</v>
      </c>
      <c r="C136" s="26" cm="1">
        <f t="array" aca="1" ref="C136" ca="1">_xll.RiskGamma(1,1/$B$5)</f>
        <v>100</v>
      </c>
      <c r="D136" s="27">
        <f t="shared" ca="1" si="69"/>
        <v>9500</v>
      </c>
      <c r="E136" s="18">
        <f t="shared" ca="1" si="70"/>
        <v>10440</v>
      </c>
      <c r="F136" s="6" cm="1">
        <f t="array" aca="1" ref="F136" ca="1">_xll.RiskPert($B$8,$E$8,$D$8)</f>
        <v>50</v>
      </c>
      <c r="G136" s="6">
        <f t="shared" ca="1" si="71"/>
        <v>10490</v>
      </c>
      <c r="H136" s="19">
        <f t="shared" ca="1" si="62"/>
        <v>990</v>
      </c>
      <c r="I136" s="26">
        <f t="shared" ca="1" si="72"/>
        <v>10490</v>
      </c>
      <c r="J136" s="7" cm="1">
        <f t="array" aca="1" ref="J136" ca="1">_xll.RiskUniform($B$12,$D$12)</f>
        <v>60</v>
      </c>
      <c r="K136" s="7">
        <f t="shared" ca="1" si="73"/>
        <v>10550</v>
      </c>
      <c r="L136" s="27">
        <f t="shared" ca="1" si="74"/>
        <v>0</v>
      </c>
      <c r="M136" s="18">
        <f t="shared" ca="1" si="80"/>
        <v>10550</v>
      </c>
      <c r="N136" s="6" cm="1">
        <f t="array" aca="1" ref="N136" ca="1">_xll.RiskWeibull($B$15,$C$15)</f>
        <v>93.543756289254645</v>
      </c>
      <c r="O136" s="6">
        <f t="shared" ca="1" si="75"/>
        <v>10643.543756289255</v>
      </c>
      <c r="P136" s="19">
        <f t="shared" ca="1" si="63"/>
        <v>0</v>
      </c>
      <c r="Q136" s="26">
        <f t="shared" ca="1" si="76"/>
        <v>10643.543756289255</v>
      </c>
      <c r="R136" s="7" cm="1">
        <f t="array" aca="1" ref="R136" ca="1">_xll.RiskGamma($B$18,1/$C$18)</f>
        <v>100</v>
      </c>
      <c r="S136" s="7" cm="1">
        <f t="array" aca="1" ref="S136" ca="1">_xll.RiskUniform($B$21,$C$21)</f>
        <v>20</v>
      </c>
      <c r="T136" s="7">
        <f t="shared" ca="1" si="77"/>
        <v>10763.543756289255</v>
      </c>
      <c r="U136" s="165">
        <f t="shared" ca="1" si="64"/>
        <v>100</v>
      </c>
      <c r="V136" s="18">
        <f t="shared" ca="1" si="83"/>
        <v>10873.543756289255</v>
      </c>
      <c r="W136" s="166">
        <f t="shared" si="28"/>
        <v>120</v>
      </c>
      <c r="X136" s="166">
        <f t="shared" ca="1" si="50"/>
        <v>10993.543756289255</v>
      </c>
      <c r="Y136" s="19">
        <f t="shared" ca="1" si="51"/>
        <v>110</v>
      </c>
      <c r="Z136" s="26">
        <f t="shared" ca="1" si="52"/>
        <v>10993.543756289255</v>
      </c>
      <c r="AA136" s="7" cm="1">
        <f t="array" aca="1" ref="AA136" ca="1">_xll.RiskPert($B$27,$C$27,$D$27)</f>
        <v>99.666666666666671</v>
      </c>
      <c r="AB136" s="7">
        <f t="shared" ca="1" si="66"/>
        <v>11093.210422955921</v>
      </c>
      <c r="AC136" s="27">
        <f t="shared" ca="1" si="53"/>
        <v>0</v>
      </c>
      <c r="AD136" s="18" cm="1">
        <f t="array" aca="1" ref="AD136" ca="1">IF(MOD(ROW()-42, 8) = 0,INDEX(AB:AB,ROW()),INDEX(AF:AF,ROW()-1))</f>
        <v>11243.210422955921</v>
      </c>
      <c r="AE136" s="6" cm="1">
        <f t="array" aca="1" ref="AE136" ca="1">_xll.RiskUniform($B$30,$D$30)</f>
        <v>25</v>
      </c>
      <c r="AF136" s="6">
        <f t="shared" ca="1" si="78"/>
        <v>11268.210422955921</v>
      </c>
      <c r="AG136" s="19">
        <f t="shared" ca="1" si="54"/>
        <v>249.66666666666606</v>
      </c>
      <c r="AH136" s="97" t="str">
        <f t="shared" ca="1" si="55"/>
        <v>Stop,Reached</v>
      </c>
      <c r="AI136" s="100">
        <f t="shared" ca="1" si="79"/>
        <v>1768.2104229559209</v>
      </c>
      <c r="AJ136" s="102" cm="1">
        <f t="array" aca="1" ref="AJ136" ca="1">_xll.RiskBernoulli(0.02)</f>
        <v>0.02</v>
      </c>
      <c r="AK136" s="114" t="str">
        <f t="shared" ca="1" si="56"/>
        <v/>
      </c>
      <c r="AL136" s="114" t="str">
        <f t="shared" ca="1" si="57"/>
        <v/>
      </c>
      <c r="AM136" s="114" t="str">
        <f t="shared" ca="1" si="58"/>
        <v/>
      </c>
      <c r="AN136" s="114" t="str">
        <f t="shared" ca="1" si="59"/>
        <v/>
      </c>
      <c r="AO136" s="51" t="str">
        <f t="shared" ca="1" si="60"/>
        <v/>
      </c>
      <c r="AP136" s="50" t="str">
        <f t="shared" ca="1" si="61"/>
        <v/>
      </c>
      <c r="AQ136" s="50" t="str">
        <f t="shared" ca="1" si="67"/>
        <v/>
      </c>
      <c r="AR136" s="114">
        <f t="shared" ca="1" si="68"/>
        <v>1768.2104229559206</v>
      </c>
    </row>
    <row r="137" spans="2:44" x14ac:dyDescent="0.25">
      <c r="B137" s="10">
        <v>96</v>
      </c>
      <c r="C137" s="61" cm="1">
        <f t="array" aca="1" ref="C137" ca="1">_xll.RiskGamma(1,1/$B$5)</f>
        <v>100</v>
      </c>
      <c r="D137" s="29">
        <f t="shared" ca="1" si="69"/>
        <v>9600</v>
      </c>
      <c r="E137" s="20">
        <f t="shared" ca="1" si="70"/>
        <v>10550</v>
      </c>
      <c r="F137" s="21" cm="1">
        <f t="array" aca="1" ref="F137" ca="1">_xll.RiskPert($B$8,$E$8,$D$8)</f>
        <v>50</v>
      </c>
      <c r="G137" s="21">
        <f t="shared" ca="1" si="71"/>
        <v>10600</v>
      </c>
      <c r="H137" s="22">
        <f t="shared" ca="1" si="62"/>
        <v>1000</v>
      </c>
      <c r="I137" s="61">
        <f t="shared" ca="1" si="72"/>
        <v>10600</v>
      </c>
      <c r="J137" s="28" cm="1">
        <f t="array" aca="1" ref="J137" ca="1">_xll.RiskUniform($B$12,$D$12)</f>
        <v>60</v>
      </c>
      <c r="K137" s="28">
        <f t="shared" ca="1" si="73"/>
        <v>10660</v>
      </c>
      <c r="L137" s="29">
        <f t="shared" ca="1" si="74"/>
        <v>0</v>
      </c>
      <c r="M137" s="20">
        <f t="shared" ca="1" si="80"/>
        <v>10660</v>
      </c>
      <c r="N137" s="21" cm="1">
        <f t="array" aca="1" ref="N137" ca="1">_xll.RiskWeibull($B$15,$C$15)</f>
        <v>93.543756289254645</v>
      </c>
      <c r="O137" s="21">
        <f t="shared" ca="1" si="75"/>
        <v>10753.543756289255</v>
      </c>
      <c r="P137" s="22">
        <f t="shared" ca="1" si="63"/>
        <v>0</v>
      </c>
      <c r="Q137" s="61">
        <f t="shared" ca="1" si="76"/>
        <v>10753.543756289255</v>
      </c>
      <c r="R137" s="28" cm="1">
        <f t="array" aca="1" ref="R137" ca="1">_xll.RiskGamma($B$18,1/$C$18)</f>
        <v>100</v>
      </c>
      <c r="S137" s="28" cm="1">
        <f t="array" aca="1" ref="S137" ca="1">_xll.RiskUniform($B$21,$C$21)</f>
        <v>20</v>
      </c>
      <c r="T137" s="28">
        <f t="shared" ca="1" si="77"/>
        <v>10873.543756289255</v>
      </c>
      <c r="U137" s="28">
        <f t="shared" ca="1" si="64"/>
        <v>100</v>
      </c>
      <c r="V137" s="20">
        <f t="shared" ca="1" si="83"/>
        <v>10873.543756289255</v>
      </c>
      <c r="W137" s="21">
        <f t="shared" si="28"/>
        <v>120</v>
      </c>
      <c r="X137" s="21">
        <f t="shared" ca="1" si="50"/>
        <v>10993.543756289255</v>
      </c>
      <c r="Y137" s="22">
        <f t="shared" ca="1" si="51"/>
        <v>0</v>
      </c>
      <c r="Z137" s="61">
        <f t="shared" ca="1" si="52"/>
        <v>10993.543756289255</v>
      </c>
      <c r="AA137" s="28" cm="1">
        <f t="array" aca="1" ref="AA137" ca="1">_xll.RiskPert($B$27,$C$27,$D$27)</f>
        <v>99.666666666666671</v>
      </c>
      <c r="AB137" s="28">
        <f t="shared" ca="1" si="66"/>
        <v>11093.210422955921</v>
      </c>
      <c r="AC137" s="29">
        <f t="shared" ca="1" si="53"/>
        <v>0</v>
      </c>
      <c r="AD137" s="20" cm="1">
        <f t="array" aca="1" ref="AD137" ca="1">IF(MOD(ROW()-42, 8) = 0,INDEX(AB:AB,ROW()),INDEX(AF:AF,ROW()-1))</f>
        <v>11268.210422955921</v>
      </c>
      <c r="AE137" s="21" cm="1">
        <f t="array" aca="1" ref="AE137" ca="1">_xll.RiskUniform($B$30,$D$30)</f>
        <v>25</v>
      </c>
      <c r="AF137" s="21">
        <f t="shared" ca="1" si="78"/>
        <v>11293.210422955921</v>
      </c>
      <c r="AG137" s="22">
        <f t="shared" ca="1" si="54"/>
        <v>274.66666666666606</v>
      </c>
      <c r="AH137" s="98" t="str">
        <f t="shared" ca="1" si="55"/>
        <v>Stop,Reached</v>
      </c>
      <c r="AI137" s="100">
        <f t="shared" ca="1" si="79"/>
        <v>1693.2104229559209</v>
      </c>
      <c r="AJ137" s="103" cm="1">
        <f t="array" aca="1" ref="AJ137" ca="1">_xll.RiskBernoulli(0.02)</f>
        <v>0.02</v>
      </c>
      <c r="AK137" s="115" t="str">
        <f t="shared" ca="1" si="56"/>
        <v/>
      </c>
      <c r="AL137" s="115" t="str">
        <f t="shared" ca="1" si="57"/>
        <v/>
      </c>
      <c r="AM137" s="115" t="str">
        <f t="shared" ca="1" si="58"/>
        <v/>
      </c>
      <c r="AN137" s="115" t="str">
        <f t="shared" ca="1" si="59"/>
        <v/>
      </c>
      <c r="AO137" s="53" t="str">
        <f t="shared" ca="1" si="60"/>
        <v/>
      </c>
      <c r="AP137" s="52" t="str">
        <f t="shared" ca="1" si="61"/>
        <v/>
      </c>
      <c r="AQ137" s="52" t="str">
        <f t="shared" ca="1" si="67"/>
        <v/>
      </c>
      <c r="AR137" s="115">
        <f t="shared" ca="1" si="68"/>
        <v>1693.2104229559206</v>
      </c>
    </row>
    <row r="138" spans="2:44" x14ac:dyDescent="0.25">
      <c r="B138" s="8">
        <v>97</v>
      </c>
      <c r="C138" s="23" cm="1">
        <f t="array" aca="1" ref="C138" ca="1">_xll.RiskGamma(1,1/$B$5)</f>
        <v>100</v>
      </c>
      <c r="D138" s="25">
        <f t="shared" ca="1" si="69"/>
        <v>9700</v>
      </c>
      <c r="E138" s="15">
        <f t="shared" ca="1" si="70"/>
        <v>10660</v>
      </c>
      <c r="F138" s="16" cm="1">
        <f t="array" aca="1" ref="F138" ca="1">_xll.RiskPert($B$8,$E$8,$D$8)</f>
        <v>50</v>
      </c>
      <c r="G138" s="16">
        <f t="shared" ca="1" si="71"/>
        <v>10710</v>
      </c>
      <c r="H138" s="17">
        <f t="shared" ca="1" si="62"/>
        <v>1010</v>
      </c>
      <c r="I138" s="23">
        <f t="shared" ca="1" si="72"/>
        <v>10710</v>
      </c>
      <c r="J138" s="24" cm="1">
        <f t="array" aca="1" ref="J138" ca="1">_xll.RiskUniform($B$12,$D$12)</f>
        <v>60</v>
      </c>
      <c r="K138" s="24">
        <f t="shared" ca="1" si="73"/>
        <v>10770</v>
      </c>
      <c r="L138" s="25">
        <f t="shared" ca="1" si="74"/>
        <v>0</v>
      </c>
      <c r="M138" s="15">
        <f t="shared" ca="1" si="80"/>
        <v>10770</v>
      </c>
      <c r="N138" s="16" cm="1">
        <f t="array" aca="1" ref="N138" ca="1">_xll.RiskWeibull($B$15,$C$15)</f>
        <v>93.543756289254645</v>
      </c>
      <c r="O138" s="16">
        <f t="shared" ca="1" si="75"/>
        <v>10863.543756289255</v>
      </c>
      <c r="P138" s="17">
        <f t="shared" ca="1" si="63"/>
        <v>0</v>
      </c>
      <c r="Q138" s="23">
        <f t="shared" ca="1" si="76"/>
        <v>10863.543756289255</v>
      </c>
      <c r="R138" s="24" cm="1">
        <f t="array" aca="1" ref="R138" ca="1">_xll.RiskGamma($B$18,1/$C$18)</f>
        <v>100</v>
      </c>
      <c r="S138" s="24" cm="1">
        <f t="array" aca="1" ref="S138" ca="1">_xll.RiskUniform($B$21,$C$21)</f>
        <v>20</v>
      </c>
      <c r="T138" s="24">
        <f t="shared" ca="1" si="77"/>
        <v>10983.543756289255</v>
      </c>
      <c r="U138" s="24">
        <f t="shared" ca="1" si="64"/>
        <v>100</v>
      </c>
      <c r="V138" s="15">
        <f ca="1">$T$145</f>
        <v>11753.543756289255</v>
      </c>
      <c r="W138" s="16">
        <f t="shared" si="28"/>
        <v>120</v>
      </c>
      <c r="X138" s="16">
        <f t="shared" ca="1" si="50"/>
        <v>11873.543756289255</v>
      </c>
      <c r="Y138" s="17">
        <f t="shared" ca="1" si="51"/>
        <v>770</v>
      </c>
      <c r="Z138" s="23">
        <f t="shared" ref="Z138:Z145" ca="1" si="84">X138</f>
        <v>11873.543756289255</v>
      </c>
      <c r="AA138" s="24" cm="1">
        <f t="array" aca="1" ref="AA138" ca="1">_xll.RiskPert($B$27,$C$27,$D$27)</f>
        <v>99.666666666666671</v>
      </c>
      <c r="AB138" s="24">
        <f t="shared" ca="1" si="66"/>
        <v>11973.210422955921</v>
      </c>
      <c r="AC138" s="25">
        <f t="shared" ref="AC138:AC145" ca="1" si="85">Z138-X138</f>
        <v>0</v>
      </c>
      <c r="AD138" s="15" cm="1">
        <f t="array" aca="1" ref="AD138" ca="1">IF(MOD(ROW()-42, 8) = 0,INDEX(AB:AB,ROW()),INDEX(AF:AF,ROW()-1))</f>
        <v>11973.210422955921</v>
      </c>
      <c r="AE138" s="16" cm="1">
        <f t="array" aca="1" ref="AE138" ca="1">_xll.RiskUniform($B$30,$D$30)</f>
        <v>25</v>
      </c>
      <c r="AF138" s="16">
        <f t="shared" ca="1" si="78"/>
        <v>11998.210422955921</v>
      </c>
      <c r="AG138" s="17">
        <f t="shared" ref="AG138:AG145" ca="1" si="86">AD138-X138</f>
        <v>99.66666666666606</v>
      </c>
      <c r="AH138" s="96" t="str">
        <f t="shared" ref="AH138:AH145" ca="1" si="87">IF(AF138&gt;$B$37,"Stop,Reached","Not Yet")</f>
        <v>Stop,Reached</v>
      </c>
      <c r="AI138" s="100">
        <f t="shared" ca="1" si="79"/>
        <v>2298.2104229559209</v>
      </c>
      <c r="AJ138" s="101" cm="1">
        <f t="array" aca="1" ref="AJ138" ca="1">_xll.RiskBernoulli(0.02)</f>
        <v>0.02</v>
      </c>
      <c r="AK138" s="113" t="str">
        <f t="shared" ref="AK138:AK145" ca="1" si="88">IF(AF138&gt;10080,"",AI138)</f>
        <v/>
      </c>
      <c r="AL138" s="113" t="str">
        <f t="shared" ref="AL138:AL145" ca="1" si="89">IF(AF138&gt;10080,"",H138)</f>
        <v/>
      </c>
      <c r="AM138" s="113" t="str">
        <f t="shared" ref="AM138:AM145" ca="1" si="90">IF(AF138&gt;10080,"",U138)</f>
        <v/>
      </c>
      <c r="AN138" s="113" t="str">
        <f t="shared" ref="AN138:AN145" ca="1" si="91">IF(AF138&gt;10080,"",Y138)</f>
        <v/>
      </c>
      <c r="AO138" s="49" t="str">
        <f t="shared" ref="AO138:AO145" ca="1" si="92">IF(AF138&gt;10080,"",AG138)</f>
        <v/>
      </c>
      <c r="AP138" s="50" t="str">
        <f t="shared" ref="AP138:AP145" ca="1" si="93">IF(AF138&gt;10080,"",AJ138)</f>
        <v/>
      </c>
      <c r="AQ138" s="48" t="str">
        <f t="shared" ca="1" si="67"/>
        <v/>
      </c>
      <c r="AR138" s="113">
        <f t="shared" ca="1" si="68"/>
        <v>2298.2104229559209</v>
      </c>
    </row>
    <row r="139" spans="2:44" x14ac:dyDescent="0.25">
      <c r="B139" s="9">
        <v>98</v>
      </c>
      <c r="C139" s="26" cm="1">
        <f t="array" aca="1" ref="C139" ca="1">_xll.RiskGamma(1,1/$B$5)</f>
        <v>100</v>
      </c>
      <c r="D139" s="27">
        <f t="shared" ca="1" si="69"/>
        <v>9800</v>
      </c>
      <c r="E139" s="18">
        <f t="shared" ca="1" si="70"/>
        <v>10770</v>
      </c>
      <c r="F139" s="6" cm="1">
        <f t="array" aca="1" ref="F139" ca="1">_xll.RiskPert($B$8,$E$8,$D$8)</f>
        <v>50</v>
      </c>
      <c r="G139" s="6">
        <f t="shared" ca="1" si="71"/>
        <v>10820</v>
      </c>
      <c r="H139" s="19">
        <f t="shared" ca="1" si="62"/>
        <v>1020</v>
      </c>
      <c r="I139" s="26">
        <f t="shared" ca="1" si="72"/>
        <v>10820</v>
      </c>
      <c r="J139" s="7" cm="1">
        <f t="array" aca="1" ref="J139" ca="1">_xll.RiskUniform($B$12,$D$12)</f>
        <v>60</v>
      </c>
      <c r="K139" s="7">
        <f t="shared" ca="1" si="73"/>
        <v>10880</v>
      </c>
      <c r="L139" s="27">
        <f t="shared" ca="1" si="74"/>
        <v>0</v>
      </c>
      <c r="M139" s="18">
        <f t="shared" ca="1" si="80"/>
        <v>10880</v>
      </c>
      <c r="N139" s="6" cm="1">
        <f t="array" aca="1" ref="N139" ca="1">_xll.RiskWeibull($B$15,$C$15)</f>
        <v>93.543756289254645</v>
      </c>
      <c r="O139" s="6">
        <f t="shared" ca="1" si="75"/>
        <v>10973.543756289255</v>
      </c>
      <c r="P139" s="19">
        <f t="shared" ca="1" si="63"/>
        <v>0</v>
      </c>
      <c r="Q139" s="26">
        <f t="shared" ca="1" si="76"/>
        <v>10973.543756289255</v>
      </c>
      <c r="R139" s="7" cm="1">
        <f t="array" aca="1" ref="R139" ca="1">_xll.RiskGamma($B$18,1/$C$18)</f>
        <v>100</v>
      </c>
      <c r="S139" s="7" cm="1">
        <f t="array" aca="1" ref="S139" ca="1">_xll.RiskUniform($B$21,$C$21)</f>
        <v>20</v>
      </c>
      <c r="T139" s="7">
        <f t="shared" ca="1" si="77"/>
        <v>11093.543756289255</v>
      </c>
      <c r="U139" s="165">
        <f t="shared" ca="1" si="64"/>
        <v>100</v>
      </c>
      <c r="V139" s="18">
        <f t="shared" ref="V139:V145" ca="1" si="94">$T$145</f>
        <v>11753.543756289255</v>
      </c>
      <c r="W139" s="166">
        <f t="shared" si="28"/>
        <v>120</v>
      </c>
      <c r="X139" s="166">
        <f t="shared" ca="1" si="50"/>
        <v>11873.543756289255</v>
      </c>
      <c r="Y139" s="19">
        <f t="shared" ca="1" si="51"/>
        <v>660</v>
      </c>
      <c r="Z139" s="26">
        <f t="shared" ca="1" si="84"/>
        <v>11873.543756289255</v>
      </c>
      <c r="AA139" s="7" cm="1">
        <f t="array" aca="1" ref="AA139" ca="1">_xll.RiskPert($B$27,$C$27,$D$27)</f>
        <v>99.666666666666671</v>
      </c>
      <c r="AB139" s="7">
        <f t="shared" ca="1" si="66"/>
        <v>11973.210422955921</v>
      </c>
      <c r="AC139" s="27">
        <f t="shared" ca="1" si="85"/>
        <v>0</v>
      </c>
      <c r="AD139" s="18" cm="1">
        <f t="array" aca="1" ref="AD139" ca="1">IF(MOD(ROW()-42, 8) = 0,INDEX(AB:AB,ROW()),INDEX(AF:AF,ROW()-1))</f>
        <v>11998.210422955921</v>
      </c>
      <c r="AE139" s="6" cm="1">
        <f t="array" aca="1" ref="AE139" ca="1">_xll.RiskUniform($B$30,$D$30)</f>
        <v>25</v>
      </c>
      <c r="AF139" s="6">
        <f t="shared" ca="1" si="78"/>
        <v>12023.210422955921</v>
      </c>
      <c r="AG139" s="19">
        <f t="shared" ca="1" si="86"/>
        <v>124.66666666666606</v>
      </c>
      <c r="AH139" s="97" t="str">
        <f t="shared" ca="1" si="87"/>
        <v>Stop,Reached</v>
      </c>
      <c r="AI139" s="100">
        <f t="shared" ca="1" si="79"/>
        <v>2223.2104229559209</v>
      </c>
      <c r="AJ139" s="102" cm="1">
        <f t="array" aca="1" ref="AJ139" ca="1">_xll.RiskBernoulli(0.02)</f>
        <v>0.02</v>
      </c>
      <c r="AK139" s="114" t="str">
        <f t="shared" ca="1" si="88"/>
        <v/>
      </c>
      <c r="AL139" s="114" t="str">
        <f t="shared" ca="1" si="89"/>
        <v/>
      </c>
      <c r="AM139" s="114" t="str">
        <f t="shared" ca="1" si="90"/>
        <v/>
      </c>
      <c r="AN139" s="114" t="str">
        <f t="shared" ca="1" si="91"/>
        <v/>
      </c>
      <c r="AO139" s="51" t="str">
        <f t="shared" ca="1" si="92"/>
        <v/>
      </c>
      <c r="AP139" s="50" t="str">
        <f t="shared" ca="1" si="93"/>
        <v/>
      </c>
      <c r="AQ139" s="50" t="str">
        <f t="shared" ca="1" si="67"/>
        <v/>
      </c>
      <c r="AR139" s="114">
        <f t="shared" ca="1" si="68"/>
        <v>2223.2104229559209</v>
      </c>
    </row>
    <row r="140" spans="2:44" x14ac:dyDescent="0.25">
      <c r="B140" s="9">
        <v>99</v>
      </c>
      <c r="C140" s="26" cm="1">
        <f t="array" aca="1" ref="C140" ca="1">_xll.RiskGamma(1,1/$B$5)</f>
        <v>100</v>
      </c>
      <c r="D140" s="27">
        <f t="shared" ca="1" si="69"/>
        <v>9900</v>
      </c>
      <c r="E140" s="18">
        <f t="shared" ca="1" si="70"/>
        <v>10880</v>
      </c>
      <c r="F140" s="6" cm="1">
        <f t="array" aca="1" ref="F140" ca="1">_xll.RiskPert($B$8,$E$8,$D$8)</f>
        <v>50</v>
      </c>
      <c r="G140" s="6">
        <f t="shared" ca="1" si="71"/>
        <v>10930</v>
      </c>
      <c r="H140" s="19">
        <f t="shared" ca="1" si="62"/>
        <v>1030</v>
      </c>
      <c r="I140" s="26">
        <f t="shared" ca="1" si="72"/>
        <v>10930</v>
      </c>
      <c r="J140" s="7" cm="1">
        <f t="array" aca="1" ref="J140" ca="1">_xll.RiskUniform($B$12,$D$12)</f>
        <v>60</v>
      </c>
      <c r="K140" s="7">
        <f t="shared" ca="1" si="73"/>
        <v>10990</v>
      </c>
      <c r="L140" s="27">
        <f t="shared" ca="1" si="74"/>
        <v>0</v>
      </c>
      <c r="M140" s="18">
        <f t="shared" ca="1" si="80"/>
        <v>10990</v>
      </c>
      <c r="N140" s="6" cm="1">
        <f t="array" aca="1" ref="N140" ca="1">_xll.RiskWeibull($B$15,$C$15)</f>
        <v>93.543756289254645</v>
      </c>
      <c r="O140" s="6">
        <f t="shared" ca="1" si="75"/>
        <v>11083.543756289255</v>
      </c>
      <c r="P140" s="19">
        <f t="shared" ca="1" si="63"/>
        <v>0</v>
      </c>
      <c r="Q140" s="26">
        <f t="shared" ca="1" si="76"/>
        <v>11083.543756289255</v>
      </c>
      <c r="R140" s="7" cm="1">
        <f t="array" aca="1" ref="R140" ca="1">_xll.RiskGamma($B$18,1/$C$18)</f>
        <v>100</v>
      </c>
      <c r="S140" s="7" cm="1">
        <f t="array" aca="1" ref="S140" ca="1">_xll.RiskUniform($B$21,$C$21)</f>
        <v>20</v>
      </c>
      <c r="T140" s="7">
        <f t="shared" ca="1" si="77"/>
        <v>11203.543756289255</v>
      </c>
      <c r="U140" s="165">
        <f t="shared" ca="1" si="64"/>
        <v>100</v>
      </c>
      <c r="V140" s="18">
        <f t="shared" ca="1" si="94"/>
        <v>11753.543756289255</v>
      </c>
      <c r="W140" s="166">
        <f t="shared" si="28"/>
        <v>120</v>
      </c>
      <c r="X140" s="166">
        <f t="shared" ca="1" si="50"/>
        <v>11873.543756289255</v>
      </c>
      <c r="Y140" s="19">
        <f t="shared" ca="1" si="51"/>
        <v>550</v>
      </c>
      <c r="Z140" s="26">
        <f t="shared" ca="1" si="84"/>
        <v>11873.543756289255</v>
      </c>
      <c r="AA140" s="7" cm="1">
        <f t="array" aca="1" ref="AA140" ca="1">_xll.RiskPert($B$27,$C$27,$D$27)</f>
        <v>99.666666666666671</v>
      </c>
      <c r="AB140" s="7">
        <f t="shared" ca="1" si="66"/>
        <v>11973.210422955921</v>
      </c>
      <c r="AC140" s="27">
        <f t="shared" ca="1" si="85"/>
        <v>0</v>
      </c>
      <c r="AD140" s="18" cm="1">
        <f t="array" aca="1" ref="AD140" ca="1">IF(MOD(ROW()-42, 8) = 0,INDEX(AB:AB,ROW()),INDEX(AF:AF,ROW()-1))</f>
        <v>12023.210422955921</v>
      </c>
      <c r="AE140" s="6" cm="1">
        <f t="array" aca="1" ref="AE140" ca="1">_xll.RiskUniform($B$30,$D$30)</f>
        <v>25</v>
      </c>
      <c r="AF140" s="6">
        <f t="shared" ca="1" si="78"/>
        <v>12048.210422955921</v>
      </c>
      <c r="AG140" s="19">
        <f t="shared" ca="1" si="86"/>
        <v>149.66666666666606</v>
      </c>
      <c r="AH140" s="97" t="str">
        <f t="shared" ca="1" si="87"/>
        <v>Stop,Reached</v>
      </c>
      <c r="AI140" s="100">
        <f t="shared" ca="1" si="79"/>
        <v>2148.2104229559209</v>
      </c>
      <c r="AJ140" s="102" cm="1">
        <f t="array" aca="1" ref="AJ140" ca="1">_xll.RiskBernoulli(0.02)</f>
        <v>0.02</v>
      </c>
      <c r="AK140" s="114" t="str">
        <f t="shared" ca="1" si="88"/>
        <v/>
      </c>
      <c r="AL140" s="114" t="str">
        <f t="shared" ca="1" si="89"/>
        <v/>
      </c>
      <c r="AM140" s="114" t="str">
        <f t="shared" ca="1" si="90"/>
        <v/>
      </c>
      <c r="AN140" s="114" t="str">
        <f t="shared" ca="1" si="91"/>
        <v/>
      </c>
      <c r="AO140" s="51" t="str">
        <f t="shared" ca="1" si="92"/>
        <v/>
      </c>
      <c r="AP140" s="50" t="str">
        <f t="shared" ca="1" si="93"/>
        <v/>
      </c>
      <c r="AQ140" s="50" t="str">
        <f t="shared" ca="1" si="67"/>
        <v/>
      </c>
      <c r="AR140" s="114">
        <f t="shared" ca="1" si="68"/>
        <v>2148.2104229559209</v>
      </c>
    </row>
    <row r="141" spans="2:44" x14ac:dyDescent="0.25">
      <c r="B141" s="9">
        <v>100</v>
      </c>
      <c r="C141" s="26" cm="1">
        <f t="array" aca="1" ref="C141" ca="1">_xll.RiskGamma(1,1/$B$5)</f>
        <v>100</v>
      </c>
      <c r="D141" s="27">
        <f t="shared" ca="1" si="69"/>
        <v>10000</v>
      </c>
      <c r="E141" s="18">
        <f t="shared" ca="1" si="70"/>
        <v>10990</v>
      </c>
      <c r="F141" s="6" cm="1">
        <f t="array" aca="1" ref="F141" ca="1">_xll.RiskPert($B$8,$E$8,$D$8)</f>
        <v>50</v>
      </c>
      <c r="G141" s="6">
        <f t="shared" ca="1" si="71"/>
        <v>11040</v>
      </c>
      <c r="H141" s="19">
        <f t="shared" ca="1" si="62"/>
        <v>1040</v>
      </c>
      <c r="I141" s="26">
        <f t="shared" ca="1" si="72"/>
        <v>11040</v>
      </c>
      <c r="J141" s="7" cm="1">
        <f t="array" aca="1" ref="J141" ca="1">_xll.RiskUniform($B$12,$D$12)</f>
        <v>60</v>
      </c>
      <c r="K141" s="7">
        <f t="shared" ca="1" si="73"/>
        <v>11100</v>
      </c>
      <c r="L141" s="27">
        <f t="shared" ca="1" si="74"/>
        <v>0</v>
      </c>
      <c r="M141" s="18">
        <f t="shared" ca="1" si="80"/>
        <v>11100</v>
      </c>
      <c r="N141" s="6" cm="1">
        <f t="array" aca="1" ref="N141" ca="1">_xll.RiskWeibull($B$15,$C$15)</f>
        <v>93.543756289254645</v>
      </c>
      <c r="O141" s="6">
        <f t="shared" ca="1" si="75"/>
        <v>11193.543756289255</v>
      </c>
      <c r="P141" s="19">
        <f t="shared" ca="1" si="63"/>
        <v>0</v>
      </c>
      <c r="Q141" s="26">
        <f t="shared" ca="1" si="76"/>
        <v>11193.543756289255</v>
      </c>
      <c r="R141" s="7" cm="1">
        <f t="array" aca="1" ref="R141" ca="1">_xll.RiskGamma($B$18,1/$C$18)</f>
        <v>100</v>
      </c>
      <c r="S141" s="7" cm="1">
        <f t="array" aca="1" ref="S141" ca="1">_xll.RiskUniform($B$21,$C$21)</f>
        <v>20</v>
      </c>
      <c r="T141" s="7">
        <f t="shared" ca="1" si="77"/>
        <v>11313.543756289255</v>
      </c>
      <c r="U141" s="165">
        <f t="shared" ca="1" si="64"/>
        <v>100</v>
      </c>
      <c r="V141" s="18">
        <f t="shared" ca="1" si="94"/>
        <v>11753.543756289255</v>
      </c>
      <c r="W141" s="166">
        <f t="shared" si="28"/>
        <v>120</v>
      </c>
      <c r="X141" s="166">
        <f t="shared" ca="1" si="50"/>
        <v>11873.543756289255</v>
      </c>
      <c r="Y141" s="19">
        <f t="shared" ca="1" si="51"/>
        <v>440</v>
      </c>
      <c r="Z141" s="26">
        <f t="shared" ca="1" si="84"/>
        <v>11873.543756289255</v>
      </c>
      <c r="AA141" s="7" cm="1">
        <f t="array" aca="1" ref="AA141" ca="1">_xll.RiskPert($B$27,$C$27,$D$27)</f>
        <v>99.666666666666671</v>
      </c>
      <c r="AB141" s="7">
        <f t="shared" ca="1" si="66"/>
        <v>11973.210422955921</v>
      </c>
      <c r="AC141" s="27">
        <f t="shared" ca="1" si="85"/>
        <v>0</v>
      </c>
      <c r="AD141" s="18" cm="1">
        <f t="array" aca="1" ref="AD141" ca="1">IF(MOD(ROW()-42, 8) = 0,INDEX(AB:AB,ROW()),INDEX(AF:AF,ROW()-1))</f>
        <v>12048.210422955921</v>
      </c>
      <c r="AE141" s="6" cm="1">
        <f t="array" aca="1" ref="AE141" ca="1">_xll.RiskUniform($B$30,$D$30)</f>
        <v>25</v>
      </c>
      <c r="AF141" s="6">
        <f t="shared" ca="1" si="78"/>
        <v>12073.210422955921</v>
      </c>
      <c r="AG141" s="19">
        <f t="shared" ca="1" si="86"/>
        <v>174.66666666666606</v>
      </c>
      <c r="AH141" s="97" t="str">
        <f t="shared" ca="1" si="87"/>
        <v>Stop,Reached</v>
      </c>
      <c r="AI141" s="100">
        <f t="shared" ca="1" si="79"/>
        <v>2073.2104229559209</v>
      </c>
      <c r="AJ141" s="102" cm="1">
        <f t="array" aca="1" ref="AJ141" ca="1">_xll.RiskBernoulli(0.02)</f>
        <v>0.02</v>
      </c>
      <c r="AK141" s="114" t="str">
        <f t="shared" ca="1" si="88"/>
        <v/>
      </c>
      <c r="AL141" s="114" t="str">
        <f t="shared" ca="1" si="89"/>
        <v/>
      </c>
      <c r="AM141" s="114" t="str">
        <f t="shared" ca="1" si="90"/>
        <v/>
      </c>
      <c r="AN141" s="114" t="str">
        <f t="shared" ca="1" si="91"/>
        <v/>
      </c>
      <c r="AO141" s="51" t="str">
        <f t="shared" ca="1" si="92"/>
        <v/>
      </c>
      <c r="AP141" s="50" t="str">
        <f t="shared" ca="1" si="93"/>
        <v/>
      </c>
      <c r="AQ141" s="50" t="str">
        <f t="shared" ca="1" si="67"/>
        <v/>
      </c>
      <c r="AR141" s="114">
        <f t="shared" ca="1" si="68"/>
        <v>2073.2104229559209</v>
      </c>
    </row>
    <row r="142" spans="2:44" x14ac:dyDescent="0.25">
      <c r="B142" s="9">
        <v>101</v>
      </c>
      <c r="C142" s="26" cm="1">
        <f t="array" aca="1" ref="C142" ca="1">_xll.RiskGamma(1,1/$B$5)</f>
        <v>100</v>
      </c>
      <c r="D142" s="27">
        <f t="shared" ca="1" si="69"/>
        <v>10100</v>
      </c>
      <c r="E142" s="18">
        <f t="shared" ca="1" si="70"/>
        <v>11100</v>
      </c>
      <c r="F142" s="6" cm="1">
        <f t="array" aca="1" ref="F142" ca="1">_xll.RiskPert($B$8,$E$8,$D$8)</f>
        <v>50</v>
      </c>
      <c r="G142" s="6">
        <f t="shared" ca="1" si="71"/>
        <v>11150</v>
      </c>
      <c r="H142" s="19">
        <f t="shared" ca="1" si="62"/>
        <v>1050</v>
      </c>
      <c r="I142" s="26">
        <f t="shared" ca="1" si="72"/>
        <v>11150</v>
      </c>
      <c r="J142" s="7" cm="1">
        <f t="array" aca="1" ref="J142" ca="1">_xll.RiskUniform($B$12,$D$12)</f>
        <v>60</v>
      </c>
      <c r="K142" s="7">
        <f t="shared" ca="1" si="73"/>
        <v>11210</v>
      </c>
      <c r="L142" s="27">
        <f t="shared" ca="1" si="74"/>
        <v>0</v>
      </c>
      <c r="M142" s="18">
        <f t="shared" ca="1" si="80"/>
        <v>11210</v>
      </c>
      <c r="N142" s="6" cm="1">
        <f t="array" aca="1" ref="N142" ca="1">_xll.RiskWeibull($B$15,$C$15)</f>
        <v>93.543756289254645</v>
      </c>
      <c r="O142" s="6">
        <f t="shared" ca="1" si="75"/>
        <v>11303.543756289255</v>
      </c>
      <c r="P142" s="19">
        <f t="shared" ca="1" si="63"/>
        <v>0</v>
      </c>
      <c r="Q142" s="26">
        <f t="shared" ca="1" si="76"/>
        <v>11303.543756289255</v>
      </c>
      <c r="R142" s="7" cm="1">
        <f t="array" aca="1" ref="R142" ca="1">_xll.RiskGamma($B$18,1/$C$18)</f>
        <v>100</v>
      </c>
      <c r="S142" s="7" cm="1">
        <f t="array" aca="1" ref="S142" ca="1">_xll.RiskUniform($B$21,$C$21)</f>
        <v>20</v>
      </c>
      <c r="T142" s="7">
        <f t="shared" ca="1" si="77"/>
        <v>11423.543756289255</v>
      </c>
      <c r="U142" s="165">
        <f t="shared" ca="1" si="64"/>
        <v>100</v>
      </c>
      <c r="V142" s="18">
        <f t="shared" ca="1" si="94"/>
        <v>11753.543756289255</v>
      </c>
      <c r="W142" s="166">
        <f t="shared" si="28"/>
        <v>120</v>
      </c>
      <c r="X142" s="166">
        <f t="shared" ca="1" si="50"/>
        <v>11873.543756289255</v>
      </c>
      <c r="Y142" s="19">
        <f t="shared" ca="1" si="51"/>
        <v>330</v>
      </c>
      <c r="Z142" s="26">
        <f t="shared" ca="1" si="84"/>
        <v>11873.543756289255</v>
      </c>
      <c r="AA142" s="7" cm="1">
        <f t="array" aca="1" ref="AA142" ca="1">_xll.RiskPert($B$27,$C$27,$D$27)</f>
        <v>99.666666666666671</v>
      </c>
      <c r="AB142" s="7">
        <f t="shared" ca="1" si="66"/>
        <v>11973.210422955921</v>
      </c>
      <c r="AC142" s="27">
        <f t="shared" ca="1" si="85"/>
        <v>0</v>
      </c>
      <c r="AD142" s="18" cm="1">
        <f t="array" aca="1" ref="AD142" ca="1">IF(MOD(ROW()-42, 8) = 0,INDEX(AB:AB,ROW()),INDEX(AF:AF,ROW()-1))</f>
        <v>12073.210422955921</v>
      </c>
      <c r="AE142" s="6" cm="1">
        <f t="array" aca="1" ref="AE142" ca="1">_xll.RiskUniform($B$30,$D$30)</f>
        <v>25</v>
      </c>
      <c r="AF142" s="6">
        <f t="shared" ca="1" si="78"/>
        <v>12098.210422955921</v>
      </c>
      <c r="AG142" s="19">
        <f t="shared" ca="1" si="86"/>
        <v>199.66666666666606</v>
      </c>
      <c r="AH142" s="97" t="str">
        <f t="shared" ca="1" si="87"/>
        <v>Stop,Reached</v>
      </c>
      <c r="AI142" s="100">
        <f t="shared" ca="1" si="79"/>
        <v>1998.2104229559209</v>
      </c>
      <c r="AJ142" s="102" cm="1">
        <f t="array" aca="1" ref="AJ142" ca="1">_xll.RiskBernoulli(0.02)</f>
        <v>0.02</v>
      </c>
      <c r="AK142" s="114" t="str">
        <f t="shared" ca="1" si="88"/>
        <v/>
      </c>
      <c r="AL142" s="114" t="str">
        <f t="shared" ca="1" si="89"/>
        <v/>
      </c>
      <c r="AM142" s="114" t="str">
        <f t="shared" ca="1" si="90"/>
        <v/>
      </c>
      <c r="AN142" s="114" t="str">
        <f t="shared" ca="1" si="91"/>
        <v/>
      </c>
      <c r="AO142" s="51" t="str">
        <f t="shared" ca="1" si="92"/>
        <v/>
      </c>
      <c r="AP142" s="50" t="str">
        <f t="shared" ca="1" si="93"/>
        <v/>
      </c>
      <c r="AQ142" s="50" t="str">
        <f t="shared" ca="1" si="67"/>
        <v/>
      </c>
      <c r="AR142" s="114">
        <f t="shared" ca="1" si="68"/>
        <v>1998.2104229559206</v>
      </c>
    </row>
    <row r="143" spans="2:44" x14ac:dyDescent="0.25">
      <c r="B143" s="9">
        <v>102</v>
      </c>
      <c r="C143" s="26" cm="1">
        <f t="array" aca="1" ref="C143" ca="1">_xll.RiskGamma(1,1/$B$5)</f>
        <v>100</v>
      </c>
      <c r="D143" s="27">
        <f t="shared" ca="1" si="69"/>
        <v>10200</v>
      </c>
      <c r="E143" s="18">
        <f t="shared" ca="1" si="70"/>
        <v>11210</v>
      </c>
      <c r="F143" s="6" cm="1">
        <f t="array" aca="1" ref="F143" ca="1">_xll.RiskPert($B$8,$E$8,$D$8)</f>
        <v>50</v>
      </c>
      <c r="G143" s="6">
        <f t="shared" ca="1" si="71"/>
        <v>11260</v>
      </c>
      <c r="H143" s="19">
        <f t="shared" ca="1" si="62"/>
        <v>1060</v>
      </c>
      <c r="I143" s="26">
        <f t="shared" ca="1" si="72"/>
        <v>11260</v>
      </c>
      <c r="J143" s="7" cm="1">
        <f t="array" aca="1" ref="J143" ca="1">_xll.RiskUniform($B$12,$D$12)</f>
        <v>60</v>
      </c>
      <c r="K143" s="7">
        <f t="shared" ca="1" si="73"/>
        <v>11320</v>
      </c>
      <c r="L143" s="27">
        <f t="shared" ca="1" si="74"/>
        <v>0</v>
      </c>
      <c r="M143" s="18">
        <f t="shared" ca="1" si="80"/>
        <v>11320</v>
      </c>
      <c r="N143" s="6" cm="1">
        <f t="array" aca="1" ref="N143" ca="1">_xll.RiskWeibull($B$15,$C$15)</f>
        <v>93.543756289254645</v>
      </c>
      <c r="O143" s="6">
        <f t="shared" ca="1" si="75"/>
        <v>11413.543756289255</v>
      </c>
      <c r="P143" s="19">
        <f t="shared" ca="1" si="63"/>
        <v>0</v>
      </c>
      <c r="Q143" s="26">
        <f t="shared" ca="1" si="76"/>
        <v>11413.543756289255</v>
      </c>
      <c r="R143" s="7" cm="1">
        <f t="array" aca="1" ref="R143" ca="1">_xll.RiskGamma($B$18,1/$C$18)</f>
        <v>100</v>
      </c>
      <c r="S143" s="7" cm="1">
        <f t="array" aca="1" ref="S143" ca="1">_xll.RiskUniform($B$21,$C$21)</f>
        <v>20</v>
      </c>
      <c r="T143" s="7">
        <f t="shared" ca="1" si="77"/>
        <v>11533.543756289255</v>
      </c>
      <c r="U143" s="165">
        <f t="shared" ca="1" si="64"/>
        <v>100</v>
      </c>
      <c r="V143" s="18">
        <f t="shared" ca="1" si="94"/>
        <v>11753.543756289255</v>
      </c>
      <c r="W143" s="166">
        <f t="shared" si="28"/>
        <v>120</v>
      </c>
      <c r="X143" s="166">
        <f t="shared" ca="1" si="50"/>
        <v>11873.543756289255</v>
      </c>
      <c r="Y143" s="19">
        <f t="shared" ca="1" si="51"/>
        <v>220</v>
      </c>
      <c r="Z143" s="26">
        <f t="shared" ca="1" si="84"/>
        <v>11873.543756289255</v>
      </c>
      <c r="AA143" s="7" cm="1">
        <f t="array" aca="1" ref="AA143" ca="1">_xll.RiskPert($B$27,$C$27,$D$27)</f>
        <v>99.666666666666671</v>
      </c>
      <c r="AB143" s="7">
        <f t="shared" ca="1" si="66"/>
        <v>11973.210422955921</v>
      </c>
      <c r="AC143" s="27">
        <f t="shared" ca="1" si="85"/>
        <v>0</v>
      </c>
      <c r="AD143" s="18" cm="1">
        <f t="array" aca="1" ref="AD143" ca="1">IF(MOD(ROW()-42, 8) = 0,INDEX(AB:AB,ROW()),INDEX(AF:AF,ROW()-1))</f>
        <v>12098.210422955921</v>
      </c>
      <c r="AE143" s="6" cm="1">
        <f t="array" aca="1" ref="AE143" ca="1">_xll.RiskUniform($B$30,$D$30)</f>
        <v>25</v>
      </c>
      <c r="AF143" s="6">
        <f t="shared" ca="1" si="78"/>
        <v>12123.210422955921</v>
      </c>
      <c r="AG143" s="19">
        <f t="shared" ca="1" si="86"/>
        <v>224.66666666666606</v>
      </c>
      <c r="AH143" s="97" t="str">
        <f t="shared" ca="1" si="87"/>
        <v>Stop,Reached</v>
      </c>
      <c r="AI143" s="100">
        <f t="shared" ca="1" si="79"/>
        <v>1923.2104229559209</v>
      </c>
      <c r="AJ143" s="102" cm="1">
        <f t="array" aca="1" ref="AJ143" ca="1">_xll.RiskBernoulli(0.02)</f>
        <v>0.02</v>
      </c>
      <c r="AK143" s="114" t="str">
        <f t="shared" ca="1" si="88"/>
        <v/>
      </c>
      <c r="AL143" s="114" t="str">
        <f t="shared" ca="1" si="89"/>
        <v/>
      </c>
      <c r="AM143" s="114" t="str">
        <f t="shared" ca="1" si="90"/>
        <v/>
      </c>
      <c r="AN143" s="114" t="str">
        <f t="shared" ca="1" si="91"/>
        <v/>
      </c>
      <c r="AO143" s="51" t="str">
        <f t="shared" ca="1" si="92"/>
        <v/>
      </c>
      <c r="AP143" s="50" t="str">
        <f t="shared" ca="1" si="93"/>
        <v/>
      </c>
      <c r="AQ143" s="50" t="str">
        <f t="shared" ca="1" si="67"/>
        <v/>
      </c>
      <c r="AR143" s="114">
        <f t="shared" ca="1" si="68"/>
        <v>1923.2104229559206</v>
      </c>
    </row>
    <row r="144" spans="2:44" x14ac:dyDescent="0.25">
      <c r="B144" s="9">
        <v>103</v>
      </c>
      <c r="C144" s="26" cm="1">
        <f t="array" aca="1" ref="C144" ca="1">_xll.RiskGamma(1,1/$B$5)</f>
        <v>100</v>
      </c>
      <c r="D144" s="27">
        <f t="shared" ca="1" si="69"/>
        <v>10300</v>
      </c>
      <c r="E144" s="18">
        <f t="shared" ca="1" si="70"/>
        <v>11320</v>
      </c>
      <c r="F144" s="6" cm="1">
        <f t="array" aca="1" ref="F144" ca="1">_xll.RiskPert($B$8,$E$8,$D$8)</f>
        <v>50</v>
      </c>
      <c r="G144" s="6">
        <f t="shared" ca="1" si="71"/>
        <v>11370</v>
      </c>
      <c r="H144" s="19">
        <f t="shared" ca="1" si="62"/>
        <v>1070</v>
      </c>
      <c r="I144" s="26">
        <f t="shared" ca="1" si="72"/>
        <v>11370</v>
      </c>
      <c r="J144" s="7" cm="1">
        <f t="array" aca="1" ref="J144" ca="1">_xll.RiskUniform($B$12,$D$12)</f>
        <v>60</v>
      </c>
      <c r="K144" s="7">
        <f t="shared" ca="1" si="73"/>
        <v>11430</v>
      </c>
      <c r="L144" s="27">
        <f t="shared" ca="1" si="74"/>
        <v>0</v>
      </c>
      <c r="M144" s="18">
        <f t="shared" ca="1" si="80"/>
        <v>11430</v>
      </c>
      <c r="N144" s="6" cm="1">
        <f t="array" aca="1" ref="N144" ca="1">_xll.RiskWeibull($B$15,$C$15)</f>
        <v>93.543756289254645</v>
      </c>
      <c r="O144" s="6">
        <f t="shared" ca="1" si="75"/>
        <v>11523.543756289255</v>
      </c>
      <c r="P144" s="19">
        <f t="shared" ca="1" si="63"/>
        <v>0</v>
      </c>
      <c r="Q144" s="26">
        <f t="shared" ca="1" si="76"/>
        <v>11523.543756289255</v>
      </c>
      <c r="R144" s="7" cm="1">
        <f t="array" aca="1" ref="R144" ca="1">_xll.RiskGamma($B$18,1/$C$18)</f>
        <v>100</v>
      </c>
      <c r="S144" s="7" cm="1">
        <f t="array" aca="1" ref="S144" ca="1">_xll.RiskUniform($B$21,$C$21)</f>
        <v>20</v>
      </c>
      <c r="T144" s="7">
        <f t="shared" ca="1" si="77"/>
        <v>11643.543756289255</v>
      </c>
      <c r="U144" s="165">
        <f t="shared" ca="1" si="64"/>
        <v>100</v>
      </c>
      <c r="V144" s="18">
        <f t="shared" ca="1" si="94"/>
        <v>11753.543756289255</v>
      </c>
      <c r="W144" s="166">
        <f t="shared" si="28"/>
        <v>120</v>
      </c>
      <c r="X144" s="166">
        <f t="shared" ca="1" si="50"/>
        <v>11873.543756289255</v>
      </c>
      <c r="Y144" s="19">
        <f t="shared" ca="1" si="51"/>
        <v>110</v>
      </c>
      <c r="Z144" s="26">
        <f t="shared" ca="1" si="84"/>
        <v>11873.543756289255</v>
      </c>
      <c r="AA144" s="7" cm="1">
        <f t="array" aca="1" ref="AA144" ca="1">_xll.RiskPert($B$27,$C$27,$D$27)</f>
        <v>99.666666666666671</v>
      </c>
      <c r="AB144" s="7">
        <f t="shared" ca="1" si="66"/>
        <v>11973.210422955921</v>
      </c>
      <c r="AC144" s="27">
        <f t="shared" ca="1" si="85"/>
        <v>0</v>
      </c>
      <c r="AD144" s="18" cm="1">
        <f t="array" aca="1" ref="AD144" ca="1">IF(MOD(ROW()-42, 8) = 0,INDEX(AB:AB,ROW()),INDEX(AF:AF,ROW()-1))</f>
        <v>12123.210422955921</v>
      </c>
      <c r="AE144" s="6" cm="1">
        <f t="array" aca="1" ref="AE144" ca="1">_xll.RiskUniform($B$30,$D$30)</f>
        <v>25</v>
      </c>
      <c r="AF144" s="6">
        <f t="shared" ca="1" si="78"/>
        <v>12148.210422955921</v>
      </c>
      <c r="AG144" s="19">
        <f t="shared" ca="1" si="86"/>
        <v>249.66666666666606</v>
      </c>
      <c r="AH144" s="97" t="str">
        <f t="shared" ca="1" si="87"/>
        <v>Stop,Reached</v>
      </c>
      <c r="AI144" s="100">
        <f t="shared" ca="1" si="79"/>
        <v>1848.2104229559209</v>
      </c>
      <c r="AJ144" s="102" cm="1">
        <f t="array" aca="1" ref="AJ144" ca="1">_xll.RiskBernoulli(0.02)</f>
        <v>0.02</v>
      </c>
      <c r="AK144" s="114" t="str">
        <f t="shared" ca="1" si="88"/>
        <v/>
      </c>
      <c r="AL144" s="114" t="str">
        <f t="shared" ca="1" si="89"/>
        <v/>
      </c>
      <c r="AM144" s="114" t="str">
        <f t="shared" ca="1" si="90"/>
        <v/>
      </c>
      <c r="AN144" s="114" t="str">
        <f t="shared" ca="1" si="91"/>
        <v/>
      </c>
      <c r="AO144" s="51" t="str">
        <f t="shared" ca="1" si="92"/>
        <v/>
      </c>
      <c r="AP144" s="50" t="str">
        <f t="shared" ca="1" si="93"/>
        <v/>
      </c>
      <c r="AQ144" s="50" t="str">
        <f t="shared" ca="1" si="67"/>
        <v/>
      </c>
      <c r="AR144" s="114">
        <f t="shared" ca="1" si="68"/>
        <v>1848.2104229559206</v>
      </c>
    </row>
    <row r="145" spans="2:44" x14ac:dyDescent="0.25">
      <c r="B145" s="10">
        <v>104</v>
      </c>
      <c r="C145" s="61" cm="1">
        <f t="array" aca="1" ref="C145" ca="1">_xll.RiskGamma(1,1/$B$5)</f>
        <v>100</v>
      </c>
      <c r="D145" s="29">
        <f t="shared" ca="1" si="69"/>
        <v>10400</v>
      </c>
      <c r="E145" s="20">
        <f t="shared" ca="1" si="70"/>
        <v>11430</v>
      </c>
      <c r="F145" s="21" cm="1">
        <f t="array" aca="1" ref="F145" ca="1">_xll.RiskPert($B$8,$E$8,$D$8)</f>
        <v>50</v>
      </c>
      <c r="G145" s="21">
        <f t="shared" ca="1" si="71"/>
        <v>11480</v>
      </c>
      <c r="H145" s="22">
        <f t="shared" ca="1" si="62"/>
        <v>1080</v>
      </c>
      <c r="I145" s="61">
        <f t="shared" ca="1" si="72"/>
        <v>11480</v>
      </c>
      <c r="J145" s="28" cm="1">
        <f t="array" aca="1" ref="J145" ca="1">_xll.RiskUniform($B$12,$D$12)</f>
        <v>60</v>
      </c>
      <c r="K145" s="28">
        <f t="shared" ca="1" si="73"/>
        <v>11540</v>
      </c>
      <c r="L145" s="29">
        <f t="shared" ca="1" si="74"/>
        <v>0</v>
      </c>
      <c r="M145" s="20">
        <f t="shared" ca="1" si="80"/>
        <v>11540</v>
      </c>
      <c r="N145" s="21" cm="1">
        <f t="array" aca="1" ref="N145" ca="1">_xll.RiskWeibull($B$15,$C$15)</f>
        <v>93.543756289254645</v>
      </c>
      <c r="O145" s="21">
        <f t="shared" ca="1" si="75"/>
        <v>11633.543756289255</v>
      </c>
      <c r="P145" s="22">
        <f t="shared" ca="1" si="63"/>
        <v>0</v>
      </c>
      <c r="Q145" s="61">
        <f t="shared" ca="1" si="76"/>
        <v>11633.543756289255</v>
      </c>
      <c r="R145" s="28" cm="1">
        <f t="array" aca="1" ref="R145" ca="1">_xll.RiskGamma($B$18,1/$C$18)</f>
        <v>100</v>
      </c>
      <c r="S145" s="28" cm="1">
        <f t="array" aca="1" ref="S145" ca="1">_xll.RiskUniform($B$21,$C$21)</f>
        <v>20</v>
      </c>
      <c r="T145" s="28">
        <f t="shared" ca="1" si="77"/>
        <v>11753.543756289255</v>
      </c>
      <c r="U145" s="28">
        <f t="shared" ca="1" si="64"/>
        <v>100</v>
      </c>
      <c r="V145" s="20">
        <f t="shared" ca="1" si="94"/>
        <v>11753.543756289255</v>
      </c>
      <c r="W145" s="21">
        <f t="shared" si="28"/>
        <v>120</v>
      </c>
      <c r="X145" s="21">
        <f t="shared" ca="1" si="50"/>
        <v>11873.543756289255</v>
      </c>
      <c r="Y145" s="22">
        <f t="shared" ca="1" si="51"/>
        <v>0</v>
      </c>
      <c r="Z145" s="61">
        <f t="shared" ca="1" si="84"/>
        <v>11873.543756289255</v>
      </c>
      <c r="AA145" s="28" cm="1">
        <f t="array" aca="1" ref="AA145" ca="1">_xll.RiskPert($B$27,$C$27,$D$27)</f>
        <v>99.666666666666671</v>
      </c>
      <c r="AB145" s="28">
        <f t="shared" ca="1" si="66"/>
        <v>11973.210422955921</v>
      </c>
      <c r="AC145" s="29">
        <f t="shared" ca="1" si="85"/>
        <v>0</v>
      </c>
      <c r="AD145" s="20" cm="1">
        <f t="array" aca="1" ref="AD145" ca="1">IF(MOD(ROW()-42, 8) = 0,INDEX(AB:AB,ROW()),INDEX(AF:AF,ROW()-1))</f>
        <v>12148.210422955921</v>
      </c>
      <c r="AE145" s="21" cm="1">
        <f t="array" aca="1" ref="AE145" ca="1">_xll.RiskUniform($B$30,$D$30)</f>
        <v>25</v>
      </c>
      <c r="AF145" s="21">
        <f t="shared" ca="1" si="78"/>
        <v>12173.210422955921</v>
      </c>
      <c r="AG145" s="22">
        <f t="shared" ca="1" si="86"/>
        <v>274.66666666666606</v>
      </c>
      <c r="AH145" s="98" t="str">
        <f t="shared" ca="1" si="87"/>
        <v>Stop,Reached</v>
      </c>
      <c r="AI145" s="100">
        <f t="shared" ca="1" si="79"/>
        <v>1773.2104229559209</v>
      </c>
      <c r="AJ145" s="103" cm="1">
        <f t="array" aca="1" ref="AJ145" ca="1">_xll.RiskBernoulli(0.02)</f>
        <v>0.02</v>
      </c>
      <c r="AK145" s="115" t="str">
        <f t="shared" ca="1" si="88"/>
        <v/>
      </c>
      <c r="AL145" s="115" t="str">
        <f t="shared" ca="1" si="89"/>
        <v/>
      </c>
      <c r="AM145" s="115" t="str">
        <f t="shared" ca="1" si="90"/>
        <v/>
      </c>
      <c r="AN145" s="115" t="str">
        <f t="shared" ca="1" si="91"/>
        <v/>
      </c>
      <c r="AO145" s="53" t="str">
        <f t="shared" ca="1" si="92"/>
        <v/>
      </c>
      <c r="AP145" s="52" t="str">
        <f t="shared" ca="1" si="93"/>
        <v/>
      </c>
      <c r="AQ145" s="52" t="str">
        <f t="shared" ca="1" si="67"/>
        <v/>
      </c>
      <c r="AR145" s="115">
        <f t="shared" ca="1" si="68"/>
        <v>1773.2104229559206</v>
      </c>
    </row>
  </sheetData>
  <mergeCells count="20">
    <mergeCell ref="A1:I1"/>
    <mergeCell ref="A32:C32"/>
    <mergeCell ref="AR40:AR41"/>
    <mergeCell ref="AK37:AR39"/>
    <mergeCell ref="AQ40:AQ41"/>
    <mergeCell ref="AO40:AO41"/>
    <mergeCell ref="AN40:AN41"/>
    <mergeCell ref="AM40:AM41"/>
    <mergeCell ref="AL40:AL41"/>
    <mergeCell ref="AK40:AK41"/>
    <mergeCell ref="AJ40:AJ41"/>
    <mergeCell ref="B40:B41"/>
    <mergeCell ref="C40:D40"/>
    <mergeCell ref="E40:H40"/>
    <mergeCell ref="I40:L40"/>
    <mergeCell ref="M40:P40"/>
    <mergeCell ref="Q40:U40"/>
    <mergeCell ref="V40:Y40"/>
    <mergeCell ref="Z40:AC40"/>
    <mergeCell ref="AD40:AG4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E22E-E0A7-4248-8912-DB3E3299D703}">
  <dimension ref="A1:X29"/>
  <sheetViews>
    <sheetView workbookViewId="0"/>
  </sheetViews>
  <sheetFormatPr defaultColWidth="25.7109375" defaultRowHeight="15" x14ac:dyDescent="0.25"/>
  <sheetData>
    <row r="1" spans="1:24" x14ac:dyDescent="0.25">
      <c r="A1" t="s">
        <v>110</v>
      </c>
      <c r="B1" t="s">
        <v>178</v>
      </c>
    </row>
    <row r="2" spans="1:24" x14ac:dyDescent="0.25">
      <c r="A2" t="s">
        <v>111</v>
      </c>
      <c r="B2">
        <v>4</v>
      </c>
    </row>
    <row r="3" spans="1:24" x14ac:dyDescent="0.25">
      <c r="A3" t="s">
        <v>112</v>
      </c>
      <c r="B3">
        <v>0</v>
      </c>
    </row>
    <row r="5" spans="1:24" x14ac:dyDescent="0.25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P5" t="s">
        <v>124</v>
      </c>
      <c r="R5" t="s">
        <v>125</v>
      </c>
      <c r="S5" t="s">
        <v>126</v>
      </c>
      <c r="T5" t="s">
        <v>127</v>
      </c>
      <c r="V5" t="s">
        <v>128</v>
      </c>
      <c r="W5" t="s">
        <v>129</v>
      </c>
      <c r="X5" t="s">
        <v>130</v>
      </c>
    </row>
    <row r="6" spans="1:24" x14ac:dyDescent="0.25">
      <c r="A6" t="e">
        <f ca="1">ModelRef('WHAT IF - CSI Sample Collection'!$R$9,1,0,0)</f>
        <v>#NAME?</v>
      </c>
      <c r="B6">
        <v>0</v>
      </c>
      <c r="C6">
        <v>3</v>
      </c>
      <c r="F6">
        <v>0</v>
      </c>
      <c r="J6" t="b">
        <v>1</v>
      </c>
      <c r="K6" t="s">
        <v>177</v>
      </c>
      <c r="L6" t="e">
        <f ca="1">ModelRef('WHAT IF - CSI Sample Collection'!$R$9,1,0,-1)</f>
        <v>#NAME?</v>
      </c>
    </row>
    <row r="7" spans="1:24" x14ac:dyDescent="0.25">
      <c r="A7" t="e">
        <f ca="1">ModelRef('WHAT IF - Start Validation'!$R$9,1,0,0)</f>
        <v>#NAME?</v>
      </c>
      <c r="B7">
        <v>0</v>
      </c>
      <c r="C7">
        <v>2</v>
      </c>
      <c r="D7" t="s">
        <v>141</v>
      </c>
      <c r="F7">
        <v>0</v>
      </c>
      <c r="J7" t="b">
        <v>1</v>
      </c>
      <c r="K7" t="s">
        <v>177</v>
      </c>
      <c r="L7" t="e">
        <f ca="1">ModelRef('WHAT IF - Start Validation'!$R$9,1,0,-1)</f>
        <v>#NAME?</v>
      </c>
    </row>
    <row r="8" spans="1:24" x14ac:dyDescent="0.25">
      <c r="A8" t="e">
        <f ca="1">ModelRef('Given Info - Simulation Model'!$N$11,1,0,0)</f>
        <v>#NAME?</v>
      </c>
      <c r="B8">
        <v>0</v>
      </c>
      <c r="C8">
        <v>3</v>
      </c>
      <c r="F8">
        <v>0</v>
      </c>
      <c r="J8" t="b">
        <v>1</v>
      </c>
      <c r="K8" t="s">
        <v>173</v>
      </c>
      <c r="L8" t="e">
        <f ca="1">ModelRef('Given Info - Simulation Model'!$N$11,1,0,0)</f>
        <v>#NAME?</v>
      </c>
    </row>
    <row r="9" spans="1:24" x14ac:dyDescent="0.25">
      <c r="A9" t="e">
        <f ca="1">ModelRef('Given Info - Simulation Model'!$AI$82,1,0,0)</f>
        <v>#NAME?</v>
      </c>
      <c r="B9">
        <v>1</v>
      </c>
      <c r="C9">
        <v>2</v>
      </c>
      <c r="D9" t="s">
        <v>141</v>
      </c>
      <c r="F9">
        <v>0</v>
      </c>
    </row>
    <row r="10" spans="1:24" x14ac:dyDescent="0.25">
      <c r="A10" t="e">
        <f ca="1">ModelRef('Given Info - Simulation Model'!$AI$66,1,0,0)</f>
        <v>#NAME?</v>
      </c>
      <c r="B10">
        <v>1</v>
      </c>
      <c r="C10">
        <v>2</v>
      </c>
      <c r="D10" t="s">
        <v>141</v>
      </c>
      <c r="F10">
        <v>0</v>
      </c>
    </row>
    <row r="11" spans="1:24" x14ac:dyDescent="0.25">
      <c r="A11" t="e">
        <f ca="1">ModelRef('Given Info - Simulation Model'!$AI$50,1,0,0)</f>
        <v>#NAME?</v>
      </c>
      <c r="B11">
        <v>1</v>
      </c>
      <c r="C11">
        <v>2</v>
      </c>
      <c r="D11" t="s">
        <v>141</v>
      </c>
      <c r="F11">
        <v>0</v>
      </c>
    </row>
    <row r="12" spans="1:24" x14ac:dyDescent="0.25">
      <c r="A12" t="e">
        <f ca="1">ModelRef('Given Info - Simulation Model'!$AI$91,1,0,0)</f>
        <v>#NAME?</v>
      </c>
      <c r="B12">
        <v>1</v>
      </c>
      <c r="C12">
        <v>2</v>
      </c>
      <c r="D12" t="s">
        <v>141</v>
      </c>
      <c r="F12">
        <v>0</v>
      </c>
      <c r="N12" t="s">
        <v>141</v>
      </c>
      <c r="O12" t="s">
        <v>156</v>
      </c>
      <c r="P12" t="e">
        <f ca="1">ModelRef('Given Info - Simulation Model'!$AI$91,1,0,0)</f>
        <v>#NAME?</v>
      </c>
    </row>
    <row r="13" spans="1:24" x14ac:dyDescent="0.25">
      <c r="A13" t="e">
        <f ca="1">ModelRef('Given Info - Simulation Model'!$N$10,1,0,0)</f>
        <v>#NAME?</v>
      </c>
      <c r="B13">
        <v>0</v>
      </c>
      <c r="C13">
        <v>3</v>
      </c>
      <c r="F13">
        <v>0</v>
      </c>
      <c r="J13" t="b">
        <v>1</v>
      </c>
      <c r="K13" t="s">
        <v>170</v>
      </c>
      <c r="L13" t="e">
        <f ca="1">ModelRef('Given Info - Simulation Model'!$N$10,1,0,0)</f>
        <v>#NAME?</v>
      </c>
    </row>
    <row r="14" spans="1:24" x14ac:dyDescent="0.25">
      <c r="A14" t="e">
        <f ca="1">ModelRef('Given Info - Average Model '!$N$6,1,0,0)</f>
        <v>#NAME?</v>
      </c>
      <c r="B14">
        <v>1</v>
      </c>
      <c r="C14">
        <v>2</v>
      </c>
      <c r="D14" t="s">
        <v>141</v>
      </c>
      <c r="F14">
        <v>0</v>
      </c>
    </row>
    <row r="15" spans="1:24" x14ac:dyDescent="0.25">
      <c r="A15" t="e">
        <f ca="1">ModelRef('WHAT IF - Queue For Sample Prep'!$R$9,1,0,0)</f>
        <v>#NAME?</v>
      </c>
      <c r="B15">
        <v>0</v>
      </c>
      <c r="C15">
        <v>3</v>
      </c>
      <c r="F15">
        <v>0</v>
      </c>
      <c r="J15" t="b">
        <v>1</v>
      </c>
      <c r="K15" t="s">
        <v>177</v>
      </c>
      <c r="L15" t="e">
        <f ca="1">ModelRef('WHAT IF - Queue For Sample Prep'!$R$9,1,0,-1)</f>
        <v>#NAME?</v>
      </c>
    </row>
    <row r="16" spans="1:24" x14ac:dyDescent="0.25">
      <c r="A16" t="e">
        <f ca="1">ModelRef('WHAT IF - Queue For Sample Prep'!$R$6,1,0,0)</f>
        <v>#NAME?</v>
      </c>
      <c r="B16">
        <v>0</v>
      </c>
      <c r="C16">
        <v>3</v>
      </c>
      <c r="F16">
        <v>0</v>
      </c>
      <c r="J16" t="b">
        <v>1</v>
      </c>
      <c r="K16" t="s">
        <v>160</v>
      </c>
      <c r="L16" t="e">
        <f ca="1">ModelRef('WHAT IF - Queue For Sample Prep'!$R$6,1,0,-1)</f>
        <v>#NAME?</v>
      </c>
    </row>
    <row r="17" spans="1:23" x14ac:dyDescent="0.25">
      <c r="A17" t="e">
        <f ca="1">ModelRef('WHAT IF - Queue For Sample Prep'!$R$6,1,0,1)</f>
        <v>#NAME?</v>
      </c>
      <c r="B17">
        <v>0</v>
      </c>
      <c r="C17">
        <v>3</v>
      </c>
      <c r="F17">
        <v>0</v>
      </c>
      <c r="J17" t="b">
        <v>1</v>
      </c>
      <c r="K17" t="s">
        <v>161</v>
      </c>
      <c r="L17" t="e">
        <f ca="1">ModelRef('WHAT IF - Queue For Sample Prep'!$R$6,1,0,1)</f>
        <v>#NAME?</v>
      </c>
    </row>
    <row r="18" spans="1:23" x14ac:dyDescent="0.25">
      <c r="A18" t="e">
        <f ca="1">ModelRef('Given Info - Simulation Model'!$AI$43,1,0,0)</f>
        <v>#NAME?</v>
      </c>
      <c r="B18">
        <v>1</v>
      </c>
      <c r="C18">
        <v>2</v>
      </c>
      <c r="D18" t="s">
        <v>141</v>
      </c>
      <c r="F18">
        <v>0</v>
      </c>
      <c r="N18" t="s">
        <v>141</v>
      </c>
      <c r="O18" t="s">
        <v>156</v>
      </c>
      <c r="P18" t="e">
        <f ca="1">ModelRef('Given Info - Simulation Model'!$AI$43,1,0,0)</f>
        <v>#NAME?</v>
      </c>
    </row>
    <row r="19" spans="1:23" x14ac:dyDescent="0.25">
      <c r="A19" t="e">
        <f ca="1">ModelRef('Given Info - Simulation Model'!$C$42,1,0,0)</f>
        <v>#NAME?</v>
      </c>
      <c r="B19">
        <v>1</v>
      </c>
      <c r="C19">
        <v>2</v>
      </c>
      <c r="D19" t="s">
        <v>141</v>
      </c>
      <c r="F19">
        <v>0</v>
      </c>
      <c r="J19" t="b">
        <v>1</v>
      </c>
      <c r="K19" t="s">
        <v>155</v>
      </c>
      <c r="L19" t="e">
        <f ca="1">ModelRef('Given Info - Simulation Model'!$C$42,1,0,0)</f>
        <v>#NAME?</v>
      </c>
    </row>
    <row r="20" spans="1:23" x14ac:dyDescent="0.25">
      <c r="A20" t="e">
        <f ca="1">ModelRef('Given Info - Simulation Model'!$C$42,2,0,0)</f>
        <v>#NAME?</v>
      </c>
      <c r="B20">
        <v>0</v>
      </c>
      <c r="C20">
        <v>3</v>
      </c>
      <c r="F20">
        <v>0</v>
      </c>
      <c r="J20" t="b">
        <v>1</v>
      </c>
      <c r="K20" t="s">
        <v>154</v>
      </c>
      <c r="L20" t="e">
        <f ca="1">ModelRef('Given Info - Simulation Model'!$C$42,2,0,0)+ModelRef('Given Info - Simulation Model'!$C$42,3,0,-1)</f>
        <v>#NAME?</v>
      </c>
    </row>
    <row r="21" spans="1:23" x14ac:dyDescent="0.25">
      <c r="A21" t="e">
        <f ca="1">ModelRef('Given Info - Simulation Model'!$AF$42,1,0,0)</f>
        <v>#NAME?</v>
      </c>
      <c r="B21">
        <v>1</v>
      </c>
      <c r="C21">
        <v>4</v>
      </c>
      <c r="D21" t="s">
        <v>136</v>
      </c>
      <c r="F21">
        <v>0</v>
      </c>
      <c r="N21" t="s">
        <v>136</v>
      </c>
      <c r="O21" t="s">
        <v>153</v>
      </c>
      <c r="P21" t="e">
        <f ca="1">ModelRef('Given Info - Simulation Model'!$AF$42,1,0,0)</f>
        <v>#NAME?</v>
      </c>
    </row>
    <row r="22" spans="1:23" x14ac:dyDescent="0.25">
      <c r="A22" t="e">
        <f ca="1">ModelRef('Given Info - Simulation Model'!$N$17,1,0,0)</f>
        <v>#NAME?</v>
      </c>
      <c r="B22">
        <v>1</v>
      </c>
      <c r="C22">
        <v>2</v>
      </c>
      <c r="D22" t="s">
        <v>141</v>
      </c>
      <c r="F22">
        <v>0</v>
      </c>
      <c r="N22" t="s">
        <v>141</v>
      </c>
      <c r="O22" t="s">
        <v>152</v>
      </c>
      <c r="P22" t="e">
        <f ca="1">ModelRef('Given Info - Simulation Model'!$N$17,1,0,0)</f>
        <v>#NAME?</v>
      </c>
    </row>
    <row r="23" spans="1:23" x14ac:dyDescent="0.25">
      <c r="A23" t="e">
        <f ca="1">ModelRef('Given Info - Simulation Model'!$AF$121,1,0,0)</f>
        <v>#NAME?</v>
      </c>
      <c r="B23">
        <v>1</v>
      </c>
      <c r="C23">
        <v>4</v>
      </c>
      <c r="D23" t="s">
        <v>136</v>
      </c>
      <c r="F23">
        <v>0</v>
      </c>
    </row>
    <row r="24" spans="1:23" x14ac:dyDescent="0.25">
      <c r="A24" t="e">
        <f ca="1">ModelRef('Given Info - Simulation Model'!$AK$42,1,0,0)</f>
        <v>#NAME?</v>
      </c>
      <c r="B24">
        <v>1</v>
      </c>
      <c r="C24">
        <v>2</v>
      </c>
      <c r="D24" t="s">
        <v>141</v>
      </c>
      <c r="F24">
        <v>0</v>
      </c>
      <c r="N24" t="s">
        <v>141</v>
      </c>
      <c r="O24" t="s">
        <v>142</v>
      </c>
      <c r="P24" t="e">
        <f ca="1">ModelRef('Given Info - Simulation Model'!$AK$42,1,0,0)</f>
        <v>#NAME?</v>
      </c>
    </row>
    <row r="25" spans="1:23" x14ac:dyDescent="0.25">
      <c r="A25" t="e">
        <f ca="1">ModelRef('Given Info - Simulation Model'!$AI$42,1,0,0)</f>
        <v>#NAME?</v>
      </c>
      <c r="B25">
        <v>1</v>
      </c>
      <c r="C25">
        <v>2</v>
      </c>
      <c r="D25" t="s">
        <v>141</v>
      </c>
      <c r="F25">
        <v>0</v>
      </c>
      <c r="J25" t="b">
        <v>1</v>
      </c>
      <c r="K25" t="s">
        <v>165</v>
      </c>
      <c r="L25" t="e">
        <f ca="1">ModelRef('Given Info - Simulation Model'!$AI$42,1,0,0)</f>
        <v>#NAME?</v>
      </c>
      <c r="N25" t="s">
        <v>141</v>
      </c>
      <c r="O25" t="s">
        <v>172</v>
      </c>
      <c r="P25" t="e">
        <f ca="1">ModelRef('Given Info - Simulation Model'!$AI$42,1,0,0)</f>
        <v>#NAME?</v>
      </c>
      <c r="V25" t="s">
        <v>136</v>
      </c>
      <c r="W25" t="s">
        <v>139</v>
      </c>
    </row>
    <row r="26" spans="1:23" x14ac:dyDescent="0.25">
      <c r="A26" t="e">
        <f ca="1">ModelRef('Given Info - Simulation Model'!$N$8,1,0,0)</f>
        <v>#NAME?</v>
      </c>
      <c r="B26">
        <v>0</v>
      </c>
      <c r="C26">
        <v>4</v>
      </c>
      <c r="D26" t="s">
        <v>136</v>
      </c>
      <c r="F26">
        <v>0</v>
      </c>
      <c r="N26" t="s">
        <v>136</v>
      </c>
      <c r="O26" t="s">
        <v>137</v>
      </c>
      <c r="P26" t="e">
        <f ca="1">ModelRef('Given Info - Simulation Model'!$N$8,1,0,0)</f>
        <v>#NAME?</v>
      </c>
    </row>
    <row r="27" spans="1:23" x14ac:dyDescent="0.25">
      <c r="A27" t="e">
        <f ca="1">ModelRef('Given Info - Simulation Model'!$Q$12,1,0,0)</f>
        <v>#NAME?</v>
      </c>
      <c r="B27">
        <v>0</v>
      </c>
      <c r="C27">
        <v>3</v>
      </c>
      <c r="F27">
        <v>0</v>
      </c>
      <c r="J27" t="b">
        <v>1</v>
      </c>
      <c r="K27" t="s">
        <v>138</v>
      </c>
      <c r="L27" t="e">
        <f ca="1">ModelRef('Given Info - Simulation Model'!$Q$12,1,0,0)</f>
        <v>#NAME?</v>
      </c>
    </row>
    <row r="28" spans="1:23" x14ac:dyDescent="0.25">
      <c r="A28" t="e">
        <f ca="1">ModelRef('Given Info - Simulation Model'!$N$9,1,0,0)</f>
        <v>#NAME?</v>
      </c>
      <c r="B28">
        <v>0</v>
      </c>
      <c r="C28">
        <v>3</v>
      </c>
      <c r="F28">
        <v>0</v>
      </c>
      <c r="J28" t="b">
        <v>1</v>
      </c>
      <c r="K28" t="s">
        <v>190</v>
      </c>
      <c r="L28" t="e">
        <f ca="1">ModelRef('Given Info - Simulation Model'!$N$9,1,0,0)</f>
        <v>#NAME?</v>
      </c>
    </row>
    <row r="29" spans="1:23" x14ac:dyDescent="0.25">
      <c r="A29" t="e">
        <f ca="1">ModelRef('Given Info - Simulation Model'!$N$6,1,0,0)</f>
        <v>#NAME?</v>
      </c>
      <c r="B29">
        <v>0</v>
      </c>
      <c r="C29">
        <v>3</v>
      </c>
      <c r="F29">
        <v>0</v>
      </c>
      <c r="J29" t="b">
        <v>1</v>
      </c>
      <c r="K29" t="s">
        <v>176</v>
      </c>
      <c r="L29" t="e">
        <f ca="1">ModelRef('Given Info - Simulation Model'!$N$6,1,0,0)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1858-E783-4053-9093-9F277C25D7D3}">
  <dimension ref="A1:AR145"/>
  <sheetViews>
    <sheetView tabSelected="1" topLeftCell="AI38" zoomScale="85" zoomScaleNormal="85" workbookViewId="0">
      <selection activeCell="AS49" sqref="AS49"/>
    </sheetView>
  </sheetViews>
  <sheetFormatPr defaultRowHeight="15" x14ac:dyDescent="0.25"/>
  <cols>
    <col min="1" max="1" width="124" customWidth="1"/>
    <col min="2" max="2" width="11.28515625" bestFit="1" customWidth="1"/>
    <col min="3" max="3" width="15.7109375" bestFit="1" customWidth="1"/>
    <col min="4" max="4" width="16.42578125" bestFit="1" customWidth="1"/>
    <col min="5" max="5" width="13.140625" bestFit="1" customWidth="1"/>
    <col min="6" max="6" width="12.28515625" bestFit="1" customWidth="1"/>
    <col min="7" max="7" width="10.7109375" customWidth="1"/>
    <col min="8" max="8" width="12.5703125" customWidth="1"/>
    <col min="9" max="9" width="33.28515625" bestFit="1" customWidth="1"/>
    <col min="10" max="10" width="24.140625" customWidth="1"/>
    <col min="11" max="11" width="11.42578125" customWidth="1"/>
    <col min="12" max="12" width="10.140625" customWidth="1"/>
    <col min="13" max="13" width="31.85546875" bestFit="1" customWidth="1"/>
    <col min="14" max="14" width="15.85546875" bestFit="1" customWidth="1"/>
    <col min="15" max="15" width="12.5703125" bestFit="1" customWidth="1"/>
    <col min="16" max="16" width="9.5703125" bestFit="1" customWidth="1"/>
    <col min="17" max="17" width="61.42578125" bestFit="1" customWidth="1"/>
    <col min="18" max="19" width="20.42578125" bestFit="1" customWidth="1"/>
    <col min="20" max="20" width="12.5703125" bestFit="1" customWidth="1"/>
    <col min="21" max="22" width="11.140625" customWidth="1"/>
    <col min="23" max="23" width="17.85546875" bestFit="1" customWidth="1"/>
    <col min="24" max="24" width="12.42578125" customWidth="1"/>
    <col min="25" max="25" width="11.42578125" customWidth="1"/>
    <col min="26" max="26" width="34.5703125" bestFit="1" customWidth="1"/>
    <col min="27" max="27" width="18.7109375" bestFit="1" customWidth="1"/>
    <col min="28" max="28" width="11.42578125" customWidth="1"/>
    <col min="29" max="29" width="9.28515625" bestFit="1" customWidth="1"/>
    <col min="30" max="30" width="42.42578125" bestFit="1" customWidth="1"/>
    <col min="31" max="31" width="18.7109375" bestFit="1" customWidth="1"/>
    <col min="32" max="32" width="12.5703125" bestFit="1" customWidth="1"/>
    <col min="33" max="33" width="10.5703125" bestFit="1" customWidth="1"/>
    <col min="34" max="34" width="31" bestFit="1" customWidth="1"/>
    <col min="35" max="35" width="25.7109375" bestFit="1" customWidth="1"/>
    <col min="36" max="36" width="25.7109375" customWidth="1"/>
    <col min="37" max="37" width="38.85546875" bestFit="1" customWidth="1"/>
    <col min="38" max="38" width="24.140625" bestFit="1" customWidth="1"/>
    <col min="39" max="40" width="35.140625" bestFit="1" customWidth="1"/>
    <col min="41" max="41" width="26.42578125" bestFit="1" customWidth="1"/>
    <col min="42" max="42" width="17.85546875" bestFit="1" customWidth="1"/>
    <col min="43" max="43" width="23.42578125" bestFit="1" customWidth="1"/>
    <col min="44" max="44" width="37.85546875" bestFit="1" customWidth="1"/>
    <col min="45" max="45" width="69.7109375" bestFit="1" customWidth="1"/>
  </cols>
  <sheetData>
    <row r="1" spans="1:22" ht="16.5" thickBot="1" x14ac:dyDescent="0.3">
      <c r="A1" s="128" t="s">
        <v>15</v>
      </c>
      <c r="B1" s="129"/>
      <c r="C1" s="129"/>
      <c r="D1" s="129"/>
      <c r="E1" s="129"/>
      <c r="F1" s="129"/>
      <c r="G1" s="129"/>
      <c r="H1" s="129"/>
      <c r="I1" s="141"/>
    </row>
    <row r="2" spans="1:22" ht="15.75" thickBot="1" x14ac:dyDescent="0.3"/>
    <row r="3" spans="1:22" x14ac:dyDescent="0.25">
      <c r="A3" s="84"/>
      <c r="B3" s="85" t="s">
        <v>17</v>
      </c>
      <c r="C3" s="85" t="s">
        <v>18</v>
      </c>
      <c r="D3" s="85" t="s">
        <v>19</v>
      </c>
      <c r="E3" s="85" t="s">
        <v>48</v>
      </c>
      <c r="F3" s="85" t="s">
        <v>25</v>
      </c>
      <c r="G3" s="85" t="s">
        <v>20</v>
      </c>
      <c r="H3" s="85"/>
      <c r="I3" s="86" t="s">
        <v>21</v>
      </c>
    </row>
    <row r="4" spans="1:22" ht="15.75" thickBot="1" x14ac:dyDescent="0.3">
      <c r="A4" s="87" t="s">
        <v>16</v>
      </c>
      <c r="B4" s="35" t="s">
        <v>23</v>
      </c>
      <c r="C4" s="35"/>
      <c r="D4" s="35"/>
      <c r="E4" s="35"/>
      <c r="F4" s="35" t="s">
        <v>26</v>
      </c>
      <c r="G4" s="35"/>
      <c r="H4" s="35"/>
      <c r="I4" s="76"/>
    </row>
    <row r="5" spans="1:22" ht="15.75" thickBot="1" x14ac:dyDescent="0.3">
      <c r="A5" s="87"/>
      <c r="B5" s="35">
        <f>1/100</f>
        <v>0.01</v>
      </c>
      <c r="C5" s="35"/>
      <c r="D5" s="35"/>
      <c r="E5" s="35"/>
      <c r="F5" s="35">
        <v>100</v>
      </c>
      <c r="G5" s="35" t="s">
        <v>22</v>
      </c>
      <c r="H5" s="35"/>
      <c r="I5" s="88" t="s">
        <v>24</v>
      </c>
      <c r="J5" s="1"/>
      <c r="Q5" s="70" t="s">
        <v>91</v>
      </c>
      <c r="R5" s="71"/>
      <c r="S5" s="72" t="s">
        <v>9</v>
      </c>
      <c r="T5" s="73" t="s">
        <v>162</v>
      </c>
      <c r="U5" s="74" t="s">
        <v>163</v>
      </c>
      <c r="V5" s="74" t="s">
        <v>164</v>
      </c>
    </row>
    <row r="6" spans="1:22" ht="15.75" thickBot="1" x14ac:dyDescent="0.3">
      <c r="A6" s="89"/>
      <c r="B6" s="90"/>
      <c r="C6" s="90"/>
      <c r="D6" s="90"/>
      <c r="E6" s="90"/>
      <c r="F6" s="90"/>
      <c r="G6" s="90"/>
      <c r="H6" s="90"/>
      <c r="I6" s="91"/>
      <c r="J6" s="1"/>
      <c r="Q6" s="75" t="s">
        <v>97</v>
      </c>
      <c r="R6" s="35" cm="1">
        <f t="array" aca="1" ref="R6" ca="1">_xll.RiskOutput("1) Mean Samples Processed in a Week")+COUNTIF(AH42:AH201,"Not Yet")</f>
        <v>80</v>
      </c>
      <c r="S6" s="76" t="s">
        <v>132</v>
      </c>
      <c r="T6" s="75" cm="1">
        <f t="array" aca="1" ref="T6" ca="1">_xll.RiskMean(R6)</f>
        <v>78.181100000000001</v>
      </c>
      <c r="U6" s="77" cm="1">
        <f t="array" aca="1" ref="U6" ca="1">_xll.RiskPercentile(R6,0.05)</f>
        <v>72</v>
      </c>
      <c r="V6" s="76" cm="1">
        <f t="array" aca="1" ref="V6" ca="1">_xll.RiskPercentile(R6,0.95)</f>
        <v>80</v>
      </c>
    </row>
    <row r="7" spans="1:22" x14ac:dyDescent="0.25">
      <c r="A7" s="64"/>
      <c r="B7" s="65" t="s">
        <v>28</v>
      </c>
      <c r="C7" s="65" t="s">
        <v>30</v>
      </c>
      <c r="D7" s="65" t="s">
        <v>29</v>
      </c>
      <c r="E7" s="65" t="s">
        <v>1</v>
      </c>
      <c r="F7" s="65" t="s">
        <v>49</v>
      </c>
      <c r="G7" s="65"/>
      <c r="H7" s="65"/>
      <c r="I7" s="66"/>
      <c r="Q7" s="78" t="s">
        <v>98</v>
      </c>
      <c r="R7" s="7" cm="1">
        <f t="array" aca="1" ref="R7" ca="1">_xll.RiskOutput()+COUNTIF(AP42:AP201,1)</f>
        <v>0</v>
      </c>
      <c r="S7" s="79" t="s">
        <v>133</v>
      </c>
      <c r="T7" s="78" cm="1">
        <f t="array" aca="1" ref="T7" ca="1">_xll.RiskMean(R7)</f>
        <v>1.5656000000000001</v>
      </c>
      <c r="U7" s="45" cm="1">
        <f t="array" aca="1" ref="U7" ca="1">_xll.RiskPercentile(R7,0.05)</f>
        <v>0</v>
      </c>
      <c r="V7" s="76" cm="1">
        <f t="array" aca="1" ref="V7" ca="1">_xll.RiskPercentile(R7,0.95)</f>
        <v>4</v>
      </c>
    </row>
    <row r="8" spans="1:22" x14ac:dyDescent="0.25">
      <c r="A8" s="67" t="s">
        <v>27</v>
      </c>
      <c r="B8">
        <v>40</v>
      </c>
      <c r="C8">
        <v>50</v>
      </c>
      <c r="D8">
        <v>70</v>
      </c>
      <c r="E8">
        <f>B36</f>
        <v>47.5</v>
      </c>
      <c r="F8">
        <v>50</v>
      </c>
      <c r="G8" t="s">
        <v>22</v>
      </c>
      <c r="I8" s="92" t="s">
        <v>34</v>
      </c>
      <c r="J8" s="1"/>
      <c r="Q8" s="78" t="s">
        <v>95</v>
      </c>
      <c r="R8" s="7" cm="1">
        <f t="array" aca="1" ref="R8" ca="1">_xll.RiskOutput()+(SUM(AK42:AK201)/R6)</f>
        <v>1435.71042295592</v>
      </c>
      <c r="S8" s="79" t="s">
        <v>134</v>
      </c>
      <c r="T8" s="78" cm="1">
        <f t="array" aca="1" ref="T8" ca="1">_xll.RiskMean(R8)</f>
        <v>1708.3857739446912</v>
      </c>
      <c r="U8" s="45" cm="1">
        <f t="array" aca="1" ref="U8" ca="1">_xll.RiskPercentile(R8,0.05)</f>
        <v>1288.9014516014963</v>
      </c>
      <c r="V8" s="76" cm="1">
        <f t="array" aca="1" ref="V8" ca="1">_xll.RiskPercentile(R8,0.95)</f>
        <v>2296.1864901881409</v>
      </c>
    </row>
    <row r="9" spans="1:22" x14ac:dyDescent="0.25">
      <c r="A9" s="67"/>
      <c r="I9" s="92"/>
      <c r="J9" s="1"/>
      <c r="Q9" s="78" t="s">
        <v>166</v>
      </c>
      <c r="R9" s="7" cm="1">
        <f t="array" aca="1" ref="R9" ca="1">_xll.RiskOutput()+SUM(AQ42:AQ201)/R6*100</f>
        <v>51.249999999999993</v>
      </c>
      <c r="S9" s="76" t="s">
        <v>94</v>
      </c>
      <c r="T9" s="78" cm="1">
        <f t="array" aca="1" ref="T9" ca="1">_xll.RiskMean(R9)</f>
        <v>36.710669073297524</v>
      </c>
      <c r="U9" s="45" cm="1">
        <f t="array" aca="1" ref="U9" ca="1">_xll.RiskPercentile(R9,0.05)</f>
        <v>11.25</v>
      </c>
      <c r="V9" s="76" cm="1">
        <f t="array" aca="1" ref="V9" ca="1">_xll.RiskPercentile(R9,0.95)</f>
        <v>71.232876712328761</v>
      </c>
    </row>
    <row r="10" spans="1:22" ht="15.75" thickBot="1" x14ac:dyDescent="0.3">
      <c r="A10" s="68"/>
      <c r="B10" s="69"/>
      <c r="C10" s="69"/>
      <c r="D10" s="69"/>
      <c r="E10" s="69"/>
      <c r="F10" s="69"/>
      <c r="G10" s="69"/>
      <c r="H10" s="69"/>
      <c r="I10" s="93"/>
      <c r="J10" s="1"/>
      <c r="Q10" s="78" t="s">
        <v>157</v>
      </c>
      <c r="R10" s="167" cm="1">
        <f t="array" aca="1" ref="R10" ca="1">_xll.RiskOutput()+SUM(AQ42:AQ201)</f>
        <v>41</v>
      </c>
      <c r="S10" s="76"/>
      <c r="T10" s="78" cm="1">
        <f t="array" aca="1" ref="T10" ca="1">_xll.RiskMean(R10)</f>
        <v>28.355499999999999</v>
      </c>
      <c r="U10" s="45" cm="1">
        <f t="array" aca="1" ref="U10" ca="1">_xll.RiskPercentile(R10,0.05)</f>
        <v>9</v>
      </c>
      <c r="V10" s="76" cm="1">
        <f t="array" aca="1" ref="V10" ca="1">_xll.RiskPercentile(R10,0.95)</f>
        <v>53</v>
      </c>
    </row>
    <row r="11" spans="1:22" x14ac:dyDescent="0.25">
      <c r="A11" s="84"/>
      <c r="B11" s="85" t="s">
        <v>28</v>
      </c>
      <c r="C11" s="85"/>
      <c r="D11" s="85" t="s">
        <v>29</v>
      </c>
      <c r="E11" s="85"/>
      <c r="F11" s="85" t="s">
        <v>50</v>
      </c>
      <c r="G11" s="85"/>
      <c r="H11" s="85"/>
      <c r="I11" s="86"/>
      <c r="L11" s="2"/>
      <c r="Q11" s="78" t="s">
        <v>106</v>
      </c>
      <c r="R11" s="35" cm="1">
        <f t="array" aca="1" ref="R11" ca="1">_xll.RiskOutput("Mean Wait Time of CSI")+(SUM(AL42:AL200)/R6)</f>
        <v>445</v>
      </c>
      <c r="S11" s="76" t="s">
        <v>134</v>
      </c>
      <c r="T11" s="78" cm="1">
        <f t="array" aca="1" ref="T11" ca="1">_xll.RiskMean(R11)</f>
        <v>699.51048232370601</v>
      </c>
      <c r="U11" s="45" cm="1">
        <f t="array" aca="1" ref="U11" ca="1">_xll.RiskPercentile(R11,0.05)</f>
        <v>252.52495418527946</v>
      </c>
      <c r="V11" s="76" cm="1">
        <f t="array" aca="1" ref="V11" ca="1">_xll.RiskPercentile(R11,0.95)</f>
        <v>1298.3583552236184</v>
      </c>
    </row>
    <row r="12" spans="1:22" x14ac:dyDescent="0.25">
      <c r="A12" s="87" t="s">
        <v>35</v>
      </c>
      <c r="B12" s="35">
        <v>50</v>
      </c>
      <c r="C12" s="35"/>
      <c r="D12" s="35">
        <v>70</v>
      </c>
      <c r="E12" s="35"/>
      <c r="F12" s="35">
        <v>60</v>
      </c>
      <c r="G12" s="35" t="s">
        <v>22</v>
      </c>
      <c r="H12" s="35"/>
      <c r="I12" s="76" t="s">
        <v>36</v>
      </c>
      <c r="J12" s="1"/>
      <c r="Q12" s="78" t="s">
        <v>107</v>
      </c>
      <c r="R12" s="35" cm="1">
        <f t="array" aca="1" ref="R12" ca="1">_xll.RiskOutput("Mean Wait Time Sample Prep")+(SUM(AM42:AM200)/R6)</f>
        <v>100</v>
      </c>
      <c r="S12" s="76" t="s">
        <v>134</v>
      </c>
      <c r="T12" s="78" cm="1">
        <f t="array" aca="1" ref="T12" ca="1">_xll.RiskMean(R12)</f>
        <v>99.969157915630419</v>
      </c>
      <c r="U12" s="45" cm="1">
        <f t="array" aca="1" ref="U12" ca="1">_xll.RiskPercentile(R12,0.05)</f>
        <v>91.860888050605837</v>
      </c>
      <c r="V12" s="76" cm="1">
        <f t="array" aca="1" ref="V12" ca="1">_xll.RiskPercentile(R12,0.95)</f>
        <v>108.3178562800621</v>
      </c>
    </row>
    <row r="13" spans="1:22" ht="15.75" thickBot="1" x14ac:dyDescent="0.3">
      <c r="A13" s="89"/>
      <c r="B13" s="90"/>
      <c r="C13" s="90"/>
      <c r="D13" s="90"/>
      <c r="E13" s="90"/>
      <c r="F13" s="90"/>
      <c r="G13" s="90"/>
      <c r="H13" s="90"/>
      <c r="I13" s="91"/>
      <c r="Q13" s="78" t="s">
        <v>108</v>
      </c>
      <c r="R13" s="35" cm="1">
        <f t="array" aca="1" ref="R13" ca="1">_xll.RiskOutput("Mean Wait time DNA Sequencing")+(SUM(AN42:AN201)/R6)</f>
        <v>385</v>
      </c>
      <c r="S13" s="76" t="s">
        <v>134</v>
      </c>
      <c r="T13" s="78" cm="1">
        <f t="array" aca="1" ref="T13" ca="1">_xll.RiskMean(R13)</f>
        <v>401.59295351929774</v>
      </c>
      <c r="U13" s="45" cm="1">
        <f t="array" aca="1" ref="U13" ca="1">_xll.RiskPercentile(R13,0.05)</f>
        <v>367.87790485203243</v>
      </c>
      <c r="V13" s="76" cm="1">
        <f t="array" aca="1" ref="V13" ca="1">_xll.RiskPercentile(R13,0.95)</f>
        <v>451.09992489803091</v>
      </c>
    </row>
    <row r="14" spans="1:22" ht="15.75" thickBot="1" x14ac:dyDescent="0.3">
      <c r="A14" s="64" t="s">
        <v>37</v>
      </c>
      <c r="B14" s="65" t="s">
        <v>38</v>
      </c>
      <c r="C14" s="65" t="s">
        <v>39</v>
      </c>
      <c r="D14" s="65"/>
      <c r="E14" s="65"/>
      <c r="F14" s="65" t="s">
        <v>52</v>
      </c>
      <c r="G14" s="65"/>
      <c r="H14" s="65"/>
      <c r="I14" s="66"/>
      <c r="Q14" s="80" t="s">
        <v>109</v>
      </c>
      <c r="R14" s="81" cm="1">
        <f t="array" aca="1" ref="R14" ca="1">_xll.RiskOutput("Mean Wait time Sample Validation")+(SUM(AO42:AO200)/R6)</f>
        <v>187.1666666666668</v>
      </c>
      <c r="S14" s="82" t="s">
        <v>134</v>
      </c>
      <c r="T14" s="80" cm="1">
        <f t="array" aca="1" ref="T14" ca="1">_xll.RiskMean(R14)</f>
        <v>186.93416321556072</v>
      </c>
      <c r="U14" s="83" cm="1">
        <f t="array" aca="1" ref="U14" ca="1">_xll.RiskPercentile(R14,0.05)</f>
        <v>180.61471957241034</v>
      </c>
      <c r="V14" s="82" cm="1">
        <f t="array" aca="1" ref="V14" ca="1">_xll.RiskPercentile(R14,0.95)</f>
        <v>193.47576633319596</v>
      </c>
    </row>
    <row r="15" spans="1:22" x14ac:dyDescent="0.25">
      <c r="A15" s="67"/>
      <c r="B15">
        <v>7</v>
      </c>
      <c r="C15">
        <v>100</v>
      </c>
      <c r="F15">
        <v>93.54</v>
      </c>
      <c r="I15" s="92" t="s">
        <v>40</v>
      </c>
      <c r="J15" s="1"/>
    </row>
    <row r="16" spans="1:22" ht="15.75" thickBot="1" x14ac:dyDescent="0.3">
      <c r="A16" s="68"/>
      <c r="B16" s="69"/>
      <c r="C16" s="69"/>
      <c r="D16" s="69"/>
      <c r="E16" s="69"/>
      <c r="F16" s="69"/>
      <c r="G16" s="69"/>
      <c r="H16" s="69"/>
      <c r="I16" s="93"/>
      <c r="J16" s="1"/>
    </row>
    <row r="17" spans="1:18" x14ac:dyDescent="0.25">
      <c r="A17" s="84"/>
      <c r="B17" s="85" t="s">
        <v>42</v>
      </c>
      <c r="C17" s="85" t="s">
        <v>43</v>
      </c>
      <c r="D17" s="85"/>
      <c r="E17" s="85"/>
      <c r="F17" s="85" t="s">
        <v>53</v>
      </c>
      <c r="G17" s="85"/>
      <c r="H17" s="85"/>
      <c r="I17" s="86"/>
    </row>
    <row r="18" spans="1:18" x14ac:dyDescent="0.25">
      <c r="A18" s="87" t="s">
        <v>41</v>
      </c>
      <c r="B18" s="35">
        <v>5</v>
      </c>
      <c r="C18" s="35">
        <f>1/20</f>
        <v>0.05</v>
      </c>
      <c r="D18" s="35"/>
      <c r="E18" s="35"/>
      <c r="F18" s="35">
        <v>100</v>
      </c>
      <c r="G18" s="35" t="s">
        <v>22</v>
      </c>
      <c r="H18" s="35"/>
      <c r="I18" s="76" t="s">
        <v>44</v>
      </c>
      <c r="J18" s="1"/>
    </row>
    <row r="19" spans="1:18" ht="15.75" thickBot="1" x14ac:dyDescent="0.3">
      <c r="A19" s="109" t="s">
        <v>158</v>
      </c>
      <c r="B19" s="110">
        <v>3</v>
      </c>
      <c r="C19" s="110">
        <f>1/20</f>
        <v>0.05</v>
      </c>
      <c r="D19" s="90"/>
      <c r="E19" s="90"/>
      <c r="F19" s="90"/>
      <c r="G19" s="90"/>
      <c r="H19" s="90"/>
      <c r="I19" s="91"/>
      <c r="J19" s="1"/>
    </row>
    <row r="20" spans="1:18" x14ac:dyDescent="0.25">
      <c r="A20" s="64"/>
      <c r="B20" s="65" t="s">
        <v>45</v>
      </c>
      <c r="C20" s="65" t="s">
        <v>46</v>
      </c>
      <c r="D20" s="65"/>
      <c r="E20" s="65"/>
      <c r="F20" s="65" t="s">
        <v>54</v>
      </c>
      <c r="G20" s="65"/>
      <c r="H20" s="65"/>
      <c r="I20" s="66"/>
      <c r="R20" s="33"/>
    </row>
    <row r="21" spans="1:18" x14ac:dyDescent="0.25">
      <c r="A21" s="67" t="s">
        <v>51</v>
      </c>
      <c r="B21">
        <v>15</v>
      </c>
      <c r="C21">
        <v>25</v>
      </c>
      <c r="F21">
        <v>20</v>
      </c>
      <c r="G21" t="s">
        <v>22</v>
      </c>
      <c r="I21" s="92" t="s">
        <v>47</v>
      </c>
      <c r="J21" s="1"/>
      <c r="R21" s="33"/>
    </row>
    <row r="22" spans="1:18" ht="15.75" thickBot="1" x14ac:dyDescent="0.3">
      <c r="A22" s="68"/>
      <c r="B22" s="69"/>
      <c r="C22" s="69"/>
      <c r="D22" s="69"/>
      <c r="E22" s="69"/>
      <c r="F22" s="69"/>
      <c r="G22" s="69"/>
      <c r="H22" s="69"/>
      <c r="I22" s="62"/>
      <c r="R22" s="33"/>
    </row>
    <row r="23" spans="1:18" x14ac:dyDescent="0.25">
      <c r="A23" s="84" t="s">
        <v>55</v>
      </c>
      <c r="B23" s="85"/>
      <c r="C23" s="85"/>
      <c r="D23" s="85"/>
      <c r="E23" s="85"/>
      <c r="F23" s="85" t="s">
        <v>56</v>
      </c>
      <c r="G23" s="85"/>
      <c r="H23" s="85"/>
      <c r="I23" s="86"/>
      <c r="R23" s="33"/>
    </row>
    <row r="24" spans="1:18" x14ac:dyDescent="0.25">
      <c r="A24" s="87"/>
      <c r="B24" s="35"/>
      <c r="C24" s="35"/>
      <c r="D24" s="35"/>
      <c r="E24" s="35"/>
      <c r="F24" s="35">
        <v>120</v>
      </c>
      <c r="G24" s="35" t="s">
        <v>22</v>
      </c>
      <c r="H24" s="35"/>
      <c r="I24" s="76" t="s">
        <v>57</v>
      </c>
      <c r="R24" s="33"/>
    </row>
    <row r="25" spans="1:18" ht="15.75" thickBot="1" x14ac:dyDescent="0.3">
      <c r="A25" s="89"/>
      <c r="B25" s="90"/>
      <c r="C25" s="90"/>
      <c r="D25" s="90"/>
      <c r="E25" s="90"/>
      <c r="F25" s="90"/>
      <c r="G25" s="90"/>
      <c r="H25" s="90"/>
      <c r="I25" s="91"/>
    </row>
    <row r="26" spans="1:18" x14ac:dyDescent="0.25">
      <c r="A26" s="64" t="s">
        <v>58</v>
      </c>
      <c r="B26" s="65" t="s">
        <v>45</v>
      </c>
      <c r="C26" s="65" t="s">
        <v>59</v>
      </c>
      <c r="D26" s="65" t="s">
        <v>46</v>
      </c>
      <c r="E26" s="65"/>
      <c r="F26" s="65" t="s">
        <v>60</v>
      </c>
      <c r="G26" s="65"/>
      <c r="H26" s="65"/>
      <c r="I26" s="66"/>
    </row>
    <row r="27" spans="1:18" x14ac:dyDescent="0.25">
      <c r="A27" s="67"/>
      <c r="B27">
        <v>75</v>
      </c>
      <c r="C27">
        <v>97</v>
      </c>
      <c r="D27">
        <v>135</v>
      </c>
      <c r="F27">
        <v>99.67</v>
      </c>
      <c r="G27" t="s">
        <v>22</v>
      </c>
      <c r="I27" s="92" t="s">
        <v>61</v>
      </c>
      <c r="J27" s="1"/>
    </row>
    <row r="28" spans="1:18" ht="15.75" thickBot="1" x14ac:dyDescent="0.3">
      <c r="A28" s="68"/>
      <c r="B28" s="69"/>
      <c r="C28" s="69"/>
      <c r="D28" s="69"/>
      <c r="E28" s="69"/>
      <c r="F28" s="69"/>
      <c r="G28" s="69"/>
      <c r="H28" s="69"/>
      <c r="I28" s="62"/>
    </row>
    <row r="29" spans="1:18" x14ac:dyDescent="0.25">
      <c r="A29" s="84" t="s">
        <v>62</v>
      </c>
      <c r="B29" s="85" t="s">
        <v>45</v>
      </c>
      <c r="C29" s="85"/>
      <c r="D29" s="85" t="s">
        <v>46</v>
      </c>
      <c r="E29" s="85"/>
      <c r="F29" s="85" t="s">
        <v>63</v>
      </c>
      <c r="G29" s="85"/>
      <c r="H29" s="85"/>
      <c r="I29" s="86"/>
      <c r="K29" t="s">
        <v>87</v>
      </c>
    </row>
    <row r="30" spans="1:18" x14ac:dyDescent="0.25">
      <c r="A30" s="87"/>
      <c r="B30" s="35">
        <v>20</v>
      </c>
      <c r="C30" s="35"/>
      <c r="D30" s="35">
        <v>30</v>
      </c>
      <c r="E30" s="35"/>
      <c r="F30" s="35">
        <v>25</v>
      </c>
      <c r="G30" s="35" t="s">
        <v>22</v>
      </c>
      <c r="H30" s="35"/>
      <c r="I30" s="76" t="s">
        <v>64</v>
      </c>
      <c r="J30" s="1"/>
    </row>
    <row r="31" spans="1:18" ht="15.75" thickBot="1" x14ac:dyDescent="0.3">
      <c r="A31" s="89"/>
      <c r="B31" s="90"/>
      <c r="C31" s="90"/>
      <c r="D31" s="90"/>
      <c r="E31" s="90"/>
      <c r="F31" s="90"/>
      <c r="G31" s="90"/>
      <c r="H31" s="90"/>
      <c r="I31" s="91"/>
    </row>
    <row r="32" spans="1:18" ht="15.75" thickBot="1" x14ac:dyDescent="0.3">
      <c r="A32" s="138" t="s">
        <v>73</v>
      </c>
      <c r="B32" s="139"/>
      <c r="C32" s="140"/>
    </row>
    <row r="33" spans="1:44" x14ac:dyDescent="0.25">
      <c r="A33" s="64" t="s">
        <v>31</v>
      </c>
      <c r="B33" s="65"/>
      <c r="C33" s="66"/>
    </row>
    <row r="34" spans="1:44" x14ac:dyDescent="0.25">
      <c r="A34" s="67" t="s">
        <v>72</v>
      </c>
      <c r="C34" s="63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33"/>
    </row>
    <row r="35" spans="1:44" ht="15.75" x14ac:dyDescent="0.25">
      <c r="A35" s="67" t="s">
        <v>32</v>
      </c>
      <c r="C35" s="63"/>
      <c r="I35" s="105"/>
      <c r="J35" s="105"/>
      <c r="K35" s="105"/>
      <c r="L35" s="105"/>
      <c r="M35" s="105" t="s">
        <v>88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</row>
    <row r="36" spans="1:44" ht="16.5" thickBot="1" x14ac:dyDescent="0.3">
      <c r="A36" s="67" t="s">
        <v>33</v>
      </c>
      <c r="B36">
        <f>190/4</f>
        <v>47.5</v>
      </c>
      <c r="C36" s="63" t="s">
        <v>90</v>
      </c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</row>
    <row r="37" spans="1:44" ht="15" customHeight="1" x14ac:dyDescent="0.25">
      <c r="A37" s="67" t="s">
        <v>89</v>
      </c>
      <c r="B37">
        <v>10080</v>
      </c>
      <c r="C37" s="63" t="s">
        <v>90</v>
      </c>
      <c r="I37" s="105" t="s">
        <v>82</v>
      </c>
      <c r="J37" s="105"/>
      <c r="K37" s="105"/>
      <c r="L37" s="105"/>
      <c r="M37" s="169"/>
      <c r="N37" s="105"/>
      <c r="O37" s="105"/>
      <c r="P37" s="105"/>
      <c r="Q37" s="105"/>
      <c r="R37" s="105"/>
      <c r="S37" s="105"/>
      <c r="T37" s="105"/>
      <c r="U37" s="105"/>
      <c r="V37" s="105" t="s">
        <v>83</v>
      </c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32" t="s">
        <v>105</v>
      </c>
      <c r="AL37" s="133"/>
      <c r="AM37" s="133"/>
      <c r="AN37" s="133"/>
      <c r="AO37" s="133"/>
      <c r="AP37" s="133"/>
      <c r="AQ37" s="133"/>
      <c r="AR37" s="133"/>
    </row>
    <row r="38" spans="1:44" ht="15" customHeight="1" thickBot="1" x14ac:dyDescent="0.3">
      <c r="A38" s="68" t="s">
        <v>93</v>
      </c>
      <c r="B38" s="69">
        <f>2/100</f>
        <v>0.02</v>
      </c>
      <c r="C38" s="62" t="s">
        <v>94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34"/>
      <c r="AL38" s="135"/>
      <c r="AM38" s="135"/>
      <c r="AN38" s="135"/>
      <c r="AO38" s="135"/>
      <c r="AP38" s="135"/>
      <c r="AQ38" s="135"/>
      <c r="AR38" s="135"/>
    </row>
    <row r="39" spans="1:44" ht="15" customHeight="1" thickBot="1" x14ac:dyDescent="0.3">
      <c r="B39" s="54"/>
      <c r="C39" s="54"/>
      <c r="D39" s="54"/>
      <c r="E39" s="54"/>
      <c r="F39" s="54"/>
      <c r="G39" s="54"/>
      <c r="H39" s="54"/>
      <c r="I39" s="105"/>
      <c r="J39" s="105"/>
      <c r="K39" s="105" t="s">
        <v>85</v>
      </c>
      <c r="L39" s="105"/>
      <c r="M39" s="105"/>
      <c r="N39" s="105"/>
      <c r="O39" s="105"/>
      <c r="P39" s="105" t="s">
        <v>84</v>
      </c>
      <c r="Q39" s="105"/>
      <c r="R39" s="105"/>
      <c r="S39" s="105"/>
      <c r="T39" s="105"/>
      <c r="U39" s="105" t="s">
        <v>100</v>
      </c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 t="s">
        <v>86</v>
      </c>
      <c r="AH39" s="105"/>
      <c r="AI39" s="105"/>
      <c r="AJ39" s="105"/>
      <c r="AK39" s="136"/>
      <c r="AL39" s="137"/>
      <c r="AM39" s="137"/>
      <c r="AN39" s="137"/>
      <c r="AO39" s="137"/>
      <c r="AP39" s="137"/>
      <c r="AQ39" s="137"/>
      <c r="AR39" s="137"/>
    </row>
    <row r="40" spans="1:44" ht="15" customHeight="1" x14ac:dyDescent="0.25">
      <c r="B40" s="142" t="s">
        <v>65</v>
      </c>
      <c r="C40" s="144" t="s">
        <v>16</v>
      </c>
      <c r="D40" s="145"/>
      <c r="E40" s="146" t="s">
        <v>27</v>
      </c>
      <c r="F40" s="147"/>
      <c r="G40" s="147"/>
      <c r="H40" s="148"/>
      <c r="I40" s="144" t="s">
        <v>35</v>
      </c>
      <c r="J40" s="149"/>
      <c r="K40" s="149"/>
      <c r="L40" s="145"/>
      <c r="M40" s="146" t="s">
        <v>74</v>
      </c>
      <c r="N40" s="147"/>
      <c r="O40" s="147"/>
      <c r="P40" s="148"/>
      <c r="Q40" s="144" t="s">
        <v>75</v>
      </c>
      <c r="R40" s="149"/>
      <c r="S40" s="149"/>
      <c r="T40" s="149"/>
      <c r="U40" s="150"/>
      <c r="V40" s="146" t="s">
        <v>76</v>
      </c>
      <c r="W40" s="147"/>
      <c r="X40" s="147"/>
      <c r="Y40" s="148"/>
      <c r="Z40" s="144" t="s">
        <v>79</v>
      </c>
      <c r="AA40" s="149"/>
      <c r="AB40" s="149"/>
      <c r="AC40" s="145"/>
      <c r="AD40" s="146" t="s">
        <v>80</v>
      </c>
      <c r="AE40" s="147"/>
      <c r="AF40" s="147"/>
      <c r="AG40" s="148"/>
      <c r="AH40" s="95" t="s">
        <v>92</v>
      </c>
      <c r="AI40" s="95" t="s">
        <v>81</v>
      </c>
      <c r="AJ40" s="151" t="s">
        <v>140</v>
      </c>
      <c r="AK40" s="157" t="s">
        <v>99</v>
      </c>
      <c r="AL40" s="157" t="s">
        <v>101</v>
      </c>
      <c r="AM40" s="157" t="s">
        <v>102</v>
      </c>
      <c r="AN40" s="157" t="s">
        <v>103</v>
      </c>
      <c r="AO40" s="157" t="s">
        <v>104</v>
      </c>
      <c r="AP40" s="126" t="s">
        <v>131</v>
      </c>
      <c r="AQ40" s="157" t="s">
        <v>135</v>
      </c>
      <c r="AR40" s="157" t="s">
        <v>174</v>
      </c>
    </row>
    <row r="41" spans="1:44" x14ac:dyDescent="0.25">
      <c r="B41" s="143"/>
      <c r="C41" s="5" t="s">
        <v>151</v>
      </c>
      <c r="D41" s="5" t="s">
        <v>67</v>
      </c>
      <c r="E41" s="4" t="s">
        <v>68</v>
      </c>
      <c r="F41" s="4" t="s">
        <v>143</v>
      </c>
      <c r="G41" s="4" t="s">
        <v>69</v>
      </c>
      <c r="H41" s="4" t="s">
        <v>71</v>
      </c>
      <c r="I41" s="5" t="s">
        <v>68</v>
      </c>
      <c r="J41" s="5" t="s">
        <v>145</v>
      </c>
      <c r="K41" s="5" t="s">
        <v>69</v>
      </c>
      <c r="L41" s="5" t="s">
        <v>71</v>
      </c>
      <c r="M41" s="4" t="s">
        <v>68</v>
      </c>
      <c r="N41" s="4" t="s">
        <v>144</v>
      </c>
      <c r="O41" s="4" t="s">
        <v>69</v>
      </c>
      <c r="P41" s="4" t="s">
        <v>71</v>
      </c>
      <c r="Q41" s="5" t="s">
        <v>68</v>
      </c>
      <c r="R41" s="5" t="s">
        <v>146</v>
      </c>
      <c r="S41" s="5" t="s">
        <v>147</v>
      </c>
      <c r="T41" s="36" t="s">
        <v>69</v>
      </c>
      <c r="U41" s="5" t="s">
        <v>71</v>
      </c>
      <c r="V41" s="37" t="s">
        <v>68</v>
      </c>
      <c r="W41" s="4" t="s">
        <v>148</v>
      </c>
      <c r="X41" s="4" t="s">
        <v>69</v>
      </c>
      <c r="Y41" s="4" t="s">
        <v>71</v>
      </c>
      <c r="Z41" s="5" t="s">
        <v>68</v>
      </c>
      <c r="AA41" s="5" t="s">
        <v>149</v>
      </c>
      <c r="AB41" s="5" t="s">
        <v>69</v>
      </c>
      <c r="AC41" s="5" t="s">
        <v>71</v>
      </c>
      <c r="AD41" s="8" t="s">
        <v>68</v>
      </c>
      <c r="AE41" s="8" t="s">
        <v>150</v>
      </c>
      <c r="AF41" s="8" t="s">
        <v>69</v>
      </c>
      <c r="AG41" s="38" t="s">
        <v>71</v>
      </c>
      <c r="AH41" s="95"/>
      <c r="AI41" s="95"/>
      <c r="AJ41" s="152"/>
      <c r="AK41" s="158"/>
      <c r="AL41" s="158"/>
      <c r="AM41" s="158"/>
      <c r="AN41" s="158"/>
      <c r="AO41" s="158"/>
      <c r="AP41" s="127"/>
      <c r="AQ41" s="158"/>
      <c r="AR41" s="158"/>
    </row>
    <row r="42" spans="1:44" x14ac:dyDescent="0.25">
      <c r="B42" s="176">
        <v>1</v>
      </c>
      <c r="C42" s="177" cm="1">
        <f t="array" aca="1" ref="C42" ca="1">_xll.RiskOutput("C41 time interval")+_xll.RiskGamma(1,1/$B$5)</f>
        <v>100</v>
      </c>
      <c r="D42" s="178">
        <f ca="1">C42</f>
        <v>100</v>
      </c>
      <c r="E42" s="179">
        <f ca="1">D42</f>
        <v>100</v>
      </c>
      <c r="F42" s="180" cm="1">
        <f t="array" aca="1" ref="F42" ca="1">_xll.RiskPert($B$8,$E$8,$D$8)</f>
        <v>50</v>
      </c>
      <c r="G42" s="180">
        <f ca="1">F42+E42</f>
        <v>150</v>
      </c>
      <c r="H42" s="181">
        <f ca="1">G42-D42</f>
        <v>50</v>
      </c>
      <c r="I42" s="177">
        <f ca="1">G42</f>
        <v>150</v>
      </c>
      <c r="J42" s="182" cm="1">
        <f t="array" aca="1" ref="J42" ca="1">_xll.RiskUniform($B$12,$D$12)</f>
        <v>60</v>
      </c>
      <c r="K42" s="182">
        <f ca="1">J42+I42</f>
        <v>210</v>
      </c>
      <c r="L42" s="178">
        <f ca="1">I42-G42</f>
        <v>0</v>
      </c>
      <c r="M42" s="179">
        <f ca="1">K42</f>
        <v>210</v>
      </c>
      <c r="N42" s="180" cm="1">
        <f t="array" aca="1" ref="N42" ca="1">_xll.RiskWeibull($B$15,$C$15)</f>
        <v>93.543756289254645</v>
      </c>
      <c r="O42" s="180">
        <f ca="1">N42+M42</f>
        <v>303.54375628925465</v>
      </c>
      <c r="P42" s="181">
        <f ca="1">M42-K42</f>
        <v>0</v>
      </c>
      <c r="Q42" s="177">
        <f ca="1">O42</f>
        <v>303.54375628925465</v>
      </c>
      <c r="R42" s="182" cm="1">
        <f t="array" aca="1" ref="R42" ca="1">_xll.RiskGamma(_xll.RiskSimtable($B$18:$B$19),1/_xll.RiskSimtable($C$18:$C$19))</f>
        <v>100</v>
      </c>
      <c r="S42" s="182" cm="1">
        <f t="array" aca="1" ref="S42" ca="1">_xll.RiskUniform($B$21,$C$21)</f>
        <v>20</v>
      </c>
      <c r="T42" s="182">
        <f ca="1">S42+R42+Q42</f>
        <v>423.54375628925465</v>
      </c>
      <c r="U42" s="178">
        <f ca="1">Q42+R42-O42</f>
        <v>100</v>
      </c>
      <c r="V42" s="179">
        <f ca="1">$T$49</f>
        <v>1193.5437562892546</v>
      </c>
      <c r="W42" s="180">
        <v>120</v>
      </c>
      <c r="X42" s="180">
        <f t="shared" ref="X42:X105" ca="1" si="0">W42+V42</f>
        <v>1313.5437562892546</v>
      </c>
      <c r="Y42" s="181">
        <f t="shared" ref="Y42:Y105" ca="1" si="1">V42-T42</f>
        <v>770</v>
      </c>
      <c r="Z42" s="177">
        <f t="shared" ref="Z42:Z105" ca="1" si="2">X42</f>
        <v>1313.5437562892546</v>
      </c>
      <c r="AA42" s="182" cm="1">
        <f t="array" aca="1" ref="AA42" ca="1">_xll.RiskPert($B$27,$C$27,$D$27)</f>
        <v>99.666666666666671</v>
      </c>
      <c r="AB42" s="182">
        <f ca="1">AA42+Z42</f>
        <v>1413.2104229559213</v>
      </c>
      <c r="AC42" s="178">
        <f t="shared" ref="AC42:AC105" ca="1" si="3">Z42-X42</f>
        <v>0</v>
      </c>
      <c r="AD42" s="179" cm="1">
        <f t="array" aca="1" ref="AD42" ca="1">IF(MOD(ROW()-42, 8) = 0,INDEX(AB:AB,ROW()),INDEX(AF:AF,ROW()-1))</f>
        <v>1413.2104229559213</v>
      </c>
      <c r="AE42" s="180" cm="1">
        <f t="array" aca="1" ref="AE42" ca="1">_xll.RiskUniform($B$30,$D$30)</f>
        <v>25</v>
      </c>
      <c r="AF42" s="180" cm="1">
        <f t="array" aca="1" ref="AF42" ca="1">_xll.RiskOutput()+AE42+AD42</f>
        <v>1438.2104229559213</v>
      </c>
      <c r="AG42" s="181">
        <f t="shared" ref="AG42:AG105" ca="1" si="4">AD42-X42</f>
        <v>99.666666666666742</v>
      </c>
      <c r="AH42" s="183" t="str">
        <f t="shared" ref="AH42:AH105" ca="1" si="5">IF(AF42&gt;$B$37,"Stop,Reached","Not Yet")</f>
        <v>Not Yet</v>
      </c>
      <c r="AI42" s="184">
        <f ca="1">AF42-D42</f>
        <v>1338.2104229559213</v>
      </c>
      <c r="AJ42" s="185" cm="1">
        <f t="array" aca="1" ref="AJ42" ca="1">_xll.RiskBernoulli(0.02)</f>
        <v>0.02</v>
      </c>
      <c r="AK42" s="186" cm="1">
        <f t="array" aca="1" ref="AK42" ca="1">_xll.RiskOutput()+IF(AF42&gt;10080,"",AI42)</f>
        <v>1338.2104229559213</v>
      </c>
      <c r="AL42" s="186">
        <f t="shared" ref="AL42:AL105" ca="1" si="6">IF(AF42&gt;10080,"",H42)</f>
        <v>50</v>
      </c>
      <c r="AM42" s="186">
        <f t="shared" ref="AM42:AM105" ca="1" si="7">IF(AF42&gt;10080,"",U42)</f>
        <v>100</v>
      </c>
      <c r="AN42" s="186">
        <f t="shared" ref="AN42:AN105" ca="1" si="8">IF(AF42&gt;10080,"",Y42)</f>
        <v>770</v>
      </c>
      <c r="AO42" s="187">
        <f t="shared" ref="AO42:AO105" ca="1" si="9">IF(AF42&gt;10080,"",AG42)</f>
        <v>99.666666666666742</v>
      </c>
      <c r="AP42" s="188">
        <f t="shared" ref="AP42:AP105" ca="1" si="10">IF(AF42&gt;10080,"",AJ42)</f>
        <v>0.02</v>
      </c>
      <c r="AQ42" s="213">
        <f ca="1">IF(AK42&lt;=1440,1,"")</f>
        <v>1</v>
      </c>
      <c r="AR42" s="186">
        <f ca="1">H42+J42+N42+U42+W42+Y42+S42+AE42+AG42</f>
        <v>1338.2104229559213</v>
      </c>
    </row>
    <row r="43" spans="1:44" x14ac:dyDescent="0.25">
      <c r="B43" s="189">
        <v>2</v>
      </c>
      <c r="C43" s="190" cm="1">
        <f t="array" aca="1" ref="C43" ca="1">_xll.RiskGamma(1,1/$B$5)</f>
        <v>100</v>
      </c>
      <c r="D43" s="191">
        <f ca="1">D42+C43</f>
        <v>200</v>
      </c>
      <c r="E43" s="192">
        <f ca="1">MAX(K42,D43)</f>
        <v>210</v>
      </c>
      <c r="F43" s="193" cm="1">
        <f t="array" aca="1" ref="F43" ca="1">_xll.RiskPert($B$8,$E$8,$D$8)</f>
        <v>50</v>
      </c>
      <c r="G43" s="193">
        <f ca="1">F43+E43</f>
        <v>260</v>
      </c>
      <c r="H43" s="194">
        <f t="shared" ref="H43:H106" ca="1" si="11">G43-D43</f>
        <v>60</v>
      </c>
      <c r="I43" s="190">
        <f ca="1">G43</f>
        <v>260</v>
      </c>
      <c r="J43" s="195" cm="1">
        <f t="array" aca="1" ref="J43" ca="1">_xll.RiskUniform($B$12,$D$12)</f>
        <v>60</v>
      </c>
      <c r="K43" s="195">
        <f ca="1">J43+I43</f>
        <v>320</v>
      </c>
      <c r="L43" s="191">
        <f ca="1">I43-G43</f>
        <v>0</v>
      </c>
      <c r="M43" s="192">
        <f ca="1">K43</f>
        <v>320</v>
      </c>
      <c r="N43" s="193" cm="1">
        <f t="array" aca="1" ref="N43" ca="1">_xll.RiskWeibull($B$15,$C$15)</f>
        <v>93.543756289254645</v>
      </c>
      <c r="O43" s="193">
        <f ca="1">N43+M43</f>
        <v>413.54375628925465</v>
      </c>
      <c r="P43" s="194">
        <f t="shared" ref="P43:P106" ca="1" si="12">M43-K43</f>
        <v>0</v>
      </c>
      <c r="Q43" s="190">
        <f ca="1">O43</f>
        <v>413.54375628925465</v>
      </c>
      <c r="R43" s="195" cm="1">
        <f t="array" aca="1" ref="R43" ca="1">_xll.RiskGamma(_xll.RiskSimtable($B$18:$B$19),1/_xll.RiskSimtable($C$18:$C$19))</f>
        <v>100</v>
      </c>
      <c r="S43" s="195" cm="1">
        <f t="array" aca="1" ref="S43" ca="1">_xll.RiskUniform($B$21,$C$21)</f>
        <v>20</v>
      </c>
      <c r="T43" s="195">
        <f ca="1">S43+R43+Q43</f>
        <v>533.54375628925459</v>
      </c>
      <c r="U43" s="191">
        <f t="shared" ref="U43:U106" ca="1" si="13">Q43+R43-O43</f>
        <v>99.999999999999943</v>
      </c>
      <c r="V43" s="192">
        <f t="shared" ref="V43:V49" ca="1" si="14">$T$49</f>
        <v>1193.5437562892546</v>
      </c>
      <c r="W43" s="193">
        <v>120</v>
      </c>
      <c r="X43" s="193">
        <f t="shared" ca="1" si="0"/>
        <v>1313.5437562892546</v>
      </c>
      <c r="Y43" s="194">
        <f t="shared" ca="1" si="1"/>
        <v>660</v>
      </c>
      <c r="Z43" s="190">
        <f t="shared" ca="1" si="2"/>
        <v>1313.5437562892546</v>
      </c>
      <c r="AA43" s="195" cm="1">
        <f t="array" aca="1" ref="AA43" ca="1">_xll.RiskPert($B$27,$C$27,$D$27)</f>
        <v>99.666666666666671</v>
      </c>
      <c r="AB43" s="195">
        <f t="shared" ref="AB43:AB106" ca="1" si="15">AA43+Z43</f>
        <v>1413.2104229559213</v>
      </c>
      <c r="AC43" s="191">
        <f t="shared" ca="1" si="3"/>
        <v>0</v>
      </c>
      <c r="AD43" s="192" cm="1">
        <f t="array" aca="1" ref="AD43" ca="1">IF(MOD(ROW()-42, 8) = 0,INDEX(AB:AB,ROW()),INDEX(AF:AF,ROW()-1))</f>
        <v>1438.2104229559213</v>
      </c>
      <c r="AE43" s="193" cm="1">
        <f t="array" aca="1" ref="AE43" ca="1">_xll.RiskUniform($B$30,$D$30)</f>
        <v>25</v>
      </c>
      <c r="AF43" s="193">
        <f ca="1">AE43+AD43</f>
        <v>1463.2104229559213</v>
      </c>
      <c r="AG43" s="194">
        <f t="shared" ca="1" si="4"/>
        <v>124.66666666666674</v>
      </c>
      <c r="AH43" s="196" t="str">
        <f t="shared" ca="1" si="5"/>
        <v>Not Yet</v>
      </c>
      <c r="AI43" s="197">
        <f t="shared" ref="AI43:AI106" ca="1" si="16">AF43-D43</f>
        <v>1263.2104229559213</v>
      </c>
      <c r="AJ43" s="198" cm="1">
        <f t="array" aca="1" ref="AJ43" ca="1">_xll.RiskBernoulli(0.02)</f>
        <v>0.02</v>
      </c>
      <c r="AK43" s="188">
        <f t="shared" ref="AK43:AK106" ca="1" si="17">IF(AF43&gt;10080,"",AI43)</f>
        <v>1263.2104229559213</v>
      </c>
      <c r="AL43" s="188">
        <f t="shared" ca="1" si="6"/>
        <v>60</v>
      </c>
      <c r="AM43" s="188">
        <f t="shared" ca="1" si="7"/>
        <v>99.999999999999943</v>
      </c>
      <c r="AN43" s="188">
        <f t="shared" ca="1" si="8"/>
        <v>660</v>
      </c>
      <c r="AO43" s="199">
        <f t="shared" ca="1" si="9"/>
        <v>124.66666666666674</v>
      </c>
      <c r="AP43" s="188">
        <f t="shared" ca="1" si="10"/>
        <v>0.02</v>
      </c>
      <c r="AQ43" s="212">
        <f t="shared" ref="AQ43:AQ106" ca="1" si="18">IF(AK43&lt;=1440,1,"")</f>
        <v>1</v>
      </c>
      <c r="AR43" s="188">
        <f t="shared" ref="AR43:AR106" ca="1" si="19">H43+J43+N43+U43+W43+Y43+S43+AE43+AG43</f>
        <v>1263.2104229559213</v>
      </c>
    </row>
    <row r="44" spans="1:44" x14ac:dyDescent="0.25">
      <c r="B44" s="189">
        <v>3</v>
      </c>
      <c r="C44" s="190" cm="1">
        <f t="array" aca="1" ref="C44" ca="1">_xll.RiskGamma(1,1/$B$5)</f>
        <v>100</v>
      </c>
      <c r="D44" s="191">
        <f t="shared" ref="D44:D107" ca="1" si="20">D43+C44</f>
        <v>300</v>
      </c>
      <c r="E44" s="192">
        <f t="shared" ref="E44:E107" ca="1" si="21">MAX(K43,D44)</f>
        <v>320</v>
      </c>
      <c r="F44" s="193" cm="1">
        <f t="array" aca="1" ref="F44" ca="1">_xll.RiskPert($B$8,$E$8,$D$8)</f>
        <v>50</v>
      </c>
      <c r="G44" s="193">
        <f t="shared" ref="G44:G107" ca="1" si="22">F44+E44</f>
        <v>370</v>
      </c>
      <c r="H44" s="194">
        <f t="shared" ca="1" si="11"/>
        <v>70</v>
      </c>
      <c r="I44" s="190">
        <f t="shared" ref="I44:I107" ca="1" si="23">G44</f>
        <v>370</v>
      </c>
      <c r="J44" s="195" cm="1">
        <f t="array" aca="1" ref="J44" ca="1">_xll.RiskUniform($B$12,$D$12)</f>
        <v>60</v>
      </c>
      <c r="K44" s="195">
        <f t="shared" ref="K44:K107" ca="1" si="24">J44+I44</f>
        <v>430</v>
      </c>
      <c r="L44" s="191">
        <f t="shared" ref="L44:L107" ca="1" si="25">I44-G44</f>
        <v>0</v>
      </c>
      <c r="M44" s="192">
        <f t="shared" ref="M44:M47" ca="1" si="26">K44</f>
        <v>430</v>
      </c>
      <c r="N44" s="193" cm="1">
        <f t="array" aca="1" ref="N44" ca="1">_xll.RiskWeibull($B$15,$C$15)</f>
        <v>93.543756289254645</v>
      </c>
      <c r="O44" s="193">
        <f t="shared" ref="O44:O107" ca="1" si="27">N44+M44</f>
        <v>523.54375628925459</v>
      </c>
      <c r="P44" s="194">
        <f t="shared" ca="1" si="12"/>
        <v>0</v>
      </c>
      <c r="Q44" s="190">
        <f t="shared" ref="Q44:Q107" ca="1" si="28">O44</f>
        <v>523.54375628925459</v>
      </c>
      <c r="R44" s="195" cm="1">
        <f t="array" aca="1" ref="R44" ca="1">_xll.RiskGamma(_xll.RiskSimtable($B$18:$B$19),1/_xll.RiskSimtable($C$18:$C$19))</f>
        <v>100</v>
      </c>
      <c r="S44" s="195" cm="1">
        <f t="array" aca="1" ref="S44" ca="1">_xll.RiskUniform($B$21,$C$21)</f>
        <v>20</v>
      </c>
      <c r="T44" s="195">
        <f t="shared" ref="T44:T107" ca="1" si="29">S44+R44+Q44</f>
        <v>643.54375628925459</v>
      </c>
      <c r="U44" s="191">
        <f t="shared" ca="1" si="13"/>
        <v>100</v>
      </c>
      <c r="V44" s="192">
        <f t="shared" ca="1" si="14"/>
        <v>1193.5437562892546</v>
      </c>
      <c r="W44" s="193">
        <v>120</v>
      </c>
      <c r="X44" s="193">
        <f t="shared" ca="1" si="0"/>
        <v>1313.5437562892546</v>
      </c>
      <c r="Y44" s="194">
        <f t="shared" ca="1" si="1"/>
        <v>550</v>
      </c>
      <c r="Z44" s="190">
        <f t="shared" ca="1" si="2"/>
        <v>1313.5437562892546</v>
      </c>
      <c r="AA44" s="195" cm="1">
        <f t="array" aca="1" ref="AA44" ca="1">_xll.RiskPert($B$27,$C$27,$D$27)</f>
        <v>99.666666666666671</v>
      </c>
      <c r="AB44" s="195">
        <f t="shared" ca="1" si="15"/>
        <v>1413.2104229559213</v>
      </c>
      <c r="AC44" s="191">
        <f t="shared" ca="1" si="3"/>
        <v>0</v>
      </c>
      <c r="AD44" s="192" cm="1">
        <f t="array" aca="1" ref="AD44" ca="1">IF(MOD(ROW()-42, 8) = 0,INDEX(AB:AB,ROW()),INDEX(AF:AF,ROW()-1))</f>
        <v>1463.2104229559213</v>
      </c>
      <c r="AE44" s="193" cm="1">
        <f t="array" aca="1" ref="AE44" ca="1">_xll.RiskUniform($B$30,$D$30)</f>
        <v>25</v>
      </c>
      <c r="AF44" s="193">
        <f t="shared" ref="AF44:AF107" ca="1" si="30">AE44+AD44</f>
        <v>1488.2104229559213</v>
      </c>
      <c r="AG44" s="194">
        <f t="shared" ca="1" si="4"/>
        <v>149.66666666666674</v>
      </c>
      <c r="AH44" s="196" t="str">
        <f t="shared" ca="1" si="5"/>
        <v>Not Yet</v>
      </c>
      <c r="AI44" s="197">
        <f t="shared" ca="1" si="16"/>
        <v>1188.2104229559213</v>
      </c>
      <c r="AJ44" s="198" cm="1">
        <f t="array" aca="1" ref="AJ44" ca="1">_xll.RiskBernoulli(0.02)</f>
        <v>0.02</v>
      </c>
      <c r="AK44" s="188">
        <f t="shared" ca="1" si="17"/>
        <v>1188.2104229559213</v>
      </c>
      <c r="AL44" s="188">
        <f t="shared" ca="1" si="6"/>
        <v>70</v>
      </c>
      <c r="AM44" s="188">
        <f t="shared" ca="1" si="7"/>
        <v>100</v>
      </c>
      <c r="AN44" s="188">
        <f t="shared" ca="1" si="8"/>
        <v>550</v>
      </c>
      <c r="AO44" s="199">
        <f t="shared" ca="1" si="9"/>
        <v>149.66666666666674</v>
      </c>
      <c r="AP44" s="188">
        <f t="shared" ca="1" si="10"/>
        <v>0.02</v>
      </c>
      <c r="AQ44" s="212">
        <f t="shared" ca="1" si="18"/>
        <v>1</v>
      </c>
      <c r="AR44" s="188">
        <f t="shared" ca="1" si="19"/>
        <v>1188.2104229559213</v>
      </c>
    </row>
    <row r="45" spans="1:44" x14ac:dyDescent="0.25">
      <c r="B45" s="189">
        <v>4</v>
      </c>
      <c r="C45" s="190" cm="1">
        <f t="array" aca="1" ref="C45" ca="1">_xll.RiskGamma(1,1/$B$5)</f>
        <v>100</v>
      </c>
      <c r="D45" s="191">
        <f t="shared" ca="1" si="20"/>
        <v>400</v>
      </c>
      <c r="E45" s="192">
        <f t="shared" ca="1" si="21"/>
        <v>430</v>
      </c>
      <c r="F45" s="193" cm="1">
        <f t="array" aca="1" ref="F45" ca="1">_xll.RiskPert($B$8,$E$8,$D$8)</f>
        <v>50</v>
      </c>
      <c r="G45" s="193">
        <f t="shared" ca="1" si="22"/>
        <v>480</v>
      </c>
      <c r="H45" s="194">
        <f t="shared" ca="1" si="11"/>
        <v>80</v>
      </c>
      <c r="I45" s="190">
        <f t="shared" ca="1" si="23"/>
        <v>480</v>
      </c>
      <c r="J45" s="195" cm="1">
        <f t="array" aca="1" ref="J45" ca="1">_xll.RiskUniform($B$12,$D$12)</f>
        <v>60</v>
      </c>
      <c r="K45" s="195">
        <f t="shared" ca="1" si="24"/>
        <v>540</v>
      </c>
      <c r="L45" s="191">
        <f t="shared" ca="1" si="25"/>
        <v>0</v>
      </c>
      <c r="M45" s="192">
        <f t="shared" ca="1" si="26"/>
        <v>540</v>
      </c>
      <c r="N45" s="193" cm="1">
        <f t="array" aca="1" ref="N45" ca="1">_xll.RiskWeibull($B$15,$C$15)</f>
        <v>93.543756289254645</v>
      </c>
      <c r="O45" s="193">
        <f t="shared" ca="1" si="27"/>
        <v>633.54375628925459</v>
      </c>
      <c r="P45" s="194">
        <f t="shared" ca="1" si="12"/>
        <v>0</v>
      </c>
      <c r="Q45" s="190">
        <f t="shared" ca="1" si="28"/>
        <v>633.54375628925459</v>
      </c>
      <c r="R45" s="195" cm="1">
        <f t="array" aca="1" ref="R45" ca="1">_xll.RiskGamma(_xll.RiskSimtable($B$18:$B$19),1/_xll.RiskSimtable($C$18:$C$19))</f>
        <v>100</v>
      </c>
      <c r="S45" s="195" cm="1">
        <f t="array" aca="1" ref="S45" ca="1">_xll.RiskUniform($B$21,$C$21)</f>
        <v>20</v>
      </c>
      <c r="T45" s="195">
        <f t="shared" ca="1" si="29"/>
        <v>753.54375628925459</v>
      </c>
      <c r="U45" s="191">
        <f t="shared" ca="1" si="13"/>
        <v>100</v>
      </c>
      <c r="V45" s="192">
        <f t="shared" ca="1" si="14"/>
        <v>1193.5437562892546</v>
      </c>
      <c r="W45" s="193">
        <v>120</v>
      </c>
      <c r="X45" s="193">
        <f t="shared" ca="1" si="0"/>
        <v>1313.5437562892546</v>
      </c>
      <c r="Y45" s="194">
        <f t="shared" ca="1" si="1"/>
        <v>440</v>
      </c>
      <c r="Z45" s="190">
        <f t="shared" ca="1" si="2"/>
        <v>1313.5437562892546</v>
      </c>
      <c r="AA45" s="195" cm="1">
        <f t="array" aca="1" ref="AA45" ca="1">_xll.RiskPert($B$27,$C$27,$D$27)</f>
        <v>99.666666666666671</v>
      </c>
      <c r="AB45" s="195">
        <f t="shared" ca="1" si="15"/>
        <v>1413.2104229559213</v>
      </c>
      <c r="AC45" s="191">
        <f t="shared" ca="1" si="3"/>
        <v>0</v>
      </c>
      <c r="AD45" s="192" cm="1">
        <f t="array" aca="1" ref="AD45" ca="1">IF(MOD(ROW()-42, 8) = 0,INDEX(AB:AB,ROW()),INDEX(AF:AF,ROW()-1))</f>
        <v>1488.2104229559213</v>
      </c>
      <c r="AE45" s="193" cm="1">
        <f t="array" aca="1" ref="AE45" ca="1">_xll.RiskUniform($B$30,$D$30)</f>
        <v>25</v>
      </c>
      <c r="AF45" s="193">
        <f t="shared" ca="1" si="30"/>
        <v>1513.2104229559213</v>
      </c>
      <c r="AG45" s="194">
        <f t="shared" ca="1" si="4"/>
        <v>174.66666666666674</v>
      </c>
      <c r="AH45" s="196" t="str">
        <f t="shared" ca="1" si="5"/>
        <v>Not Yet</v>
      </c>
      <c r="AI45" s="197">
        <f t="shared" ca="1" si="16"/>
        <v>1113.2104229559213</v>
      </c>
      <c r="AJ45" s="198" cm="1">
        <f t="array" aca="1" ref="AJ45" ca="1">_xll.RiskBernoulli(0.02)</f>
        <v>0.02</v>
      </c>
      <c r="AK45" s="188">
        <f t="shared" ca="1" si="17"/>
        <v>1113.2104229559213</v>
      </c>
      <c r="AL45" s="188">
        <f t="shared" ca="1" si="6"/>
        <v>80</v>
      </c>
      <c r="AM45" s="188">
        <f t="shared" ca="1" si="7"/>
        <v>100</v>
      </c>
      <c r="AN45" s="188">
        <f t="shared" ca="1" si="8"/>
        <v>440</v>
      </c>
      <c r="AO45" s="199">
        <f t="shared" ca="1" si="9"/>
        <v>174.66666666666674</v>
      </c>
      <c r="AP45" s="188">
        <f t="shared" ca="1" si="10"/>
        <v>0.02</v>
      </c>
      <c r="AQ45" s="212">
        <f t="shared" ca="1" si="18"/>
        <v>1</v>
      </c>
      <c r="AR45" s="188">
        <f t="shared" ca="1" si="19"/>
        <v>1113.2104229559213</v>
      </c>
    </row>
    <row r="46" spans="1:44" x14ac:dyDescent="0.25">
      <c r="B46" s="189">
        <v>5</v>
      </c>
      <c r="C46" s="190" cm="1">
        <f t="array" aca="1" ref="C46" ca="1">_xll.RiskGamma(1,1/$B$5)</f>
        <v>100</v>
      </c>
      <c r="D46" s="191">
        <f t="shared" ca="1" si="20"/>
        <v>500</v>
      </c>
      <c r="E46" s="192">
        <f t="shared" ca="1" si="21"/>
        <v>540</v>
      </c>
      <c r="F46" s="193" cm="1">
        <f t="array" aca="1" ref="F46" ca="1">_xll.RiskPert($B$8,$E$8,$D$8)</f>
        <v>50</v>
      </c>
      <c r="G46" s="193">
        <f t="shared" ca="1" si="22"/>
        <v>590</v>
      </c>
      <c r="H46" s="194">
        <f t="shared" ca="1" si="11"/>
        <v>90</v>
      </c>
      <c r="I46" s="190">
        <f t="shared" ca="1" si="23"/>
        <v>590</v>
      </c>
      <c r="J46" s="195" cm="1">
        <f t="array" aca="1" ref="J46" ca="1">_xll.RiskUniform($B$12,$D$12)</f>
        <v>60</v>
      </c>
      <c r="K46" s="195">
        <f t="shared" ca="1" si="24"/>
        <v>650</v>
      </c>
      <c r="L46" s="191">
        <f t="shared" ca="1" si="25"/>
        <v>0</v>
      </c>
      <c r="M46" s="192">
        <f t="shared" ca="1" si="26"/>
        <v>650</v>
      </c>
      <c r="N46" s="193" cm="1">
        <f t="array" aca="1" ref="N46" ca="1">_xll.RiskWeibull($B$15,$C$15)</f>
        <v>93.543756289254645</v>
      </c>
      <c r="O46" s="193">
        <f t="shared" ca="1" si="27"/>
        <v>743.54375628925459</v>
      </c>
      <c r="P46" s="194">
        <f t="shared" ca="1" si="12"/>
        <v>0</v>
      </c>
      <c r="Q46" s="190">
        <f t="shared" ca="1" si="28"/>
        <v>743.54375628925459</v>
      </c>
      <c r="R46" s="195" cm="1">
        <f t="array" aca="1" ref="R46" ca="1">_xll.RiskGamma(_xll.RiskSimtable($B$18:$B$19),1/_xll.RiskSimtable($C$18:$C$19))</f>
        <v>100</v>
      </c>
      <c r="S46" s="195" cm="1">
        <f t="array" aca="1" ref="S46" ca="1">_xll.RiskUniform($B$21,$C$21)</f>
        <v>20</v>
      </c>
      <c r="T46" s="195">
        <f t="shared" ca="1" si="29"/>
        <v>863.54375628925459</v>
      </c>
      <c r="U46" s="191">
        <f t="shared" ca="1" si="13"/>
        <v>100</v>
      </c>
      <c r="V46" s="192">
        <f t="shared" ca="1" si="14"/>
        <v>1193.5437562892546</v>
      </c>
      <c r="W46" s="193">
        <v>120</v>
      </c>
      <c r="X46" s="193">
        <f t="shared" ca="1" si="0"/>
        <v>1313.5437562892546</v>
      </c>
      <c r="Y46" s="194">
        <f t="shared" ca="1" si="1"/>
        <v>330</v>
      </c>
      <c r="Z46" s="190">
        <f t="shared" ca="1" si="2"/>
        <v>1313.5437562892546</v>
      </c>
      <c r="AA46" s="195" cm="1">
        <f t="array" aca="1" ref="AA46" ca="1">_xll.RiskPert($B$27,$C$27,$D$27)</f>
        <v>99.666666666666671</v>
      </c>
      <c r="AB46" s="195">
        <f t="shared" ca="1" si="15"/>
        <v>1413.2104229559213</v>
      </c>
      <c r="AC46" s="191">
        <f t="shared" ca="1" si="3"/>
        <v>0</v>
      </c>
      <c r="AD46" s="192" cm="1">
        <f t="array" aca="1" ref="AD46" ca="1">IF(MOD(ROW()-42, 8) = 0,INDEX(AB:AB,ROW()),INDEX(AF:AF,ROW()-1))</f>
        <v>1513.2104229559213</v>
      </c>
      <c r="AE46" s="193" cm="1">
        <f t="array" aca="1" ref="AE46" ca="1">_xll.RiskUniform($B$30,$D$30)</f>
        <v>25</v>
      </c>
      <c r="AF46" s="193">
        <f t="shared" ca="1" si="30"/>
        <v>1538.2104229559213</v>
      </c>
      <c r="AG46" s="194">
        <f t="shared" ca="1" si="4"/>
        <v>199.66666666666674</v>
      </c>
      <c r="AH46" s="196" t="str">
        <f t="shared" ca="1" si="5"/>
        <v>Not Yet</v>
      </c>
      <c r="AI46" s="197">
        <f t="shared" ca="1" si="16"/>
        <v>1038.2104229559213</v>
      </c>
      <c r="AJ46" s="198" cm="1">
        <f t="array" aca="1" ref="AJ46" ca="1">_xll.RiskBernoulli(0.02)</f>
        <v>0.02</v>
      </c>
      <c r="AK46" s="188">
        <f t="shared" ca="1" si="17"/>
        <v>1038.2104229559213</v>
      </c>
      <c r="AL46" s="188">
        <f t="shared" ca="1" si="6"/>
        <v>90</v>
      </c>
      <c r="AM46" s="188">
        <f t="shared" ca="1" si="7"/>
        <v>100</v>
      </c>
      <c r="AN46" s="188">
        <f t="shared" ca="1" si="8"/>
        <v>330</v>
      </c>
      <c r="AO46" s="199">
        <f t="shared" ca="1" si="9"/>
        <v>199.66666666666674</v>
      </c>
      <c r="AP46" s="188">
        <f t="shared" ca="1" si="10"/>
        <v>0.02</v>
      </c>
      <c r="AQ46" s="212">
        <f t="shared" ca="1" si="18"/>
        <v>1</v>
      </c>
      <c r="AR46" s="188">
        <f t="shared" ca="1" si="19"/>
        <v>1038.2104229559213</v>
      </c>
    </row>
    <row r="47" spans="1:44" x14ac:dyDescent="0.25">
      <c r="B47" s="189">
        <v>6</v>
      </c>
      <c r="C47" s="190" cm="1">
        <f t="array" aca="1" ref="C47" ca="1">_xll.RiskGamma(1,1/$B$5)</f>
        <v>100</v>
      </c>
      <c r="D47" s="191">
        <f t="shared" ca="1" si="20"/>
        <v>600</v>
      </c>
      <c r="E47" s="192">
        <f t="shared" ca="1" si="21"/>
        <v>650</v>
      </c>
      <c r="F47" s="193" cm="1">
        <f t="array" aca="1" ref="F47" ca="1">_xll.RiskPert($B$8,$E$8,$D$8)</f>
        <v>50</v>
      </c>
      <c r="G47" s="193">
        <f t="shared" ca="1" si="22"/>
        <v>700</v>
      </c>
      <c r="H47" s="194">
        <f t="shared" ca="1" si="11"/>
        <v>100</v>
      </c>
      <c r="I47" s="190">
        <f t="shared" ca="1" si="23"/>
        <v>700</v>
      </c>
      <c r="J47" s="195" cm="1">
        <f t="array" aca="1" ref="J47" ca="1">_xll.RiskUniform($B$12,$D$12)</f>
        <v>60</v>
      </c>
      <c r="K47" s="195">
        <f t="shared" ca="1" si="24"/>
        <v>760</v>
      </c>
      <c r="L47" s="191">
        <f t="shared" ca="1" si="25"/>
        <v>0</v>
      </c>
      <c r="M47" s="192">
        <f t="shared" ca="1" si="26"/>
        <v>760</v>
      </c>
      <c r="N47" s="193" cm="1">
        <f t="array" aca="1" ref="N47" ca="1">_xll.RiskWeibull($B$15,$C$15)</f>
        <v>93.543756289254645</v>
      </c>
      <c r="O47" s="193">
        <f t="shared" ca="1" si="27"/>
        <v>853.54375628925459</v>
      </c>
      <c r="P47" s="194">
        <f t="shared" ca="1" si="12"/>
        <v>0</v>
      </c>
      <c r="Q47" s="190">
        <f t="shared" ca="1" si="28"/>
        <v>853.54375628925459</v>
      </c>
      <c r="R47" s="195" cm="1">
        <f t="array" aca="1" ref="R47" ca="1">_xll.RiskGamma(_xll.RiskSimtable($B$18:$B$19),1/_xll.RiskSimtable($C$18:$C$19))</f>
        <v>100</v>
      </c>
      <c r="S47" s="195" cm="1">
        <f t="array" aca="1" ref="S47" ca="1">_xll.RiskUniform($B$21,$C$21)</f>
        <v>20</v>
      </c>
      <c r="T47" s="195">
        <f t="shared" ca="1" si="29"/>
        <v>973.54375628925459</v>
      </c>
      <c r="U47" s="191">
        <f t="shared" ca="1" si="13"/>
        <v>100</v>
      </c>
      <c r="V47" s="192">
        <f t="shared" ca="1" si="14"/>
        <v>1193.5437562892546</v>
      </c>
      <c r="W47" s="193">
        <v>120</v>
      </c>
      <c r="X47" s="193">
        <f t="shared" ca="1" si="0"/>
        <v>1313.5437562892546</v>
      </c>
      <c r="Y47" s="194">
        <f t="shared" ca="1" si="1"/>
        <v>220</v>
      </c>
      <c r="Z47" s="190">
        <f t="shared" ca="1" si="2"/>
        <v>1313.5437562892546</v>
      </c>
      <c r="AA47" s="195" cm="1">
        <f t="array" aca="1" ref="AA47" ca="1">_xll.RiskPert($B$27,$C$27,$D$27)</f>
        <v>99.666666666666671</v>
      </c>
      <c r="AB47" s="195">
        <f t="shared" ca="1" si="15"/>
        <v>1413.2104229559213</v>
      </c>
      <c r="AC47" s="191">
        <f t="shared" ca="1" si="3"/>
        <v>0</v>
      </c>
      <c r="AD47" s="192" cm="1">
        <f t="array" aca="1" ref="AD47" ca="1">IF(MOD(ROW()-42, 8) = 0,INDEX(AB:AB,ROW()),INDEX(AF:AF,ROW()-1))</f>
        <v>1538.2104229559213</v>
      </c>
      <c r="AE47" s="193" cm="1">
        <f t="array" aca="1" ref="AE47" ca="1">_xll.RiskUniform($B$30,$D$30)</f>
        <v>25</v>
      </c>
      <c r="AF47" s="193">
        <f t="shared" ca="1" si="30"/>
        <v>1563.2104229559213</v>
      </c>
      <c r="AG47" s="194">
        <f t="shared" ca="1" si="4"/>
        <v>224.66666666666674</v>
      </c>
      <c r="AH47" s="196" t="str">
        <f t="shared" ca="1" si="5"/>
        <v>Not Yet</v>
      </c>
      <c r="AI47" s="197">
        <f t="shared" ca="1" si="16"/>
        <v>963.21042295592133</v>
      </c>
      <c r="AJ47" s="198" cm="1">
        <f t="array" aca="1" ref="AJ47" ca="1">_xll.RiskBernoulli(0.02)</f>
        <v>0.02</v>
      </c>
      <c r="AK47" s="188">
        <f t="shared" ca="1" si="17"/>
        <v>963.21042295592133</v>
      </c>
      <c r="AL47" s="188">
        <f t="shared" ca="1" si="6"/>
        <v>100</v>
      </c>
      <c r="AM47" s="188">
        <f t="shared" ca="1" si="7"/>
        <v>100</v>
      </c>
      <c r="AN47" s="188">
        <f t="shared" ca="1" si="8"/>
        <v>220</v>
      </c>
      <c r="AO47" s="199">
        <f t="shared" ca="1" si="9"/>
        <v>224.66666666666674</v>
      </c>
      <c r="AP47" s="188">
        <f t="shared" ca="1" si="10"/>
        <v>0.02</v>
      </c>
      <c r="AQ47" s="212">
        <f t="shared" ca="1" si="18"/>
        <v>1</v>
      </c>
      <c r="AR47" s="188">
        <f t="shared" ca="1" si="19"/>
        <v>963.21042295592133</v>
      </c>
    </row>
    <row r="48" spans="1:44" x14ac:dyDescent="0.25">
      <c r="B48" s="189">
        <v>7</v>
      </c>
      <c r="C48" s="190" cm="1">
        <f t="array" aca="1" ref="C48" ca="1">_xll.RiskGamma(1,1/$B$5)</f>
        <v>100</v>
      </c>
      <c r="D48" s="191">
        <f t="shared" ca="1" si="20"/>
        <v>700</v>
      </c>
      <c r="E48" s="192">
        <f t="shared" ca="1" si="21"/>
        <v>760</v>
      </c>
      <c r="F48" s="193" cm="1">
        <f t="array" aca="1" ref="F48" ca="1">_xll.RiskPert($B$8,$E$8,$D$8)</f>
        <v>50</v>
      </c>
      <c r="G48" s="193">
        <f t="shared" ca="1" si="22"/>
        <v>810</v>
      </c>
      <c r="H48" s="194">
        <f t="shared" ca="1" si="11"/>
        <v>110</v>
      </c>
      <c r="I48" s="190">
        <f t="shared" ca="1" si="23"/>
        <v>810</v>
      </c>
      <c r="J48" s="195" cm="1">
        <f t="array" aca="1" ref="J48" ca="1">_xll.RiskUniform($B$12,$D$12)</f>
        <v>60</v>
      </c>
      <c r="K48" s="195">
        <f t="shared" ca="1" si="24"/>
        <v>870</v>
      </c>
      <c r="L48" s="191">
        <f t="shared" ca="1" si="25"/>
        <v>0</v>
      </c>
      <c r="M48" s="192">
        <f t="shared" ref="M48:M111" ca="1" si="31">MAX(O47,K48)</f>
        <v>870</v>
      </c>
      <c r="N48" s="193" cm="1">
        <f t="array" aca="1" ref="N48" ca="1">_xll.RiskWeibull($B$15,$C$15)</f>
        <v>93.543756289254645</v>
      </c>
      <c r="O48" s="193">
        <f t="shared" ca="1" si="27"/>
        <v>963.54375628925459</v>
      </c>
      <c r="P48" s="194">
        <f t="shared" ca="1" si="12"/>
        <v>0</v>
      </c>
      <c r="Q48" s="190">
        <f t="shared" ca="1" si="28"/>
        <v>963.54375628925459</v>
      </c>
      <c r="R48" s="195" cm="1">
        <f t="array" aca="1" ref="R48" ca="1">_xll.RiskGamma(_xll.RiskSimtable($B$18:$B$19),1/_xll.RiskSimtable($C$18:$C$19))</f>
        <v>100</v>
      </c>
      <c r="S48" s="195" cm="1">
        <f t="array" aca="1" ref="S48" ca="1">_xll.RiskUniform($B$21,$C$21)</f>
        <v>20</v>
      </c>
      <c r="T48" s="195">
        <f t="shared" ca="1" si="29"/>
        <v>1083.5437562892546</v>
      </c>
      <c r="U48" s="191">
        <f t="shared" ca="1" si="13"/>
        <v>100</v>
      </c>
      <c r="V48" s="192">
        <f t="shared" ca="1" si="14"/>
        <v>1193.5437562892546</v>
      </c>
      <c r="W48" s="193">
        <v>120</v>
      </c>
      <c r="X48" s="193">
        <f t="shared" ca="1" si="0"/>
        <v>1313.5437562892546</v>
      </c>
      <c r="Y48" s="194">
        <f t="shared" ca="1" si="1"/>
        <v>110</v>
      </c>
      <c r="Z48" s="190">
        <f t="shared" ca="1" si="2"/>
        <v>1313.5437562892546</v>
      </c>
      <c r="AA48" s="195" cm="1">
        <f t="array" aca="1" ref="AA48" ca="1">_xll.RiskPert($B$27,$C$27,$D$27)</f>
        <v>99.666666666666671</v>
      </c>
      <c r="AB48" s="195">
        <f t="shared" ca="1" si="15"/>
        <v>1413.2104229559213</v>
      </c>
      <c r="AC48" s="191">
        <f t="shared" ca="1" si="3"/>
        <v>0</v>
      </c>
      <c r="AD48" s="192" cm="1">
        <f t="array" aca="1" ref="AD48" ca="1">IF(MOD(ROW()-42, 8) = 0,INDEX(AB:AB,ROW()),INDEX(AF:AF,ROW()-1))</f>
        <v>1563.2104229559213</v>
      </c>
      <c r="AE48" s="193" cm="1">
        <f t="array" aca="1" ref="AE48" ca="1">_xll.RiskUniform($B$30,$D$30)</f>
        <v>25</v>
      </c>
      <c r="AF48" s="193">
        <f t="shared" ca="1" si="30"/>
        <v>1588.2104229559213</v>
      </c>
      <c r="AG48" s="194">
        <f t="shared" ca="1" si="4"/>
        <v>249.66666666666674</v>
      </c>
      <c r="AH48" s="196" t="str">
        <f t="shared" ca="1" si="5"/>
        <v>Not Yet</v>
      </c>
      <c r="AI48" s="197">
        <f t="shared" ca="1" si="16"/>
        <v>888.21042295592133</v>
      </c>
      <c r="AJ48" s="198" cm="1">
        <f t="array" aca="1" ref="AJ48" ca="1">_xll.RiskBernoulli(0.02)</f>
        <v>0.02</v>
      </c>
      <c r="AK48" s="188">
        <f t="shared" ca="1" si="17"/>
        <v>888.21042295592133</v>
      </c>
      <c r="AL48" s="188">
        <f t="shared" ca="1" si="6"/>
        <v>110</v>
      </c>
      <c r="AM48" s="188">
        <f t="shared" ca="1" si="7"/>
        <v>100</v>
      </c>
      <c r="AN48" s="188">
        <f t="shared" ca="1" si="8"/>
        <v>110</v>
      </c>
      <c r="AO48" s="199">
        <f t="shared" ca="1" si="9"/>
        <v>249.66666666666674</v>
      </c>
      <c r="AP48" s="188">
        <f t="shared" ca="1" si="10"/>
        <v>0.02</v>
      </c>
      <c r="AQ48" s="212">
        <f t="shared" ca="1" si="18"/>
        <v>1</v>
      </c>
      <c r="AR48" s="188">
        <f t="shared" ca="1" si="19"/>
        <v>888.21042295592133</v>
      </c>
    </row>
    <row r="49" spans="2:44" x14ac:dyDescent="0.25">
      <c r="B49" s="200">
        <v>8</v>
      </c>
      <c r="C49" s="201" cm="1">
        <f t="array" aca="1" ref="C49" ca="1">_xll.RiskGamma(1,1/$B$5)</f>
        <v>100</v>
      </c>
      <c r="D49" s="202">
        <f t="shared" ca="1" si="20"/>
        <v>800</v>
      </c>
      <c r="E49" s="203">
        <f t="shared" ca="1" si="21"/>
        <v>870</v>
      </c>
      <c r="F49" s="204" cm="1">
        <f t="array" aca="1" ref="F49" ca="1">_xll.RiskPert($B$8,$E$8,$D$8)</f>
        <v>50</v>
      </c>
      <c r="G49" s="204">
        <f t="shared" ca="1" si="22"/>
        <v>920</v>
      </c>
      <c r="H49" s="205">
        <f t="shared" ca="1" si="11"/>
        <v>120</v>
      </c>
      <c r="I49" s="201">
        <f t="shared" ca="1" si="23"/>
        <v>920</v>
      </c>
      <c r="J49" s="206" cm="1">
        <f t="array" aca="1" ref="J49" ca="1">_xll.RiskUniform($B$12,$D$12)</f>
        <v>60</v>
      </c>
      <c r="K49" s="206">
        <f t="shared" ca="1" si="24"/>
        <v>980</v>
      </c>
      <c r="L49" s="202">
        <f t="shared" ca="1" si="25"/>
        <v>0</v>
      </c>
      <c r="M49" s="203">
        <f t="shared" ca="1" si="31"/>
        <v>980</v>
      </c>
      <c r="N49" s="204" cm="1">
        <f t="array" aca="1" ref="N49" ca="1">_xll.RiskWeibull($B$15,$C$15)</f>
        <v>93.543756289254645</v>
      </c>
      <c r="O49" s="204">
        <f t="shared" ca="1" si="27"/>
        <v>1073.5437562892546</v>
      </c>
      <c r="P49" s="205">
        <f t="shared" ca="1" si="12"/>
        <v>0</v>
      </c>
      <c r="Q49" s="201">
        <f t="shared" ca="1" si="28"/>
        <v>1073.5437562892546</v>
      </c>
      <c r="R49" s="206" cm="1">
        <f t="array" aca="1" ref="R49" ca="1">_xll.RiskGamma(_xll.RiskSimtable($B$18:$B$19),1/_xll.RiskSimtable($C$18:$C$19))</f>
        <v>100</v>
      </c>
      <c r="S49" s="206" cm="1">
        <f t="array" aca="1" ref="S49" ca="1">_xll.RiskUniform($B$21,$C$21)</f>
        <v>20</v>
      </c>
      <c r="T49" s="206">
        <f t="shared" ca="1" si="29"/>
        <v>1193.5437562892546</v>
      </c>
      <c r="U49" s="202">
        <f t="shared" ca="1" si="13"/>
        <v>100</v>
      </c>
      <c r="V49" s="203">
        <f t="shared" ca="1" si="14"/>
        <v>1193.5437562892546</v>
      </c>
      <c r="W49" s="204">
        <v>120</v>
      </c>
      <c r="X49" s="204">
        <f t="shared" ca="1" si="0"/>
        <v>1313.5437562892546</v>
      </c>
      <c r="Y49" s="205">
        <f t="shared" ca="1" si="1"/>
        <v>0</v>
      </c>
      <c r="Z49" s="201">
        <f t="shared" ca="1" si="2"/>
        <v>1313.5437562892546</v>
      </c>
      <c r="AA49" s="206" cm="1">
        <f t="array" aca="1" ref="AA49" ca="1">_xll.RiskPert($B$27,$C$27,$D$27)</f>
        <v>99.666666666666671</v>
      </c>
      <c r="AB49" s="206">
        <f t="shared" ca="1" si="15"/>
        <v>1413.2104229559213</v>
      </c>
      <c r="AC49" s="202">
        <f t="shared" ca="1" si="3"/>
        <v>0</v>
      </c>
      <c r="AD49" s="203" cm="1">
        <f t="array" aca="1" ref="AD49" ca="1">IF(MOD(ROW()-42, 8) = 0,INDEX(AB:AB,ROW()),INDEX(AF:AF,ROW()-1))</f>
        <v>1588.2104229559213</v>
      </c>
      <c r="AE49" s="204" cm="1">
        <f t="array" aca="1" ref="AE49" ca="1">_xll.RiskUniform($B$30,$D$30)</f>
        <v>25</v>
      </c>
      <c r="AF49" s="204">
        <f t="shared" ca="1" si="30"/>
        <v>1613.2104229559213</v>
      </c>
      <c r="AG49" s="205">
        <f t="shared" ca="1" si="4"/>
        <v>274.66666666666674</v>
      </c>
      <c r="AH49" s="207" t="str">
        <f t="shared" ca="1" si="5"/>
        <v>Not Yet</v>
      </c>
      <c r="AI49" s="208">
        <f t="shared" ca="1" si="16"/>
        <v>813.21042295592133</v>
      </c>
      <c r="AJ49" s="209" cm="1">
        <f t="array" aca="1" ref="AJ49" ca="1">_xll.RiskBernoulli(0.02)</f>
        <v>0.02</v>
      </c>
      <c r="AK49" s="210">
        <f t="shared" ca="1" si="17"/>
        <v>813.21042295592133</v>
      </c>
      <c r="AL49" s="210">
        <f t="shared" ca="1" si="6"/>
        <v>120</v>
      </c>
      <c r="AM49" s="210">
        <f t="shared" ca="1" si="7"/>
        <v>100</v>
      </c>
      <c r="AN49" s="210">
        <f t="shared" ca="1" si="8"/>
        <v>0</v>
      </c>
      <c r="AO49" s="211">
        <f t="shared" ca="1" si="9"/>
        <v>274.66666666666674</v>
      </c>
      <c r="AP49" s="210">
        <f t="shared" ca="1" si="10"/>
        <v>0.02</v>
      </c>
      <c r="AQ49" s="214">
        <f t="shared" ca="1" si="18"/>
        <v>1</v>
      </c>
      <c r="AR49" s="210">
        <f t="shared" ca="1" si="19"/>
        <v>813.21042295592133</v>
      </c>
    </row>
    <row r="50" spans="2:44" x14ac:dyDescent="0.25">
      <c r="B50" s="176">
        <v>9</v>
      </c>
      <c r="C50" s="177" cm="1">
        <f t="array" aca="1" ref="C50" ca="1">_xll.RiskGamma(1,1/$B$5)</f>
        <v>100</v>
      </c>
      <c r="D50" s="178">
        <f t="shared" ca="1" si="20"/>
        <v>900</v>
      </c>
      <c r="E50" s="179">
        <f t="shared" ca="1" si="21"/>
        <v>980</v>
      </c>
      <c r="F50" s="180" cm="1">
        <f t="array" aca="1" ref="F50" ca="1">_xll.RiskPert($B$8,$E$8,$D$8)</f>
        <v>50</v>
      </c>
      <c r="G50" s="180">
        <f t="shared" ca="1" si="22"/>
        <v>1030</v>
      </c>
      <c r="H50" s="181">
        <f t="shared" ca="1" si="11"/>
        <v>130</v>
      </c>
      <c r="I50" s="177">
        <f t="shared" ca="1" si="23"/>
        <v>1030</v>
      </c>
      <c r="J50" s="182" cm="1">
        <f t="array" aca="1" ref="J50" ca="1">_xll.RiskUniform($B$12,$D$12)</f>
        <v>60</v>
      </c>
      <c r="K50" s="182">
        <f t="shared" ca="1" si="24"/>
        <v>1090</v>
      </c>
      <c r="L50" s="178">
        <f t="shared" ca="1" si="25"/>
        <v>0</v>
      </c>
      <c r="M50" s="179">
        <f t="shared" ca="1" si="31"/>
        <v>1090</v>
      </c>
      <c r="N50" s="180" cm="1">
        <f t="array" aca="1" ref="N50" ca="1">_xll.RiskWeibull($B$15,$C$15)</f>
        <v>93.543756289254645</v>
      </c>
      <c r="O50" s="180">
        <f t="shared" ca="1" si="27"/>
        <v>1183.5437562892546</v>
      </c>
      <c r="P50" s="181">
        <f t="shared" ca="1" si="12"/>
        <v>0</v>
      </c>
      <c r="Q50" s="177">
        <f t="shared" ca="1" si="28"/>
        <v>1183.5437562892546</v>
      </c>
      <c r="R50" s="182" cm="1">
        <f t="array" aca="1" ref="R50" ca="1">_xll.RiskGamma(_xll.RiskSimtable($B$18:$B$19),1/_xll.RiskSimtable($C$18:$C$19))</f>
        <v>100</v>
      </c>
      <c r="S50" s="182" cm="1">
        <f t="array" aca="1" ref="S50" ca="1">_xll.RiskUniform($B$21,$C$21)</f>
        <v>20</v>
      </c>
      <c r="T50" s="182">
        <f t="shared" ca="1" si="29"/>
        <v>1303.5437562892546</v>
      </c>
      <c r="U50" s="178">
        <f t="shared" ca="1" si="13"/>
        <v>100</v>
      </c>
      <c r="V50" s="179">
        <f ca="1">$T$57</f>
        <v>2073.5437562892548</v>
      </c>
      <c r="W50" s="180">
        <v>120</v>
      </c>
      <c r="X50" s="180">
        <f t="shared" ca="1" si="0"/>
        <v>2193.5437562892548</v>
      </c>
      <c r="Y50" s="181">
        <f t="shared" ca="1" si="1"/>
        <v>770.00000000000023</v>
      </c>
      <c r="Z50" s="177">
        <f t="shared" ca="1" si="2"/>
        <v>2193.5437562892548</v>
      </c>
      <c r="AA50" s="182" cm="1">
        <f t="array" aca="1" ref="AA50" ca="1">_xll.RiskPert($B$27,$C$27,$D$27)</f>
        <v>99.666666666666671</v>
      </c>
      <c r="AB50" s="182">
        <f t="shared" ca="1" si="15"/>
        <v>2293.2104229559213</v>
      </c>
      <c r="AC50" s="178">
        <f t="shared" ca="1" si="3"/>
        <v>0</v>
      </c>
      <c r="AD50" s="179" cm="1">
        <f t="array" aca="1" ref="AD50" ca="1">IF(MOD(ROW()-42, 8) = 0,INDEX(AB:AB,ROW()),INDEX(AF:AF,ROW()-1))</f>
        <v>2293.2104229559213</v>
      </c>
      <c r="AE50" s="180" cm="1">
        <f t="array" aca="1" ref="AE50" ca="1">_xll.RiskUniform($B$30,$D$30)</f>
        <v>25</v>
      </c>
      <c r="AF50" s="180">
        <f t="shared" ca="1" si="30"/>
        <v>2318.2104229559213</v>
      </c>
      <c r="AG50" s="181">
        <f t="shared" ca="1" si="4"/>
        <v>99.666666666666515</v>
      </c>
      <c r="AH50" s="183" t="str">
        <f t="shared" ca="1" si="5"/>
        <v>Not Yet</v>
      </c>
      <c r="AI50" s="184">
        <f t="shared" ca="1" si="16"/>
        <v>1418.2104229559213</v>
      </c>
      <c r="AJ50" s="185" cm="1">
        <f t="array" aca="1" ref="AJ50" ca="1">_xll.RiskBernoulli(0.02)</f>
        <v>0.02</v>
      </c>
      <c r="AK50" s="186">
        <f t="shared" ca="1" si="17"/>
        <v>1418.2104229559213</v>
      </c>
      <c r="AL50" s="186">
        <f t="shared" ca="1" si="6"/>
        <v>130</v>
      </c>
      <c r="AM50" s="186">
        <f t="shared" ca="1" si="7"/>
        <v>100</v>
      </c>
      <c r="AN50" s="186">
        <f t="shared" ca="1" si="8"/>
        <v>770.00000000000023</v>
      </c>
      <c r="AO50" s="187">
        <f t="shared" ca="1" si="9"/>
        <v>99.666666666666515</v>
      </c>
      <c r="AP50" s="188">
        <f t="shared" ca="1" si="10"/>
        <v>0.02</v>
      </c>
      <c r="AQ50" s="186">
        <f t="shared" ca="1" si="18"/>
        <v>1</v>
      </c>
      <c r="AR50" s="186">
        <f t="shared" ca="1" si="19"/>
        <v>1418.2104229559213</v>
      </c>
    </row>
    <row r="51" spans="2:44" x14ac:dyDescent="0.25">
      <c r="B51" s="189">
        <v>10</v>
      </c>
      <c r="C51" s="190" cm="1">
        <f t="array" aca="1" ref="C51" ca="1">_xll.RiskGamma(1,1/$B$5)</f>
        <v>100</v>
      </c>
      <c r="D51" s="191">
        <f t="shared" ca="1" si="20"/>
        <v>1000</v>
      </c>
      <c r="E51" s="192">
        <f t="shared" ca="1" si="21"/>
        <v>1090</v>
      </c>
      <c r="F51" s="193" cm="1">
        <f t="array" aca="1" ref="F51" ca="1">_xll.RiskPert($B$8,$E$8,$D$8)</f>
        <v>50</v>
      </c>
      <c r="G51" s="193">
        <f t="shared" ca="1" si="22"/>
        <v>1140</v>
      </c>
      <c r="H51" s="194">
        <f t="shared" ca="1" si="11"/>
        <v>140</v>
      </c>
      <c r="I51" s="190">
        <f t="shared" ca="1" si="23"/>
        <v>1140</v>
      </c>
      <c r="J51" s="195" cm="1">
        <f t="array" aca="1" ref="J51" ca="1">_xll.RiskUniform($B$12,$D$12)</f>
        <v>60</v>
      </c>
      <c r="K51" s="195">
        <f t="shared" ca="1" si="24"/>
        <v>1200</v>
      </c>
      <c r="L51" s="191">
        <f t="shared" ca="1" si="25"/>
        <v>0</v>
      </c>
      <c r="M51" s="192">
        <f t="shared" ca="1" si="31"/>
        <v>1200</v>
      </c>
      <c r="N51" s="193" cm="1">
        <f t="array" aca="1" ref="N51" ca="1">_xll.RiskWeibull($B$15,$C$15)</f>
        <v>93.543756289254645</v>
      </c>
      <c r="O51" s="193">
        <f t="shared" ca="1" si="27"/>
        <v>1293.5437562892546</v>
      </c>
      <c r="P51" s="194">
        <f t="shared" ca="1" si="12"/>
        <v>0</v>
      </c>
      <c r="Q51" s="190">
        <f t="shared" ca="1" si="28"/>
        <v>1293.5437562892546</v>
      </c>
      <c r="R51" s="195" cm="1">
        <f t="array" aca="1" ref="R51" ca="1">_xll.RiskGamma(_xll.RiskSimtable($B$18:$B$19),1/_xll.RiskSimtable($C$18:$C$19))</f>
        <v>100</v>
      </c>
      <c r="S51" s="195" cm="1">
        <f t="array" aca="1" ref="S51" ca="1">_xll.RiskUniform($B$21,$C$21)</f>
        <v>20</v>
      </c>
      <c r="T51" s="195">
        <f t="shared" ca="1" si="29"/>
        <v>1413.5437562892546</v>
      </c>
      <c r="U51" s="191">
        <f t="shared" ca="1" si="13"/>
        <v>100</v>
      </c>
      <c r="V51" s="192">
        <f t="shared" ref="V51:V57" ca="1" si="32">$T$57</f>
        <v>2073.5437562892548</v>
      </c>
      <c r="W51" s="193">
        <v>120</v>
      </c>
      <c r="X51" s="193">
        <f t="shared" ca="1" si="0"/>
        <v>2193.5437562892548</v>
      </c>
      <c r="Y51" s="194">
        <f t="shared" ca="1" si="1"/>
        <v>660.00000000000023</v>
      </c>
      <c r="Z51" s="190">
        <f t="shared" ca="1" si="2"/>
        <v>2193.5437562892548</v>
      </c>
      <c r="AA51" s="195" cm="1">
        <f t="array" aca="1" ref="AA51" ca="1">_xll.RiskPert($B$27,$C$27,$D$27)</f>
        <v>99.666666666666671</v>
      </c>
      <c r="AB51" s="195">
        <f t="shared" ca="1" si="15"/>
        <v>2293.2104229559213</v>
      </c>
      <c r="AC51" s="191">
        <f t="shared" ca="1" si="3"/>
        <v>0</v>
      </c>
      <c r="AD51" s="192" cm="1">
        <f t="array" aca="1" ref="AD51" ca="1">IF(MOD(ROW()-42, 8) = 0,INDEX(AB:AB,ROW()),INDEX(AF:AF,ROW()-1))</f>
        <v>2318.2104229559213</v>
      </c>
      <c r="AE51" s="193" cm="1">
        <f t="array" aca="1" ref="AE51" ca="1">_xll.RiskUniform($B$30,$D$30)</f>
        <v>25</v>
      </c>
      <c r="AF51" s="193">
        <f t="shared" ca="1" si="30"/>
        <v>2343.2104229559213</v>
      </c>
      <c r="AG51" s="194">
        <f t="shared" ca="1" si="4"/>
        <v>124.66666666666652</v>
      </c>
      <c r="AH51" s="196" t="str">
        <f t="shared" ca="1" si="5"/>
        <v>Not Yet</v>
      </c>
      <c r="AI51" s="197">
        <f t="shared" ca="1" si="16"/>
        <v>1343.2104229559213</v>
      </c>
      <c r="AJ51" s="198" cm="1">
        <f t="array" aca="1" ref="AJ51" ca="1">_xll.RiskBernoulli(0.02)</f>
        <v>0.02</v>
      </c>
      <c r="AK51" s="188">
        <f t="shared" ca="1" si="17"/>
        <v>1343.2104229559213</v>
      </c>
      <c r="AL51" s="188">
        <f t="shared" ca="1" si="6"/>
        <v>140</v>
      </c>
      <c r="AM51" s="188">
        <f t="shared" ca="1" si="7"/>
        <v>100</v>
      </c>
      <c r="AN51" s="188">
        <f t="shared" ca="1" si="8"/>
        <v>660.00000000000023</v>
      </c>
      <c r="AO51" s="199">
        <f t="shared" ca="1" si="9"/>
        <v>124.66666666666652</v>
      </c>
      <c r="AP51" s="188">
        <f t="shared" ca="1" si="10"/>
        <v>0.02</v>
      </c>
      <c r="AQ51" s="188">
        <f t="shared" ca="1" si="18"/>
        <v>1</v>
      </c>
      <c r="AR51" s="188">
        <f t="shared" ca="1" si="19"/>
        <v>1343.2104229559213</v>
      </c>
    </row>
    <row r="52" spans="2:44" x14ac:dyDescent="0.25">
      <c r="B52" s="189">
        <v>11</v>
      </c>
      <c r="C52" s="190" cm="1">
        <f t="array" aca="1" ref="C52" ca="1">_xll.RiskGamma(1,1/$B$5)</f>
        <v>100</v>
      </c>
      <c r="D52" s="191">
        <f t="shared" ca="1" si="20"/>
        <v>1100</v>
      </c>
      <c r="E52" s="192">
        <f t="shared" ca="1" si="21"/>
        <v>1200</v>
      </c>
      <c r="F52" s="193" cm="1">
        <f t="array" aca="1" ref="F52" ca="1">_xll.RiskPert($B$8,$E$8,$D$8)</f>
        <v>50</v>
      </c>
      <c r="G52" s="193">
        <f t="shared" ca="1" si="22"/>
        <v>1250</v>
      </c>
      <c r="H52" s="194">
        <f t="shared" ca="1" si="11"/>
        <v>150</v>
      </c>
      <c r="I52" s="190">
        <f t="shared" ca="1" si="23"/>
        <v>1250</v>
      </c>
      <c r="J52" s="195" cm="1">
        <f t="array" aca="1" ref="J52" ca="1">_xll.RiskUniform($B$12,$D$12)</f>
        <v>60</v>
      </c>
      <c r="K52" s="195">
        <f t="shared" ca="1" si="24"/>
        <v>1310</v>
      </c>
      <c r="L52" s="191">
        <f t="shared" ca="1" si="25"/>
        <v>0</v>
      </c>
      <c r="M52" s="192">
        <f t="shared" ca="1" si="31"/>
        <v>1310</v>
      </c>
      <c r="N52" s="193" cm="1">
        <f t="array" aca="1" ref="N52" ca="1">_xll.RiskWeibull($B$15,$C$15)</f>
        <v>93.543756289254645</v>
      </c>
      <c r="O52" s="193">
        <f t="shared" ca="1" si="27"/>
        <v>1403.5437562892546</v>
      </c>
      <c r="P52" s="194">
        <f t="shared" ca="1" si="12"/>
        <v>0</v>
      </c>
      <c r="Q52" s="190">
        <f t="shared" ca="1" si="28"/>
        <v>1403.5437562892546</v>
      </c>
      <c r="R52" s="195" cm="1">
        <f t="array" aca="1" ref="R52" ca="1">_xll.RiskGamma(_xll.RiskSimtable($B$18:$B$19),1/_xll.RiskSimtable($C$18:$C$19))</f>
        <v>100</v>
      </c>
      <c r="S52" s="195" cm="1">
        <f t="array" aca="1" ref="S52" ca="1">_xll.RiskUniform($B$21,$C$21)</f>
        <v>20</v>
      </c>
      <c r="T52" s="195">
        <f t="shared" ca="1" si="29"/>
        <v>1523.5437562892546</v>
      </c>
      <c r="U52" s="191">
        <f t="shared" ca="1" si="13"/>
        <v>100</v>
      </c>
      <c r="V52" s="192">
        <f t="shared" ca="1" si="32"/>
        <v>2073.5437562892548</v>
      </c>
      <c r="W52" s="193">
        <v>120</v>
      </c>
      <c r="X52" s="193">
        <f t="shared" ca="1" si="0"/>
        <v>2193.5437562892548</v>
      </c>
      <c r="Y52" s="194">
        <f t="shared" ca="1" si="1"/>
        <v>550.00000000000023</v>
      </c>
      <c r="Z52" s="190">
        <f t="shared" ca="1" si="2"/>
        <v>2193.5437562892548</v>
      </c>
      <c r="AA52" s="195" cm="1">
        <f t="array" aca="1" ref="AA52" ca="1">_xll.RiskPert($B$27,$C$27,$D$27)</f>
        <v>99.666666666666671</v>
      </c>
      <c r="AB52" s="195">
        <f t="shared" ca="1" si="15"/>
        <v>2293.2104229559213</v>
      </c>
      <c r="AC52" s="191">
        <f t="shared" ca="1" si="3"/>
        <v>0</v>
      </c>
      <c r="AD52" s="192" cm="1">
        <f t="array" aca="1" ref="AD52" ca="1">IF(MOD(ROW()-42, 8) = 0,INDEX(AB:AB,ROW()),INDEX(AF:AF,ROW()-1))</f>
        <v>2343.2104229559213</v>
      </c>
      <c r="AE52" s="193" cm="1">
        <f t="array" aca="1" ref="AE52" ca="1">_xll.RiskUniform($B$30,$D$30)</f>
        <v>25</v>
      </c>
      <c r="AF52" s="193">
        <f t="shared" ca="1" si="30"/>
        <v>2368.2104229559213</v>
      </c>
      <c r="AG52" s="194">
        <f t="shared" ca="1" si="4"/>
        <v>149.66666666666652</v>
      </c>
      <c r="AH52" s="196" t="str">
        <f t="shared" ca="1" si="5"/>
        <v>Not Yet</v>
      </c>
      <c r="AI52" s="197">
        <f t="shared" ca="1" si="16"/>
        <v>1268.2104229559213</v>
      </c>
      <c r="AJ52" s="198" cm="1">
        <f t="array" aca="1" ref="AJ52" ca="1">_xll.RiskBernoulli(0.02)</f>
        <v>0.02</v>
      </c>
      <c r="AK52" s="188">
        <f t="shared" ca="1" si="17"/>
        <v>1268.2104229559213</v>
      </c>
      <c r="AL52" s="188">
        <f t="shared" ca="1" si="6"/>
        <v>150</v>
      </c>
      <c r="AM52" s="188">
        <f t="shared" ca="1" si="7"/>
        <v>100</v>
      </c>
      <c r="AN52" s="188">
        <f t="shared" ca="1" si="8"/>
        <v>550.00000000000023</v>
      </c>
      <c r="AO52" s="199">
        <f t="shared" ca="1" si="9"/>
        <v>149.66666666666652</v>
      </c>
      <c r="AP52" s="188">
        <f t="shared" ca="1" si="10"/>
        <v>0.02</v>
      </c>
      <c r="AQ52" s="188">
        <f t="shared" ca="1" si="18"/>
        <v>1</v>
      </c>
      <c r="AR52" s="188">
        <f t="shared" ca="1" si="19"/>
        <v>1268.2104229559213</v>
      </c>
    </row>
    <row r="53" spans="2:44" x14ac:dyDescent="0.25">
      <c r="B53" s="189">
        <v>12</v>
      </c>
      <c r="C53" s="190" cm="1">
        <f t="array" aca="1" ref="C53" ca="1">_xll.RiskGamma(1,1/$B$5)</f>
        <v>100</v>
      </c>
      <c r="D53" s="191">
        <f t="shared" ca="1" si="20"/>
        <v>1200</v>
      </c>
      <c r="E53" s="192">
        <f t="shared" ca="1" si="21"/>
        <v>1310</v>
      </c>
      <c r="F53" s="193" cm="1">
        <f t="array" aca="1" ref="F53" ca="1">_xll.RiskPert($B$8,$E$8,$D$8)</f>
        <v>50</v>
      </c>
      <c r="G53" s="193">
        <f t="shared" ca="1" si="22"/>
        <v>1360</v>
      </c>
      <c r="H53" s="194">
        <f t="shared" ca="1" si="11"/>
        <v>160</v>
      </c>
      <c r="I53" s="190">
        <f t="shared" ca="1" si="23"/>
        <v>1360</v>
      </c>
      <c r="J53" s="195" cm="1">
        <f t="array" aca="1" ref="J53" ca="1">_xll.RiskUniform($B$12,$D$12)</f>
        <v>60</v>
      </c>
      <c r="K53" s="195">
        <f t="shared" ca="1" si="24"/>
        <v>1420</v>
      </c>
      <c r="L53" s="191">
        <f t="shared" ca="1" si="25"/>
        <v>0</v>
      </c>
      <c r="M53" s="192">
        <f t="shared" ca="1" si="31"/>
        <v>1420</v>
      </c>
      <c r="N53" s="193" cm="1">
        <f t="array" aca="1" ref="N53" ca="1">_xll.RiskWeibull($B$15,$C$15)</f>
        <v>93.543756289254645</v>
      </c>
      <c r="O53" s="193">
        <f t="shared" ca="1" si="27"/>
        <v>1513.5437562892546</v>
      </c>
      <c r="P53" s="194">
        <f t="shared" ca="1" si="12"/>
        <v>0</v>
      </c>
      <c r="Q53" s="190">
        <f t="shared" ca="1" si="28"/>
        <v>1513.5437562892546</v>
      </c>
      <c r="R53" s="195" cm="1">
        <f t="array" aca="1" ref="R53" ca="1">_xll.RiskGamma(_xll.RiskSimtable($B$18:$B$19),1/_xll.RiskSimtable($C$18:$C$19))</f>
        <v>100</v>
      </c>
      <c r="S53" s="195" cm="1">
        <f t="array" aca="1" ref="S53" ca="1">_xll.RiskUniform($B$21,$C$21)</f>
        <v>20</v>
      </c>
      <c r="T53" s="195">
        <f t="shared" ca="1" si="29"/>
        <v>1633.5437562892546</v>
      </c>
      <c r="U53" s="191">
        <f t="shared" ca="1" si="13"/>
        <v>100</v>
      </c>
      <c r="V53" s="192">
        <f t="shared" ca="1" si="32"/>
        <v>2073.5437562892548</v>
      </c>
      <c r="W53" s="193">
        <v>120</v>
      </c>
      <c r="X53" s="193">
        <f t="shared" ca="1" si="0"/>
        <v>2193.5437562892548</v>
      </c>
      <c r="Y53" s="194">
        <f t="shared" ca="1" si="1"/>
        <v>440.00000000000023</v>
      </c>
      <c r="Z53" s="190">
        <f t="shared" ca="1" si="2"/>
        <v>2193.5437562892548</v>
      </c>
      <c r="AA53" s="195" cm="1">
        <f t="array" aca="1" ref="AA53" ca="1">_xll.RiskPert($B$27,$C$27,$D$27)</f>
        <v>99.666666666666671</v>
      </c>
      <c r="AB53" s="195">
        <f t="shared" ca="1" si="15"/>
        <v>2293.2104229559213</v>
      </c>
      <c r="AC53" s="191">
        <f t="shared" ca="1" si="3"/>
        <v>0</v>
      </c>
      <c r="AD53" s="192" cm="1">
        <f t="array" aca="1" ref="AD53" ca="1">IF(MOD(ROW()-42, 8) = 0,INDEX(AB:AB,ROW()),INDEX(AF:AF,ROW()-1))</f>
        <v>2368.2104229559213</v>
      </c>
      <c r="AE53" s="193" cm="1">
        <f t="array" aca="1" ref="AE53" ca="1">_xll.RiskUniform($B$30,$D$30)</f>
        <v>25</v>
      </c>
      <c r="AF53" s="193">
        <f t="shared" ca="1" si="30"/>
        <v>2393.2104229559213</v>
      </c>
      <c r="AG53" s="194">
        <f t="shared" ca="1" si="4"/>
        <v>174.66666666666652</v>
      </c>
      <c r="AH53" s="196" t="str">
        <f t="shared" ca="1" si="5"/>
        <v>Not Yet</v>
      </c>
      <c r="AI53" s="197">
        <f t="shared" ca="1" si="16"/>
        <v>1193.2104229559213</v>
      </c>
      <c r="AJ53" s="198" cm="1">
        <f t="array" aca="1" ref="AJ53" ca="1">_xll.RiskBernoulli(0.02)</f>
        <v>0.02</v>
      </c>
      <c r="AK53" s="188">
        <f t="shared" ca="1" si="17"/>
        <v>1193.2104229559213</v>
      </c>
      <c r="AL53" s="188">
        <f t="shared" ca="1" si="6"/>
        <v>160</v>
      </c>
      <c r="AM53" s="188">
        <f t="shared" ca="1" si="7"/>
        <v>100</v>
      </c>
      <c r="AN53" s="188">
        <f t="shared" ca="1" si="8"/>
        <v>440.00000000000023</v>
      </c>
      <c r="AO53" s="199">
        <f t="shared" ca="1" si="9"/>
        <v>174.66666666666652</v>
      </c>
      <c r="AP53" s="188">
        <f t="shared" ca="1" si="10"/>
        <v>0.02</v>
      </c>
      <c r="AQ53" s="188">
        <f t="shared" ca="1" si="18"/>
        <v>1</v>
      </c>
      <c r="AR53" s="188">
        <f t="shared" ca="1" si="19"/>
        <v>1193.2104229559213</v>
      </c>
    </row>
    <row r="54" spans="2:44" x14ac:dyDescent="0.25">
      <c r="B54" s="189">
        <v>13</v>
      </c>
      <c r="C54" s="190" cm="1">
        <f t="array" aca="1" ref="C54" ca="1">_xll.RiskGamma(1,1/$B$5)</f>
        <v>100</v>
      </c>
      <c r="D54" s="191">
        <f t="shared" ca="1" si="20"/>
        <v>1300</v>
      </c>
      <c r="E54" s="192">
        <f t="shared" ca="1" si="21"/>
        <v>1420</v>
      </c>
      <c r="F54" s="193" cm="1">
        <f t="array" aca="1" ref="F54" ca="1">_xll.RiskPert($B$8,$E$8,$D$8)</f>
        <v>50</v>
      </c>
      <c r="G54" s="193">
        <f t="shared" ca="1" si="22"/>
        <v>1470</v>
      </c>
      <c r="H54" s="194">
        <f t="shared" ca="1" si="11"/>
        <v>170</v>
      </c>
      <c r="I54" s="190">
        <f t="shared" ca="1" si="23"/>
        <v>1470</v>
      </c>
      <c r="J54" s="195" cm="1">
        <f t="array" aca="1" ref="J54" ca="1">_xll.RiskUniform($B$12,$D$12)</f>
        <v>60</v>
      </c>
      <c r="K54" s="195">
        <f t="shared" ca="1" si="24"/>
        <v>1530</v>
      </c>
      <c r="L54" s="191">
        <f t="shared" ca="1" si="25"/>
        <v>0</v>
      </c>
      <c r="M54" s="192">
        <f t="shared" ca="1" si="31"/>
        <v>1530</v>
      </c>
      <c r="N54" s="193" cm="1">
        <f t="array" aca="1" ref="N54" ca="1">_xll.RiskWeibull($B$15,$C$15)</f>
        <v>93.543756289254645</v>
      </c>
      <c r="O54" s="193">
        <f t="shared" ca="1" si="27"/>
        <v>1623.5437562892546</v>
      </c>
      <c r="P54" s="194">
        <f t="shared" ca="1" si="12"/>
        <v>0</v>
      </c>
      <c r="Q54" s="190">
        <f t="shared" ca="1" si="28"/>
        <v>1623.5437562892546</v>
      </c>
      <c r="R54" s="195" cm="1">
        <f t="array" aca="1" ref="R54" ca="1">_xll.RiskGamma(_xll.RiskSimtable($B$18:$B$19),1/_xll.RiskSimtable($C$18:$C$19))</f>
        <v>100</v>
      </c>
      <c r="S54" s="195" cm="1">
        <f t="array" aca="1" ref="S54" ca="1">_xll.RiskUniform($B$21,$C$21)</f>
        <v>20</v>
      </c>
      <c r="T54" s="195">
        <f t="shared" ca="1" si="29"/>
        <v>1743.5437562892546</v>
      </c>
      <c r="U54" s="191">
        <f t="shared" ca="1" si="13"/>
        <v>100</v>
      </c>
      <c r="V54" s="192">
        <f t="shared" ca="1" si="32"/>
        <v>2073.5437562892548</v>
      </c>
      <c r="W54" s="193">
        <v>120</v>
      </c>
      <c r="X54" s="193">
        <f t="shared" ca="1" si="0"/>
        <v>2193.5437562892548</v>
      </c>
      <c r="Y54" s="194">
        <f t="shared" ca="1" si="1"/>
        <v>330.00000000000023</v>
      </c>
      <c r="Z54" s="190">
        <f t="shared" ca="1" si="2"/>
        <v>2193.5437562892548</v>
      </c>
      <c r="AA54" s="195" cm="1">
        <f t="array" aca="1" ref="AA54" ca="1">_xll.RiskPert($B$27,$C$27,$D$27)</f>
        <v>99.666666666666671</v>
      </c>
      <c r="AB54" s="195">
        <f t="shared" ca="1" si="15"/>
        <v>2293.2104229559213</v>
      </c>
      <c r="AC54" s="191">
        <f t="shared" ca="1" si="3"/>
        <v>0</v>
      </c>
      <c r="AD54" s="192" cm="1">
        <f t="array" aca="1" ref="AD54" ca="1">IF(MOD(ROW()-42, 8) = 0,INDEX(AB:AB,ROW()),INDEX(AF:AF,ROW()-1))</f>
        <v>2393.2104229559213</v>
      </c>
      <c r="AE54" s="193" cm="1">
        <f t="array" aca="1" ref="AE54" ca="1">_xll.RiskUniform($B$30,$D$30)</f>
        <v>25</v>
      </c>
      <c r="AF54" s="193">
        <f t="shared" ca="1" si="30"/>
        <v>2418.2104229559213</v>
      </c>
      <c r="AG54" s="194">
        <f t="shared" ca="1" si="4"/>
        <v>199.66666666666652</v>
      </c>
      <c r="AH54" s="196" t="str">
        <f t="shared" ca="1" si="5"/>
        <v>Not Yet</v>
      </c>
      <c r="AI54" s="197">
        <f t="shared" ca="1" si="16"/>
        <v>1118.2104229559213</v>
      </c>
      <c r="AJ54" s="198" cm="1">
        <f t="array" aca="1" ref="AJ54" ca="1">_xll.RiskBernoulli(0.02)</f>
        <v>0.02</v>
      </c>
      <c r="AK54" s="188">
        <f t="shared" ca="1" si="17"/>
        <v>1118.2104229559213</v>
      </c>
      <c r="AL54" s="188">
        <f t="shared" ca="1" si="6"/>
        <v>170</v>
      </c>
      <c r="AM54" s="188">
        <f t="shared" ca="1" si="7"/>
        <v>100</v>
      </c>
      <c r="AN54" s="188">
        <f t="shared" ca="1" si="8"/>
        <v>330.00000000000023</v>
      </c>
      <c r="AO54" s="199">
        <f t="shared" ca="1" si="9"/>
        <v>199.66666666666652</v>
      </c>
      <c r="AP54" s="188">
        <f t="shared" ca="1" si="10"/>
        <v>0.02</v>
      </c>
      <c r="AQ54" s="188">
        <f t="shared" ca="1" si="18"/>
        <v>1</v>
      </c>
      <c r="AR54" s="188">
        <f t="shared" ca="1" si="19"/>
        <v>1118.2104229559213</v>
      </c>
    </row>
    <row r="55" spans="2:44" x14ac:dyDescent="0.25">
      <c r="B55" s="189">
        <v>14</v>
      </c>
      <c r="C55" s="190" cm="1">
        <f t="array" aca="1" ref="C55" ca="1">_xll.RiskGamma(1,1/$B$5)</f>
        <v>100</v>
      </c>
      <c r="D55" s="191">
        <f t="shared" ca="1" si="20"/>
        <v>1400</v>
      </c>
      <c r="E55" s="192">
        <f t="shared" ca="1" si="21"/>
        <v>1530</v>
      </c>
      <c r="F55" s="193" cm="1">
        <f t="array" aca="1" ref="F55" ca="1">_xll.RiskPert($B$8,$E$8,$D$8)</f>
        <v>50</v>
      </c>
      <c r="G55" s="193">
        <f t="shared" ca="1" si="22"/>
        <v>1580</v>
      </c>
      <c r="H55" s="194">
        <f t="shared" ca="1" si="11"/>
        <v>180</v>
      </c>
      <c r="I55" s="190">
        <f t="shared" ca="1" si="23"/>
        <v>1580</v>
      </c>
      <c r="J55" s="195" cm="1">
        <f t="array" aca="1" ref="J55" ca="1">_xll.RiskUniform($B$12,$D$12)</f>
        <v>60</v>
      </c>
      <c r="K55" s="195">
        <f t="shared" ca="1" si="24"/>
        <v>1640</v>
      </c>
      <c r="L55" s="191">
        <f t="shared" ca="1" si="25"/>
        <v>0</v>
      </c>
      <c r="M55" s="192">
        <f t="shared" ca="1" si="31"/>
        <v>1640</v>
      </c>
      <c r="N55" s="193" cm="1">
        <f t="array" aca="1" ref="N55" ca="1">_xll.RiskWeibull($B$15,$C$15)</f>
        <v>93.543756289254645</v>
      </c>
      <c r="O55" s="193">
        <f t="shared" ca="1" si="27"/>
        <v>1733.5437562892546</v>
      </c>
      <c r="P55" s="194">
        <f t="shared" ca="1" si="12"/>
        <v>0</v>
      </c>
      <c r="Q55" s="190">
        <f t="shared" ca="1" si="28"/>
        <v>1733.5437562892546</v>
      </c>
      <c r="R55" s="195" cm="1">
        <f t="array" aca="1" ref="R55" ca="1">_xll.RiskGamma(_xll.RiskSimtable($B$18:$B$19),1/_xll.RiskSimtable($C$18:$C$19))</f>
        <v>100</v>
      </c>
      <c r="S55" s="195" cm="1">
        <f t="array" aca="1" ref="S55" ca="1">_xll.RiskUniform($B$21,$C$21)</f>
        <v>20</v>
      </c>
      <c r="T55" s="195">
        <f t="shared" ca="1" si="29"/>
        <v>1853.5437562892546</v>
      </c>
      <c r="U55" s="191">
        <f t="shared" ca="1" si="13"/>
        <v>100</v>
      </c>
      <c r="V55" s="192">
        <f t="shared" ca="1" si="32"/>
        <v>2073.5437562892548</v>
      </c>
      <c r="W55" s="193">
        <v>120</v>
      </c>
      <c r="X55" s="193">
        <f t="shared" ca="1" si="0"/>
        <v>2193.5437562892548</v>
      </c>
      <c r="Y55" s="194">
        <f t="shared" ca="1" si="1"/>
        <v>220.00000000000023</v>
      </c>
      <c r="Z55" s="190">
        <f t="shared" ca="1" si="2"/>
        <v>2193.5437562892548</v>
      </c>
      <c r="AA55" s="195" cm="1">
        <f t="array" aca="1" ref="AA55" ca="1">_xll.RiskPert($B$27,$C$27,$D$27)</f>
        <v>99.666666666666671</v>
      </c>
      <c r="AB55" s="195">
        <f t="shared" ca="1" si="15"/>
        <v>2293.2104229559213</v>
      </c>
      <c r="AC55" s="191">
        <f t="shared" ca="1" si="3"/>
        <v>0</v>
      </c>
      <c r="AD55" s="192" cm="1">
        <f t="array" aca="1" ref="AD55" ca="1">IF(MOD(ROW()-42, 8) = 0,INDEX(AB:AB,ROW()),INDEX(AF:AF,ROW()-1))</f>
        <v>2418.2104229559213</v>
      </c>
      <c r="AE55" s="193" cm="1">
        <f t="array" aca="1" ref="AE55" ca="1">_xll.RiskUniform($B$30,$D$30)</f>
        <v>25</v>
      </c>
      <c r="AF55" s="193">
        <f t="shared" ca="1" si="30"/>
        <v>2443.2104229559213</v>
      </c>
      <c r="AG55" s="194">
        <f t="shared" ca="1" si="4"/>
        <v>224.66666666666652</v>
      </c>
      <c r="AH55" s="196" t="str">
        <f t="shared" ca="1" si="5"/>
        <v>Not Yet</v>
      </c>
      <c r="AI55" s="197">
        <f t="shared" ca="1" si="16"/>
        <v>1043.2104229559213</v>
      </c>
      <c r="AJ55" s="198" cm="1">
        <f t="array" aca="1" ref="AJ55" ca="1">_xll.RiskBernoulli(0.02)</f>
        <v>0.02</v>
      </c>
      <c r="AK55" s="188">
        <f t="shared" ca="1" si="17"/>
        <v>1043.2104229559213</v>
      </c>
      <c r="AL55" s="188">
        <f t="shared" ca="1" si="6"/>
        <v>180</v>
      </c>
      <c r="AM55" s="188">
        <f t="shared" ca="1" si="7"/>
        <v>100</v>
      </c>
      <c r="AN55" s="188">
        <f t="shared" ca="1" si="8"/>
        <v>220.00000000000023</v>
      </c>
      <c r="AO55" s="199">
        <f t="shared" ca="1" si="9"/>
        <v>224.66666666666652</v>
      </c>
      <c r="AP55" s="188">
        <f t="shared" ca="1" si="10"/>
        <v>0.02</v>
      </c>
      <c r="AQ55" s="188">
        <f t="shared" ca="1" si="18"/>
        <v>1</v>
      </c>
      <c r="AR55" s="188">
        <f t="shared" ca="1" si="19"/>
        <v>1043.2104229559213</v>
      </c>
    </row>
    <row r="56" spans="2:44" x14ac:dyDescent="0.25">
      <c r="B56" s="189">
        <v>15</v>
      </c>
      <c r="C56" s="190" cm="1">
        <f t="array" aca="1" ref="C56" ca="1">_xll.RiskGamma(1,1/$B$5)</f>
        <v>100</v>
      </c>
      <c r="D56" s="191">
        <f t="shared" ca="1" si="20"/>
        <v>1500</v>
      </c>
      <c r="E56" s="192">
        <f t="shared" ca="1" si="21"/>
        <v>1640</v>
      </c>
      <c r="F56" s="193" cm="1">
        <f t="array" aca="1" ref="F56" ca="1">_xll.RiskPert($B$8,$E$8,$D$8)</f>
        <v>50</v>
      </c>
      <c r="G56" s="193">
        <f t="shared" ca="1" si="22"/>
        <v>1690</v>
      </c>
      <c r="H56" s="194">
        <f t="shared" ca="1" si="11"/>
        <v>190</v>
      </c>
      <c r="I56" s="190">
        <f t="shared" ca="1" si="23"/>
        <v>1690</v>
      </c>
      <c r="J56" s="195" cm="1">
        <f t="array" aca="1" ref="J56" ca="1">_xll.RiskUniform($B$12,$D$12)</f>
        <v>60</v>
      </c>
      <c r="K56" s="195">
        <f t="shared" ca="1" si="24"/>
        <v>1750</v>
      </c>
      <c r="L56" s="191">
        <f t="shared" ca="1" si="25"/>
        <v>0</v>
      </c>
      <c r="M56" s="192">
        <f t="shared" ca="1" si="31"/>
        <v>1750</v>
      </c>
      <c r="N56" s="193" cm="1">
        <f t="array" aca="1" ref="N56" ca="1">_xll.RiskWeibull($B$15,$C$15)</f>
        <v>93.543756289254645</v>
      </c>
      <c r="O56" s="193">
        <f t="shared" ca="1" si="27"/>
        <v>1843.5437562892546</v>
      </c>
      <c r="P56" s="194">
        <f t="shared" ca="1" si="12"/>
        <v>0</v>
      </c>
      <c r="Q56" s="190">
        <f t="shared" ca="1" si="28"/>
        <v>1843.5437562892546</v>
      </c>
      <c r="R56" s="195" cm="1">
        <f t="array" aca="1" ref="R56" ca="1">_xll.RiskGamma(_xll.RiskSimtable($B$18:$B$19),1/_xll.RiskSimtable($C$18:$C$19))</f>
        <v>100</v>
      </c>
      <c r="S56" s="195" cm="1">
        <f t="array" aca="1" ref="S56" ca="1">_xll.RiskUniform($B$21,$C$21)</f>
        <v>20</v>
      </c>
      <c r="T56" s="195">
        <f t="shared" ca="1" si="29"/>
        <v>1963.5437562892546</v>
      </c>
      <c r="U56" s="191">
        <f t="shared" ca="1" si="13"/>
        <v>100</v>
      </c>
      <c r="V56" s="192">
        <f t="shared" ca="1" si="32"/>
        <v>2073.5437562892548</v>
      </c>
      <c r="W56" s="193">
        <v>120</v>
      </c>
      <c r="X56" s="193">
        <f t="shared" ca="1" si="0"/>
        <v>2193.5437562892548</v>
      </c>
      <c r="Y56" s="194">
        <f t="shared" ca="1" si="1"/>
        <v>110.00000000000023</v>
      </c>
      <c r="Z56" s="190">
        <f t="shared" ca="1" si="2"/>
        <v>2193.5437562892548</v>
      </c>
      <c r="AA56" s="195" cm="1">
        <f t="array" aca="1" ref="AA56" ca="1">_xll.RiskPert($B$27,$C$27,$D$27)</f>
        <v>99.666666666666671</v>
      </c>
      <c r="AB56" s="195">
        <f t="shared" ca="1" si="15"/>
        <v>2293.2104229559213</v>
      </c>
      <c r="AC56" s="191">
        <f t="shared" ca="1" si="3"/>
        <v>0</v>
      </c>
      <c r="AD56" s="192" cm="1">
        <f t="array" aca="1" ref="AD56" ca="1">IF(MOD(ROW()-42, 8) = 0,INDEX(AB:AB,ROW()),INDEX(AF:AF,ROW()-1))</f>
        <v>2443.2104229559213</v>
      </c>
      <c r="AE56" s="193" cm="1">
        <f t="array" aca="1" ref="AE56" ca="1">_xll.RiskUniform($B$30,$D$30)</f>
        <v>25</v>
      </c>
      <c r="AF56" s="193">
        <f t="shared" ca="1" si="30"/>
        <v>2468.2104229559213</v>
      </c>
      <c r="AG56" s="194">
        <f t="shared" ca="1" si="4"/>
        <v>249.66666666666652</v>
      </c>
      <c r="AH56" s="196" t="str">
        <f t="shared" ca="1" si="5"/>
        <v>Not Yet</v>
      </c>
      <c r="AI56" s="197">
        <f t="shared" ca="1" si="16"/>
        <v>968.21042295592133</v>
      </c>
      <c r="AJ56" s="198" cm="1">
        <f t="array" aca="1" ref="AJ56" ca="1">_xll.RiskBernoulli(0.02)</f>
        <v>0.02</v>
      </c>
      <c r="AK56" s="188">
        <f t="shared" ca="1" si="17"/>
        <v>968.21042295592133</v>
      </c>
      <c r="AL56" s="188">
        <f t="shared" ca="1" si="6"/>
        <v>190</v>
      </c>
      <c r="AM56" s="188">
        <f t="shared" ca="1" si="7"/>
        <v>100</v>
      </c>
      <c r="AN56" s="188">
        <f t="shared" ca="1" si="8"/>
        <v>110.00000000000023</v>
      </c>
      <c r="AO56" s="199">
        <f t="shared" ca="1" si="9"/>
        <v>249.66666666666652</v>
      </c>
      <c r="AP56" s="188">
        <f t="shared" ca="1" si="10"/>
        <v>0.02</v>
      </c>
      <c r="AQ56" s="188">
        <f t="shared" ca="1" si="18"/>
        <v>1</v>
      </c>
      <c r="AR56" s="188">
        <f t="shared" ca="1" si="19"/>
        <v>968.21042295592133</v>
      </c>
    </row>
    <row r="57" spans="2:44" x14ac:dyDescent="0.25">
      <c r="B57" s="200">
        <v>16</v>
      </c>
      <c r="C57" s="201" cm="1">
        <f t="array" aca="1" ref="C57" ca="1">_xll.RiskGamma(1,1/$B$5)</f>
        <v>100</v>
      </c>
      <c r="D57" s="202">
        <f t="shared" ca="1" si="20"/>
        <v>1600</v>
      </c>
      <c r="E57" s="203">
        <f t="shared" ca="1" si="21"/>
        <v>1750</v>
      </c>
      <c r="F57" s="204" cm="1">
        <f t="array" aca="1" ref="F57" ca="1">_xll.RiskPert($B$8,$E$8,$D$8)</f>
        <v>50</v>
      </c>
      <c r="G57" s="204">
        <f t="shared" ca="1" si="22"/>
        <v>1800</v>
      </c>
      <c r="H57" s="205">
        <f t="shared" ca="1" si="11"/>
        <v>200</v>
      </c>
      <c r="I57" s="201">
        <f t="shared" ca="1" si="23"/>
        <v>1800</v>
      </c>
      <c r="J57" s="206" cm="1">
        <f t="array" aca="1" ref="J57" ca="1">_xll.RiskUniform($B$12,$D$12)</f>
        <v>60</v>
      </c>
      <c r="K57" s="206">
        <f t="shared" ca="1" si="24"/>
        <v>1860</v>
      </c>
      <c r="L57" s="202">
        <f t="shared" ca="1" si="25"/>
        <v>0</v>
      </c>
      <c r="M57" s="203">
        <f t="shared" ca="1" si="31"/>
        <v>1860</v>
      </c>
      <c r="N57" s="204" cm="1">
        <f t="array" aca="1" ref="N57" ca="1">_xll.RiskWeibull($B$15,$C$15)</f>
        <v>93.543756289254645</v>
      </c>
      <c r="O57" s="204">
        <f t="shared" ca="1" si="27"/>
        <v>1953.5437562892546</v>
      </c>
      <c r="P57" s="205">
        <f t="shared" ca="1" si="12"/>
        <v>0</v>
      </c>
      <c r="Q57" s="201">
        <f t="shared" ca="1" si="28"/>
        <v>1953.5437562892546</v>
      </c>
      <c r="R57" s="206" cm="1">
        <f t="array" aca="1" ref="R57" ca="1">_xll.RiskGamma(_xll.RiskSimtable($B$18:$B$19),1/_xll.RiskSimtable($C$18:$C$19))</f>
        <v>100</v>
      </c>
      <c r="S57" s="206" cm="1">
        <f t="array" aca="1" ref="S57" ca="1">_xll.RiskUniform($B$21,$C$21)</f>
        <v>20</v>
      </c>
      <c r="T57" s="206">
        <f t="shared" ca="1" si="29"/>
        <v>2073.5437562892548</v>
      </c>
      <c r="U57" s="202">
        <f t="shared" ca="1" si="13"/>
        <v>100.00000000000023</v>
      </c>
      <c r="V57" s="203">
        <f t="shared" ca="1" si="32"/>
        <v>2073.5437562892548</v>
      </c>
      <c r="W57" s="204">
        <v>120</v>
      </c>
      <c r="X57" s="204">
        <f t="shared" ca="1" si="0"/>
        <v>2193.5437562892548</v>
      </c>
      <c r="Y57" s="205">
        <f t="shared" ca="1" si="1"/>
        <v>0</v>
      </c>
      <c r="Z57" s="201">
        <f t="shared" ca="1" si="2"/>
        <v>2193.5437562892548</v>
      </c>
      <c r="AA57" s="206" cm="1">
        <f t="array" aca="1" ref="AA57" ca="1">_xll.RiskPert($B$27,$C$27,$D$27)</f>
        <v>99.666666666666671</v>
      </c>
      <c r="AB57" s="206">
        <f t="shared" ca="1" si="15"/>
        <v>2293.2104229559213</v>
      </c>
      <c r="AC57" s="202">
        <f t="shared" ca="1" si="3"/>
        <v>0</v>
      </c>
      <c r="AD57" s="203" cm="1">
        <f t="array" aca="1" ref="AD57" ca="1">IF(MOD(ROW()-42, 8) = 0,INDEX(AB:AB,ROW()),INDEX(AF:AF,ROW()-1))</f>
        <v>2468.2104229559213</v>
      </c>
      <c r="AE57" s="204" cm="1">
        <f t="array" aca="1" ref="AE57" ca="1">_xll.RiskUniform($B$30,$D$30)</f>
        <v>25</v>
      </c>
      <c r="AF57" s="204">
        <f t="shared" ca="1" si="30"/>
        <v>2493.2104229559213</v>
      </c>
      <c r="AG57" s="205">
        <f t="shared" ca="1" si="4"/>
        <v>274.66666666666652</v>
      </c>
      <c r="AH57" s="207" t="str">
        <f t="shared" ca="1" si="5"/>
        <v>Not Yet</v>
      </c>
      <c r="AI57" s="208">
        <f t="shared" ca="1" si="16"/>
        <v>893.21042295592133</v>
      </c>
      <c r="AJ57" s="209" cm="1">
        <f t="array" aca="1" ref="AJ57" ca="1">_xll.RiskBernoulli(0.02)</f>
        <v>0.02</v>
      </c>
      <c r="AK57" s="210">
        <f t="shared" ca="1" si="17"/>
        <v>893.21042295592133</v>
      </c>
      <c r="AL57" s="210">
        <f t="shared" ca="1" si="6"/>
        <v>200</v>
      </c>
      <c r="AM57" s="210">
        <f t="shared" ca="1" si="7"/>
        <v>100.00000000000023</v>
      </c>
      <c r="AN57" s="210">
        <f t="shared" ca="1" si="8"/>
        <v>0</v>
      </c>
      <c r="AO57" s="211">
        <f t="shared" ca="1" si="9"/>
        <v>274.66666666666652</v>
      </c>
      <c r="AP57" s="210">
        <f t="shared" ca="1" si="10"/>
        <v>0.02</v>
      </c>
      <c r="AQ57" s="210">
        <f t="shared" ca="1" si="18"/>
        <v>1</v>
      </c>
      <c r="AR57" s="210">
        <f t="shared" ca="1" si="19"/>
        <v>893.21042295592133</v>
      </c>
    </row>
    <row r="58" spans="2:44" x14ac:dyDescent="0.25">
      <c r="B58" s="176">
        <v>17</v>
      </c>
      <c r="C58" s="177" cm="1">
        <f t="array" aca="1" ref="C58" ca="1">_xll.RiskGamma(1,1/$B$5)</f>
        <v>100</v>
      </c>
      <c r="D58" s="178">
        <f t="shared" ca="1" si="20"/>
        <v>1700</v>
      </c>
      <c r="E58" s="179">
        <f t="shared" ca="1" si="21"/>
        <v>1860</v>
      </c>
      <c r="F58" s="180" cm="1">
        <f t="array" aca="1" ref="F58" ca="1">_xll.RiskPert($B$8,$E$8,$D$8)</f>
        <v>50</v>
      </c>
      <c r="G58" s="180">
        <f t="shared" ca="1" si="22"/>
        <v>1910</v>
      </c>
      <c r="H58" s="181">
        <f t="shared" ca="1" si="11"/>
        <v>210</v>
      </c>
      <c r="I58" s="177">
        <f t="shared" ca="1" si="23"/>
        <v>1910</v>
      </c>
      <c r="J58" s="182" cm="1">
        <f t="array" aca="1" ref="J58" ca="1">_xll.RiskUniform($B$12,$D$12)</f>
        <v>60</v>
      </c>
      <c r="K58" s="182">
        <f t="shared" ca="1" si="24"/>
        <v>1970</v>
      </c>
      <c r="L58" s="178">
        <f t="shared" ca="1" si="25"/>
        <v>0</v>
      </c>
      <c r="M58" s="179">
        <f t="shared" ca="1" si="31"/>
        <v>1970</v>
      </c>
      <c r="N58" s="180" cm="1">
        <f t="array" aca="1" ref="N58" ca="1">_xll.RiskWeibull($B$15,$C$15)</f>
        <v>93.543756289254645</v>
      </c>
      <c r="O58" s="180">
        <f t="shared" ca="1" si="27"/>
        <v>2063.5437562892548</v>
      </c>
      <c r="P58" s="181">
        <f t="shared" ca="1" si="12"/>
        <v>0</v>
      </c>
      <c r="Q58" s="177">
        <f t="shared" ca="1" si="28"/>
        <v>2063.5437562892548</v>
      </c>
      <c r="R58" s="182" cm="1">
        <f t="array" aca="1" ref="R58" ca="1">_xll.RiskGamma(_xll.RiskSimtable($B$18:$B$19),1/_xll.RiskSimtable($C$18:$C$19))</f>
        <v>100</v>
      </c>
      <c r="S58" s="182" cm="1">
        <f t="array" aca="1" ref="S58" ca="1">_xll.RiskUniform($B$21,$C$21)</f>
        <v>20</v>
      </c>
      <c r="T58" s="182">
        <f t="shared" ca="1" si="29"/>
        <v>2183.5437562892548</v>
      </c>
      <c r="U58" s="178">
        <f t="shared" ca="1" si="13"/>
        <v>100</v>
      </c>
      <c r="V58" s="179">
        <f ca="1">$T$65</f>
        <v>2953.5437562892548</v>
      </c>
      <c r="W58" s="180">
        <v>120</v>
      </c>
      <c r="X58" s="180">
        <f t="shared" ca="1" si="0"/>
        <v>3073.5437562892548</v>
      </c>
      <c r="Y58" s="181">
        <f t="shared" ca="1" si="1"/>
        <v>770</v>
      </c>
      <c r="Z58" s="177">
        <f t="shared" ca="1" si="2"/>
        <v>3073.5437562892548</v>
      </c>
      <c r="AA58" s="182" cm="1">
        <f t="array" aca="1" ref="AA58" ca="1">_xll.RiskPert($B$27,$C$27,$D$27)</f>
        <v>99.666666666666671</v>
      </c>
      <c r="AB58" s="182">
        <f t="shared" ca="1" si="15"/>
        <v>3173.2104229559213</v>
      </c>
      <c r="AC58" s="178">
        <f t="shared" ca="1" si="3"/>
        <v>0</v>
      </c>
      <c r="AD58" s="179" cm="1">
        <f t="array" aca="1" ref="AD58" ca="1">IF(MOD(ROW()-42, 8) = 0,INDEX(AB:AB,ROW()),INDEX(AF:AF,ROW()-1))</f>
        <v>3173.2104229559213</v>
      </c>
      <c r="AE58" s="180" cm="1">
        <f t="array" aca="1" ref="AE58" ca="1">_xll.RiskUniform($B$30,$D$30)</f>
        <v>25</v>
      </c>
      <c r="AF58" s="180">
        <f t="shared" ca="1" si="30"/>
        <v>3198.2104229559213</v>
      </c>
      <c r="AG58" s="181">
        <f t="shared" ca="1" si="4"/>
        <v>99.666666666666515</v>
      </c>
      <c r="AH58" s="183" t="str">
        <f t="shared" ca="1" si="5"/>
        <v>Not Yet</v>
      </c>
      <c r="AI58" s="184">
        <f t="shared" ca="1" si="16"/>
        <v>1498.2104229559213</v>
      </c>
      <c r="AJ58" s="185" cm="1">
        <f t="array" aca="1" ref="AJ58" ca="1">_xll.RiskBernoulli(0.02)</f>
        <v>0.02</v>
      </c>
      <c r="AK58" s="186">
        <f t="shared" ca="1" si="17"/>
        <v>1498.2104229559213</v>
      </c>
      <c r="AL58" s="186">
        <f t="shared" ca="1" si="6"/>
        <v>210</v>
      </c>
      <c r="AM58" s="186">
        <f t="shared" ca="1" si="7"/>
        <v>100</v>
      </c>
      <c r="AN58" s="186">
        <f t="shared" ca="1" si="8"/>
        <v>770</v>
      </c>
      <c r="AO58" s="187">
        <f t="shared" ca="1" si="9"/>
        <v>99.666666666666515</v>
      </c>
      <c r="AP58" s="188">
        <f t="shared" ca="1" si="10"/>
        <v>0.02</v>
      </c>
      <c r="AQ58" s="186" t="str">
        <f t="shared" ca="1" si="18"/>
        <v/>
      </c>
      <c r="AR58" s="186">
        <f t="shared" ca="1" si="19"/>
        <v>1498.2104229559211</v>
      </c>
    </row>
    <row r="59" spans="2:44" x14ac:dyDescent="0.25">
      <c r="B59" s="189">
        <v>18</v>
      </c>
      <c r="C59" s="190" cm="1">
        <f t="array" aca="1" ref="C59" ca="1">_xll.RiskGamma(1,1/$B$5)</f>
        <v>100</v>
      </c>
      <c r="D59" s="191">
        <f t="shared" ca="1" si="20"/>
        <v>1800</v>
      </c>
      <c r="E59" s="192">
        <f t="shared" ca="1" si="21"/>
        <v>1970</v>
      </c>
      <c r="F59" s="193" cm="1">
        <f t="array" aca="1" ref="F59" ca="1">_xll.RiskPert($B$8,$E$8,$D$8)</f>
        <v>50</v>
      </c>
      <c r="G59" s="193">
        <f t="shared" ca="1" si="22"/>
        <v>2020</v>
      </c>
      <c r="H59" s="194">
        <f t="shared" ca="1" si="11"/>
        <v>220</v>
      </c>
      <c r="I59" s="190">
        <f t="shared" ca="1" si="23"/>
        <v>2020</v>
      </c>
      <c r="J59" s="195" cm="1">
        <f t="array" aca="1" ref="J59" ca="1">_xll.RiskUniform($B$12,$D$12)</f>
        <v>60</v>
      </c>
      <c r="K59" s="195">
        <f t="shared" ca="1" si="24"/>
        <v>2080</v>
      </c>
      <c r="L59" s="191">
        <f t="shared" ca="1" si="25"/>
        <v>0</v>
      </c>
      <c r="M59" s="192">
        <f t="shared" ca="1" si="31"/>
        <v>2080</v>
      </c>
      <c r="N59" s="193" cm="1">
        <f t="array" aca="1" ref="N59" ca="1">_xll.RiskWeibull($B$15,$C$15)</f>
        <v>93.543756289254645</v>
      </c>
      <c r="O59" s="193">
        <f t="shared" ca="1" si="27"/>
        <v>2173.5437562892548</v>
      </c>
      <c r="P59" s="194">
        <f t="shared" ca="1" si="12"/>
        <v>0</v>
      </c>
      <c r="Q59" s="190">
        <f t="shared" ca="1" si="28"/>
        <v>2173.5437562892548</v>
      </c>
      <c r="R59" s="195" cm="1">
        <f t="array" aca="1" ref="R59" ca="1">_xll.RiskGamma(_xll.RiskSimtable($B$18:$B$19),1/_xll.RiskSimtable($C$18:$C$19))</f>
        <v>100</v>
      </c>
      <c r="S59" s="195" cm="1">
        <f t="array" aca="1" ref="S59" ca="1">_xll.RiskUniform($B$21,$C$21)</f>
        <v>20</v>
      </c>
      <c r="T59" s="195">
        <f t="shared" ca="1" si="29"/>
        <v>2293.5437562892548</v>
      </c>
      <c r="U59" s="191">
        <f t="shared" ca="1" si="13"/>
        <v>100</v>
      </c>
      <c r="V59" s="192">
        <f t="shared" ref="V59:V65" ca="1" si="33">$T$65</f>
        <v>2953.5437562892548</v>
      </c>
      <c r="W59" s="193">
        <v>120</v>
      </c>
      <c r="X59" s="193">
        <f t="shared" ca="1" si="0"/>
        <v>3073.5437562892548</v>
      </c>
      <c r="Y59" s="194">
        <f t="shared" ca="1" si="1"/>
        <v>660</v>
      </c>
      <c r="Z59" s="190">
        <f t="shared" ca="1" si="2"/>
        <v>3073.5437562892548</v>
      </c>
      <c r="AA59" s="195" cm="1">
        <f t="array" aca="1" ref="AA59" ca="1">_xll.RiskPert($B$27,$C$27,$D$27)</f>
        <v>99.666666666666671</v>
      </c>
      <c r="AB59" s="195">
        <f t="shared" ca="1" si="15"/>
        <v>3173.2104229559213</v>
      </c>
      <c r="AC59" s="191">
        <f t="shared" ca="1" si="3"/>
        <v>0</v>
      </c>
      <c r="AD59" s="192" cm="1">
        <f t="array" aca="1" ref="AD59" ca="1">IF(MOD(ROW()-42, 8) = 0,INDEX(AB:AB,ROW()),INDEX(AF:AF,ROW()-1))</f>
        <v>3198.2104229559213</v>
      </c>
      <c r="AE59" s="193" cm="1">
        <f t="array" aca="1" ref="AE59" ca="1">_xll.RiskUniform($B$30,$D$30)</f>
        <v>25</v>
      </c>
      <c r="AF59" s="193">
        <f t="shared" ca="1" si="30"/>
        <v>3223.2104229559213</v>
      </c>
      <c r="AG59" s="194">
        <f t="shared" ca="1" si="4"/>
        <v>124.66666666666652</v>
      </c>
      <c r="AH59" s="196" t="str">
        <f t="shared" ca="1" si="5"/>
        <v>Not Yet</v>
      </c>
      <c r="AI59" s="197">
        <f t="shared" ca="1" si="16"/>
        <v>1423.2104229559213</v>
      </c>
      <c r="AJ59" s="198" cm="1">
        <f t="array" aca="1" ref="AJ59" ca="1">_xll.RiskBernoulli(0.02)</f>
        <v>0.02</v>
      </c>
      <c r="AK59" s="188">
        <f t="shared" ca="1" si="17"/>
        <v>1423.2104229559213</v>
      </c>
      <c r="AL59" s="188">
        <f t="shared" ca="1" si="6"/>
        <v>220</v>
      </c>
      <c r="AM59" s="188">
        <f t="shared" ca="1" si="7"/>
        <v>100</v>
      </c>
      <c r="AN59" s="188">
        <f t="shared" ca="1" si="8"/>
        <v>660</v>
      </c>
      <c r="AO59" s="199">
        <f t="shared" ca="1" si="9"/>
        <v>124.66666666666652</v>
      </c>
      <c r="AP59" s="188">
        <f t="shared" ca="1" si="10"/>
        <v>0.02</v>
      </c>
      <c r="AQ59" s="188">
        <f t="shared" ca="1" si="18"/>
        <v>1</v>
      </c>
      <c r="AR59" s="188">
        <f t="shared" ca="1" si="19"/>
        <v>1423.2104229559211</v>
      </c>
    </row>
    <row r="60" spans="2:44" x14ac:dyDescent="0.25">
      <c r="B60" s="189">
        <v>19</v>
      </c>
      <c r="C60" s="190" cm="1">
        <f t="array" aca="1" ref="C60" ca="1">_xll.RiskGamma(1,1/$B$5)</f>
        <v>100</v>
      </c>
      <c r="D60" s="191">
        <f t="shared" ca="1" si="20"/>
        <v>1900</v>
      </c>
      <c r="E60" s="192">
        <f t="shared" ca="1" si="21"/>
        <v>2080</v>
      </c>
      <c r="F60" s="193" cm="1">
        <f t="array" aca="1" ref="F60" ca="1">_xll.RiskPert($B$8,$E$8,$D$8)</f>
        <v>50</v>
      </c>
      <c r="G60" s="193">
        <f t="shared" ca="1" si="22"/>
        <v>2130</v>
      </c>
      <c r="H60" s="194">
        <f t="shared" ca="1" si="11"/>
        <v>230</v>
      </c>
      <c r="I60" s="190">
        <f t="shared" ca="1" si="23"/>
        <v>2130</v>
      </c>
      <c r="J60" s="195" cm="1">
        <f t="array" aca="1" ref="J60" ca="1">_xll.RiskUniform($B$12,$D$12)</f>
        <v>60</v>
      </c>
      <c r="K60" s="195">
        <f t="shared" ca="1" si="24"/>
        <v>2190</v>
      </c>
      <c r="L60" s="191">
        <f t="shared" ca="1" si="25"/>
        <v>0</v>
      </c>
      <c r="M60" s="192">
        <f t="shared" ca="1" si="31"/>
        <v>2190</v>
      </c>
      <c r="N60" s="193" cm="1">
        <f t="array" aca="1" ref="N60" ca="1">_xll.RiskWeibull($B$15,$C$15)</f>
        <v>93.543756289254645</v>
      </c>
      <c r="O60" s="193">
        <f t="shared" ca="1" si="27"/>
        <v>2283.5437562892548</v>
      </c>
      <c r="P60" s="194">
        <f t="shared" ca="1" si="12"/>
        <v>0</v>
      </c>
      <c r="Q60" s="190">
        <f t="shared" ca="1" si="28"/>
        <v>2283.5437562892548</v>
      </c>
      <c r="R60" s="195" cm="1">
        <f t="array" aca="1" ref="R60" ca="1">_xll.RiskGamma(_xll.RiskSimtable($B$18:$B$19),1/_xll.RiskSimtable($C$18:$C$19))</f>
        <v>100</v>
      </c>
      <c r="S60" s="195" cm="1">
        <f t="array" aca="1" ref="S60" ca="1">_xll.RiskUniform($B$21,$C$21)</f>
        <v>20</v>
      </c>
      <c r="T60" s="195">
        <f t="shared" ca="1" si="29"/>
        <v>2403.5437562892548</v>
      </c>
      <c r="U60" s="191">
        <f t="shared" ca="1" si="13"/>
        <v>100</v>
      </c>
      <c r="V60" s="192">
        <f t="shared" ca="1" si="33"/>
        <v>2953.5437562892548</v>
      </c>
      <c r="W60" s="193">
        <v>120</v>
      </c>
      <c r="X60" s="193">
        <f t="shared" ca="1" si="0"/>
        <v>3073.5437562892548</v>
      </c>
      <c r="Y60" s="194">
        <f t="shared" ca="1" si="1"/>
        <v>550</v>
      </c>
      <c r="Z60" s="190">
        <f t="shared" ca="1" si="2"/>
        <v>3073.5437562892548</v>
      </c>
      <c r="AA60" s="195" cm="1">
        <f t="array" aca="1" ref="AA60" ca="1">_xll.RiskPert($B$27,$C$27,$D$27)</f>
        <v>99.666666666666671</v>
      </c>
      <c r="AB60" s="195">
        <f t="shared" ca="1" si="15"/>
        <v>3173.2104229559213</v>
      </c>
      <c r="AC60" s="191">
        <f t="shared" ca="1" si="3"/>
        <v>0</v>
      </c>
      <c r="AD60" s="192" cm="1">
        <f t="array" aca="1" ref="AD60" ca="1">IF(MOD(ROW()-42, 8) = 0,INDEX(AB:AB,ROW()),INDEX(AF:AF,ROW()-1))</f>
        <v>3223.2104229559213</v>
      </c>
      <c r="AE60" s="193" cm="1">
        <f t="array" aca="1" ref="AE60" ca="1">_xll.RiskUniform($B$30,$D$30)</f>
        <v>25</v>
      </c>
      <c r="AF60" s="193">
        <f t="shared" ca="1" si="30"/>
        <v>3248.2104229559213</v>
      </c>
      <c r="AG60" s="194">
        <f t="shared" ca="1" si="4"/>
        <v>149.66666666666652</v>
      </c>
      <c r="AH60" s="196" t="str">
        <f t="shared" ca="1" si="5"/>
        <v>Not Yet</v>
      </c>
      <c r="AI60" s="197">
        <f t="shared" ca="1" si="16"/>
        <v>1348.2104229559213</v>
      </c>
      <c r="AJ60" s="198" cm="1">
        <f t="array" aca="1" ref="AJ60" ca="1">_xll.RiskBernoulli(0.02)</f>
        <v>0.02</v>
      </c>
      <c r="AK60" s="188">
        <f t="shared" ca="1" si="17"/>
        <v>1348.2104229559213</v>
      </c>
      <c r="AL60" s="188">
        <f t="shared" ca="1" si="6"/>
        <v>230</v>
      </c>
      <c r="AM60" s="188">
        <f t="shared" ca="1" si="7"/>
        <v>100</v>
      </c>
      <c r="AN60" s="188">
        <f t="shared" ca="1" si="8"/>
        <v>550</v>
      </c>
      <c r="AO60" s="199">
        <f t="shared" ca="1" si="9"/>
        <v>149.66666666666652</v>
      </c>
      <c r="AP60" s="188">
        <f t="shared" ca="1" si="10"/>
        <v>0.02</v>
      </c>
      <c r="AQ60" s="188">
        <f t="shared" ca="1" si="18"/>
        <v>1</v>
      </c>
      <c r="AR60" s="188">
        <f t="shared" ca="1" si="19"/>
        <v>1348.2104229559211</v>
      </c>
    </row>
    <row r="61" spans="2:44" x14ac:dyDescent="0.25">
      <c r="B61" s="189">
        <v>20</v>
      </c>
      <c r="C61" s="190" cm="1">
        <f t="array" aca="1" ref="C61" ca="1">_xll.RiskGamma(1,1/$B$5)</f>
        <v>100</v>
      </c>
      <c r="D61" s="191">
        <f t="shared" ca="1" si="20"/>
        <v>2000</v>
      </c>
      <c r="E61" s="192">
        <f t="shared" ca="1" si="21"/>
        <v>2190</v>
      </c>
      <c r="F61" s="193" cm="1">
        <f t="array" aca="1" ref="F61" ca="1">_xll.RiskPert($B$8,$E$8,$D$8)</f>
        <v>50</v>
      </c>
      <c r="G61" s="193">
        <f t="shared" ca="1" si="22"/>
        <v>2240</v>
      </c>
      <c r="H61" s="194">
        <f t="shared" ca="1" si="11"/>
        <v>240</v>
      </c>
      <c r="I61" s="190">
        <f t="shared" ca="1" si="23"/>
        <v>2240</v>
      </c>
      <c r="J61" s="195" cm="1">
        <f t="array" aca="1" ref="J61" ca="1">_xll.RiskUniform($B$12,$D$12)</f>
        <v>60</v>
      </c>
      <c r="K61" s="195">
        <f t="shared" ca="1" si="24"/>
        <v>2300</v>
      </c>
      <c r="L61" s="191">
        <f t="shared" ca="1" si="25"/>
        <v>0</v>
      </c>
      <c r="M61" s="192">
        <f t="shared" ca="1" si="31"/>
        <v>2300</v>
      </c>
      <c r="N61" s="193" cm="1">
        <f t="array" aca="1" ref="N61" ca="1">_xll.RiskWeibull($B$15,$C$15)</f>
        <v>93.543756289254645</v>
      </c>
      <c r="O61" s="193">
        <f t="shared" ca="1" si="27"/>
        <v>2393.5437562892548</v>
      </c>
      <c r="P61" s="194">
        <f t="shared" ca="1" si="12"/>
        <v>0</v>
      </c>
      <c r="Q61" s="190">
        <f t="shared" ca="1" si="28"/>
        <v>2393.5437562892548</v>
      </c>
      <c r="R61" s="195" cm="1">
        <f t="array" aca="1" ref="R61" ca="1">_xll.RiskGamma(_xll.RiskSimtable($B$18:$B$19),1/_xll.RiskSimtable($C$18:$C$19))</f>
        <v>100</v>
      </c>
      <c r="S61" s="195" cm="1">
        <f t="array" aca="1" ref="S61" ca="1">_xll.RiskUniform($B$21,$C$21)</f>
        <v>20</v>
      </c>
      <c r="T61" s="195">
        <f t="shared" ca="1" si="29"/>
        <v>2513.5437562892548</v>
      </c>
      <c r="U61" s="191">
        <f t="shared" ca="1" si="13"/>
        <v>100</v>
      </c>
      <c r="V61" s="192">
        <f t="shared" ca="1" si="33"/>
        <v>2953.5437562892548</v>
      </c>
      <c r="W61" s="193">
        <v>120</v>
      </c>
      <c r="X61" s="193">
        <f t="shared" ca="1" si="0"/>
        <v>3073.5437562892548</v>
      </c>
      <c r="Y61" s="194">
        <f t="shared" ca="1" si="1"/>
        <v>440</v>
      </c>
      <c r="Z61" s="190">
        <f t="shared" ca="1" si="2"/>
        <v>3073.5437562892548</v>
      </c>
      <c r="AA61" s="195" cm="1">
        <f t="array" aca="1" ref="AA61" ca="1">_xll.RiskPert($B$27,$C$27,$D$27)</f>
        <v>99.666666666666671</v>
      </c>
      <c r="AB61" s="195">
        <f t="shared" ca="1" si="15"/>
        <v>3173.2104229559213</v>
      </c>
      <c r="AC61" s="191">
        <f t="shared" ca="1" si="3"/>
        <v>0</v>
      </c>
      <c r="AD61" s="192" cm="1">
        <f t="array" aca="1" ref="AD61" ca="1">IF(MOD(ROW()-42, 8) = 0,INDEX(AB:AB,ROW()),INDEX(AF:AF,ROW()-1))</f>
        <v>3248.2104229559213</v>
      </c>
      <c r="AE61" s="193" cm="1">
        <f t="array" aca="1" ref="AE61" ca="1">_xll.RiskUniform($B$30,$D$30)</f>
        <v>25</v>
      </c>
      <c r="AF61" s="193">
        <f t="shared" ca="1" si="30"/>
        <v>3273.2104229559213</v>
      </c>
      <c r="AG61" s="194">
        <f t="shared" ca="1" si="4"/>
        <v>174.66666666666652</v>
      </c>
      <c r="AH61" s="196" t="str">
        <f t="shared" ca="1" si="5"/>
        <v>Not Yet</v>
      </c>
      <c r="AI61" s="197">
        <f t="shared" ca="1" si="16"/>
        <v>1273.2104229559213</v>
      </c>
      <c r="AJ61" s="198" cm="1">
        <f t="array" aca="1" ref="AJ61" ca="1">_xll.RiskBernoulli(0.02)</f>
        <v>0.02</v>
      </c>
      <c r="AK61" s="188">
        <f t="shared" ca="1" si="17"/>
        <v>1273.2104229559213</v>
      </c>
      <c r="AL61" s="188">
        <f t="shared" ca="1" si="6"/>
        <v>240</v>
      </c>
      <c r="AM61" s="188">
        <f t="shared" ca="1" si="7"/>
        <v>100</v>
      </c>
      <c r="AN61" s="188">
        <f t="shared" ca="1" si="8"/>
        <v>440</v>
      </c>
      <c r="AO61" s="199">
        <f t="shared" ca="1" si="9"/>
        <v>174.66666666666652</v>
      </c>
      <c r="AP61" s="188">
        <f t="shared" ca="1" si="10"/>
        <v>0.02</v>
      </c>
      <c r="AQ61" s="188">
        <f t="shared" ca="1" si="18"/>
        <v>1</v>
      </c>
      <c r="AR61" s="188">
        <f t="shared" ca="1" si="19"/>
        <v>1273.2104229559211</v>
      </c>
    </row>
    <row r="62" spans="2:44" x14ac:dyDescent="0.25">
      <c r="B62" s="189">
        <v>21</v>
      </c>
      <c r="C62" s="190" cm="1">
        <f t="array" aca="1" ref="C62" ca="1">_xll.RiskGamma(1,1/$B$5)</f>
        <v>100</v>
      </c>
      <c r="D62" s="191">
        <f t="shared" ca="1" si="20"/>
        <v>2100</v>
      </c>
      <c r="E62" s="192">
        <f t="shared" ca="1" si="21"/>
        <v>2300</v>
      </c>
      <c r="F62" s="193" cm="1">
        <f t="array" aca="1" ref="F62" ca="1">_xll.RiskPert($B$8,$E$8,$D$8)</f>
        <v>50</v>
      </c>
      <c r="G62" s="193">
        <f t="shared" ca="1" si="22"/>
        <v>2350</v>
      </c>
      <c r="H62" s="194">
        <f t="shared" ca="1" si="11"/>
        <v>250</v>
      </c>
      <c r="I62" s="190">
        <f t="shared" ca="1" si="23"/>
        <v>2350</v>
      </c>
      <c r="J62" s="195" cm="1">
        <f t="array" aca="1" ref="J62" ca="1">_xll.RiskUniform($B$12,$D$12)</f>
        <v>60</v>
      </c>
      <c r="K62" s="195">
        <f t="shared" ca="1" si="24"/>
        <v>2410</v>
      </c>
      <c r="L62" s="191">
        <f t="shared" ca="1" si="25"/>
        <v>0</v>
      </c>
      <c r="M62" s="192">
        <f t="shared" ca="1" si="31"/>
        <v>2410</v>
      </c>
      <c r="N62" s="193" cm="1">
        <f t="array" aca="1" ref="N62" ca="1">_xll.RiskWeibull($B$15,$C$15)</f>
        <v>93.543756289254645</v>
      </c>
      <c r="O62" s="193">
        <f t="shared" ca="1" si="27"/>
        <v>2503.5437562892548</v>
      </c>
      <c r="P62" s="194">
        <f t="shared" ca="1" si="12"/>
        <v>0</v>
      </c>
      <c r="Q62" s="190">
        <f t="shared" ca="1" si="28"/>
        <v>2503.5437562892548</v>
      </c>
      <c r="R62" s="195" cm="1">
        <f t="array" aca="1" ref="R62" ca="1">_xll.RiskGamma(_xll.RiskSimtable($B$18:$B$19),1/_xll.RiskSimtable($C$18:$C$19))</f>
        <v>100</v>
      </c>
      <c r="S62" s="195" cm="1">
        <f t="array" aca="1" ref="S62" ca="1">_xll.RiskUniform($B$21,$C$21)</f>
        <v>20</v>
      </c>
      <c r="T62" s="195">
        <f t="shared" ca="1" si="29"/>
        <v>2623.5437562892548</v>
      </c>
      <c r="U62" s="191">
        <f t="shared" ca="1" si="13"/>
        <v>100</v>
      </c>
      <c r="V62" s="192">
        <f t="shared" ca="1" si="33"/>
        <v>2953.5437562892548</v>
      </c>
      <c r="W62" s="193">
        <v>120</v>
      </c>
      <c r="X62" s="193">
        <f t="shared" ca="1" si="0"/>
        <v>3073.5437562892548</v>
      </c>
      <c r="Y62" s="194">
        <f t="shared" ca="1" si="1"/>
        <v>330</v>
      </c>
      <c r="Z62" s="190">
        <f t="shared" ca="1" si="2"/>
        <v>3073.5437562892548</v>
      </c>
      <c r="AA62" s="195" cm="1">
        <f t="array" aca="1" ref="AA62" ca="1">_xll.RiskPert($B$27,$C$27,$D$27)</f>
        <v>99.666666666666671</v>
      </c>
      <c r="AB62" s="195">
        <f t="shared" ca="1" si="15"/>
        <v>3173.2104229559213</v>
      </c>
      <c r="AC62" s="191">
        <f t="shared" ca="1" si="3"/>
        <v>0</v>
      </c>
      <c r="AD62" s="192" cm="1">
        <f t="array" aca="1" ref="AD62" ca="1">IF(MOD(ROW()-42, 8) = 0,INDEX(AB:AB,ROW()),INDEX(AF:AF,ROW()-1))</f>
        <v>3273.2104229559213</v>
      </c>
      <c r="AE62" s="193" cm="1">
        <f t="array" aca="1" ref="AE62" ca="1">_xll.RiskUniform($B$30,$D$30)</f>
        <v>25</v>
      </c>
      <c r="AF62" s="193">
        <f t="shared" ca="1" si="30"/>
        <v>3298.2104229559213</v>
      </c>
      <c r="AG62" s="194">
        <f t="shared" ca="1" si="4"/>
        <v>199.66666666666652</v>
      </c>
      <c r="AH62" s="196" t="str">
        <f t="shared" ca="1" si="5"/>
        <v>Not Yet</v>
      </c>
      <c r="AI62" s="197">
        <f t="shared" ca="1" si="16"/>
        <v>1198.2104229559213</v>
      </c>
      <c r="AJ62" s="198" cm="1">
        <f t="array" aca="1" ref="AJ62" ca="1">_xll.RiskBernoulli(0.02)</f>
        <v>0.02</v>
      </c>
      <c r="AK62" s="188">
        <f t="shared" ca="1" si="17"/>
        <v>1198.2104229559213</v>
      </c>
      <c r="AL62" s="188">
        <f t="shared" ca="1" si="6"/>
        <v>250</v>
      </c>
      <c r="AM62" s="188">
        <f t="shared" ca="1" si="7"/>
        <v>100</v>
      </c>
      <c r="AN62" s="188">
        <f t="shared" ca="1" si="8"/>
        <v>330</v>
      </c>
      <c r="AO62" s="199">
        <f t="shared" ca="1" si="9"/>
        <v>199.66666666666652</v>
      </c>
      <c r="AP62" s="188">
        <f t="shared" ca="1" si="10"/>
        <v>0.02</v>
      </c>
      <c r="AQ62" s="188">
        <f t="shared" ca="1" si="18"/>
        <v>1</v>
      </c>
      <c r="AR62" s="188">
        <f t="shared" ca="1" si="19"/>
        <v>1198.2104229559211</v>
      </c>
    </row>
    <row r="63" spans="2:44" x14ac:dyDescent="0.25">
      <c r="B63" s="189">
        <v>22</v>
      </c>
      <c r="C63" s="190" cm="1">
        <f t="array" aca="1" ref="C63" ca="1">_xll.RiskGamma(1,1/$B$5)</f>
        <v>100</v>
      </c>
      <c r="D63" s="191">
        <f t="shared" ca="1" si="20"/>
        <v>2200</v>
      </c>
      <c r="E63" s="192">
        <f t="shared" ca="1" si="21"/>
        <v>2410</v>
      </c>
      <c r="F63" s="193" cm="1">
        <f t="array" aca="1" ref="F63" ca="1">_xll.RiskPert($B$8,$E$8,$D$8)</f>
        <v>50</v>
      </c>
      <c r="G63" s="193">
        <f t="shared" ca="1" si="22"/>
        <v>2460</v>
      </c>
      <c r="H63" s="194">
        <f t="shared" ca="1" si="11"/>
        <v>260</v>
      </c>
      <c r="I63" s="190">
        <f t="shared" ca="1" si="23"/>
        <v>2460</v>
      </c>
      <c r="J63" s="195" cm="1">
        <f t="array" aca="1" ref="J63" ca="1">_xll.RiskUniform($B$12,$D$12)</f>
        <v>60</v>
      </c>
      <c r="K63" s="195">
        <f t="shared" ca="1" si="24"/>
        <v>2520</v>
      </c>
      <c r="L63" s="191">
        <f t="shared" ca="1" si="25"/>
        <v>0</v>
      </c>
      <c r="M63" s="192">
        <f t="shared" ca="1" si="31"/>
        <v>2520</v>
      </c>
      <c r="N63" s="193" cm="1">
        <f t="array" aca="1" ref="N63" ca="1">_xll.RiskWeibull($B$15,$C$15)</f>
        <v>93.543756289254645</v>
      </c>
      <c r="O63" s="193">
        <f t="shared" ca="1" si="27"/>
        <v>2613.5437562892548</v>
      </c>
      <c r="P63" s="194">
        <f t="shared" ca="1" si="12"/>
        <v>0</v>
      </c>
      <c r="Q63" s="190">
        <f t="shared" ca="1" si="28"/>
        <v>2613.5437562892548</v>
      </c>
      <c r="R63" s="195" cm="1">
        <f t="array" aca="1" ref="R63" ca="1">_xll.RiskGamma(_xll.RiskSimtable($B$18:$B$19),1/_xll.RiskSimtable($C$18:$C$19))</f>
        <v>100</v>
      </c>
      <c r="S63" s="195" cm="1">
        <f t="array" aca="1" ref="S63" ca="1">_xll.RiskUniform($B$21,$C$21)</f>
        <v>20</v>
      </c>
      <c r="T63" s="195">
        <f t="shared" ca="1" si="29"/>
        <v>2733.5437562892548</v>
      </c>
      <c r="U63" s="191">
        <f t="shared" ca="1" si="13"/>
        <v>100</v>
      </c>
      <c r="V63" s="192">
        <f t="shared" ca="1" si="33"/>
        <v>2953.5437562892548</v>
      </c>
      <c r="W63" s="193">
        <v>120</v>
      </c>
      <c r="X63" s="193">
        <f t="shared" ca="1" si="0"/>
        <v>3073.5437562892548</v>
      </c>
      <c r="Y63" s="194">
        <f t="shared" ca="1" si="1"/>
        <v>220</v>
      </c>
      <c r="Z63" s="190">
        <f t="shared" ca="1" si="2"/>
        <v>3073.5437562892548</v>
      </c>
      <c r="AA63" s="195" cm="1">
        <f t="array" aca="1" ref="AA63" ca="1">_xll.RiskPert($B$27,$C$27,$D$27)</f>
        <v>99.666666666666671</v>
      </c>
      <c r="AB63" s="195">
        <f t="shared" ca="1" si="15"/>
        <v>3173.2104229559213</v>
      </c>
      <c r="AC63" s="191">
        <f t="shared" ca="1" si="3"/>
        <v>0</v>
      </c>
      <c r="AD63" s="192" cm="1">
        <f t="array" aca="1" ref="AD63" ca="1">IF(MOD(ROW()-42, 8) = 0,INDEX(AB:AB,ROW()),INDEX(AF:AF,ROW()-1))</f>
        <v>3298.2104229559213</v>
      </c>
      <c r="AE63" s="193" cm="1">
        <f t="array" aca="1" ref="AE63" ca="1">_xll.RiskUniform($B$30,$D$30)</f>
        <v>25</v>
      </c>
      <c r="AF63" s="193">
        <f t="shared" ca="1" si="30"/>
        <v>3323.2104229559213</v>
      </c>
      <c r="AG63" s="194">
        <f t="shared" ca="1" si="4"/>
        <v>224.66666666666652</v>
      </c>
      <c r="AH63" s="196" t="str">
        <f t="shared" ca="1" si="5"/>
        <v>Not Yet</v>
      </c>
      <c r="AI63" s="197">
        <f t="shared" ca="1" si="16"/>
        <v>1123.2104229559213</v>
      </c>
      <c r="AJ63" s="198" cm="1">
        <f t="array" aca="1" ref="AJ63" ca="1">_xll.RiskBernoulli(0.02)</f>
        <v>0.02</v>
      </c>
      <c r="AK63" s="188">
        <f t="shared" ca="1" si="17"/>
        <v>1123.2104229559213</v>
      </c>
      <c r="AL63" s="188">
        <f t="shared" ca="1" si="6"/>
        <v>260</v>
      </c>
      <c r="AM63" s="188">
        <f t="shared" ca="1" si="7"/>
        <v>100</v>
      </c>
      <c r="AN63" s="188">
        <f t="shared" ca="1" si="8"/>
        <v>220</v>
      </c>
      <c r="AO63" s="199">
        <f t="shared" ca="1" si="9"/>
        <v>224.66666666666652</v>
      </c>
      <c r="AP63" s="188">
        <f t="shared" ca="1" si="10"/>
        <v>0.02</v>
      </c>
      <c r="AQ63" s="188">
        <f t="shared" ca="1" si="18"/>
        <v>1</v>
      </c>
      <c r="AR63" s="188">
        <f t="shared" ca="1" si="19"/>
        <v>1123.2104229559211</v>
      </c>
    </row>
    <row r="64" spans="2:44" x14ac:dyDescent="0.25">
      <c r="B64" s="189">
        <v>23</v>
      </c>
      <c r="C64" s="190" cm="1">
        <f t="array" aca="1" ref="C64" ca="1">_xll.RiskGamma(1,1/$B$5)</f>
        <v>100</v>
      </c>
      <c r="D64" s="191">
        <f t="shared" ca="1" si="20"/>
        <v>2300</v>
      </c>
      <c r="E64" s="192">
        <f t="shared" ca="1" si="21"/>
        <v>2520</v>
      </c>
      <c r="F64" s="193" cm="1">
        <f t="array" aca="1" ref="F64" ca="1">_xll.RiskPert($B$8,$E$8,$D$8)</f>
        <v>50</v>
      </c>
      <c r="G64" s="193">
        <f t="shared" ca="1" si="22"/>
        <v>2570</v>
      </c>
      <c r="H64" s="194">
        <f t="shared" ca="1" si="11"/>
        <v>270</v>
      </c>
      <c r="I64" s="190">
        <f t="shared" ca="1" si="23"/>
        <v>2570</v>
      </c>
      <c r="J64" s="195" cm="1">
        <f t="array" aca="1" ref="J64" ca="1">_xll.RiskUniform($B$12,$D$12)</f>
        <v>60</v>
      </c>
      <c r="K64" s="195">
        <f t="shared" ca="1" si="24"/>
        <v>2630</v>
      </c>
      <c r="L64" s="191">
        <f t="shared" ca="1" si="25"/>
        <v>0</v>
      </c>
      <c r="M64" s="192">
        <f t="shared" ca="1" si="31"/>
        <v>2630</v>
      </c>
      <c r="N64" s="193" cm="1">
        <f t="array" aca="1" ref="N64" ca="1">_xll.RiskWeibull($B$15,$C$15)</f>
        <v>93.543756289254645</v>
      </c>
      <c r="O64" s="193">
        <f t="shared" ca="1" si="27"/>
        <v>2723.5437562892548</v>
      </c>
      <c r="P64" s="194">
        <f t="shared" ca="1" si="12"/>
        <v>0</v>
      </c>
      <c r="Q64" s="190">
        <f t="shared" ca="1" si="28"/>
        <v>2723.5437562892548</v>
      </c>
      <c r="R64" s="195" cm="1">
        <f t="array" aca="1" ref="R64" ca="1">_xll.RiskGamma(_xll.RiskSimtable($B$18:$B$19),1/_xll.RiskSimtable($C$18:$C$19))</f>
        <v>100</v>
      </c>
      <c r="S64" s="195" cm="1">
        <f t="array" aca="1" ref="S64" ca="1">_xll.RiskUniform($B$21,$C$21)</f>
        <v>20</v>
      </c>
      <c r="T64" s="195">
        <f t="shared" ca="1" si="29"/>
        <v>2843.5437562892548</v>
      </c>
      <c r="U64" s="191">
        <f t="shared" ca="1" si="13"/>
        <v>100</v>
      </c>
      <c r="V64" s="192">
        <f t="shared" ca="1" si="33"/>
        <v>2953.5437562892548</v>
      </c>
      <c r="W64" s="193">
        <v>120</v>
      </c>
      <c r="X64" s="193">
        <f t="shared" ca="1" si="0"/>
        <v>3073.5437562892548</v>
      </c>
      <c r="Y64" s="194">
        <f t="shared" ca="1" si="1"/>
        <v>110</v>
      </c>
      <c r="Z64" s="190">
        <f t="shared" ca="1" si="2"/>
        <v>3073.5437562892548</v>
      </c>
      <c r="AA64" s="195" cm="1">
        <f t="array" aca="1" ref="AA64" ca="1">_xll.RiskPert($B$27,$C$27,$D$27)</f>
        <v>99.666666666666671</v>
      </c>
      <c r="AB64" s="195">
        <f t="shared" ca="1" si="15"/>
        <v>3173.2104229559213</v>
      </c>
      <c r="AC64" s="191">
        <f t="shared" ca="1" si="3"/>
        <v>0</v>
      </c>
      <c r="AD64" s="192" cm="1">
        <f t="array" aca="1" ref="AD64" ca="1">IF(MOD(ROW()-42, 8) = 0,INDEX(AB:AB,ROW()),INDEX(AF:AF,ROW()-1))</f>
        <v>3323.2104229559213</v>
      </c>
      <c r="AE64" s="193" cm="1">
        <f t="array" aca="1" ref="AE64" ca="1">_xll.RiskUniform($B$30,$D$30)</f>
        <v>25</v>
      </c>
      <c r="AF64" s="193">
        <f t="shared" ca="1" si="30"/>
        <v>3348.2104229559213</v>
      </c>
      <c r="AG64" s="194">
        <f t="shared" ca="1" si="4"/>
        <v>249.66666666666652</v>
      </c>
      <c r="AH64" s="196" t="str">
        <f t="shared" ca="1" si="5"/>
        <v>Not Yet</v>
      </c>
      <c r="AI64" s="197">
        <f t="shared" ca="1" si="16"/>
        <v>1048.2104229559213</v>
      </c>
      <c r="AJ64" s="198" cm="1">
        <f t="array" aca="1" ref="AJ64" ca="1">_xll.RiskBernoulli(0.02)</f>
        <v>0.02</v>
      </c>
      <c r="AK64" s="188">
        <f t="shared" ca="1" si="17"/>
        <v>1048.2104229559213</v>
      </c>
      <c r="AL64" s="188">
        <f t="shared" ca="1" si="6"/>
        <v>270</v>
      </c>
      <c r="AM64" s="188">
        <f t="shared" ca="1" si="7"/>
        <v>100</v>
      </c>
      <c r="AN64" s="188">
        <f t="shared" ca="1" si="8"/>
        <v>110</v>
      </c>
      <c r="AO64" s="199">
        <f t="shared" ca="1" si="9"/>
        <v>249.66666666666652</v>
      </c>
      <c r="AP64" s="188">
        <f t="shared" ca="1" si="10"/>
        <v>0.02</v>
      </c>
      <c r="AQ64" s="188">
        <f t="shared" ca="1" si="18"/>
        <v>1</v>
      </c>
      <c r="AR64" s="188">
        <f t="shared" ca="1" si="19"/>
        <v>1048.2104229559211</v>
      </c>
    </row>
    <row r="65" spans="2:44" x14ac:dyDescent="0.25">
      <c r="B65" s="200">
        <v>24</v>
      </c>
      <c r="C65" s="201" cm="1">
        <f t="array" aca="1" ref="C65" ca="1">_xll.RiskGamma(1,1/$B$5)</f>
        <v>100</v>
      </c>
      <c r="D65" s="202">
        <f t="shared" ca="1" si="20"/>
        <v>2400</v>
      </c>
      <c r="E65" s="203">
        <f t="shared" ca="1" si="21"/>
        <v>2630</v>
      </c>
      <c r="F65" s="204" cm="1">
        <f t="array" aca="1" ref="F65" ca="1">_xll.RiskPert($B$8,$E$8,$D$8)</f>
        <v>50</v>
      </c>
      <c r="G65" s="204">
        <f t="shared" ca="1" si="22"/>
        <v>2680</v>
      </c>
      <c r="H65" s="205">
        <f t="shared" ca="1" si="11"/>
        <v>280</v>
      </c>
      <c r="I65" s="201">
        <f t="shared" ca="1" si="23"/>
        <v>2680</v>
      </c>
      <c r="J65" s="206" cm="1">
        <f t="array" aca="1" ref="J65" ca="1">_xll.RiskUniform($B$12,$D$12)</f>
        <v>60</v>
      </c>
      <c r="K65" s="206">
        <f t="shared" ca="1" si="24"/>
        <v>2740</v>
      </c>
      <c r="L65" s="202">
        <f t="shared" ca="1" si="25"/>
        <v>0</v>
      </c>
      <c r="M65" s="203">
        <f t="shared" ca="1" si="31"/>
        <v>2740</v>
      </c>
      <c r="N65" s="204" cm="1">
        <f t="array" aca="1" ref="N65" ca="1">_xll.RiskWeibull($B$15,$C$15)</f>
        <v>93.543756289254645</v>
      </c>
      <c r="O65" s="204">
        <f t="shared" ca="1" si="27"/>
        <v>2833.5437562892548</v>
      </c>
      <c r="P65" s="205">
        <f t="shared" ca="1" si="12"/>
        <v>0</v>
      </c>
      <c r="Q65" s="201">
        <f t="shared" ca="1" si="28"/>
        <v>2833.5437562892548</v>
      </c>
      <c r="R65" s="206" cm="1">
        <f t="array" aca="1" ref="R65" ca="1">_xll.RiskGamma(_xll.RiskSimtable($B$18:$B$19),1/_xll.RiskSimtable($C$18:$C$19))</f>
        <v>100</v>
      </c>
      <c r="S65" s="206" cm="1">
        <f t="array" aca="1" ref="S65" ca="1">_xll.RiskUniform($B$21,$C$21)</f>
        <v>20</v>
      </c>
      <c r="T65" s="206">
        <f t="shared" ca="1" si="29"/>
        <v>2953.5437562892548</v>
      </c>
      <c r="U65" s="202">
        <f t="shared" ca="1" si="13"/>
        <v>100</v>
      </c>
      <c r="V65" s="203">
        <f t="shared" ca="1" si="33"/>
        <v>2953.5437562892548</v>
      </c>
      <c r="W65" s="204">
        <v>120</v>
      </c>
      <c r="X65" s="204">
        <f t="shared" ca="1" si="0"/>
        <v>3073.5437562892548</v>
      </c>
      <c r="Y65" s="205">
        <f t="shared" ca="1" si="1"/>
        <v>0</v>
      </c>
      <c r="Z65" s="201">
        <f t="shared" ca="1" si="2"/>
        <v>3073.5437562892548</v>
      </c>
      <c r="AA65" s="206" cm="1">
        <f t="array" aca="1" ref="AA65" ca="1">_xll.RiskPert($B$27,$C$27,$D$27)</f>
        <v>99.666666666666671</v>
      </c>
      <c r="AB65" s="206">
        <f t="shared" ca="1" si="15"/>
        <v>3173.2104229559213</v>
      </c>
      <c r="AC65" s="202">
        <f t="shared" ca="1" si="3"/>
        <v>0</v>
      </c>
      <c r="AD65" s="203" cm="1">
        <f t="array" aca="1" ref="AD65" ca="1">IF(MOD(ROW()-42, 8) = 0,INDEX(AB:AB,ROW()),INDEX(AF:AF,ROW()-1))</f>
        <v>3348.2104229559213</v>
      </c>
      <c r="AE65" s="204" cm="1">
        <f t="array" aca="1" ref="AE65" ca="1">_xll.RiskUniform($B$30,$D$30)</f>
        <v>25</v>
      </c>
      <c r="AF65" s="204">
        <f t="shared" ca="1" si="30"/>
        <v>3373.2104229559213</v>
      </c>
      <c r="AG65" s="205">
        <f t="shared" ca="1" si="4"/>
        <v>274.66666666666652</v>
      </c>
      <c r="AH65" s="207" t="str">
        <f t="shared" ca="1" si="5"/>
        <v>Not Yet</v>
      </c>
      <c r="AI65" s="208">
        <f t="shared" ca="1" si="16"/>
        <v>973.21042295592133</v>
      </c>
      <c r="AJ65" s="209" cm="1">
        <f t="array" aca="1" ref="AJ65" ca="1">_xll.RiskBernoulli(0.02)</f>
        <v>0.02</v>
      </c>
      <c r="AK65" s="210">
        <f t="shared" ca="1" si="17"/>
        <v>973.21042295592133</v>
      </c>
      <c r="AL65" s="210">
        <f t="shared" ca="1" si="6"/>
        <v>280</v>
      </c>
      <c r="AM65" s="210">
        <f t="shared" ca="1" si="7"/>
        <v>100</v>
      </c>
      <c r="AN65" s="210">
        <f t="shared" ca="1" si="8"/>
        <v>0</v>
      </c>
      <c r="AO65" s="211">
        <f t="shared" ca="1" si="9"/>
        <v>274.66666666666652</v>
      </c>
      <c r="AP65" s="210">
        <f t="shared" ca="1" si="10"/>
        <v>0.02</v>
      </c>
      <c r="AQ65" s="210">
        <f t="shared" ca="1" si="18"/>
        <v>1</v>
      </c>
      <c r="AR65" s="210">
        <f t="shared" ca="1" si="19"/>
        <v>973.2104229559211</v>
      </c>
    </row>
    <row r="66" spans="2:44" x14ac:dyDescent="0.25">
      <c r="B66" s="176">
        <v>25</v>
      </c>
      <c r="C66" s="177" cm="1">
        <f t="array" aca="1" ref="C66" ca="1">_xll.RiskGamma(1,1/$B$5)</f>
        <v>100</v>
      </c>
      <c r="D66" s="178">
        <f t="shared" ca="1" si="20"/>
        <v>2500</v>
      </c>
      <c r="E66" s="179">
        <f t="shared" ca="1" si="21"/>
        <v>2740</v>
      </c>
      <c r="F66" s="180" cm="1">
        <f t="array" aca="1" ref="F66" ca="1">_xll.RiskPert($B$8,$E$8,$D$8)</f>
        <v>50</v>
      </c>
      <c r="G66" s="180">
        <f t="shared" ca="1" si="22"/>
        <v>2790</v>
      </c>
      <c r="H66" s="181">
        <f t="shared" ca="1" si="11"/>
        <v>290</v>
      </c>
      <c r="I66" s="177">
        <f t="shared" ca="1" si="23"/>
        <v>2790</v>
      </c>
      <c r="J66" s="182" cm="1">
        <f t="array" aca="1" ref="J66" ca="1">_xll.RiskUniform($B$12,$D$12)</f>
        <v>60</v>
      </c>
      <c r="K66" s="182">
        <f t="shared" ca="1" si="24"/>
        <v>2850</v>
      </c>
      <c r="L66" s="178">
        <f t="shared" ca="1" si="25"/>
        <v>0</v>
      </c>
      <c r="M66" s="179">
        <f t="shared" ca="1" si="31"/>
        <v>2850</v>
      </c>
      <c r="N66" s="180" cm="1">
        <f t="array" aca="1" ref="N66" ca="1">_xll.RiskWeibull($B$15,$C$15)</f>
        <v>93.543756289254645</v>
      </c>
      <c r="O66" s="180">
        <f t="shared" ca="1" si="27"/>
        <v>2943.5437562892548</v>
      </c>
      <c r="P66" s="181">
        <f t="shared" ca="1" si="12"/>
        <v>0</v>
      </c>
      <c r="Q66" s="177">
        <f t="shared" ca="1" si="28"/>
        <v>2943.5437562892548</v>
      </c>
      <c r="R66" s="182" cm="1">
        <f t="array" aca="1" ref="R66" ca="1">_xll.RiskGamma(_xll.RiskSimtable($B$18:$B$19),1/_xll.RiskSimtable($C$18:$C$19))</f>
        <v>100</v>
      </c>
      <c r="S66" s="182" cm="1">
        <f t="array" aca="1" ref="S66" ca="1">_xll.RiskUniform($B$21,$C$21)</f>
        <v>20</v>
      </c>
      <c r="T66" s="182">
        <f t="shared" ca="1" si="29"/>
        <v>3063.5437562892548</v>
      </c>
      <c r="U66" s="178">
        <f t="shared" ca="1" si="13"/>
        <v>100</v>
      </c>
      <c r="V66" s="179">
        <f ca="1">$T$73</f>
        <v>3833.5437562892548</v>
      </c>
      <c r="W66" s="180">
        <v>120</v>
      </c>
      <c r="X66" s="180">
        <f t="shared" ca="1" si="0"/>
        <v>3953.5437562892548</v>
      </c>
      <c r="Y66" s="181">
        <f t="shared" ca="1" si="1"/>
        <v>770</v>
      </c>
      <c r="Z66" s="177">
        <f t="shared" ca="1" si="2"/>
        <v>3953.5437562892548</v>
      </c>
      <c r="AA66" s="182" cm="1">
        <f t="array" aca="1" ref="AA66" ca="1">_xll.RiskPert($B$27,$C$27,$D$27)</f>
        <v>99.666666666666671</v>
      </c>
      <c r="AB66" s="182">
        <f t="shared" ca="1" si="15"/>
        <v>4053.2104229559213</v>
      </c>
      <c r="AC66" s="178">
        <f t="shared" ca="1" si="3"/>
        <v>0</v>
      </c>
      <c r="AD66" s="179" cm="1">
        <f t="array" aca="1" ref="AD66" ca="1">IF(MOD(ROW()-42, 8) = 0,INDEX(AB:AB,ROW()),INDEX(AF:AF,ROW()-1))</f>
        <v>4053.2104229559213</v>
      </c>
      <c r="AE66" s="180" cm="1">
        <f t="array" aca="1" ref="AE66" ca="1">_xll.RiskUniform($B$30,$D$30)</f>
        <v>25</v>
      </c>
      <c r="AF66" s="180">
        <f t="shared" ca="1" si="30"/>
        <v>4078.2104229559213</v>
      </c>
      <c r="AG66" s="181">
        <f t="shared" ca="1" si="4"/>
        <v>99.666666666666515</v>
      </c>
      <c r="AH66" s="183" t="str">
        <f t="shared" ca="1" si="5"/>
        <v>Not Yet</v>
      </c>
      <c r="AI66" s="184">
        <f t="shared" ca="1" si="16"/>
        <v>1578.2104229559213</v>
      </c>
      <c r="AJ66" s="185" cm="1">
        <f t="array" aca="1" ref="AJ66" ca="1">_xll.RiskBernoulli(0.02)</f>
        <v>0.02</v>
      </c>
      <c r="AK66" s="186">
        <f t="shared" ca="1" si="17"/>
        <v>1578.2104229559213</v>
      </c>
      <c r="AL66" s="186">
        <f t="shared" ca="1" si="6"/>
        <v>290</v>
      </c>
      <c r="AM66" s="186">
        <f t="shared" ca="1" si="7"/>
        <v>100</v>
      </c>
      <c r="AN66" s="186">
        <f t="shared" ca="1" si="8"/>
        <v>770</v>
      </c>
      <c r="AO66" s="187">
        <f t="shared" ca="1" si="9"/>
        <v>99.666666666666515</v>
      </c>
      <c r="AP66" s="188">
        <f t="shared" ca="1" si="10"/>
        <v>0.02</v>
      </c>
      <c r="AQ66" s="186" t="str">
        <f t="shared" ca="1" si="18"/>
        <v/>
      </c>
      <c r="AR66" s="186">
        <f t="shared" ca="1" si="19"/>
        <v>1578.2104229559211</v>
      </c>
    </row>
    <row r="67" spans="2:44" x14ac:dyDescent="0.25">
      <c r="B67" s="189">
        <v>26</v>
      </c>
      <c r="C67" s="190" cm="1">
        <f t="array" aca="1" ref="C67" ca="1">_xll.RiskGamma(1,1/$B$5)</f>
        <v>100</v>
      </c>
      <c r="D67" s="191">
        <f t="shared" ca="1" si="20"/>
        <v>2600</v>
      </c>
      <c r="E67" s="192">
        <f t="shared" ca="1" si="21"/>
        <v>2850</v>
      </c>
      <c r="F67" s="193" cm="1">
        <f t="array" aca="1" ref="F67" ca="1">_xll.RiskPert($B$8,$E$8,$D$8)</f>
        <v>50</v>
      </c>
      <c r="G67" s="193">
        <f t="shared" ca="1" si="22"/>
        <v>2900</v>
      </c>
      <c r="H67" s="194">
        <f t="shared" ca="1" si="11"/>
        <v>300</v>
      </c>
      <c r="I67" s="190">
        <f t="shared" ca="1" si="23"/>
        <v>2900</v>
      </c>
      <c r="J67" s="195" cm="1">
        <f t="array" aca="1" ref="J67" ca="1">_xll.RiskUniform($B$12,$D$12)</f>
        <v>60</v>
      </c>
      <c r="K67" s="195">
        <f t="shared" ca="1" si="24"/>
        <v>2960</v>
      </c>
      <c r="L67" s="191">
        <f t="shared" ca="1" si="25"/>
        <v>0</v>
      </c>
      <c r="M67" s="192">
        <f t="shared" ca="1" si="31"/>
        <v>2960</v>
      </c>
      <c r="N67" s="193" cm="1">
        <f t="array" aca="1" ref="N67" ca="1">_xll.RiskWeibull($B$15,$C$15)</f>
        <v>93.543756289254645</v>
      </c>
      <c r="O67" s="193">
        <f t="shared" ca="1" si="27"/>
        <v>3053.5437562892548</v>
      </c>
      <c r="P67" s="194">
        <f t="shared" ca="1" si="12"/>
        <v>0</v>
      </c>
      <c r="Q67" s="190">
        <f t="shared" ca="1" si="28"/>
        <v>3053.5437562892548</v>
      </c>
      <c r="R67" s="195" cm="1">
        <f t="array" aca="1" ref="R67" ca="1">_xll.RiskGamma(_xll.RiskSimtable($B$18:$B$19),1/_xll.RiskSimtable($C$18:$C$19))</f>
        <v>100</v>
      </c>
      <c r="S67" s="195" cm="1">
        <f t="array" aca="1" ref="S67" ca="1">_xll.RiskUniform($B$21,$C$21)</f>
        <v>20</v>
      </c>
      <c r="T67" s="195">
        <f t="shared" ca="1" si="29"/>
        <v>3173.5437562892548</v>
      </c>
      <c r="U67" s="191">
        <f t="shared" ca="1" si="13"/>
        <v>100</v>
      </c>
      <c r="V67" s="192">
        <f t="shared" ref="V67:V73" ca="1" si="34">$T$73</f>
        <v>3833.5437562892548</v>
      </c>
      <c r="W67" s="193">
        <v>120</v>
      </c>
      <c r="X67" s="193">
        <f t="shared" ca="1" si="0"/>
        <v>3953.5437562892548</v>
      </c>
      <c r="Y67" s="194">
        <f t="shared" ca="1" si="1"/>
        <v>660</v>
      </c>
      <c r="Z67" s="190">
        <f t="shared" ca="1" si="2"/>
        <v>3953.5437562892548</v>
      </c>
      <c r="AA67" s="195" cm="1">
        <f t="array" aca="1" ref="AA67" ca="1">_xll.RiskPert($B$27,$C$27,$D$27)</f>
        <v>99.666666666666671</v>
      </c>
      <c r="AB67" s="195">
        <f t="shared" ca="1" si="15"/>
        <v>4053.2104229559213</v>
      </c>
      <c r="AC67" s="191">
        <f t="shared" ca="1" si="3"/>
        <v>0</v>
      </c>
      <c r="AD67" s="192" cm="1">
        <f t="array" aca="1" ref="AD67" ca="1">IF(MOD(ROW()-42, 8) = 0,INDEX(AB:AB,ROW()),INDEX(AF:AF,ROW()-1))</f>
        <v>4078.2104229559213</v>
      </c>
      <c r="AE67" s="193" cm="1">
        <f t="array" aca="1" ref="AE67" ca="1">_xll.RiskUniform($B$30,$D$30)</f>
        <v>25</v>
      </c>
      <c r="AF67" s="193">
        <f t="shared" ca="1" si="30"/>
        <v>4103.2104229559209</v>
      </c>
      <c r="AG67" s="194">
        <f t="shared" ca="1" si="4"/>
        <v>124.66666666666652</v>
      </c>
      <c r="AH67" s="196" t="str">
        <f t="shared" ca="1" si="5"/>
        <v>Not Yet</v>
      </c>
      <c r="AI67" s="197">
        <f t="shared" ca="1" si="16"/>
        <v>1503.2104229559209</v>
      </c>
      <c r="AJ67" s="198" cm="1">
        <f t="array" aca="1" ref="AJ67" ca="1">_xll.RiskBernoulli(0.02)</f>
        <v>0.02</v>
      </c>
      <c r="AK67" s="188">
        <f t="shared" ca="1" si="17"/>
        <v>1503.2104229559209</v>
      </c>
      <c r="AL67" s="188">
        <f t="shared" ca="1" si="6"/>
        <v>300</v>
      </c>
      <c r="AM67" s="188">
        <f t="shared" ca="1" si="7"/>
        <v>100</v>
      </c>
      <c r="AN67" s="188">
        <f t="shared" ca="1" si="8"/>
        <v>660</v>
      </c>
      <c r="AO67" s="199">
        <f t="shared" ca="1" si="9"/>
        <v>124.66666666666652</v>
      </c>
      <c r="AP67" s="188">
        <f t="shared" ca="1" si="10"/>
        <v>0.02</v>
      </c>
      <c r="AQ67" s="188" t="str">
        <f t="shared" ca="1" si="18"/>
        <v/>
      </c>
      <c r="AR67" s="188">
        <f t="shared" ca="1" si="19"/>
        <v>1503.2104229559211</v>
      </c>
    </row>
    <row r="68" spans="2:44" x14ac:dyDescent="0.25">
      <c r="B68" s="189">
        <v>27</v>
      </c>
      <c r="C68" s="190" cm="1">
        <f t="array" aca="1" ref="C68" ca="1">_xll.RiskGamma(1,1/$B$5)</f>
        <v>100</v>
      </c>
      <c r="D68" s="191">
        <f t="shared" ca="1" si="20"/>
        <v>2700</v>
      </c>
      <c r="E68" s="192">
        <f t="shared" ca="1" si="21"/>
        <v>2960</v>
      </c>
      <c r="F68" s="193" cm="1">
        <f t="array" aca="1" ref="F68" ca="1">_xll.RiskPert($B$8,$E$8,$D$8)</f>
        <v>50</v>
      </c>
      <c r="G68" s="193">
        <f t="shared" ca="1" si="22"/>
        <v>3010</v>
      </c>
      <c r="H68" s="194">
        <f t="shared" ca="1" si="11"/>
        <v>310</v>
      </c>
      <c r="I68" s="190">
        <f t="shared" ca="1" si="23"/>
        <v>3010</v>
      </c>
      <c r="J68" s="195" cm="1">
        <f t="array" aca="1" ref="J68" ca="1">_xll.RiskUniform($B$12,$D$12)</f>
        <v>60</v>
      </c>
      <c r="K68" s="195">
        <f t="shared" ca="1" si="24"/>
        <v>3070</v>
      </c>
      <c r="L68" s="191">
        <f t="shared" ca="1" si="25"/>
        <v>0</v>
      </c>
      <c r="M68" s="192">
        <f t="shared" ca="1" si="31"/>
        <v>3070</v>
      </c>
      <c r="N68" s="193" cm="1">
        <f t="array" aca="1" ref="N68" ca="1">_xll.RiskWeibull($B$15,$C$15)</f>
        <v>93.543756289254645</v>
      </c>
      <c r="O68" s="193">
        <f t="shared" ca="1" si="27"/>
        <v>3163.5437562892548</v>
      </c>
      <c r="P68" s="194">
        <f t="shared" ca="1" si="12"/>
        <v>0</v>
      </c>
      <c r="Q68" s="190">
        <f t="shared" ca="1" si="28"/>
        <v>3163.5437562892548</v>
      </c>
      <c r="R68" s="195" cm="1">
        <f t="array" aca="1" ref="R68" ca="1">_xll.RiskGamma(_xll.RiskSimtable($B$18:$B$19),1/_xll.RiskSimtable($C$18:$C$19))</f>
        <v>100</v>
      </c>
      <c r="S68" s="195" cm="1">
        <f t="array" aca="1" ref="S68" ca="1">_xll.RiskUniform($B$21,$C$21)</f>
        <v>20</v>
      </c>
      <c r="T68" s="195">
        <f t="shared" ca="1" si="29"/>
        <v>3283.5437562892548</v>
      </c>
      <c r="U68" s="191">
        <f t="shared" ca="1" si="13"/>
        <v>100</v>
      </c>
      <c r="V68" s="192">
        <f t="shared" ca="1" si="34"/>
        <v>3833.5437562892548</v>
      </c>
      <c r="W68" s="193">
        <v>120</v>
      </c>
      <c r="X68" s="193">
        <f t="shared" ca="1" si="0"/>
        <v>3953.5437562892548</v>
      </c>
      <c r="Y68" s="194">
        <f t="shared" ca="1" si="1"/>
        <v>550</v>
      </c>
      <c r="Z68" s="190">
        <f t="shared" ca="1" si="2"/>
        <v>3953.5437562892548</v>
      </c>
      <c r="AA68" s="195" cm="1">
        <f t="array" aca="1" ref="AA68" ca="1">_xll.RiskPert($B$27,$C$27,$D$27)</f>
        <v>99.666666666666671</v>
      </c>
      <c r="AB68" s="195">
        <f t="shared" ca="1" si="15"/>
        <v>4053.2104229559213</v>
      </c>
      <c r="AC68" s="191">
        <f t="shared" ca="1" si="3"/>
        <v>0</v>
      </c>
      <c r="AD68" s="192" cm="1">
        <f t="array" aca="1" ref="AD68" ca="1">IF(MOD(ROW()-42, 8) = 0,INDEX(AB:AB,ROW()),INDEX(AF:AF,ROW()-1))</f>
        <v>4103.2104229559209</v>
      </c>
      <c r="AE68" s="193" cm="1">
        <f t="array" aca="1" ref="AE68" ca="1">_xll.RiskUniform($B$30,$D$30)</f>
        <v>25</v>
      </c>
      <c r="AF68" s="193">
        <f t="shared" ca="1" si="30"/>
        <v>4128.2104229559209</v>
      </c>
      <c r="AG68" s="194">
        <f t="shared" ca="1" si="4"/>
        <v>149.66666666666606</v>
      </c>
      <c r="AH68" s="196" t="str">
        <f t="shared" ca="1" si="5"/>
        <v>Not Yet</v>
      </c>
      <c r="AI68" s="197">
        <f t="shared" ca="1" si="16"/>
        <v>1428.2104229559209</v>
      </c>
      <c r="AJ68" s="198" cm="1">
        <f t="array" aca="1" ref="AJ68" ca="1">_xll.RiskBernoulli(0.02)</f>
        <v>0.02</v>
      </c>
      <c r="AK68" s="188">
        <f t="shared" ca="1" si="17"/>
        <v>1428.2104229559209</v>
      </c>
      <c r="AL68" s="188">
        <f t="shared" ca="1" si="6"/>
        <v>310</v>
      </c>
      <c r="AM68" s="188">
        <f t="shared" ca="1" si="7"/>
        <v>100</v>
      </c>
      <c r="AN68" s="188">
        <f t="shared" ca="1" si="8"/>
        <v>550</v>
      </c>
      <c r="AO68" s="199">
        <f t="shared" ca="1" si="9"/>
        <v>149.66666666666606</v>
      </c>
      <c r="AP68" s="188">
        <f t="shared" ca="1" si="10"/>
        <v>0.02</v>
      </c>
      <c r="AQ68" s="188">
        <f t="shared" ca="1" si="18"/>
        <v>1</v>
      </c>
      <c r="AR68" s="188">
        <f t="shared" ca="1" si="19"/>
        <v>1428.2104229559206</v>
      </c>
    </row>
    <row r="69" spans="2:44" x14ac:dyDescent="0.25">
      <c r="B69" s="189">
        <v>28</v>
      </c>
      <c r="C69" s="190" cm="1">
        <f t="array" aca="1" ref="C69" ca="1">_xll.RiskGamma(1,1/$B$5)</f>
        <v>100</v>
      </c>
      <c r="D69" s="191">
        <f t="shared" ca="1" si="20"/>
        <v>2800</v>
      </c>
      <c r="E69" s="192">
        <f t="shared" ca="1" si="21"/>
        <v>3070</v>
      </c>
      <c r="F69" s="193" cm="1">
        <f t="array" aca="1" ref="F69" ca="1">_xll.RiskPert($B$8,$E$8,$D$8)</f>
        <v>50</v>
      </c>
      <c r="G69" s="193">
        <f t="shared" ca="1" si="22"/>
        <v>3120</v>
      </c>
      <c r="H69" s="194">
        <f t="shared" ca="1" si="11"/>
        <v>320</v>
      </c>
      <c r="I69" s="190">
        <f t="shared" ca="1" si="23"/>
        <v>3120</v>
      </c>
      <c r="J69" s="195" cm="1">
        <f t="array" aca="1" ref="J69" ca="1">_xll.RiskUniform($B$12,$D$12)</f>
        <v>60</v>
      </c>
      <c r="K69" s="195">
        <f t="shared" ca="1" si="24"/>
        <v>3180</v>
      </c>
      <c r="L69" s="191">
        <f t="shared" ca="1" si="25"/>
        <v>0</v>
      </c>
      <c r="M69" s="192">
        <f t="shared" ca="1" si="31"/>
        <v>3180</v>
      </c>
      <c r="N69" s="193" cm="1">
        <f t="array" aca="1" ref="N69" ca="1">_xll.RiskWeibull($B$15,$C$15)</f>
        <v>93.543756289254645</v>
      </c>
      <c r="O69" s="193">
        <f t="shared" ca="1" si="27"/>
        <v>3273.5437562892548</v>
      </c>
      <c r="P69" s="194">
        <f t="shared" ca="1" si="12"/>
        <v>0</v>
      </c>
      <c r="Q69" s="190">
        <f t="shared" ca="1" si="28"/>
        <v>3273.5437562892548</v>
      </c>
      <c r="R69" s="195" cm="1">
        <f t="array" aca="1" ref="R69" ca="1">_xll.RiskGamma(_xll.RiskSimtable($B$18:$B$19),1/_xll.RiskSimtable($C$18:$C$19))</f>
        <v>100</v>
      </c>
      <c r="S69" s="195" cm="1">
        <f t="array" aca="1" ref="S69" ca="1">_xll.RiskUniform($B$21,$C$21)</f>
        <v>20</v>
      </c>
      <c r="T69" s="195">
        <f t="shared" ca="1" si="29"/>
        <v>3393.5437562892548</v>
      </c>
      <c r="U69" s="191">
        <f t="shared" ca="1" si="13"/>
        <v>100</v>
      </c>
      <c r="V69" s="192">
        <f t="shared" ca="1" si="34"/>
        <v>3833.5437562892548</v>
      </c>
      <c r="W69" s="193">
        <v>120</v>
      </c>
      <c r="X69" s="193">
        <f t="shared" ca="1" si="0"/>
        <v>3953.5437562892548</v>
      </c>
      <c r="Y69" s="194">
        <f t="shared" ca="1" si="1"/>
        <v>440</v>
      </c>
      <c r="Z69" s="190">
        <f t="shared" ca="1" si="2"/>
        <v>3953.5437562892548</v>
      </c>
      <c r="AA69" s="195" cm="1">
        <f t="array" aca="1" ref="AA69" ca="1">_xll.RiskPert($B$27,$C$27,$D$27)</f>
        <v>99.666666666666671</v>
      </c>
      <c r="AB69" s="195">
        <f t="shared" ca="1" si="15"/>
        <v>4053.2104229559213</v>
      </c>
      <c r="AC69" s="191">
        <f t="shared" ca="1" si="3"/>
        <v>0</v>
      </c>
      <c r="AD69" s="192" cm="1">
        <f t="array" aca="1" ref="AD69" ca="1">IF(MOD(ROW()-42, 8) = 0,INDEX(AB:AB,ROW()),INDEX(AF:AF,ROW()-1))</f>
        <v>4128.2104229559209</v>
      </c>
      <c r="AE69" s="193" cm="1">
        <f t="array" aca="1" ref="AE69" ca="1">_xll.RiskUniform($B$30,$D$30)</f>
        <v>25</v>
      </c>
      <c r="AF69" s="193">
        <f t="shared" ca="1" si="30"/>
        <v>4153.2104229559209</v>
      </c>
      <c r="AG69" s="194">
        <f t="shared" ca="1" si="4"/>
        <v>174.66666666666606</v>
      </c>
      <c r="AH69" s="196" t="str">
        <f t="shared" ca="1" si="5"/>
        <v>Not Yet</v>
      </c>
      <c r="AI69" s="197">
        <f t="shared" ca="1" si="16"/>
        <v>1353.2104229559209</v>
      </c>
      <c r="AJ69" s="198" cm="1">
        <f t="array" aca="1" ref="AJ69" ca="1">_xll.RiskBernoulli(0.02)</f>
        <v>0.02</v>
      </c>
      <c r="AK69" s="188">
        <f t="shared" ca="1" si="17"/>
        <v>1353.2104229559209</v>
      </c>
      <c r="AL69" s="188">
        <f t="shared" ca="1" si="6"/>
        <v>320</v>
      </c>
      <c r="AM69" s="188">
        <f t="shared" ca="1" si="7"/>
        <v>100</v>
      </c>
      <c r="AN69" s="188">
        <f t="shared" ca="1" si="8"/>
        <v>440</v>
      </c>
      <c r="AO69" s="199">
        <f t="shared" ca="1" si="9"/>
        <v>174.66666666666606</v>
      </c>
      <c r="AP69" s="188">
        <f t="shared" ca="1" si="10"/>
        <v>0.02</v>
      </c>
      <c r="AQ69" s="188">
        <f t="shared" ca="1" si="18"/>
        <v>1</v>
      </c>
      <c r="AR69" s="188">
        <f t="shared" ca="1" si="19"/>
        <v>1353.2104229559206</v>
      </c>
    </row>
    <row r="70" spans="2:44" x14ac:dyDescent="0.25">
      <c r="B70" s="189">
        <v>29</v>
      </c>
      <c r="C70" s="190" cm="1">
        <f t="array" aca="1" ref="C70" ca="1">_xll.RiskGamma(1,1/$B$5)</f>
        <v>100</v>
      </c>
      <c r="D70" s="191">
        <f t="shared" ca="1" si="20"/>
        <v>2900</v>
      </c>
      <c r="E70" s="192">
        <f t="shared" ca="1" si="21"/>
        <v>3180</v>
      </c>
      <c r="F70" s="193" cm="1">
        <f t="array" aca="1" ref="F70" ca="1">_xll.RiskPert($B$8,$E$8,$D$8)</f>
        <v>50</v>
      </c>
      <c r="G70" s="193">
        <f t="shared" ca="1" si="22"/>
        <v>3230</v>
      </c>
      <c r="H70" s="194">
        <f t="shared" ca="1" si="11"/>
        <v>330</v>
      </c>
      <c r="I70" s="190">
        <f t="shared" ca="1" si="23"/>
        <v>3230</v>
      </c>
      <c r="J70" s="195" cm="1">
        <f t="array" aca="1" ref="J70" ca="1">_xll.RiskUniform($B$12,$D$12)</f>
        <v>60</v>
      </c>
      <c r="K70" s="195">
        <f t="shared" ca="1" si="24"/>
        <v>3290</v>
      </c>
      <c r="L70" s="191">
        <f t="shared" ca="1" si="25"/>
        <v>0</v>
      </c>
      <c r="M70" s="192">
        <f t="shared" ca="1" si="31"/>
        <v>3290</v>
      </c>
      <c r="N70" s="193" cm="1">
        <f t="array" aca="1" ref="N70" ca="1">_xll.RiskWeibull($B$15,$C$15)</f>
        <v>93.543756289254645</v>
      </c>
      <c r="O70" s="193">
        <f t="shared" ca="1" si="27"/>
        <v>3383.5437562892548</v>
      </c>
      <c r="P70" s="194">
        <f t="shared" ca="1" si="12"/>
        <v>0</v>
      </c>
      <c r="Q70" s="190">
        <f t="shared" ca="1" si="28"/>
        <v>3383.5437562892548</v>
      </c>
      <c r="R70" s="195" cm="1">
        <f t="array" aca="1" ref="R70" ca="1">_xll.RiskGamma(_xll.RiskSimtable($B$18:$B$19),1/_xll.RiskSimtable($C$18:$C$19))</f>
        <v>100</v>
      </c>
      <c r="S70" s="195" cm="1">
        <f t="array" aca="1" ref="S70" ca="1">_xll.RiskUniform($B$21,$C$21)</f>
        <v>20</v>
      </c>
      <c r="T70" s="195">
        <f t="shared" ca="1" si="29"/>
        <v>3503.5437562892548</v>
      </c>
      <c r="U70" s="191">
        <f t="shared" ca="1" si="13"/>
        <v>100</v>
      </c>
      <c r="V70" s="192">
        <f t="shared" ca="1" si="34"/>
        <v>3833.5437562892548</v>
      </c>
      <c r="W70" s="193">
        <v>120</v>
      </c>
      <c r="X70" s="193">
        <f t="shared" ca="1" si="0"/>
        <v>3953.5437562892548</v>
      </c>
      <c r="Y70" s="194">
        <f t="shared" ca="1" si="1"/>
        <v>330</v>
      </c>
      <c r="Z70" s="190">
        <f t="shared" ca="1" si="2"/>
        <v>3953.5437562892548</v>
      </c>
      <c r="AA70" s="195" cm="1">
        <f t="array" aca="1" ref="AA70" ca="1">_xll.RiskPert($B$27,$C$27,$D$27)</f>
        <v>99.666666666666671</v>
      </c>
      <c r="AB70" s="195">
        <f t="shared" ca="1" si="15"/>
        <v>4053.2104229559213</v>
      </c>
      <c r="AC70" s="191">
        <f t="shared" ca="1" si="3"/>
        <v>0</v>
      </c>
      <c r="AD70" s="192" cm="1">
        <f t="array" aca="1" ref="AD70" ca="1">IF(MOD(ROW()-42, 8) = 0,INDEX(AB:AB,ROW()),INDEX(AF:AF,ROW()-1))</f>
        <v>4153.2104229559209</v>
      </c>
      <c r="AE70" s="193" cm="1">
        <f t="array" aca="1" ref="AE70" ca="1">_xll.RiskUniform($B$30,$D$30)</f>
        <v>25</v>
      </c>
      <c r="AF70" s="193">
        <f t="shared" ca="1" si="30"/>
        <v>4178.2104229559209</v>
      </c>
      <c r="AG70" s="194">
        <f t="shared" ca="1" si="4"/>
        <v>199.66666666666606</v>
      </c>
      <c r="AH70" s="196" t="str">
        <f t="shared" ca="1" si="5"/>
        <v>Not Yet</v>
      </c>
      <c r="AI70" s="197">
        <f t="shared" ca="1" si="16"/>
        <v>1278.2104229559209</v>
      </c>
      <c r="AJ70" s="198" cm="1">
        <f t="array" aca="1" ref="AJ70" ca="1">_xll.RiskBernoulli(0.02)</f>
        <v>0.02</v>
      </c>
      <c r="AK70" s="188">
        <f t="shared" ca="1" si="17"/>
        <v>1278.2104229559209</v>
      </c>
      <c r="AL70" s="188">
        <f t="shared" ca="1" si="6"/>
        <v>330</v>
      </c>
      <c r="AM70" s="188">
        <f t="shared" ca="1" si="7"/>
        <v>100</v>
      </c>
      <c r="AN70" s="188">
        <f t="shared" ca="1" si="8"/>
        <v>330</v>
      </c>
      <c r="AO70" s="199">
        <f t="shared" ca="1" si="9"/>
        <v>199.66666666666606</v>
      </c>
      <c r="AP70" s="188">
        <f t="shared" ca="1" si="10"/>
        <v>0.02</v>
      </c>
      <c r="AQ70" s="188">
        <f t="shared" ca="1" si="18"/>
        <v>1</v>
      </c>
      <c r="AR70" s="188">
        <f t="shared" ca="1" si="19"/>
        <v>1278.2104229559206</v>
      </c>
    </row>
    <row r="71" spans="2:44" x14ac:dyDescent="0.25">
      <c r="B71" s="189">
        <v>30</v>
      </c>
      <c r="C71" s="190" cm="1">
        <f t="array" aca="1" ref="C71" ca="1">_xll.RiskGamma(1,1/$B$5)</f>
        <v>100</v>
      </c>
      <c r="D71" s="191">
        <f t="shared" ca="1" si="20"/>
        <v>3000</v>
      </c>
      <c r="E71" s="192">
        <f t="shared" ca="1" si="21"/>
        <v>3290</v>
      </c>
      <c r="F71" s="193" cm="1">
        <f t="array" aca="1" ref="F71" ca="1">_xll.RiskPert($B$8,$E$8,$D$8)</f>
        <v>50</v>
      </c>
      <c r="G71" s="193">
        <f t="shared" ca="1" si="22"/>
        <v>3340</v>
      </c>
      <c r="H71" s="194">
        <f t="shared" ca="1" si="11"/>
        <v>340</v>
      </c>
      <c r="I71" s="190">
        <f t="shared" ca="1" si="23"/>
        <v>3340</v>
      </c>
      <c r="J71" s="195" cm="1">
        <f t="array" aca="1" ref="J71" ca="1">_xll.RiskUniform($B$12,$D$12)</f>
        <v>60</v>
      </c>
      <c r="K71" s="195">
        <f t="shared" ca="1" si="24"/>
        <v>3400</v>
      </c>
      <c r="L71" s="191">
        <f t="shared" ca="1" si="25"/>
        <v>0</v>
      </c>
      <c r="M71" s="192">
        <f t="shared" ca="1" si="31"/>
        <v>3400</v>
      </c>
      <c r="N71" s="193" cm="1">
        <f t="array" aca="1" ref="N71" ca="1">_xll.RiskWeibull($B$15,$C$15)</f>
        <v>93.543756289254645</v>
      </c>
      <c r="O71" s="193">
        <f t="shared" ca="1" si="27"/>
        <v>3493.5437562892548</v>
      </c>
      <c r="P71" s="194">
        <f t="shared" ca="1" si="12"/>
        <v>0</v>
      </c>
      <c r="Q71" s="190">
        <f t="shared" ca="1" si="28"/>
        <v>3493.5437562892548</v>
      </c>
      <c r="R71" s="195" cm="1">
        <f t="array" aca="1" ref="R71" ca="1">_xll.RiskGamma(_xll.RiskSimtable($B$18:$B$19),1/_xll.RiskSimtable($C$18:$C$19))</f>
        <v>100</v>
      </c>
      <c r="S71" s="195" cm="1">
        <f t="array" aca="1" ref="S71" ca="1">_xll.RiskUniform($B$21,$C$21)</f>
        <v>20</v>
      </c>
      <c r="T71" s="195">
        <f t="shared" ca="1" si="29"/>
        <v>3613.5437562892548</v>
      </c>
      <c r="U71" s="191">
        <f t="shared" ca="1" si="13"/>
        <v>100</v>
      </c>
      <c r="V71" s="192">
        <f t="shared" ca="1" si="34"/>
        <v>3833.5437562892548</v>
      </c>
      <c r="W71" s="193">
        <v>120</v>
      </c>
      <c r="X71" s="193">
        <f t="shared" ca="1" si="0"/>
        <v>3953.5437562892548</v>
      </c>
      <c r="Y71" s="194">
        <f t="shared" ca="1" si="1"/>
        <v>220</v>
      </c>
      <c r="Z71" s="190">
        <f t="shared" ca="1" si="2"/>
        <v>3953.5437562892548</v>
      </c>
      <c r="AA71" s="195" cm="1">
        <f t="array" aca="1" ref="AA71" ca="1">_xll.RiskPert($B$27,$C$27,$D$27)</f>
        <v>99.666666666666671</v>
      </c>
      <c r="AB71" s="195">
        <f t="shared" ca="1" si="15"/>
        <v>4053.2104229559213</v>
      </c>
      <c r="AC71" s="191">
        <f t="shared" ca="1" si="3"/>
        <v>0</v>
      </c>
      <c r="AD71" s="192" cm="1">
        <f t="array" aca="1" ref="AD71" ca="1">IF(MOD(ROW()-42, 8) = 0,INDEX(AB:AB,ROW()),INDEX(AF:AF,ROW()-1))</f>
        <v>4178.2104229559209</v>
      </c>
      <c r="AE71" s="193" cm="1">
        <f t="array" aca="1" ref="AE71" ca="1">_xll.RiskUniform($B$30,$D$30)</f>
        <v>25</v>
      </c>
      <c r="AF71" s="193">
        <f t="shared" ca="1" si="30"/>
        <v>4203.2104229559209</v>
      </c>
      <c r="AG71" s="194">
        <f t="shared" ca="1" si="4"/>
        <v>224.66666666666606</v>
      </c>
      <c r="AH71" s="196" t="str">
        <f t="shared" ca="1" si="5"/>
        <v>Not Yet</v>
      </c>
      <c r="AI71" s="197">
        <f t="shared" ca="1" si="16"/>
        <v>1203.2104229559209</v>
      </c>
      <c r="AJ71" s="198" cm="1">
        <f t="array" aca="1" ref="AJ71" ca="1">_xll.RiskBernoulli(0.02)</f>
        <v>0.02</v>
      </c>
      <c r="AK71" s="188">
        <f t="shared" ca="1" si="17"/>
        <v>1203.2104229559209</v>
      </c>
      <c r="AL71" s="188">
        <f t="shared" ca="1" si="6"/>
        <v>340</v>
      </c>
      <c r="AM71" s="188">
        <f t="shared" ca="1" si="7"/>
        <v>100</v>
      </c>
      <c r="AN71" s="188">
        <f t="shared" ca="1" si="8"/>
        <v>220</v>
      </c>
      <c r="AO71" s="199">
        <f t="shared" ca="1" si="9"/>
        <v>224.66666666666606</v>
      </c>
      <c r="AP71" s="188">
        <f t="shared" ca="1" si="10"/>
        <v>0.02</v>
      </c>
      <c r="AQ71" s="188">
        <f t="shared" ca="1" si="18"/>
        <v>1</v>
      </c>
      <c r="AR71" s="188">
        <f t="shared" ca="1" si="19"/>
        <v>1203.2104229559206</v>
      </c>
    </row>
    <row r="72" spans="2:44" x14ac:dyDescent="0.25">
      <c r="B72" s="189">
        <v>31</v>
      </c>
      <c r="C72" s="190" cm="1">
        <f t="array" aca="1" ref="C72" ca="1">_xll.RiskGamma(1,1/$B$5)</f>
        <v>100</v>
      </c>
      <c r="D72" s="191">
        <f t="shared" ca="1" si="20"/>
        <v>3100</v>
      </c>
      <c r="E72" s="192">
        <f t="shared" ca="1" si="21"/>
        <v>3400</v>
      </c>
      <c r="F72" s="193" cm="1">
        <f t="array" aca="1" ref="F72" ca="1">_xll.RiskPert($B$8,$E$8,$D$8)</f>
        <v>50</v>
      </c>
      <c r="G72" s="193">
        <f t="shared" ca="1" si="22"/>
        <v>3450</v>
      </c>
      <c r="H72" s="194">
        <f t="shared" ca="1" si="11"/>
        <v>350</v>
      </c>
      <c r="I72" s="190">
        <f t="shared" ca="1" si="23"/>
        <v>3450</v>
      </c>
      <c r="J72" s="195" cm="1">
        <f t="array" aca="1" ref="J72" ca="1">_xll.RiskUniform($B$12,$D$12)</f>
        <v>60</v>
      </c>
      <c r="K72" s="195">
        <f t="shared" ca="1" si="24"/>
        <v>3510</v>
      </c>
      <c r="L72" s="191">
        <f t="shared" ca="1" si="25"/>
        <v>0</v>
      </c>
      <c r="M72" s="192">
        <f t="shared" ca="1" si="31"/>
        <v>3510</v>
      </c>
      <c r="N72" s="193" cm="1">
        <f t="array" aca="1" ref="N72" ca="1">_xll.RiskWeibull($B$15,$C$15)</f>
        <v>93.543756289254645</v>
      </c>
      <c r="O72" s="193">
        <f t="shared" ca="1" si="27"/>
        <v>3603.5437562892548</v>
      </c>
      <c r="P72" s="194">
        <f t="shared" ca="1" si="12"/>
        <v>0</v>
      </c>
      <c r="Q72" s="190">
        <f t="shared" ca="1" si="28"/>
        <v>3603.5437562892548</v>
      </c>
      <c r="R72" s="195" cm="1">
        <f t="array" aca="1" ref="R72" ca="1">_xll.RiskGamma(_xll.RiskSimtable($B$18:$B$19),1/_xll.RiskSimtable($C$18:$C$19))</f>
        <v>100</v>
      </c>
      <c r="S72" s="195" cm="1">
        <f t="array" aca="1" ref="S72" ca="1">_xll.RiskUniform($B$21,$C$21)</f>
        <v>20</v>
      </c>
      <c r="T72" s="195">
        <f t="shared" ca="1" si="29"/>
        <v>3723.5437562892548</v>
      </c>
      <c r="U72" s="191">
        <f t="shared" ca="1" si="13"/>
        <v>100</v>
      </c>
      <c r="V72" s="192">
        <f t="shared" ca="1" si="34"/>
        <v>3833.5437562892548</v>
      </c>
      <c r="W72" s="193">
        <v>120</v>
      </c>
      <c r="X72" s="193">
        <f t="shared" ca="1" si="0"/>
        <v>3953.5437562892548</v>
      </c>
      <c r="Y72" s="194">
        <f t="shared" ca="1" si="1"/>
        <v>110</v>
      </c>
      <c r="Z72" s="190">
        <f t="shared" ca="1" si="2"/>
        <v>3953.5437562892548</v>
      </c>
      <c r="AA72" s="195" cm="1">
        <f t="array" aca="1" ref="AA72" ca="1">_xll.RiskPert($B$27,$C$27,$D$27)</f>
        <v>99.666666666666671</v>
      </c>
      <c r="AB72" s="195">
        <f t="shared" ca="1" si="15"/>
        <v>4053.2104229559213</v>
      </c>
      <c r="AC72" s="191">
        <f t="shared" ca="1" si="3"/>
        <v>0</v>
      </c>
      <c r="AD72" s="192" cm="1">
        <f t="array" aca="1" ref="AD72" ca="1">IF(MOD(ROW()-42, 8) = 0,INDEX(AB:AB,ROW()),INDEX(AF:AF,ROW()-1))</f>
        <v>4203.2104229559209</v>
      </c>
      <c r="AE72" s="193" cm="1">
        <f t="array" aca="1" ref="AE72" ca="1">_xll.RiskUniform($B$30,$D$30)</f>
        <v>25</v>
      </c>
      <c r="AF72" s="193">
        <f t="shared" ca="1" si="30"/>
        <v>4228.2104229559209</v>
      </c>
      <c r="AG72" s="194">
        <f t="shared" ca="1" si="4"/>
        <v>249.66666666666606</v>
      </c>
      <c r="AH72" s="196" t="str">
        <f t="shared" ca="1" si="5"/>
        <v>Not Yet</v>
      </c>
      <c r="AI72" s="197">
        <f t="shared" ca="1" si="16"/>
        <v>1128.2104229559209</v>
      </c>
      <c r="AJ72" s="198" cm="1">
        <f t="array" aca="1" ref="AJ72" ca="1">_xll.RiskBernoulli(0.02)</f>
        <v>0.02</v>
      </c>
      <c r="AK72" s="188">
        <f t="shared" ca="1" si="17"/>
        <v>1128.2104229559209</v>
      </c>
      <c r="AL72" s="188">
        <f t="shared" ca="1" si="6"/>
        <v>350</v>
      </c>
      <c r="AM72" s="188">
        <f t="shared" ca="1" si="7"/>
        <v>100</v>
      </c>
      <c r="AN72" s="188">
        <f t="shared" ca="1" si="8"/>
        <v>110</v>
      </c>
      <c r="AO72" s="199">
        <f t="shared" ca="1" si="9"/>
        <v>249.66666666666606</v>
      </c>
      <c r="AP72" s="188">
        <f t="shared" ca="1" si="10"/>
        <v>0.02</v>
      </c>
      <c r="AQ72" s="188">
        <f t="shared" ca="1" si="18"/>
        <v>1</v>
      </c>
      <c r="AR72" s="188">
        <f t="shared" ca="1" si="19"/>
        <v>1128.2104229559206</v>
      </c>
    </row>
    <row r="73" spans="2:44" x14ac:dyDescent="0.25">
      <c r="B73" s="200">
        <v>32</v>
      </c>
      <c r="C73" s="201" cm="1">
        <f t="array" aca="1" ref="C73" ca="1">_xll.RiskGamma(1,1/$B$5)</f>
        <v>100</v>
      </c>
      <c r="D73" s="202">
        <f t="shared" ca="1" si="20"/>
        <v>3200</v>
      </c>
      <c r="E73" s="203">
        <f t="shared" ca="1" si="21"/>
        <v>3510</v>
      </c>
      <c r="F73" s="204" cm="1">
        <f t="array" aca="1" ref="F73" ca="1">_xll.RiskPert($B$8,$E$8,$D$8)</f>
        <v>50</v>
      </c>
      <c r="G73" s="204">
        <f t="shared" ca="1" si="22"/>
        <v>3560</v>
      </c>
      <c r="H73" s="205">
        <f t="shared" ca="1" si="11"/>
        <v>360</v>
      </c>
      <c r="I73" s="201">
        <f t="shared" ca="1" si="23"/>
        <v>3560</v>
      </c>
      <c r="J73" s="206" cm="1">
        <f t="array" aca="1" ref="J73" ca="1">_xll.RiskUniform($B$12,$D$12)</f>
        <v>60</v>
      </c>
      <c r="K73" s="206">
        <f t="shared" ca="1" si="24"/>
        <v>3620</v>
      </c>
      <c r="L73" s="202">
        <f t="shared" ca="1" si="25"/>
        <v>0</v>
      </c>
      <c r="M73" s="203">
        <f t="shared" ca="1" si="31"/>
        <v>3620</v>
      </c>
      <c r="N73" s="204" cm="1">
        <f t="array" aca="1" ref="N73" ca="1">_xll.RiskWeibull($B$15,$C$15)</f>
        <v>93.543756289254645</v>
      </c>
      <c r="O73" s="204">
        <f t="shared" ca="1" si="27"/>
        <v>3713.5437562892548</v>
      </c>
      <c r="P73" s="205">
        <f t="shared" ca="1" si="12"/>
        <v>0</v>
      </c>
      <c r="Q73" s="201">
        <f t="shared" ca="1" si="28"/>
        <v>3713.5437562892548</v>
      </c>
      <c r="R73" s="206" cm="1">
        <f t="array" aca="1" ref="R73" ca="1">_xll.RiskGamma(_xll.RiskSimtable($B$18:$B$19),1/_xll.RiskSimtable($C$18:$C$19))</f>
        <v>100</v>
      </c>
      <c r="S73" s="206" cm="1">
        <f t="array" aca="1" ref="S73" ca="1">_xll.RiskUniform($B$21,$C$21)</f>
        <v>20</v>
      </c>
      <c r="T73" s="206">
        <f t="shared" ca="1" si="29"/>
        <v>3833.5437562892548</v>
      </c>
      <c r="U73" s="202">
        <f t="shared" ca="1" si="13"/>
        <v>100</v>
      </c>
      <c r="V73" s="203">
        <f t="shared" ca="1" si="34"/>
        <v>3833.5437562892548</v>
      </c>
      <c r="W73" s="204">
        <v>120</v>
      </c>
      <c r="X73" s="204">
        <f t="shared" ca="1" si="0"/>
        <v>3953.5437562892548</v>
      </c>
      <c r="Y73" s="205">
        <f t="shared" ca="1" si="1"/>
        <v>0</v>
      </c>
      <c r="Z73" s="201">
        <f t="shared" ca="1" si="2"/>
        <v>3953.5437562892548</v>
      </c>
      <c r="AA73" s="206" cm="1">
        <f t="array" aca="1" ref="AA73" ca="1">_xll.RiskPert($B$27,$C$27,$D$27)</f>
        <v>99.666666666666671</v>
      </c>
      <c r="AB73" s="206">
        <f t="shared" ca="1" si="15"/>
        <v>4053.2104229559213</v>
      </c>
      <c r="AC73" s="202">
        <f t="shared" ca="1" si="3"/>
        <v>0</v>
      </c>
      <c r="AD73" s="203" cm="1">
        <f t="array" aca="1" ref="AD73" ca="1">IF(MOD(ROW()-42, 8) = 0,INDEX(AB:AB,ROW()),INDEX(AF:AF,ROW()-1))</f>
        <v>4228.2104229559209</v>
      </c>
      <c r="AE73" s="204" cm="1">
        <f t="array" aca="1" ref="AE73" ca="1">_xll.RiskUniform($B$30,$D$30)</f>
        <v>25</v>
      </c>
      <c r="AF73" s="204">
        <f t="shared" ca="1" si="30"/>
        <v>4253.2104229559209</v>
      </c>
      <c r="AG73" s="205">
        <f t="shared" ca="1" si="4"/>
        <v>274.66666666666606</v>
      </c>
      <c r="AH73" s="207" t="str">
        <f t="shared" ca="1" si="5"/>
        <v>Not Yet</v>
      </c>
      <c r="AI73" s="208">
        <f t="shared" ca="1" si="16"/>
        <v>1053.2104229559209</v>
      </c>
      <c r="AJ73" s="209" cm="1">
        <f t="array" aca="1" ref="AJ73" ca="1">_xll.RiskBernoulli(0.02)</f>
        <v>0.02</v>
      </c>
      <c r="AK73" s="210">
        <f t="shared" ca="1" si="17"/>
        <v>1053.2104229559209</v>
      </c>
      <c r="AL73" s="210">
        <f t="shared" ca="1" si="6"/>
        <v>360</v>
      </c>
      <c r="AM73" s="210">
        <f t="shared" ca="1" si="7"/>
        <v>100</v>
      </c>
      <c r="AN73" s="210">
        <f t="shared" ca="1" si="8"/>
        <v>0</v>
      </c>
      <c r="AO73" s="211">
        <f t="shared" ca="1" si="9"/>
        <v>274.66666666666606</v>
      </c>
      <c r="AP73" s="210">
        <f t="shared" ca="1" si="10"/>
        <v>0.02</v>
      </c>
      <c r="AQ73" s="210">
        <f t="shared" ca="1" si="18"/>
        <v>1</v>
      </c>
      <c r="AR73" s="210">
        <f t="shared" ca="1" si="19"/>
        <v>1053.2104229559206</v>
      </c>
    </row>
    <row r="74" spans="2:44" x14ac:dyDescent="0.25">
      <c r="B74" s="176">
        <v>33</v>
      </c>
      <c r="C74" s="177" cm="1">
        <f t="array" aca="1" ref="C74" ca="1">_xll.RiskGamma(1,1/$B$5)</f>
        <v>100</v>
      </c>
      <c r="D74" s="178">
        <f t="shared" ca="1" si="20"/>
        <v>3300</v>
      </c>
      <c r="E74" s="179">
        <f t="shared" ca="1" si="21"/>
        <v>3620</v>
      </c>
      <c r="F74" s="180" cm="1">
        <f t="array" aca="1" ref="F74" ca="1">_xll.RiskPert($B$8,$E$8,$D$8)</f>
        <v>50</v>
      </c>
      <c r="G74" s="180">
        <f t="shared" ca="1" si="22"/>
        <v>3670</v>
      </c>
      <c r="H74" s="181">
        <f t="shared" ca="1" si="11"/>
        <v>370</v>
      </c>
      <c r="I74" s="177">
        <f t="shared" ca="1" si="23"/>
        <v>3670</v>
      </c>
      <c r="J74" s="182" cm="1">
        <f t="array" aca="1" ref="J74" ca="1">_xll.RiskUniform($B$12,$D$12)</f>
        <v>60</v>
      </c>
      <c r="K74" s="182">
        <f t="shared" ca="1" si="24"/>
        <v>3730</v>
      </c>
      <c r="L74" s="178">
        <f t="shared" ca="1" si="25"/>
        <v>0</v>
      </c>
      <c r="M74" s="179">
        <f t="shared" ca="1" si="31"/>
        <v>3730</v>
      </c>
      <c r="N74" s="180" cm="1">
        <f t="array" aca="1" ref="N74" ca="1">_xll.RiskWeibull($B$15,$C$15)</f>
        <v>93.543756289254645</v>
      </c>
      <c r="O74" s="180">
        <f t="shared" ca="1" si="27"/>
        <v>3823.5437562892548</v>
      </c>
      <c r="P74" s="181">
        <f t="shared" ca="1" si="12"/>
        <v>0</v>
      </c>
      <c r="Q74" s="177">
        <f t="shared" ca="1" si="28"/>
        <v>3823.5437562892548</v>
      </c>
      <c r="R74" s="182" cm="1">
        <f t="array" aca="1" ref="R74" ca="1">_xll.RiskGamma(_xll.RiskSimtable($B$18:$B$19),1/_xll.RiskSimtable($C$18:$C$19))</f>
        <v>100</v>
      </c>
      <c r="S74" s="182" cm="1">
        <f t="array" aca="1" ref="S74" ca="1">_xll.RiskUniform($B$21,$C$21)</f>
        <v>20</v>
      </c>
      <c r="T74" s="182">
        <f t="shared" ca="1" si="29"/>
        <v>3943.5437562892548</v>
      </c>
      <c r="U74" s="178">
        <f t="shared" ca="1" si="13"/>
        <v>100</v>
      </c>
      <c r="V74" s="179">
        <f ca="1">$T$81</f>
        <v>4713.5437562892548</v>
      </c>
      <c r="W74" s="180">
        <v>120</v>
      </c>
      <c r="X74" s="180">
        <f t="shared" ca="1" si="0"/>
        <v>4833.5437562892548</v>
      </c>
      <c r="Y74" s="181">
        <f t="shared" ca="1" si="1"/>
        <v>770</v>
      </c>
      <c r="Z74" s="177">
        <f t="shared" ca="1" si="2"/>
        <v>4833.5437562892548</v>
      </c>
      <c r="AA74" s="182" cm="1">
        <f t="array" aca="1" ref="AA74" ca="1">_xll.RiskPert($B$27,$C$27,$D$27)</f>
        <v>99.666666666666671</v>
      </c>
      <c r="AB74" s="182">
        <f t="shared" ca="1" si="15"/>
        <v>4933.2104229559218</v>
      </c>
      <c r="AC74" s="178">
        <f t="shared" ca="1" si="3"/>
        <v>0</v>
      </c>
      <c r="AD74" s="179" cm="1">
        <f t="array" aca="1" ref="AD74" ca="1">IF(MOD(ROW()-42, 8) = 0,INDEX(AB:AB,ROW()),INDEX(AF:AF,ROW()-1))</f>
        <v>4933.2104229559218</v>
      </c>
      <c r="AE74" s="180" cm="1">
        <f t="array" aca="1" ref="AE74" ca="1">_xll.RiskUniform($B$30,$D$30)</f>
        <v>25</v>
      </c>
      <c r="AF74" s="180">
        <f t="shared" ca="1" si="30"/>
        <v>4958.2104229559218</v>
      </c>
      <c r="AG74" s="181">
        <f t="shared" ca="1" si="4"/>
        <v>99.66666666666697</v>
      </c>
      <c r="AH74" s="183" t="str">
        <f t="shared" ca="1" si="5"/>
        <v>Not Yet</v>
      </c>
      <c r="AI74" s="184">
        <f t="shared" ca="1" si="16"/>
        <v>1658.2104229559218</v>
      </c>
      <c r="AJ74" s="185" cm="1">
        <f t="array" aca="1" ref="AJ74" ca="1">_xll.RiskBernoulli(0.02)</f>
        <v>0.02</v>
      </c>
      <c r="AK74" s="186">
        <f t="shared" ca="1" si="17"/>
        <v>1658.2104229559218</v>
      </c>
      <c r="AL74" s="186">
        <f t="shared" ca="1" si="6"/>
        <v>370</v>
      </c>
      <c r="AM74" s="186">
        <f t="shared" ca="1" si="7"/>
        <v>100</v>
      </c>
      <c r="AN74" s="186">
        <f t="shared" ca="1" si="8"/>
        <v>770</v>
      </c>
      <c r="AO74" s="187">
        <f t="shared" ca="1" si="9"/>
        <v>99.66666666666697</v>
      </c>
      <c r="AP74" s="188">
        <f t="shared" ca="1" si="10"/>
        <v>0.02</v>
      </c>
      <c r="AQ74" s="186" t="str">
        <f t="shared" ca="1" si="18"/>
        <v/>
      </c>
      <c r="AR74" s="186">
        <f t="shared" ca="1" si="19"/>
        <v>1658.2104229559216</v>
      </c>
    </row>
    <row r="75" spans="2:44" x14ac:dyDescent="0.25">
      <c r="B75" s="189">
        <v>34</v>
      </c>
      <c r="C75" s="190" cm="1">
        <f t="array" aca="1" ref="C75" ca="1">_xll.RiskGamma(1,1/$B$5)</f>
        <v>100</v>
      </c>
      <c r="D75" s="191">
        <f t="shared" ca="1" si="20"/>
        <v>3400</v>
      </c>
      <c r="E75" s="192">
        <f t="shared" ca="1" si="21"/>
        <v>3730</v>
      </c>
      <c r="F75" s="193" cm="1">
        <f t="array" aca="1" ref="F75" ca="1">_xll.RiskPert($B$8,$E$8,$D$8)</f>
        <v>50</v>
      </c>
      <c r="G75" s="193">
        <f t="shared" ca="1" si="22"/>
        <v>3780</v>
      </c>
      <c r="H75" s="194">
        <f t="shared" ca="1" si="11"/>
        <v>380</v>
      </c>
      <c r="I75" s="190">
        <f t="shared" ca="1" si="23"/>
        <v>3780</v>
      </c>
      <c r="J75" s="195" cm="1">
        <f t="array" aca="1" ref="J75" ca="1">_xll.RiskUniform($B$12,$D$12)</f>
        <v>60</v>
      </c>
      <c r="K75" s="195">
        <f t="shared" ca="1" si="24"/>
        <v>3840</v>
      </c>
      <c r="L75" s="191">
        <f t="shared" ca="1" si="25"/>
        <v>0</v>
      </c>
      <c r="M75" s="192">
        <f t="shared" ca="1" si="31"/>
        <v>3840</v>
      </c>
      <c r="N75" s="193" cm="1">
        <f t="array" aca="1" ref="N75" ca="1">_xll.RiskWeibull($B$15,$C$15)</f>
        <v>93.543756289254645</v>
      </c>
      <c r="O75" s="193">
        <f t="shared" ca="1" si="27"/>
        <v>3933.5437562892548</v>
      </c>
      <c r="P75" s="194">
        <f t="shared" ca="1" si="12"/>
        <v>0</v>
      </c>
      <c r="Q75" s="190">
        <f t="shared" ca="1" si="28"/>
        <v>3933.5437562892548</v>
      </c>
      <c r="R75" s="195" cm="1">
        <f t="array" aca="1" ref="R75" ca="1">_xll.RiskGamma(_xll.RiskSimtable($B$18:$B$19),1/_xll.RiskSimtable($C$18:$C$19))</f>
        <v>100</v>
      </c>
      <c r="S75" s="195" cm="1">
        <f t="array" aca="1" ref="S75" ca="1">_xll.RiskUniform($B$21,$C$21)</f>
        <v>20</v>
      </c>
      <c r="T75" s="195">
        <f t="shared" ca="1" si="29"/>
        <v>4053.5437562892548</v>
      </c>
      <c r="U75" s="191">
        <f t="shared" ca="1" si="13"/>
        <v>100</v>
      </c>
      <c r="V75" s="192">
        <f t="shared" ref="V75:V81" ca="1" si="35">$T$81</f>
        <v>4713.5437562892548</v>
      </c>
      <c r="W75" s="193">
        <v>120</v>
      </c>
      <c r="X75" s="193">
        <f t="shared" ca="1" si="0"/>
        <v>4833.5437562892548</v>
      </c>
      <c r="Y75" s="194">
        <f t="shared" ca="1" si="1"/>
        <v>660</v>
      </c>
      <c r="Z75" s="190">
        <f t="shared" ca="1" si="2"/>
        <v>4833.5437562892548</v>
      </c>
      <c r="AA75" s="195" cm="1">
        <f t="array" aca="1" ref="AA75" ca="1">_xll.RiskPert($B$27,$C$27,$D$27)</f>
        <v>99.666666666666671</v>
      </c>
      <c r="AB75" s="195">
        <f t="shared" ca="1" si="15"/>
        <v>4933.2104229559218</v>
      </c>
      <c r="AC75" s="191">
        <f t="shared" ca="1" si="3"/>
        <v>0</v>
      </c>
      <c r="AD75" s="192" cm="1">
        <f t="array" aca="1" ref="AD75" ca="1">IF(MOD(ROW()-42, 8) = 0,INDEX(AB:AB,ROW()),INDEX(AF:AF,ROW()-1))</f>
        <v>4958.2104229559218</v>
      </c>
      <c r="AE75" s="193" cm="1">
        <f t="array" aca="1" ref="AE75" ca="1">_xll.RiskUniform($B$30,$D$30)</f>
        <v>25</v>
      </c>
      <c r="AF75" s="193">
        <f t="shared" ca="1" si="30"/>
        <v>4983.2104229559218</v>
      </c>
      <c r="AG75" s="194">
        <f t="shared" ca="1" si="4"/>
        <v>124.66666666666697</v>
      </c>
      <c r="AH75" s="196" t="str">
        <f t="shared" ca="1" si="5"/>
        <v>Not Yet</v>
      </c>
      <c r="AI75" s="197">
        <f t="shared" ca="1" si="16"/>
        <v>1583.2104229559218</v>
      </c>
      <c r="AJ75" s="198" cm="1">
        <f t="array" aca="1" ref="AJ75" ca="1">_xll.RiskBernoulli(0.02)</f>
        <v>0.02</v>
      </c>
      <c r="AK75" s="188">
        <f t="shared" ca="1" si="17"/>
        <v>1583.2104229559218</v>
      </c>
      <c r="AL75" s="188">
        <f t="shared" ca="1" si="6"/>
        <v>380</v>
      </c>
      <c r="AM75" s="188">
        <f t="shared" ca="1" si="7"/>
        <v>100</v>
      </c>
      <c r="AN75" s="188">
        <f t="shared" ca="1" si="8"/>
        <v>660</v>
      </c>
      <c r="AO75" s="199">
        <f t="shared" ca="1" si="9"/>
        <v>124.66666666666697</v>
      </c>
      <c r="AP75" s="188">
        <f t="shared" ca="1" si="10"/>
        <v>0.02</v>
      </c>
      <c r="AQ75" s="188" t="str">
        <f t="shared" ca="1" si="18"/>
        <v/>
      </c>
      <c r="AR75" s="188">
        <f t="shared" ca="1" si="19"/>
        <v>1583.2104229559216</v>
      </c>
    </row>
    <row r="76" spans="2:44" x14ac:dyDescent="0.25">
      <c r="B76" s="189">
        <v>35</v>
      </c>
      <c r="C76" s="190" cm="1">
        <f t="array" aca="1" ref="C76" ca="1">_xll.RiskGamma(1,1/$B$5)</f>
        <v>100</v>
      </c>
      <c r="D76" s="191">
        <f t="shared" ca="1" si="20"/>
        <v>3500</v>
      </c>
      <c r="E76" s="192">
        <f t="shared" ca="1" si="21"/>
        <v>3840</v>
      </c>
      <c r="F76" s="193" cm="1">
        <f t="array" aca="1" ref="F76" ca="1">_xll.RiskPert($B$8,$E$8,$D$8)</f>
        <v>50</v>
      </c>
      <c r="G76" s="193">
        <f t="shared" ca="1" si="22"/>
        <v>3890</v>
      </c>
      <c r="H76" s="194">
        <f t="shared" ca="1" si="11"/>
        <v>390</v>
      </c>
      <c r="I76" s="190">
        <f t="shared" ca="1" si="23"/>
        <v>3890</v>
      </c>
      <c r="J76" s="195" cm="1">
        <f t="array" aca="1" ref="J76" ca="1">_xll.RiskUniform($B$12,$D$12)</f>
        <v>60</v>
      </c>
      <c r="K76" s="195">
        <f t="shared" ca="1" si="24"/>
        <v>3950</v>
      </c>
      <c r="L76" s="191">
        <f t="shared" ca="1" si="25"/>
        <v>0</v>
      </c>
      <c r="M76" s="192">
        <f t="shared" ca="1" si="31"/>
        <v>3950</v>
      </c>
      <c r="N76" s="193" cm="1">
        <f t="array" aca="1" ref="N76" ca="1">_xll.RiskWeibull($B$15,$C$15)</f>
        <v>93.543756289254645</v>
      </c>
      <c r="O76" s="193">
        <f t="shared" ca="1" si="27"/>
        <v>4043.5437562892548</v>
      </c>
      <c r="P76" s="194">
        <f t="shared" ca="1" si="12"/>
        <v>0</v>
      </c>
      <c r="Q76" s="190">
        <f t="shared" ca="1" si="28"/>
        <v>4043.5437562892548</v>
      </c>
      <c r="R76" s="195" cm="1">
        <f t="array" aca="1" ref="R76" ca="1">_xll.RiskGamma(_xll.RiskSimtable($B$18:$B$19),1/_xll.RiskSimtable($C$18:$C$19))</f>
        <v>100</v>
      </c>
      <c r="S76" s="195" cm="1">
        <f t="array" aca="1" ref="S76" ca="1">_xll.RiskUniform($B$21,$C$21)</f>
        <v>20</v>
      </c>
      <c r="T76" s="195">
        <f t="shared" ca="1" si="29"/>
        <v>4163.5437562892548</v>
      </c>
      <c r="U76" s="191">
        <f t="shared" ca="1" si="13"/>
        <v>100</v>
      </c>
      <c r="V76" s="192">
        <f t="shared" ca="1" si="35"/>
        <v>4713.5437562892548</v>
      </c>
      <c r="W76" s="193">
        <v>120</v>
      </c>
      <c r="X76" s="193">
        <f t="shared" ca="1" si="0"/>
        <v>4833.5437562892548</v>
      </c>
      <c r="Y76" s="194">
        <f t="shared" ca="1" si="1"/>
        <v>550</v>
      </c>
      <c r="Z76" s="190">
        <f t="shared" ca="1" si="2"/>
        <v>4833.5437562892548</v>
      </c>
      <c r="AA76" s="195" cm="1">
        <f t="array" aca="1" ref="AA76" ca="1">_xll.RiskPert($B$27,$C$27,$D$27)</f>
        <v>99.666666666666671</v>
      </c>
      <c r="AB76" s="195">
        <f t="shared" ca="1" si="15"/>
        <v>4933.2104229559218</v>
      </c>
      <c r="AC76" s="191">
        <f t="shared" ca="1" si="3"/>
        <v>0</v>
      </c>
      <c r="AD76" s="192" cm="1">
        <f t="array" aca="1" ref="AD76" ca="1">IF(MOD(ROW()-42, 8) = 0,INDEX(AB:AB,ROW()),INDEX(AF:AF,ROW()-1))</f>
        <v>4983.2104229559218</v>
      </c>
      <c r="AE76" s="193" cm="1">
        <f t="array" aca="1" ref="AE76" ca="1">_xll.RiskUniform($B$30,$D$30)</f>
        <v>25</v>
      </c>
      <c r="AF76" s="193">
        <f t="shared" ca="1" si="30"/>
        <v>5008.2104229559218</v>
      </c>
      <c r="AG76" s="194">
        <f t="shared" ca="1" si="4"/>
        <v>149.66666666666697</v>
      </c>
      <c r="AH76" s="196" t="str">
        <f t="shared" ca="1" si="5"/>
        <v>Not Yet</v>
      </c>
      <c r="AI76" s="197">
        <f t="shared" ca="1" si="16"/>
        <v>1508.2104229559218</v>
      </c>
      <c r="AJ76" s="198" cm="1">
        <f t="array" aca="1" ref="AJ76" ca="1">_xll.RiskBernoulli(0.02)</f>
        <v>0.02</v>
      </c>
      <c r="AK76" s="188">
        <f t="shared" ca="1" si="17"/>
        <v>1508.2104229559218</v>
      </c>
      <c r="AL76" s="188">
        <f t="shared" ca="1" si="6"/>
        <v>390</v>
      </c>
      <c r="AM76" s="188">
        <f t="shared" ca="1" si="7"/>
        <v>100</v>
      </c>
      <c r="AN76" s="188">
        <f t="shared" ca="1" si="8"/>
        <v>550</v>
      </c>
      <c r="AO76" s="199">
        <f t="shared" ca="1" si="9"/>
        <v>149.66666666666697</v>
      </c>
      <c r="AP76" s="188">
        <f t="shared" ca="1" si="10"/>
        <v>0.02</v>
      </c>
      <c r="AQ76" s="188" t="str">
        <f t="shared" ca="1" si="18"/>
        <v/>
      </c>
      <c r="AR76" s="188">
        <f t="shared" ca="1" si="19"/>
        <v>1508.2104229559216</v>
      </c>
    </row>
    <row r="77" spans="2:44" x14ac:dyDescent="0.25">
      <c r="B77" s="189">
        <v>36</v>
      </c>
      <c r="C77" s="190" cm="1">
        <f t="array" aca="1" ref="C77" ca="1">_xll.RiskGamma(1,1/$B$5)</f>
        <v>100</v>
      </c>
      <c r="D77" s="191">
        <f t="shared" ca="1" si="20"/>
        <v>3600</v>
      </c>
      <c r="E77" s="192">
        <f t="shared" ca="1" si="21"/>
        <v>3950</v>
      </c>
      <c r="F77" s="193" cm="1">
        <f t="array" aca="1" ref="F77" ca="1">_xll.RiskPert($B$8,$E$8,$D$8)</f>
        <v>50</v>
      </c>
      <c r="G77" s="193">
        <f t="shared" ca="1" si="22"/>
        <v>4000</v>
      </c>
      <c r="H77" s="194">
        <f t="shared" ca="1" si="11"/>
        <v>400</v>
      </c>
      <c r="I77" s="190">
        <f t="shared" ca="1" si="23"/>
        <v>4000</v>
      </c>
      <c r="J77" s="195" cm="1">
        <f t="array" aca="1" ref="J77" ca="1">_xll.RiskUniform($B$12,$D$12)</f>
        <v>60</v>
      </c>
      <c r="K77" s="195">
        <f t="shared" ca="1" si="24"/>
        <v>4060</v>
      </c>
      <c r="L77" s="191">
        <f t="shared" ca="1" si="25"/>
        <v>0</v>
      </c>
      <c r="M77" s="192">
        <f t="shared" ca="1" si="31"/>
        <v>4060</v>
      </c>
      <c r="N77" s="193" cm="1">
        <f t="array" aca="1" ref="N77" ca="1">_xll.RiskWeibull($B$15,$C$15)</f>
        <v>93.543756289254645</v>
      </c>
      <c r="O77" s="193">
        <f t="shared" ca="1" si="27"/>
        <v>4153.5437562892548</v>
      </c>
      <c r="P77" s="194">
        <f t="shared" ca="1" si="12"/>
        <v>0</v>
      </c>
      <c r="Q77" s="190">
        <f t="shared" ca="1" si="28"/>
        <v>4153.5437562892548</v>
      </c>
      <c r="R77" s="195" cm="1">
        <f t="array" aca="1" ref="R77" ca="1">_xll.RiskGamma(_xll.RiskSimtable($B$18:$B$19),1/_xll.RiskSimtable($C$18:$C$19))</f>
        <v>100</v>
      </c>
      <c r="S77" s="195" cm="1">
        <f t="array" aca="1" ref="S77" ca="1">_xll.RiskUniform($B$21,$C$21)</f>
        <v>20</v>
      </c>
      <c r="T77" s="195">
        <f t="shared" ca="1" si="29"/>
        <v>4273.5437562892548</v>
      </c>
      <c r="U77" s="191">
        <f t="shared" ca="1" si="13"/>
        <v>100</v>
      </c>
      <c r="V77" s="192">
        <f t="shared" ca="1" si="35"/>
        <v>4713.5437562892548</v>
      </c>
      <c r="W77" s="193">
        <v>120</v>
      </c>
      <c r="X77" s="193">
        <f t="shared" ca="1" si="0"/>
        <v>4833.5437562892548</v>
      </c>
      <c r="Y77" s="194">
        <f t="shared" ca="1" si="1"/>
        <v>440</v>
      </c>
      <c r="Z77" s="190">
        <f t="shared" ca="1" si="2"/>
        <v>4833.5437562892548</v>
      </c>
      <c r="AA77" s="195" cm="1">
        <f t="array" aca="1" ref="AA77" ca="1">_xll.RiskPert($B$27,$C$27,$D$27)</f>
        <v>99.666666666666671</v>
      </c>
      <c r="AB77" s="195">
        <f t="shared" ca="1" si="15"/>
        <v>4933.2104229559218</v>
      </c>
      <c r="AC77" s="191">
        <f t="shared" ca="1" si="3"/>
        <v>0</v>
      </c>
      <c r="AD77" s="192" cm="1">
        <f t="array" aca="1" ref="AD77" ca="1">IF(MOD(ROW()-42, 8) = 0,INDEX(AB:AB,ROW()),INDEX(AF:AF,ROW()-1))</f>
        <v>5008.2104229559218</v>
      </c>
      <c r="AE77" s="193" cm="1">
        <f t="array" aca="1" ref="AE77" ca="1">_xll.RiskUniform($B$30,$D$30)</f>
        <v>25</v>
      </c>
      <c r="AF77" s="193">
        <f t="shared" ca="1" si="30"/>
        <v>5033.2104229559218</v>
      </c>
      <c r="AG77" s="194">
        <f t="shared" ca="1" si="4"/>
        <v>174.66666666666697</v>
      </c>
      <c r="AH77" s="196" t="str">
        <f t="shared" ca="1" si="5"/>
        <v>Not Yet</v>
      </c>
      <c r="AI77" s="197">
        <f t="shared" ca="1" si="16"/>
        <v>1433.2104229559218</v>
      </c>
      <c r="AJ77" s="198" cm="1">
        <f t="array" aca="1" ref="AJ77" ca="1">_xll.RiskBernoulli(0.02)</f>
        <v>0.02</v>
      </c>
      <c r="AK77" s="188">
        <f t="shared" ca="1" si="17"/>
        <v>1433.2104229559218</v>
      </c>
      <c r="AL77" s="188">
        <f t="shared" ca="1" si="6"/>
        <v>400</v>
      </c>
      <c r="AM77" s="188">
        <f t="shared" ca="1" si="7"/>
        <v>100</v>
      </c>
      <c r="AN77" s="188">
        <f t="shared" ca="1" si="8"/>
        <v>440</v>
      </c>
      <c r="AO77" s="199">
        <f t="shared" ca="1" si="9"/>
        <v>174.66666666666697</v>
      </c>
      <c r="AP77" s="188">
        <f t="shared" ca="1" si="10"/>
        <v>0.02</v>
      </c>
      <c r="AQ77" s="188">
        <f t="shared" ca="1" si="18"/>
        <v>1</v>
      </c>
      <c r="AR77" s="188">
        <f t="shared" ca="1" si="19"/>
        <v>1433.2104229559216</v>
      </c>
    </row>
    <row r="78" spans="2:44" x14ac:dyDescent="0.25">
      <c r="B78" s="189">
        <v>37</v>
      </c>
      <c r="C78" s="190" cm="1">
        <f t="array" aca="1" ref="C78" ca="1">_xll.RiskGamma(1,1/$B$5)</f>
        <v>100</v>
      </c>
      <c r="D78" s="191">
        <f t="shared" ca="1" si="20"/>
        <v>3700</v>
      </c>
      <c r="E78" s="192">
        <f t="shared" ca="1" si="21"/>
        <v>4060</v>
      </c>
      <c r="F78" s="193" cm="1">
        <f t="array" aca="1" ref="F78" ca="1">_xll.RiskPert($B$8,$E$8,$D$8)</f>
        <v>50</v>
      </c>
      <c r="G78" s="193">
        <f t="shared" ca="1" si="22"/>
        <v>4110</v>
      </c>
      <c r="H78" s="194">
        <f t="shared" ca="1" si="11"/>
        <v>410</v>
      </c>
      <c r="I78" s="190">
        <f t="shared" ca="1" si="23"/>
        <v>4110</v>
      </c>
      <c r="J78" s="195" cm="1">
        <f t="array" aca="1" ref="J78" ca="1">_xll.RiskUniform($B$12,$D$12)</f>
        <v>60</v>
      </c>
      <c r="K78" s="195">
        <f t="shared" ca="1" si="24"/>
        <v>4170</v>
      </c>
      <c r="L78" s="191">
        <f t="shared" ca="1" si="25"/>
        <v>0</v>
      </c>
      <c r="M78" s="192">
        <f t="shared" ca="1" si="31"/>
        <v>4170</v>
      </c>
      <c r="N78" s="193" cm="1">
        <f t="array" aca="1" ref="N78" ca="1">_xll.RiskWeibull($B$15,$C$15)</f>
        <v>93.543756289254645</v>
      </c>
      <c r="O78" s="193">
        <f t="shared" ca="1" si="27"/>
        <v>4263.5437562892548</v>
      </c>
      <c r="P78" s="194">
        <f t="shared" ca="1" si="12"/>
        <v>0</v>
      </c>
      <c r="Q78" s="190">
        <f t="shared" ca="1" si="28"/>
        <v>4263.5437562892548</v>
      </c>
      <c r="R78" s="195" cm="1">
        <f t="array" aca="1" ref="R78" ca="1">_xll.RiskGamma(_xll.RiskSimtable($B$18:$B$19),1/_xll.RiskSimtable($C$18:$C$19))</f>
        <v>100</v>
      </c>
      <c r="S78" s="195" cm="1">
        <f t="array" aca="1" ref="S78" ca="1">_xll.RiskUniform($B$21,$C$21)</f>
        <v>20</v>
      </c>
      <c r="T78" s="195">
        <f t="shared" ca="1" si="29"/>
        <v>4383.5437562892548</v>
      </c>
      <c r="U78" s="191">
        <f t="shared" ca="1" si="13"/>
        <v>100</v>
      </c>
      <c r="V78" s="192">
        <f t="shared" ca="1" si="35"/>
        <v>4713.5437562892548</v>
      </c>
      <c r="W78" s="193">
        <v>120</v>
      </c>
      <c r="X78" s="193">
        <f t="shared" ca="1" si="0"/>
        <v>4833.5437562892548</v>
      </c>
      <c r="Y78" s="194">
        <f t="shared" ca="1" si="1"/>
        <v>330</v>
      </c>
      <c r="Z78" s="190">
        <f t="shared" ca="1" si="2"/>
        <v>4833.5437562892548</v>
      </c>
      <c r="AA78" s="195" cm="1">
        <f t="array" aca="1" ref="AA78" ca="1">_xll.RiskPert($B$27,$C$27,$D$27)</f>
        <v>99.666666666666671</v>
      </c>
      <c r="AB78" s="195">
        <f t="shared" ca="1" si="15"/>
        <v>4933.2104229559218</v>
      </c>
      <c r="AC78" s="191">
        <f t="shared" ca="1" si="3"/>
        <v>0</v>
      </c>
      <c r="AD78" s="192" cm="1">
        <f t="array" aca="1" ref="AD78" ca="1">IF(MOD(ROW()-42, 8) = 0,INDEX(AB:AB,ROW()),INDEX(AF:AF,ROW()-1))</f>
        <v>5033.2104229559218</v>
      </c>
      <c r="AE78" s="193" cm="1">
        <f t="array" aca="1" ref="AE78" ca="1">_xll.RiskUniform($B$30,$D$30)</f>
        <v>25</v>
      </c>
      <c r="AF78" s="193">
        <f t="shared" ca="1" si="30"/>
        <v>5058.2104229559218</v>
      </c>
      <c r="AG78" s="194">
        <f t="shared" ca="1" si="4"/>
        <v>199.66666666666697</v>
      </c>
      <c r="AH78" s="196" t="str">
        <f t="shared" ca="1" si="5"/>
        <v>Not Yet</v>
      </c>
      <c r="AI78" s="197">
        <f t="shared" ca="1" si="16"/>
        <v>1358.2104229559218</v>
      </c>
      <c r="AJ78" s="198" cm="1">
        <f t="array" aca="1" ref="AJ78" ca="1">_xll.RiskBernoulli(0.02)</f>
        <v>0.02</v>
      </c>
      <c r="AK78" s="188">
        <f t="shared" ca="1" si="17"/>
        <v>1358.2104229559218</v>
      </c>
      <c r="AL78" s="188">
        <f t="shared" ca="1" si="6"/>
        <v>410</v>
      </c>
      <c r="AM78" s="188">
        <f t="shared" ca="1" si="7"/>
        <v>100</v>
      </c>
      <c r="AN78" s="188">
        <f t="shared" ca="1" si="8"/>
        <v>330</v>
      </c>
      <c r="AO78" s="199">
        <f t="shared" ca="1" si="9"/>
        <v>199.66666666666697</v>
      </c>
      <c r="AP78" s="188">
        <f t="shared" ca="1" si="10"/>
        <v>0.02</v>
      </c>
      <c r="AQ78" s="188">
        <f t="shared" ca="1" si="18"/>
        <v>1</v>
      </c>
      <c r="AR78" s="188">
        <f t="shared" ca="1" si="19"/>
        <v>1358.2104229559216</v>
      </c>
    </row>
    <row r="79" spans="2:44" x14ac:dyDescent="0.25">
      <c r="B79" s="189">
        <v>38</v>
      </c>
      <c r="C79" s="190" cm="1">
        <f t="array" aca="1" ref="C79" ca="1">_xll.RiskGamma(1,1/$B$5)</f>
        <v>100</v>
      </c>
      <c r="D79" s="191">
        <f t="shared" ca="1" si="20"/>
        <v>3800</v>
      </c>
      <c r="E79" s="192">
        <f t="shared" ca="1" si="21"/>
        <v>4170</v>
      </c>
      <c r="F79" s="193" cm="1">
        <f t="array" aca="1" ref="F79" ca="1">_xll.RiskPert($B$8,$E$8,$D$8)</f>
        <v>50</v>
      </c>
      <c r="G79" s="193">
        <f t="shared" ca="1" si="22"/>
        <v>4220</v>
      </c>
      <c r="H79" s="194">
        <f t="shared" ca="1" si="11"/>
        <v>420</v>
      </c>
      <c r="I79" s="190">
        <f t="shared" ca="1" si="23"/>
        <v>4220</v>
      </c>
      <c r="J79" s="195" cm="1">
        <f t="array" aca="1" ref="J79" ca="1">_xll.RiskUniform($B$12,$D$12)</f>
        <v>60</v>
      </c>
      <c r="K79" s="195">
        <f t="shared" ca="1" si="24"/>
        <v>4280</v>
      </c>
      <c r="L79" s="191">
        <f t="shared" ca="1" si="25"/>
        <v>0</v>
      </c>
      <c r="M79" s="192">
        <f t="shared" ca="1" si="31"/>
        <v>4280</v>
      </c>
      <c r="N79" s="193" cm="1">
        <f t="array" aca="1" ref="N79" ca="1">_xll.RiskWeibull($B$15,$C$15)</f>
        <v>93.543756289254645</v>
      </c>
      <c r="O79" s="193">
        <f t="shared" ca="1" si="27"/>
        <v>4373.5437562892548</v>
      </c>
      <c r="P79" s="194">
        <f t="shared" ca="1" si="12"/>
        <v>0</v>
      </c>
      <c r="Q79" s="190">
        <f t="shared" ca="1" si="28"/>
        <v>4373.5437562892548</v>
      </c>
      <c r="R79" s="195" cm="1">
        <f t="array" aca="1" ref="R79" ca="1">_xll.RiskGamma(_xll.RiskSimtable($B$18:$B$19),1/_xll.RiskSimtable($C$18:$C$19))</f>
        <v>100</v>
      </c>
      <c r="S79" s="195" cm="1">
        <f t="array" aca="1" ref="S79" ca="1">_xll.RiskUniform($B$21,$C$21)</f>
        <v>20</v>
      </c>
      <c r="T79" s="195">
        <f t="shared" ca="1" si="29"/>
        <v>4493.5437562892548</v>
      </c>
      <c r="U79" s="191">
        <f t="shared" ca="1" si="13"/>
        <v>100</v>
      </c>
      <c r="V79" s="192">
        <f t="shared" ca="1" si="35"/>
        <v>4713.5437562892548</v>
      </c>
      <c r="W79" s="193">
        <v>120</v>
      </c>
      <c r="X79" s="193">
        <f t="shared" ca="1" si="0"/>
        <v>4833.5437562892548</v>
      </c>
      <c r="Y79" s="194">
        <f t="shared" ca="1" si="1"/>
        <v>220</v>
      </c>
      <c r="Z79" s="190">
        <f t="shared" ca="1" si="2"/>
        <v>4833.5437562892548</v>
      </c>
      <c r="AA79" s="195" cm="1">
        <f t="array" aca="1" ref="AA79" ca="1">_xll.RiskPert($B$27,$C$27,$D$27)</f>
        <v>99.666666666666671</v>
      </c>
      <c r="AB79" s="195">
        <f t="shared" ca="1" si="15"/>
        <v>4933.2104229559218</v>
      </c>
      <c r="AC79" s="191">
        <f t="shared" ca="1" si="3"/>
        <v>0</v>
      </c>
      <c r="AD79" s="192" cm="1">
        <f t="array" aca="1" ref="AD79" ca="1">IF(MOD(ROW()-42, 8) = 0,INDEX(AB:AB,ROW()),INDEX(AF:AF,ROW()-1))</f>
        <v>5058.2104229559218</v>
      </c>
      <c r="AE79" s="193" cm="1">
        <f t="array" aca="1" ref="AE79" ca="1">_xll.RiskUniform($B$30,$D$30)</f>
        <v>25</v>
      </c>
      <c r="AF79" s="193">
        <f t="shared" ca="1" si="30"/>
        <v>5083.2104229559218</v>
      </c>
      <c r="AG79" s="194">
        <f t="shared" ca="1" si="4"/>
        <v>224.66666666666697</v>
      </c>
      <c r="AH79" s="196" t="str">
        <f t="shared" ca="1" si="5"/>
        <v>Not Yet</v>
      </c>
      <c r="AI79" s="197">
        <f t="shared" ca="1" si="16"/>
        <v>1283.2104229559218</v>
      </c>
      <c r="AJ79" s="198" cm="1">
        <f t="array" aca="1" ref="AJ79" ca="1">_xll.RiskBernoulli(0.02)</f>
        <v>0.02</v>
      </c>
      <c r="AK79" s="188">
        <f t="shared" ca="1" si="17"/>
        <v>1283.2104229559218</v>
      </c>
      <c r="AL79" s="188">
        <f t="shared" ca="1" si="6"/>
        <v>420</v>
      </c>
      <c r="AM79" s="188">
        <f t="shared" ca="1" si="7"/>
        <v>100</v>
      </c>
      <c r="AN79" s="188">
        <f t="shared" ca="1" si="8"/>
        <v>220</v>
      </c>
      <c r="AO79" s="199">
        <f t="shared" ca="1" si="9"/>
        <v>224.66666666666697</v>
      </c>
      <c r="AP79" s="188">
        <f t="shared" ca="1" si="10"/>
        <v>0.02</v>
      </c>
      <c r="AQ79" s="188">
        <f t="shared" ca="1" si="18"/>
        <v>1</v>
      </c>
      <c r="AR79" s="188">
        <f t="shared" ca="1" si="19"/>
        <v>1283.2104229559216</v>
      </c>
    </row>
    <row r="80" spans="2:44" x14ac:dyDescent="0.25">
      <c r="B80" s="189">
        <v>39</v>
      </c>
      <c r="C80" s="190" cm="1">
        <f t="array" aca="1" ref="C80" ca="1">_xll.RiskGamma(1,1/$B$5)</f>
        <v>100</v>
      </c>
      <c r="D80" s="191">
        <f t="shared" ca="1" si="20"/>
        <v>3900</v>
      </c>
      <c r="E80" s="192">
        <f t="shared" ca="1" si="21"/>
        <v>4280</v>
      </c>
      <c r="F80" s="193" cm="1">
        <f t="array" aca="1" ref="F80" ca="1">_xll.RiskPert($B$8,$E$8,$D$8)</f>
        <v>50</v>
      </c>
      <c r="G80" s="193">
        <f t="shared" ca="1" si="22"/>
        <v>4330</v>
      </c>
      <c r="H80" s="194">
        <f t="shared" ca="1" si="11"/>
        <v>430</v>
      </c>
      <c r="I80" s="190">
        <f t="shared" ca="1" si="23"/>
        <v>4330</v>
      </c>
      <c r="J80" s="195" cm="1">
        <f t="array" aca="1" ref="J80" ca="1">_xll.RiskUniform($B$12,$D$12)</f>
        <v>60</v>
      </c>
      <c r="K80" s="195">
        <f t="shared" ca="1" si="24"/>
        <v>4390</v>
      </c>
      <c r="L80" s="191">
        <f t="shared" ca="1" si="25"/>
        <v>0</v>
      </c>
      <c r="M80" s="192">
        <f t="shared" ca="1" si="31"/>
        <v>4390</v>
      </c>
      <c r="N80" s="193" cm="1">
        <f t="array" aca="1" ref="N80" ca="1">_xll.RiskWeibull($B$15,$C$15)</f>
        <v>93.543756289254645</v>
      </c>
      <c r="O80" s="193">
        <f t="shared" ca="1" si="27"/>
        <v>4483.5437562892548</v>
      </c>
      <c r="P80" s="194">
        <f t="shared" ca="1" si="12"/>
        <v>0</v>
      </c>
      <c r="Q80" s="190">
        <f t="shared" ca="1" si="28"/>
        <v>4483.5437562892548</v>
      </c>
      <c r="R80" s="195" cm="1">
        <f t="array" aca="1" ref="R80" ca="1">_xll.RiskGamma(_xll.RiskSimtable($B$18:$B$19),1/_xll.RiskSimtable($C$18:$C$19))</f>
        <v>100</v>
      </c>
      <c r="S80" s="195" cm="1">
        <f t="array" aca="1" ref="S80" ca="1">_xll.RiskUniform($B$21,$C$21)</f>
        <v>20</v>
      </c>
      <c r="T80" s="195">
        <f t="shared" ca="1" si="29"/>
        <v>4603.5437562892548</v>
      </c>
      <c r="U80" s="191">
        <f t="shared" ca="1" si="13"/>
        <v>100</v>
      </c>
      <c r="V80" s="192">
        <f t="shared" ca="1" si="35"/>
        <v>4713.5437562892548</v>
      </c>
      <c r="W80" s="193">
        <v>120</v>
      </c>
      <c r="X80" s="193">
        <f t="shared" ca="1" si="0"/>
        <v>4833.5437562892548</v>
      </c>
      <c r="Y80" s="194">
        <f t="shared" ca="1" si="1"/>
        <v>110</v>
      </c>
      <c r="Z80" s="190">
        <f t="shared" ca="1" si="2"/>
        <v>4833.5437562892548</v>
      </c>
      <c r="AA80" s="195" cm="1">
        <f t="array" aca="1" ref="AA80" ca="1">_xll.RiskPert($B$27,$C$27,$D$27)</f>
        <v>99.666666666666671</v>
      </c>
      <c r="AB80" s="195">
        <f t="shared" ca="1" si="15"/>
        <v>4933.2104229559218</v>
      </c>
      <c r="AC80" s="191">
        <f t="shared" ca="1" si="3"/>
        <v>0</v>
      </c>
      <c r="AD80" s="192" cm="1">
        <f t="array" aca="1" ref="AD80" ca="1">IF(MOD(ROW()-42, 8) = 0,INDEX(AB:AB,ROW()),INDEX(AF:AF,ROW()-1))</f>
        <v>5083.2104229559218</v>
      </c>
      <c r="AE80" s="193" cm="1">
        <f t="array" aca="1" ref="AE80" ca="1">_xll.RiskUniform($B$30,$D$30)</f>
        <v>25</v>
      </c>
      <c r="AF80" s="193">
        <f t="shared" ca="1" si="30"/>
        <v>5108.2104229559218</v>
      </c>
      <c r="AG80" s="194">
        <f t="shared" ca="1" si="4"/>
        <v>249.66666666666697</v>
      </c>
      <c r="AH80" s="196" t="str">
        <f t="shared" ca="1" si="5"/>
        <v>Not Yet</v>
      </c>
      <c r="AI80" s="197">
        <f t="shared" ca="1" si="16"/>
        <v>1208.2104229559218</v>
      </c>
      <c r="AJ80" s="198" cm="1">
        <f t="array" aca="1" ref="AJ80" ca="1">_xll.RiskBernoulli(0.02)</f>
        <v>0.02</v>
      </c>
      <c r="AK80" s="188">
        <f t="shared" ca="1" si="17"/>
        <v>1208.2104229559218</v>
      </c>
      <c r="AL80" s="188">
        <f t="shared" ca="1" si="6"/>
        <v>430</v>
      </c>
      <c r="AM80" s="188">
        <f t="shared" ca="1" si="7"/>
        <v>100</v>
      </c>
      <c r="AN80" s="188">
        <f t="shared" ca="1" si="8"/>
        <v>110</v>
      </c>
      <c r="AO80" s="199">
        <f t="shared" ca="1" si="9"/>
        <v>249.66666666666697</v>
      </c>
      <c r="AP80" s="188">
        <f t="shared" ca="1" si="10"/>
        <v>0.02</v>
      </c>
      <c r="AQ80" s="188">
        <f t="shared" ca="1" si="18"/>
        <v>1</v>
      </c>
      <c r="AR80" s="188">
        <f t="shared" ca="1" si="19"/>
        <v>1208.2104229559216</v>
      </c>
    </row>
    <row r="81" spans="2:44" x14ac:dyDescent="0.25">
      <c r="B81" s="200">
        <v>40</v>
      </c>
      <c r="C81" s="201" cm="1">
        <f t="array" aca="1" ref="C81" ca="1">_xll.RiskGamma(1,1/$B$5)</f>
        <v>100</v>
      </c>
      <c r="D81" s="202">
        <f t="shared" ca="1" si="20"/>
        <v>4000</v>
      </c>
      <c r="E81" s="203">
        <f t="shared" ca="1" si="21"/>
        <v>4390</v>
      </c>
      <c r="F81" s="204" cm="1">
        <f t="array" aca="1" ref="F81" ca="1">_xll.RiskPert($B$8,$E$8,$D$8)</f>
        <v>50</v>
      </c>
      <c r="G81" s="204">
        <f t="shared" ca="1" si="22"/>
        <v>4440</v>
      </c>
      <c r="H81" s="205">
        <f t="shared" ca="1" si="11"/>
        <v>440</v>
      </c>
      <c r="I81" s="201">
        <f t="shared" ca="1" si="23"/>
        <v>4440</v>
      </c>
      <c r="J81" s="206" cm="1">
        <f t="array" aca="1" ref="J81" ca="1">_xll.RiskUniform($B$12,$D$12)</f>
        <v>60</v>
      </c>
      <c r="K81" s="206">
        <f t="shared" ca="1" si="24"/>
        <v>4500</v>
      </c>
      <c r="L81" s="202">
        <f t="shared" ca="1" si="25"/>
        <v>0</v>
      </c>
      <c r="M81" s="203">
        <f t="shared" ca="1" si="31"/>
        <v>4500</v>
      </c>
      <c r="N81" s="204" cm="1">
        <f t="array" aca="1" ref="N81" ca="1">_xll.RiskWeibull($B$15,$C$15)</f>
        <v>93.543756289254645</v>
      </c>
      <c r="O81" s="204">
        <f t="shared" ca="1" si="27"/>
        <v>4593.5437562892548</v>
      </c>
      <c r="P81" s="205">
        <f t="shared" ca="1" si="12"/>
        <v>0</v>
      </c>
      <c r="Q81" s="201">
        <f t="shared" ca="1" si="28"/>
        <v>4593.5437562892548</v>
      </c>
      <c r="R81" s="206" cm="1">
        <f t="array" aca="1" ref="R81" ca="1">_xll.RiskGamma(_xll.RiskSimtable($B$18:$B$19),1/_xll.RiskSimtable($C$18:$C$19))</f>
        <v>100</v>
      </c>
      <c r="S81" s="206" cm="1">
        <f t="array" aca="1" ref="S81" ca="1">_xll.RiskUniform($B$21,$C$21)</f>
        <v>20</v>
      </c>
      <c r="T81" s="206">
        <f t="shared" ca="1" si="29"/>
        <v>4713.5437562892548</v>
      </c>
      <c r="U81" s="202">
        <f t="shared" ca="1" si="13"/>
        <v>100</v>
      </c>
      <c r="V81" s="203">
        <f t="shared" ca="1" si="35"/>
        <v>4713.5437562892548</v>
      </c>
      <c r="W81" s="204">
        <v>120</v>
      </c>
      <c r="X81" s="204">
        <f t="shared" ca="1" si="0"/>
        <v>4833.5437562892548</v>
      </c>
      <c r="Y81" s="205">
        <f t="shared" ca="1" si="1"/>
        <v>0</v>
      </c>
      <c r="Z81" s="201">
        <f t="shared" ca="1" si="2"/>
        <v>4833.5437562892548</v>
      </c>
      <c r="AA81" s="206" cm="1">
        <f t="array" aca="1" ref="AA81" ca="1">_xll.RiskPert($B$27,$C$27,$D$27)</f>
        <v>99.666666666666671</v>
      </c>
      <c r="AB81" s="206">
        <f t="shared" ca="1" si="15"/>
        <v>4933.2104229559218</v>
      </c>
      <c r="AC81" s="202">
        <f t="shared" ca="1" si="3"/>
        <v>0</v>
      </c>
      <c r="AD81" s="203" cm="1">
        <f t="array" aca="1" ref="AD81" ca="1">IF(MOD(ROW()-42, 8) = 0,INDEX(AB:AB,ROW()),INDEX(AF:AF,ROW()-1))</f>
        <v>5108.2104229559218</v>
      </c>
      <c r="AE81" s="204" cm="1">
        <f t="array" aca="1" ref="AE81" ca="1">_xll.RiskUniform($B$30,$D$30)</f>
        <v>25</v>
      </c>
      <c r="AF81" s="204">
        <f t="shared" ca="1" si="30"/>
        <v>5133.2104229559218</v>
      </c>
      <c r="AG81" s="205">
        <f t="shared" ca="1" si="4"/>
        <v>274.66666666666697</v>
      </c>
      <c r="AH81" s="207" t="str">
        <f t="shared" ca="1" si="5"/>
        <v>Not Yet</v>
      </c>
      <c r="AI81" s="208">
        <f t="shared" ca="1" si="16"/>
        <v>1133.2104229559218</v>
      </c>
      <c r="AJ81" s="209" cm="1">
        <f t="array" aca="1" ref="AJ81" ca="1">_xll.RiskBernoulli(0.02)</f>
        <v>0.02</v>
      </c>
      <c r="AK81" s="210">
        <f t="shared" ca="1" si="17"/>
        <v>1133.2104229559218</v>
      </c>
      <c r="AL81" s="210">
        <f t="shared" ca="1" si="6"/>
        <v>440</v>
      </c>
      <c r="AM81" s="210">
        <f t="shared" ca="1" si="7"/>
        <v>100</v>
      </c>
      <c r="AN81" s="210">
        <f t="shared" ca="1" si="8"/>
        <v>0</v>
      </c>
      <c r="AO81" s="211">
        <f t="shared" ca="1" si="9"/>
        <v>274.66666666666697</v>
      </c>
      <c r="AP81" s="210">
        <f t="shared" ca="1" si="10"/>
        <v>0.02</v>
      </c>
      <c r="AQ81" s="210">
        <f t="shared" ca="1" si="18"/>
        <v>1</v>
      </c>
      <c r="AR81" s="210">
        <f t="shared" ca="1" si="19"/>
        <v>1133.2104229559216</v>
      </c>
    </row>
    <row r="82" spans="2:44" x14ac:dyDescent="0.25">
      <c r="B82" s="176">
        <v>41</v>
      </c>
      <c r="C82" s="177" cm="1">
        <f t="array" aca="1" ref="C82" ca="1">_xll.RiskGamma(1,1/$B$5)</f>
        <v>100</v>
      </c>
      <c r="D82" s="178">
        <f t="shared" ca="1" si="20"/>
        <v>4100</v>
      </c>
      <c r="E82" s="179">
        <f t="shared" ca="1" si="21"/>
        <v>4500</v>
      </c>
      <c r="F82" s="180" cm="1">
        <f t="array" aca="1" ref="F82" ca="1">_xll.RiskPert($B$8,$E$8,$D$8)</f>
        <v>50</v>
      </c>
      <c r="G82" s="180">
        <f t="shared" ca="1" si="22"/>
        <v>4550</v>
      </c>
      <c r="H82" s="181">
        <f t="shared" ca="1" si="11"/>
        <v>450</v>
      </c>
      <c r="I82" s="177">
        <f t="shared" ca="1" si="23"/>
        <v>4550</v>
      </c>
      <c r="J82" s="182" cm="1">
        <f t="array" aca="1" ref="J82" ca="1">_xll.RiskUniform($B$12,$D$12)</f>
        <v>60</v>
      </c>
      <c r="K82" s="182">
        <f t="shared" ca="1" si="24"/>
        <v>4610</v>
      </c>
      <c r="L82" s="178">
        <f t="shared" ca="1" si="25"/>
        <v>0</v>
      </c>
      <c r="M82" s="179">
        <f t="shared" ca="1" si="31"/>
        <v>4610</v>
      </c>
      <c r="N82" s="180" cm="1">
        <f t="array" aca="1" ref="N82" ca="1">_xll.RiskWeibull($B$15,$C$15)</f>
        <v>93.543756289254645</v>
      </c>
      <c r="O82" s="180">
        <f t="shared" ca="1" si="27"/>
        <v>4703.5437562892548</v>
      </c>
      <c r="P82" s="181">
        <f t="shared" ca="1" si="12"/>
        <v>0</v>
      </c>
      <c r="Q82" s="177">
        <f t="shared" ca="1" si="28"/>
        <v>4703.5437562892548</v>
      </c>
      <c r="R82" s="182" cm="1">
        <f t="array" aca="1" ref="R82" ca="1">_xll.RiskGamma(_xll.RiskSimtable($B$18:$B$19),1/_xll.RiskSimtable($C$18:$C$19))</f>
        <v>100</v>
      </c>
      <c r="S82" s="182" cm="1">
        <f t="array" aca="1" ref="S82" ca="1">_xll.RiskUniform($B$21,$C$21)</f>
        <v>20</v>
      </c>
      <c r="T82" s="182">
        <f t="shared" ca="1" si="29"/>
        <v>4823.5437562892548</v>
      </c>
      <c r="U82" s="178">
        <f t="shared" ca="1" si="13"/>
        <v>100</v>
      </c>
      <c r="V82" s="179">
        <f ca="1">$T$89</f>
        <v>5593.5437562892548</v>
      </c>
      <c r="W82" s="180">
        <v>120</v>
      </c>
      <c r="X82" s="180">
        <f t="shared" ca="1" si="0"/>
        <v>5713.5437562892548</v>
      </c>
      <c r="Y82" s="181">
        <f t="shared" ca="1" si="1"/>
        <v>770</v>
      </c>
      <c r="Z82" s="177">
        <f t="shared" ca="1" si="2"/>
        <v>5713.5437562892548</v>
      </c>
      <c r="AA82" s="182" cm="1">
        <f t="array" aca="1" ref="AA82" ca="1">_xll.RiskPert($B$27,$C$27,$D$27)</f>
        <v>99.666666666666671</v>
      </c>
      <c r="AB82" s="182">
        <f t="shared" ca="1" si="15"/>
        <v>5813.2104229559218</v>
      </c>
      <c r="AC82" s="178">
        <f t="shared" ca="1" si="3"/>
        <v>0</v>
      </c>
      <c r="AD82" s="179" cm="1">
        <f t="array" aca="1" ref="AD82" ca="1">IF(MOD(ROW()-42, 8) = 0,INDEX(AB:AB,ROW()),INDEX(AF:AF,ROW()-1))</f>
        <v>5813.2104229559218</v>
      </c>
      <c r="AE82" s="180" cm="1">
        <f t="array" aca="1" ref="AE82" ca="1">_xll.RiskUniform($B$30,$D$30)</f>
        <v>25</v>
      </c>
      <c r="AF82" s="180">
        <f t="shared" ca="1" si="30"/>
        <v>5838.2104229559218</v>
      </c>
      <c r="AG82" s="181">
        <f t="shared" ca="1" si="4"/>
        <v>99.66666666666697</v>
      </c>
      <c r="AH82" s="183" t="str">
        <f t="shared" ca="1" si="5"/>
        <v>Not Yet</v>
      </c>
      <c r="AI82" s="184">
        <f t="shared" ca="1" si="16"/>
        <v>1738.2104229559218</v>
      </c>
      <c r="AJ82" s="185" cm="1">
        <f t="array" aca="1" ref="AJ82" ca="1">_xll.RiskBernoulli(0.02)</f>
        <v>0.02</v>
      </c>
      <c r="AK82" s="186">
        <f t="shared" ca="1" si="17"/>
        <v>1738.2104229559218</v>
      </c>
      <c r="AL82" s="186">
        <f t="shared" ca="1" si="6"/>
        <v>450</v>
      </c>
      <c r="AM82" s="186">
        <f t="shared" ca="1" si="7"/>
        <v>100</v>
      </c>
      <c r="AN82" s="186">
        <f t="shared" ca="1" si="8"/>
        <v>770</v>
      </c>
      <c r="AO82" s="187">
        <f t="shared" ca="1" si="9"/>
        <v>99.66666666666697</v>
      </c>
      <c r="AP82" s="188">
        <f t="shared" ca="1" si="10"/>
        <v>0.02</v>
      </c>
      <c r="AQ82" s="186" t="str">
        <f t="shared" ca="1" si="18"/>
        <v/>
      </c>
      <c r="AR82" s="186">
        <f t="shared" ca="1" si="19"/>
        <v>1738.2104229559216</v>
      </c>
    </row>
    <row r="83" spans="2:44" x14ac:dyDescent="0.25">
      <c r="B83" s="189">
        <v>42</v>
      </c>
      <c r="C83" s="190" cm="1">
        <f t="array" aca="1" ref="C83" ca="1">_xll.RiskGamma(1,1/$B$5)</f>
        <v>100</v>
      </c>
      <c r="D83" s="191">
        <f t="shared" ca="1" si="20"/>
        <v>4200</v>
      </c>
      <c r="E83" s="192">
        <f t="shared" ca="1" si="21"/>
        <v>4610</v>
      </c>
      <c r="F83" s="193" cm="1">
        <f t="array" aca="1" ref="F83" ca="1">_xll.RiskPert($B$8,$E$8,$D$8)</f>
        <v>50</v>
      </c>
      <c r="G83" s="193">
        <f t="shared" ca="1" si="22"/>
        <v>4660</v>
      </c>
      <c r="H83" s="194">
        <f t="shared" ca="1" si="11"/>
        <v>460</v>
      </c>
      <c r="I83" s="190">
        <f t="shared" ca="1" si="23"/>
        <v>4660</v>
      </c>
      <c r="J83" s="195" cm="1">
        <f t="array" aca="1" ref="J83" ca="1">_xll.RiskUniform($B$12,$D$12)</f>
        <v>60</v>
      </c>
      <c r="K83" s="195">
        <f t="shared" ca="1" si="24"/>
        <v>4720</v>
      </c>
      <c r="L83" s="191">
        <f t="shared" ca="1" si="25"/>
        <v>0</v>
      </c>
      <c r="M83" s="192">
        <f t="shared" ca="1" si="31"/>
        <v>4720</v>
      </c>
      <c r="N83" s="193" cm="1">
        <f t="array" aca="1" ref="N83" ca="1">_xll.RiskWeibull($B$15,$C$15)</f>
        <v>93.543756289254645</v>
      </c>
      <c r="O83" s="193">
        <f t="shared" ca="1" si="27"/>
        <v>4813.5437562892548</v>
      </c>
      <c r="P83" s="194">
        <f t="shared" ca="1" si="12"/>
        <v>0</v>
      </c>
      <c r="Q83" s="190">
        <f t="shared" ca="1" si="28"/>
        <v>4813.5437562892548</v>
      </c>
      <c r="R83" s="195" cm="1">
        <f t="array" aca="1" ref="R83" ca="1">_xll.RiskGamma(_xll.RiskSimtable($B$18:$B$19),1/_xll.RiskSimtable($C$18:$C$19))</f>
        <v>100</v>
      </c>
      <c r="S83" s="195" cm="1">
        <f t="array" aca="1" ref="S83" ca="1">_xll.RiskUniform($B$21,$C$21)</f>
        <v>20</v>
      </c>
      <c r="T83" s="195">
        <f t="shared" ca="1" si="29"/>
        <v>4933.5437562892548</v>
      </c>
      <c r="U83" s="191">
        <f t="shared" ca="1" si="13"/>
        <v>100</v>
      </c>
      <c r="V83" s="192">
        <f t="shared" ref="V83:V89" ca="1" si="36">$T$89</f>
        <v>5593.5437562892548</v>
      </c>
      <c r="W83" s="193">
        <v>120</v>
      </c>
      <c r="X83" s="193">
        <f t="shared" ca="1" si="0"/>
        <v>5713.5437562892548</v>
      </c>
      <c r="Y83" s="194">
        <f t="shared" ca="1" si="1"/>
        <v>660</v>
      </c>
      <c r="Z83" s="190">
        <f t="shared" ca="1" si="2"/>
        <v>5713.5437562892548</v>
      </c>
      <c r="AA83" s="195" cm="1">
        <f t="array" aca="1" ref="AA83" ca="1">_xll.RiskPert($B$27,$C$27,$D$27)</f>
        <v>99.666666666666671</v>
      </c>
      <c r="AB83" s="195">
        <f t="shared" ca="1" si="15"/>
        <v>5813.2104229559218</v>
      </c>
      <c r="AC83" s="191">
        <f t="shared" ca="1" si="3"/>
        <v>0</v>
      </c>
      <c r="AD83" s="192" cm="1">
        <f t="array" aca="1" ref="AD83" ca="1">IF(MOD(ROW()-42, 8) = 0,INDEX(AB:AB,ROW()),INDEX(AF:AF,ROW()-1))</f>
        <v>5838.2104229559218</v>
      </c>
      <c r="AE83" s="193" cm="1">
        <f t="array" aca="1" ref="AE83" ca="1">_xll.RiskUniform($B$30,$D$30)</f>
        <v>25</v>
      </c>
      <c r="AF83" s="193">
        <f t="shared" ca="1" si="30"/>
        <v>5863.2104229559218</v>
      </c>
      <c r="AG83" s="194">
        <f t="shared" ca="1" si="4"/>
        <v>124.66666666666697</v>
      </c>
      <c r="AH83" s="196" t="str">
        <f t="shared" ca="1" si="5"/>
        <v>Not Yet</v>
      </c>
      <c r="AI83" s="197">
        <f t="shared" ca="1" si="16"/>
        <v>1663.2104229559218</v>
      </c>
      <c r="AJ83" s="198" cm="1">
        <f t="array" aca="1" ref="AJ83" ca="1">_xll.RiskBernoulli(0.02)</f>
        <v>0.02</v>
      </c>
      <c r="AK83" s="188">
        <f t="shared" ca="1" si="17"/>
        <v>1663.2104229559218</v>
      </c>
      <c r="AL83" s="188">
        <f t="shared" ca="1" si="6"/>
        <v>460</v>
      </c>
      <c r="AM83" s="188">
        <f t="shared" ca="1" si="7"/>
        <v>100</v>
      </c>
      <c r="AN83" s="188">
        <f t="shared" ca="1" si="8"/>
        <v>660</v>
      </c>
      <c r="AO83" s="199">
        <f t="shared" ca="1" si="9"/>
        <v>124.66666666666697</v>
      </c>
      <c r="AP83" s="188">
        <f t="shared" ca="1" si="10"/>
        <v>0.02</v>
      </c>
      <c r="AQ83" s="188" t="str">
        <f t="shared" ca="1" si="18"/>
        <v/>
      </c>
      <c r="AR83" s="188">
        <f t="shared" ca="1" si="19"/>
        <v>1663.2104229559216</v>
      </c>
    </row>
    <row r="84" spans="2:44" x14ac:dyDescent="0.25">
      <c r="B84" s="189">
        <v>43</v>
      </c>
      <c r="C84" s="190" cm="1">
        <f t="array" aca="1" ref="C84" ca="1">_xll.RiskGamma(1,1/$B$5)</f>
        <v>100</v>
      </c>
      <c r="D84" s="191">
        <f t="shared" ca="1" si="20"/>
        <v>4300</v>
      </c>
      <c r="E84" s="192">
        <f t="shared" ca="1" si="21"/>
        <v>4720</v>
      </c>
      <c r="F84" s="193" cm="1">
        <f t="array" aca="1" ref="F84" ca="1">_xll.RiskPert($B$8,$E$8,$D$8)</f>
        <v>50</v>
      </c>
      <c r="G84" s="193">
        <f t="shared" ca="1" si="22"/>
        <v>4770</v>
      </c>
      <c r="H84" s="194">
        <f t="shared" ca="1" si="11"/>
        <v>470</v>
      </c>
      <c r="I84" s="190">
        <f t="shared" ca="1" si="23"/>
        <v>4770</v>
      </c>
      <c r="J84" s="195" cm="1">
        <f t="array" aca="1" ref="J84" ca="1">_xll.RiskUniform($B$12,$D$12)</f>
        <v>60</v>
      </c>
      <c r="K84" s="195">
        <f t="shared" ca="1" si="24"/>
        <v>4830</v>
      </c>
      <c r="L84" s="191">
        <f t="shared" ca="1" si="25"/>
        <v>0</v>
      </c>
      <c r="M84" s="192">
        <f t="shared" ca="1" si="31"/>
        <v>4830</v>
      </c>
      <c r="N84" s="193" cm="1">
        <f t="array" aca="1" ref="N84" ca="1">_xll.RiskWeibull($B$15,$C$15)</f>
        <v>93.543756289254645</v>
      </c>
      <c r="O84" s="193">
        <f t="shared" ca="1" si="27"/>
        <v>4923.5437562892548</v>
      </c>
      <c r="P84" s="194">
        <f t="shared" ca="1" si="12"/>
        <v>0</v>
      </c>
      <c r="Q84" s="190">
        <f t="shared" ca="1" si="28"/>
        <v>4923.5437562892548</v>
      </c>
      <c r="R84" s="195" cm="1">
        <f t="array" aca="1" ref="R84" ca="1">_xll.RiskGamma(_xll.RiskSimtable($B$18:$B$19),1/_xll.RiskSimtable($C$18:$C$19))</f>
        <v>100</v>
      </c>
      <c r="S84" s="195" cm="1">
        <f t="array" aca="1" ref="S84" ca="1">_xll.RiskUniform($B$21,$C$21)</f>
        <v>20</v>
      </c>
      <c r="T84" s="195">
        <f t="shared" ca="1" si="29"/>
        <v>5043.5437562892548</v>
      </c>
      <c r="U84" s="191">
        <f t="shared" ca="1" si="13"/>
        <v>100</v>
      </c>
      <c r="V84" s="192">
        <f t="shared" ca="1" si="36"/>
        <v>5593.5437562892548</v>
      </c>
      <c r="W84" s="193">
        <v>120</v>
      </c>
      <c r="X84" s="193">
        <f t="shared" ca="1" si="0"/>
        <v>5713.5437562892548</v>
      </c>
      <c r="Y84" s="194">
        <f t="shared" ca="1" si="1"/>
        <v>550</v>
      </c>
      <c r="Z84" s="190">
        <f t="shared" ca="1" si="2"/>
        <v>5713.5437562892548</v>
      </c>
      <c r="AA84" s="195" cm="1">
        <f t="array" aca="1" ref="AA84" ca="1">_xll.RiskPert($B$27,$C$27,$D$27)</f>
        <v>99.666666666666671</v>
      </c>
      <c r="AB84" s="195">
        <f t="shared" ca="1" si="15"/>
        <v>5813.2104229559218</v>
      </c>
      <c r="AC84" s="191">
        <f t="shared" ca="1" si="3"/>
        <v>0</v>
      </c>
      <c r="AD84" s="192" cm="1">
        <f t="array" aca="1" ref="AD84" ca="1">IF(MOD(ROW()-42, 8) = 0,INDEX(AB:AB,ROW()),INDEX(AF:AF,ROW()-1))</f>
        <v>5863.2104229559218</v>
      </c>
      <c r="AE84" s="193" cm="1">
        <f t="array" aca="1" ref="AE84" ca="1">_xll.RiskUniform($B$30,$D$30)</f>
        <v>25</v>
      </c>
      <c r="AF84" s="193">
        <f t="shared" ca="1" si="30"/>
        <v>5888.2104229559218</v>
      </c>
      <c r="AG84" s="194">
        <f t="shared" ca="1" si="4"/>
        <v>149.66666666666697</v>
      </c>
      <c r="AH84" s="196" t="str">
        <f t="shared" ca="1" si="5"/>
        <v>Not Yet</v>
      </c>
      <c r="AI84" s="197">
        <f t="shared" ca="1" si="16"/>
        <v>1588.2104229559218</v>
      </c>
      <c r="AJ84" s="198" cm="1">
        <f t="array" aca="1" ref="AJ84" ca="1">_xll.RiskBernoulli(0.02)</f>
        <v>0.02</v>
      </c>
      <c r="AK84" s="188">
        <f t="shared" ca="1" si="17"/>
        <v>1588.2104229559218</v>
      </c>
      <c r="AL84" s="188">
        <f t="shared" ca="1" si="6"/>
        <v>470</v>
      </c>
      <c r="AM84" s="188">
        <f t="shared" ca="1" si="7"/>
        <v>100</v>
      </c>
      <c r="AN84" s="188">
        <f t="shared" ca="1" si="8"/>
        <v>550</v>
      </c>
      <c r="AO84" s="199">
        <f t="shared" ca="1" si="9"/>
        <v>149.66666666666697</v>
      </c>
      <c r="AP84" s="188">
        <f t="shared" ca="1" si="10"/>
        <v>0.02</v>
      </c>
      <c r="AQ84" s="188" t="str">
        <f t="shared" ca="1" si="18"/>
        <v/>
      </c>
      <c r="AR84" s="188">
        <f t="shared" ca="1" si="19"/>
        <v>1588.2104229559216</v>
      </c>
    </row>
    <row r="85" spans="2:44" x14ac:dyDescent="0.25">
      <c r="B85" s="189">
        <v>44</v>
      </c>
      <c r="C85" s="190" cm="1">
        <f t="array" aca="1" ref="C85" ca="1">_xll.RiskGamma(1,1/$B$5)</f>
        <v>100</v>
      </c>
      <c r="D85" s="191">
        <f t="shared" ca="1" si="20"/>
        <v>4400</v>
      </c>
      <c r="E85" s="192">
        <f t="shared" ca="1" si="21"/>
        <v>4830</v>
      </c>
      <c r="F85" s="193" cm="1">
        <f t="array" aca="1" ref="F85" ca="1">_xll.RiskPert($B$8,$E$8,$D$8)</f>
        <v>50</v>
      </c>
      <c r="G85" s="193">
        <f t="shared" ca="1" si="22"/>
        <v>4880</v>
      </c>
      <c r="H85" s="194">
        <f t="shared" ca="1" si="11"/>
        <v>480</v>
      </c>
      <c r="I85" s="190">
        <f t="shared" ca="1" si="23"/>
        <v>4880</v>
      </c>
      <c r="J85" s="195" cm="1">
        <f t="array" aca="1" ref="J85" ca="1">_xll.RiskUniform($B$12,$D$12)</f>
        <v>60</v>
      </c>
      <c r="K85" s="195">
        <f t="shared" ca="1" si="24"/>
        <v>4940</v>
      </c>
      <c r="L85" s="191">
        <f t="shared" ca="1" si="25"/>
        <v>0</v>
      </c>
      <c r="M85" s="192">
        <f t="shared" ca="1" si="31"/>
        <v>4940</v>
      </c>
      <c r="N85" s="193" cm="1">
        <f t="array" aca="1" ref="N85" ca="1">_xll.RiskWeibull($B$15,$C$15)</f>
        <v>93.543756289254645</v>
      </c>
      <c r="O85" s="193">
        <f t="shared" ca="1" si="27"/>
        <v>5033.5437562892548</v>
      </c>
      <c r="P85" s="194">
        <f t="shared" ca="1" si="12"/>
        <v>0</v>
      </c>
      <c r="Q85" s="190">
        <f t="shared" ca="1" si="28"/>
        <v>5033.5437562892548</v>
      </c>
      <c r="R85" s="195" cm="1">
        <f t="array" aca="1" ref="R85" ca="1">_xll.RiskGamma(_xll.RiskSimtable($B$18:$B$19),1/_xll.RiskSimtable($C$18:$C$19))</f>
        <v>100</v>
      </c>
      <c r="S85" s="195" cm="1">
        <f t="array" aca="1" ref="S85" ca="1">_xll.RiskUniform($B$21,$C$21)</f>
        <v>20</v>
      </c>
      <c r="T85" s="195">
        <f t="shared" ca="1" si="29"/>
        <v>5153.5437562892548</v>
      </c>
      <c r="U85" s="191">
        <f t="shared" ca="1" si="13"/>
        <v>100</v>
      </c>
      <c r="V85" s="192">
        <f t="shared" ca="1" si="36"/>
        <v>5593.5437562892548</v>
      </c>
      <c r="W85" s="193">
        <v>120</v>
      </c>
      <c r="X85" s="193">
        <f t="shared" ca="1" si="0"/>
        <v>5713.5437562892548</v>
      </c>
      <c r="Y85" s="194">
        <f t="shared" ca="1" si="1"/>
        <v>440</v>
      </c>
      <c r="Z85" s="190">
        <f t="shared" ca="1" si="2"/>
        <v>5713.5437562892548</v>
      </c>
      <c r="AA85" s="195" cm="1">
        <f t="array" aca="1" ref="AA85" ca="1">_xll.RiskPert($B$27,$C$27,$D$27)</f>
        <v>99.666666666666671</v>
      </c>
      <c r="AB85" s="195">
        <f t="shared" ca="1" si="15"/>
        <v>5813.2104229559218</v>
      </c>
      <c r="AC85" s="191">
        <f t="shared" ca="1" si="3"/>
        <v>0</v>
      </c>
      <c r="AD85" s="192" cm="1">
        <f t="array" aca="1" ref="AD85" ca="1">IF(MOD(ROW()-42, 8) = 0,INDEX(AB:AB,ROW()),INDEX(AF:AF,ROW()-1))</f>
        <v>5888.2104229559218</v>
      </c>
      <c r="AE85" s="193" cm="1">
        <f t="array" aca="1" ref="AE85" ca="1">_xll.RiskUniform($B$30,$D$30)</f>
        <v>25</v>
      </c>
      <c r="AF85" s="193">
        <f t="shared" ca="1" si="30"/>
        <v>5913.2104229559218</v>
      </c>
      <c r="AG85" s="194">
        <f t="shared" ca="1" si="4"/>
        <v>174.66666666666697</v>
      </c>
      <c r="AH85" s="196" t="str">
        <f t="shared" ca="1" si="5"/>
        <v>Not Yet</v>
      </c>
      <c r="AI85" s="197">
        <f t="shared" ca="1" si="16"/>
        <v>1513.2104229559218</v>
      </c>
      <c r="AJ85" s="198" cm="1">
        <f t="array" aca="1" ref="AJ85" ca="1">_xll.RiskBernoulli(0.02)</f>
        <v>0.02</v>
      </c>
      <c r="AK85" s="188">
        <f t="shared" ca="1" si="17"/>
        <v>1513.2104229559218</v>
      </c>
      <c r="AL85" s="188">
        <f t="shared" ca="1" si="6"/>
        <v>480</v>
      </c>
      <c r="AM85" s="188">
        <f t="shared" ca="1" si="7"/>
        <v>100</v>
      </c>
      <c r="AN85" s="188">
        <f t="shared" ca="1" si="8"/>
        <v>440</v>
      </c>
      <c r="AO85" s="199">
        <f t="shared" ca="1" si="9"/>
        <v>174.66666666666697</v>
      </c>
      <c r="AP85" s="188">
        <f t="shared" ca="1" si="10"/>
        <v>0.02</v>
      </c>
      <c r="AQ85" s="188" t="str">
        <f t="shared" ca="1" si="18"/>
        <v/>
      </c>
      <c r="AR85" s="188">
        <f t="shared" ca="1" si="19"/>
        <v>1513.2104229559216</v>
      </c>
    </row>
    <row r="86" spans="2:44" x14ac:dyDescent="0.25">
      <c r="B86" s="189">
        <v>45</v>
      </c>
      <c r="C86" s="190" cm="1">
        <f t="array" aca="1" ref="C86" ca="1">_xll.RiskGamma(1,1/$B$5)</f>
        <v>100</v>
      </c>
      <c r="D86" s="191">
        <f t="shared" ca="1" si="20"/>
        <v>4500</v>
      </c>
      <c r="E86" s="192">
        <f t="shared" ca="1" si="21"/>
        <v>4940</v>
      </c>
      <c r="F86" s="193" cm="1">
        <f t="array" aca="1" ref="F86" ca="1">_xll.RiskPert($B$8,$E$8,$D$8)</f>
        <v>50</v>
      </c>
      <c r="G86" s="193">
        <f t="shared" ca="1" si="22"/>
        <v>4990</v>
      </c>
      <c r="H86" s="194">
        <f t="shared" ca="1" si="11"/>
        <v>490</v>
      </c>
      <c r="I86" s="190">
        <f t="shared" ca="1" si="23"/>
        <v>4990</v>
      </c>
      <c r="J86" s="195" cm="1">
        <f t="array" aca="1" ref="J86" ca="1">_xll.RiskUniform($B$12,$D$12)</f>
        <v>60</v>
      </c>
      <c r="K86" s="195">
        <f t="shared" ca="1" si="24"/>
        <v>5050</v>
      </c>
      <c r="L86" s="191">
        <f t="shared" ca="1" si="25"/>
        <v>0</v>
      </c>
      <c r="M86" s="192">
        <f t="shared" ca="1" si="31"/>
        <v>5050</v>
      </c>
      <c r="N86" s="193" cm="1">
        <f t="array" aca="1" ref="N86" ca="1">_xll.RiskWeibull($B$15,$C$15)</f>
        <v>93.543756289254645</v>
      </c>
      <c r="O86" s="193">
        <f t="shared" ca="1" si="27"/>
        <v>5143.5437562892548</v>
      </c>
      <c r="P86" s="194">
        <f t="shared" ca="1" si="12"/>
        <v>0</v>
      </c>
      <c r="Q86" s="190">
        <f t="shared" ca="1" si="28"/>
        <v>5143.5437562892548</v>
      </c>
      <c r="R86" s="195" cm="1">
        <f t="array" aca="1" ref="R86" ca="1">_xll.RiskGamma(_xll.RiskSimtable($B$18:$B$19),1/_xll.RiskSimtable($C$18:$C$19))</f>
        <v>100</v>
      </c>
      <c r="S86" s="195" cm="1">
        <f t="array" aca="1" ref="S86" ca="1">_xll.RiskUniform($B$21,$C$21)</f>
        <v>20</v>
      </c>
      <c r="T86" s="195">
        <f t="shared" ca="1" si="29"/>
        <v>5263.5437562892548</v>
      </c>
      <c r="U86" s="191">
        <f t="shared" ca="1" si="13"/>
        <v>100</v>
      </c>
      <c r="V86" s="192">
        <f t="shared" ca="1" si="36"/>
        <v>5593.5437562892548</v>
      </c>
      <c r="W86" s="193">
        <v>120</v>
      </c>
      <c r="X86" s="193">
        <f t="shared" ca="1" si="0"/>
        <v>5713.5437562892548</v>
      </c>
      <c r="Y86" s="194">
        <f t="shared" ca="1" si="1"/>
        <v>330</v>
      </c>
      <c r="Z86" s="190">
        <f t="shared" ca="1" si="2"/>
        <v>5713.5437562892548</v>
      </c>
      <c r="AA86" s="195" cm="1">
        <f t="array" aca="1" ref="AA86" ca="1">_xll.RiskPert($B$27,$C$27,$D$27)</f>
        <v>99.666666666666671</v>
      </c>
      <c r="AB86" s="195">
        <f t="shared" ca="1" si="15"/>
        <v>5813.2104229559218</v>
      </c>
      <c r="AC86" s="191">
        <f t="shared" ca="1" si="3"/>
        <v>0</v>
      </c>
      <c r="AD86" s="192" cm="1">
        <f t="array" aca="1" ref="AD86" ca="1">IF(MOD(ROW()-42, 8) = 0,INDEX(AB:AB,ROW()),INDEX(AF:AF,ROW()-1))</f>
        <v>5913.2104229559218</v>
      </c>
      <c r="AE86" s="193" cm="1">
        <f t="array" aca="1" ref="AE86" ca="1">_xll.RiskUniform($B$30,$D$30)</f>
        <v>25</v>
      </c>
      <c r="AF86" s="193">
        <f t="shared" ca="1" si="30"/>
        <v>5938.2104229559218</v>
      </c>
      <c r="AG86" s="194">
        <f t="shared" ca="1" si="4"/>
        <v>199.66666666666697</v>
      </c>
      <c r="AH86" s="196" t="str">
        <f t="shared" ca="1" si="5"/>
        <v>Not Yet</v>
      </c>
      <c r="AI86" s="197">
        <f t="shared" ca="1" si="16"/>
        <v>1438.2104229559218</v>
      </c>
      <c r="AJ86" s="198" cm="1">
        <f t="array" aca="1" ref="AJ86" ca="1">_xll.RiskBernoulli(0.02)</f>
        <v>0.02</v>
      </c>
      <c r="AK86" s="188">
        <f t="shared" ca="1" si="17"/>
        <v>1438.2104229559218</v>
      </c>
      <c r="AL86" s="188">
        <f t="shared" ca="1" si="6"/>
        <v>490</v>
      </c>
      <c r="AM86" s="188">
        <f t="shared" ca="1" si="7"/>
        <v>100</v>
      </c>
      <c r="AN86" s="188">
        <f t="shared" ca="1" si="8"/>
        <v>330</v>
      </c>
      <c r="AO86" s="199">
        <f t="shared" ca="1" si="9"/>
        <v>199.66666666666697</v>
      </c>
      <c r="AP86" s="188">
        <f t="shared" ca="1" si="10"/>
        <v>0.02</v>
      </c>
      <c r="AQ86" s="188">
        <f t="shared" ca="1" si="18"/>
        <v>1</v>
      </c>
      <c r="AR86" s="188">
        <f t="shared" ca="1" si="19"/>
        <v>1438.2104229559216</v>
      </c>
    </row>
    <row r="87" spans="2:44" x14ac:dyDescent="0.25">
      <c r="B87" s="189">
        <v>46</v>
      </c>
      <c r="C87" s="190" cm="1">
        <f t="array" aca="1" ref="C87" ca="1">_xll.RiskGamma(1,1/$B$5)</f>
        <v>100</v>
      </c>
      <c r="D87" s="191">
        <f t="shared" ca="1" si="20"/>
        <v>4600</v>
      </c>
      <c r="E87" s="192">
        <f t="shared" ca="1" si="21"/>
        <v>5050</v>
      </c>
      <c r="F87" s="193" cm="1">
        <f t="array" aca="1" ref="F87" ca="1">_xll.RiskPert($B$8,$E$8,$D$8)</f>
        <v>50</v>
      </c>
      <c r="G87" s="193">
        <f t="shared" ca="1" si="22"/>
        <v>5100</v>
      </c>
      <c r="H87" s="194">
        <f t="shared" ca="1" si="11"/>
        <v>500</v>
      </c>
      <c r="I87" s="190">
        <f t="shared" ca="1" si="23"/>
        <v>5100</v>
      </c>
      <c r="J87" s="195" cm="1">
        <f t="array" aca="1" ref="J87" ca="1">_xll.RiskUniform($B$12,$D$12)</f>
        <v>60</v>
      </c>
      <c r="K87" s="195">
        <f t="shared" ca="1" si="24"/>
        <v>5160</v>
      </c>
      <c r="L87" s="191">
        <f t="shared" ca="1" si="25"/>
        <v>0</v>
      </c>
      <c r="M87" s="192">
        <f t="shared" ca="1" si="31"/>
        <v>5160</v>
      </c>
      <c r="N87" s="193" cm="1">
        <f t="array" aca="1" ref="N87" ca="1">_xll.RiskWeibull($B$15,$C$15)</f>
        <v>93.543756289254645</v>
      </c>
      <c r="O87" s="193">
        <f t="shared" ca="1" si="27"/>
        <v>5253.5437562892548</v>
      </c>
      <c r="P87" s="194">
        <f t="shared" ca="1" si="12"/>
        <v>0</v>
      </c>
      <c r="Q87" s="190">
        <f t="shared" ca="1" si="28"/>
        <v>5253.5437562892548</v>
      </c>
      <c r="R87" s="195" cm="1">
        <f t="array" aca="1" ref="R87" ca="1">_xll.RiskGamma(_xll.RiskSimtable($B$18:$B$19),1/_xll.RiskSimtable($C$18:$C$19))</f>
        <v>100</v>
      </c>
      <c r="S87" s="195" cm="1">
        <f t="array" aca="1" ref="S87" ca="1">_xll.RiskUniform($B$21,$C$21)</f>
        <v>20</v>
      </c>
      <c r="T87" s="195">
        <f t="shared" ca="1" si="29"/>
        <v>5373.5437562892548</v>
      </c>
      <c r="U87" s="191">
        <f t="shared" ca="1" si="13"/>
        <v>100</v>
      </c>
      <c r="V87" s="192">
        <f t="shared" ca="1" si="36"/>
        <v>5593.5437562892548</v>
      </c>
      <c r="W87" s="193">
        <v>120</v>
      </c>
      <c r="X87" s="193">
        <f t="shared" ca="1" si="0"/>
        <v>5713.5437562892548</v>
      </c>
      <c r="Y87" s="194">
        <f t="shared" ca="1" si="1"/>
        <v>220</v>
      </c>
      <c r="Z87" s="190">
        <f t="shared" ca="1" si="2"/>
        <v>5713.5437562892548</v>
      </c>
      <c r="AA87" s="195" cm="1">
        <f t="array" aca="1" ref="AA87" ca="1">_xll.RiskPert($B$27,$C$27,$D$27)</f>
        <v>99.666666666666671</v>
      </c>
      <c r="AB87" s="195">
        <f t="shared" ca="1" si="15"/>
        <v>5813.2104229559218</v>
      </c>
      <c r="AC87" s="191">
        <f t="shared" ca="1" si="3"/>
        <v>0</v>
      </c>
      <c r="AD87" s="192" cm="1">
        <f t="array" aca="1" ref="AD87" ca="1">IF(MOD(ROW()-42, 8) = 0,INDEX(AB:AB,ROW()),INDEX(AF:AF,ROW()-1))</f>
        <v>5938.2104229559218</v>
      </c>
      <c r="AE87" s="193" cm="1">
        <f t="array" aca="1" ref="AE87" ca="1">_xll.RiskUniform($B$30,$D$30)</f>
        <v>25</v>
      </c>
      <c r="AF87" s="193">
        <f t="shared" ca="1" si="30"/>
        <v>5963.2104229559218</v>
      </c>
      <c r="AG87" s="194">
        <f t="shared" ca="1" si="4"/>
        <v>224.66666666666697</v>
      </c>
      <c r="AH87" s="196" t="str">
        <f t="shared" ca="1" si="5"/>
        <v>Not Yet</v>
      </c>
      <c r="AI87" s="197">
        <f t="shared" ca="1" si="16"/>
        <v>1363.2104229559218</v>
      </c>
      <c r="AJ87" s="198" cm="1">
        <f t="array" aca="1" ref="AJ87" ca="1">_xll.RiskBernoulli(0.02)</f>
        <v>0.02</v>
      </c>
      <c r="AK87" s="188">
        <f t="shared" ca="1" si="17"/>
        <v>1363.2104229559218</v>
      </c>
      <c r="AL87" s="188">
        <f t="shared" ca="1" si="6"/>
        <v>500</v>
      </c>
      <c r="AM87" s="188">
        <f t="shared" ca="1" si="7"/>
        <v>100</v>
      </c>
      <c r="AN87" s="188">
        <f t="shared" ca="1" si="8"/>
        <v>220</v>
      </c>
      <c r="AO87" s="199">
        <f t="shared" ca="1" si="9"/>
        <v>224.66666666666697</v>
      </c>
      <c r="AP87" s="188">
        <f t="shared" ca="1" si="10"/>
        <v>0.02</v>
      </c>
      <c r="AQ87" s="188">
        <f t="shared" ca="1" si="18"/>
        <v>1</v>
      </c>
      <c r="AR87" s="188">
        <f t="shared" ca="1" si="19"/>
        <v>1363.2104229559216</v>
      </c>
    </row>
    <row r="88" spans="2:44" x14ac:dyDescent="0.25">
      <c r="B88" s="189">
        <v>47</v>
      </c>
      <c r="C88" s="190" cm="1">
        <f t="array" aca="1" ref="C88" ca="1">_xll.RiskGamma(1,1/$B$5)</f>
        <v>100</v>
      </c>
      <c r="D88" s="191">
        <f t="shared" ca="1" si="20"/>
        <v>4700</v>
      </c>
      <c r="E88" s="192">
        <f t="shared" ca="1" si="21"/>
        <v>5160</v>
      </c>
      <c r="F88" s="193" cm="1">
        <f t="array" aca="1" ref="F88" ca="1">_xll.RiskPert($B$8,$E$8,$D$8)</f>
        <v>50</v>
      </c>
      <c r="G88" s="193">
        <f t="shared" ca="1" si="22"/>
        <v>5210</v>
      </c>
      <c r="H88" s="194">
        <f t="shared" ca="1" si="11"/>
        <v>510</v>
      </c>
      <c r="I88" s="190">
        <f t="shared" ca="1" si="23"/>
        <v>5210</v>
      </c>
      <c r="J88" s="195" cm="1">
        <f t="array" aca="1" ref="J88" ca="1">_xll.RiskUniform($B$12,$D$12)</f>
        <v>60</v>
      </c>
      <c r="K88" s="195">
        <f t="shared" ca="1" si="24"/>
        <v>5270</v>
      </c>
      <c r="L88" s="191">
        <f t="shared" ca="1" si="25"/>
        <v>0</v>
      </c>
      <c r="M88" s="192">
        <f t="shared" ca="1" si="31"/>
        <v>5270</v>
      </c>
      <c r="N88" s="193" cm="1">
        <f t="array" aca="1" ref="N88" ca="1">_xll.RiskWeibull($B$15,$C$15)</f>
        <v>93.543756289254645</v>
      </c>
      <c r="O88" s="193">
        <f t="shared" ca="1" si="27"/>
        <v>5363.5437562892548</v>
      </c>
      <c r="P88" s="194">
        <f t="shared" ca="1" si="12"/>
        <v>0</v>
      </c>
      <c r="Q88" s="190">
        <f t="shared" ca="1" si="28"/>
        <v>5363.5437562892548</v>
      </c>
      <c r="R88" s="195" cm="1">
        <f t="array" aca="1" ref="R88" ca="1">_xll.RiskGamma(_xll.RiskSimtable($B$18:$B$19),1/_xll.RiskSimtable($C$18:$C$19))</f>
        <v>100</v>
      </c>
      <c r="S88" s="195" cm="1">
        <f t="array" aca="1" ref="S88" ca="1">_xll.RiskUniform($B$21,$C$21)</f>
        <v>20</v>
      </c>
      <c r="T88" s="195">
        <f t="shared" ca="1" si="29"/>
        <v>5483.5437562892548</v>
      </c>
      <c r="U88" s="191">
        <f t="shared" ca="1" si="13"/>
        <v>100</v>
      </c>
      <c r="V88" s="192">
        <f t="shared" ca="1" si="36"/>
        <v>5593.5437562892548</v>
      </c>
      <c r="W88" s="193">
        <v>120</v>
      </c>
      <c r="X88" s="193">
        <f t="shared" ca="1" si="0"/>
        <v>5713.5437562892548</v>
      </c>
      <c r="Y88" s="194">
        <f t="shared" ca="1" si="1"/>
        <v>110</v>
      </c>
      <c r="Z88" s="190">
        <f t="shared" ca="1" si="2"/>
        <v>5713.5437562892548</v>
      </c>
      <c r="AA88" s="195" cm="1">
        <f t="array" aca="1" ref="AA88" ca="1">_xll.RiskPert($B$27,$C$27,$D$27)</f>
        <v>99.666666666666671</v>
      </c>
      <c r="AB88" s="195">
        <f t="shared" ca="1" si="15"/>
        <v>5813.2104229559218</v>
      </c>
      <c r="AC88" s="191">
        <f t="shared" ca="1" si="3"/>
        <v>0</v>
      </c>
      <c r="AD88" s="192" cm="1">
        <f t="array" aca="1" ref="AD88" ca="1">IF(MOD(ROW()-42, 8) = 0,INDEX(AB:AB,ROW()),INDEX(AF:AF,ROW()-1))</f>
        <v>5963.2104229559218</v>
      </c>
      <c r="AE88" s="193" cm="1">
        <f t="array" aca="1" ref="AE88" ca="1">_xll.RiskUniform($B$30,$D$30)</f>
        <v>25</v>
      </c>
      <c r="AF88" s="193">
        <f t="shared" ca="1" si="30"/>
        <v>5988.2104229559218</v>
      </c>
      <c r="AG88" s="194">
        <f t="shared" ca="1" si="4"/>
        <v>249.66666666666697</v>
      </c>
      <c r="AH88" s="196" t="str">
        <f t="shared" ca="1" si="5"/>
        <v>Not Yet</v>
      </c>
      <c r="AI88" s="197">
        <f t="shared" ca="1" si="16"/>
        <v>1288.2104229559218</v>
      </c>
      <c r="AJ88" s="198" cm="1">
        <f t="array" aca="1" ref="AJ88" ca="1">_xll.RiskBernoulli(0.02)</f>
        <v>0.02</v>
      </c>
      <c r="AK88" s="188">
        <f t="shared" ca="1" si="17"/>
        <v>1288.2104229559218</v>
      </c>
      <c r="AL88" s="188">
        <f t="shared" ca="1" si="6"/>
        <v>510</v>
      </c>
      <c r="AM88" s="188">
        <f t="shared" ca="1" si="7"/>
        <v>100</v>
      </c>
      <c r="AN88" s="188">
        <f t="shared" ca="1" si="8"/>
        <v>110</v>
      </c>
      <c r="AO88" s="199">
        <f t="shared" ca="1" si="9"/>
        <v>249.66666666666697</v>
      </c>
      <c r="AP88" s="188">
        <f t="shared" ca="1" si="10"/>
        <v>0.02</v>
      </c>
      <c r="AQ88" s="188">
        <f t="shared" ca="1" si="18"/>
        <v>1</v>
      </c>
      <c r="AR88" s="188">
        <f t="shared" ca="1" si="19"/>
        <v>1288.2104229559216</v>
      </c>
    </row>
    <row r="89" spans="2:44" x14ac:dyDescent="0.25">
      <c r="B89" s="200">
        <v>48</v>
      </c>
      <c r="C89" s="201" cm="1">
        <f t="array" aca="1" ref="C89" ca="1">_xll.RiskGamma(1,1/$B$5)</f>
        <v>100</v>
      </c>
      <c r="D89" s="202">
        <f t="shared" ca="1" si="20"/>
        <v>4800</v>
      </c>
      <c r="E89" s="203">
        <f t="shared" ca="1" si="21"/>
        <v>5270</v>
      </c>
      <c r="F89" s="204" cm="1">
        <f t="array" aca="1" ref="F89" ca="1">_xll.RiskPert($B$8,$E$8,$D$8)</f>
        <v>50</v>
      </c>
      <c r="G89" s="204">
        <f t="shared" ca="1" si="22"/>
        <v>5320</v>
      </c>
      <c r="H89" s="205">
        <f t="shared" ca="1" si="11"/>
        <v>520</v>
      </c>
      <c r="I89" s="201">
        <f t="shared" ca="1" si="23"/>
        <v>5320</v>
      </c>
      <c r="J89" s="206" cm="1">
        <f t="array" aca="1" ref="J89" ca="1">_xll.RiskUniform($B$12,$D$12)</f>
        <v>60</v>
      </c>
      <c r="K89" s="206">
        <f t="shared" ca="1" si="24"/>
        <v>5380</v>
      </c>
      <c r="L89" s="202">
        <f t="shared" ca="1" si="25"/>
        <v>0</v>
      </c>
      <c r="M89" s="203">
        <f t="shared" ca="1" si="31"/>
        <v>5380</v>
      </c>
      <c r="N89" s="204" cm="1">
        <f t="array" aca="1" ref="N89" ca="1">_xll.RiskWeibull($B$15,$C$15)</f>
        <v>93.543756289254645</v>
      </c>
      <c r="O89" s="204">
        <f t="shared" ca="1" si="27"/>
        <v>5473.5437562892548</v>
      </c>
      <c r="P89" s="205">
        <f t="shared" ca="1" si="12"/>
        <v>0</v>
      </c>
      <c r="Q89" s="201">
        <f t="shared" ca="1" si="28"/>
        <v>5473.5437562892548</v>
      </c>
      <c r="R89" s="206" cm="1">
        <f t="array" aca="1" ref="R89" ca="1">_xll.RiskGamma(_xll.RiskSimtable($B$18:$B$19),1/_xll.RiskSimtable($C$18:$C$19))</f>
        <v>100</v>
      </c>
      <c r="S89" s="206" cm="1">
        <f t="array" aca="1" ref="S89" ca="1">_xll.RiskUniform($B$21,$C$21)</f>
        <v>20</v>
      </c>
      <c r="T89" s="206">
        <f t="shared" ca="1" si="29"/>
        <v>5593.5437562892548</v>
      </c>
      <c r="U89" s="202">
        <f t="shared" ca="1" si="13"/>
        <v>100</v>
      </c>
      <c r="V89" s="203">
        <f t="shared" ca="1" si="36"/>
        <v>5593.5437562892548</v>
      </c>
      <c r="W89" s="204">
        <v>120</v>
      </c>
      <c r="X89" s="204">
        <f t="shared" ca="1" si="0"/>
        <v>5713.5437562892548</v>
      </c>
      <c r="Y89" s="205">
        <f t="shared" ca="1" si="1"/>
        <v>0</v>
      </c>
      <c r="Z89" s="201">
        <f t="shared" ca="1" si="2"/>
        <v>5713.5437562892548</v>
      </c>
      <c r="AA89" s="206" cm="1">
        <f t="array" aca="1" ref="AA89" ca="1">_xll.RiskPert($B$27,$C$27,$D$27)</f>
        <v>99.666666666666671</v>
      </c>
      <c r="AB89" s="206">
        <f t="shared" ca="1" si="15"/>
        <v>5813.2104229559218</v>
      </c>
      <c r="AC89" s="202">
        <f t="shared" ca="1" si="3"/>
        <v>0</v>
      </c>
      <c r="AD89" s="203" cm="1">
        <f t="array" aca="1" ref="AD89" ca="1">IF(MOD(ROW()-42, 8) = 0,INDEX(AB:AB,ROW()),INDEX(AF:AF,ROW()-1))</f>
        <v>5988.2104229559218</v>
      </c>
      <c r="AE89" s="204" cm="1">
        <f t="array" aca="1" ref="AE89" ca="1">_xll.RiskUniform($B$30,$D$30)</f>
        <v>25</v>
      </c>
      <c r="AF89" s="204">
        <f t="shared" ca="1" si="30"/>
        <v>6013.2104229559218</v>
      </c>
      <c r="AG89" s="205">
        <f t="shared" ca="1" si="4"/>
        <v>274.66666666666697</v>
      </c>
      <c r="AH89" s="207" t="str">
        <f t="shared" ca="1" si="5"/>
        <v>Not Yet</v>
      </c>
      <c r="AI89" s="208">
        <f t="shared" ca="1" si="16"/>
        <v>1213.2104229559218</v>
      </c>
      <c r="AJ89" s="209" cm="1">
        <f t="array" aca="1" ref="AJ89" ca="1">_xll.RiskBernoulli(0.02)</f>
        <v>0.02</v>
      </c>
      <c r="AK89" s="210">
        <f t="shared" ca="1" si="17"/>
        <v>1213.2104229559218</v>
      </c>
      <c r="AL89" s="210">
        <f t="shared" ca="1" si="6"/>
        <v>520</v>
      </c>
      <c r="AM89" s="210">
        <f t="shared" ca="1" si="7"/>
        <v>100</v>
      </c>
      <c r="AN89" s="210">
        <f t="shared" ca="1" si="8"/>
        <v>0</v>
      </c>
      <c r="AO89" s="211">
        <f t="shared" ca="1" si="9"/>
        <v>274.66666666666697</v>
      </c>
      <c r="AP89" s="210">
        <f t="shared" ca="1" si="10"/>
        <v>0.02</v>
      </c>
      <c r="AQ89" s="210">
        <f t="shared" ca="1" si="18"/>
        <v>1</v>
      </c>
      <c r="AR89" s="210">
        <f t="shared" ca="1" si="19"/>
        <v>1213.2104229559216</v>
      </c>
    </row>
    <row r="90" spans="2:44" x14ac:dyDescent="0.25">
      <c r="B90" s="176">
        <v>49</v>
      </c>
      <c r="C90" s="177" cm="1">
        <f t="array" aca="1" ref="C90" ca="1">_xll.RiskGamma(1,1/$B$5)</f>
        <v>100</v>
      </c>
      <c r="D90" s="178">
        <f t="shared" ca="1" si="20"/>
        <v>4900</v>
      </c>
      <c r="E90" s="179">
        <f t="shared" ca="1" si="21"/>
        <v>5380</v>
      </c>
      <c r="F90" s="180" cm="1">
        <f t="array" aca="1" ref="F90" ca="1">_xll.RiskPert($B$8,$E$8,$D$8)</f>
        <v>50</v>
      </c>
      <c r="G90" s="180">
        <f t="shared" ca="1" si="22"/>
        <v>5430</v>
      </c>
      <c r="H90" s="181">
        <f t="shared" ca="1" si="11"/>
        <v>530</v>
      </c>
      <c r="I90" s="177">
        <f t="shared" ca="1" si="23"/>
        <v>5430</v>
      </c>
      <c r="J90" s="182" cm="1">
        <f t="array" aca="1" ref="J90" ca="1">_xll.RiskUniform($B$12,$D$12)</f>
        <v>60</v>
      </c>
      <c r="K90" s="182">
        <f t="shared" ca="1" si="24"/>
        <v>5490</v>
      </c>
      <c r="L90" s="178">
        <f t="shared" ca="1" si="25"/>
        <v>0</v>
      </c>
      <c r="M90" s="179">
        <f t="shared" ca="1" si="31"/>
        <v>5490</v>
      </c>
      <c r="N90" s="180" cm="1">
        <f t="array" aca="1" ref="N90" ca="1">_xll.RiskWeibull($B$15,$C$15)</f>
        <v>93.543756289254645</v>
      </c>
      <c r="O90" s="180">
        <f t="shared" ca="1" si="27"/>
        <v>5583.5437562892548</v>
      </c>
      <c r="P90" s="181">
        <f t="shared" ca="1" si="12"/>
        <v>0</v>
      </c>
      <c r="Q90" s="177">
        <f t="shared" ca="1" si="28"/>
        <v>5583.5437562892548</v>
      </c>
      <c r="R90" s="182" cm="1">
        <f t="array" aca="1" ref="R90" ca="1">_xll.RiskGamma(_xll.RiskSimtable($B$18:$B$19),1/_xll.RiskSimtable($C$18:$C$19))</f>
        <v>100</v>
      </c>
      <c r="S90" s="182" cm="1">
        <f t="array" aca="1" ref="S90" ca="1">_xll.RiskUniform($B$21,$C$21)</f>
        <v>20</v>
      </c>
      <c r="T90" s="182">
        <f t="shared" ca="1" si="29"/>
        <v>5703.5437562892548</v>
      </c>
      <c r="U90" s="178">
        <f t="shared" ca="1" si="13"/>
        <v>100</v>
      </c>
      <c r="V90" s="179">
        <f ca="1">$T$97</f>
        <v>6473.5437562892548</v>
      </c>
      <c r="W90" s="180">
        <v>120</v>
      </c>
      <c r="X90" s="180">
        <f t="shared" ca="1" si="0"/>
        <v>6593.5437562892548</v>
      </c>
      <c r="Y90" s="181">
        <f t="shared" ca="1" si="1"/>
        <v>770</v>
      </c>
      <c r="Z90" s="177">
        <f t="shared" ca="1" si="2"/>
        <v>6593.5437562892548</v>
      </c>
      <c r="AA90" s="182" cm="1">
        <f t="array" aca="1" ref="AA90" ca="1">_xll.RiskPert($B$27,$C$27,$D$27)</f>
        <v>99.666666666666671</v>
      </c>
      <c r="AB90" s="182">
        <f t="shared" ca="1" si="15"/>
        <v>6693.2104229559218</v>
      </c>
      <c r="AC90" s="178">
        <f t="shared" ca="1" si="3"/>
        <v>0</v>
      </c>
      <c r="AD90" s="179" cm="1">
        <f t="array" aca="1" ref="AD90" ca="1">IF(MOD(ROW()-42, 8) = 0,INDEX(AB:AB,ROW()),INDEX(AF:AF,ROW()-1))</f>
        <v>6693.2104229559218</v>
      </c>
      <c r="AE90" s="180" cm="1">
        <f t="array" aca="1" ref="AE90" ca="1">_xll.RiskUniform($B$30,$D$30)</f>
        <v>25</v>
      </c>
      <c r="AF90" s="180">
        <f t="shared" ca="1" si="30"/>
        <v>6718.2104229559218</v>
      </c>
      <c r="AG90" s="181">
        <f t="shared" ca="1" si="4"/>
        <v>99.66666666666697</v>
      </c>
      <c r="AH90" s="183" t="str">
        <f t="shared" ca="1" si="5"/>
        <v>Not Yet</v>
      </c>
      <c r="AI90" s="184">
        <f t="shared" ca="1" si="16"/>
        <v>1818.2104229559218</v>
      </c>
      <c r="AJ90" s="185" cm="1">
        <f t="array" aca="1" ref="AJ90" ca="1">_xll.RiskBernoulli(0.02)</f>
        <v>0.02</v>
      </c>
      <c r="AK90" s="186">
        <f t="shared" ca="1" si="17"/>
        <v>1818.2104229559218</v>
      </c>
      <c r="AL90" s="186">
        <f t="shared" ca="1" si="6"/>
        <v>530</v>
      </c>
      <c r="AM90" s="186">
        <f t="shared" ca="1" si="7"/>
        <v>100</v>
      </c>
      <c r="AN90" s="186">
        <f t="shared" ca="1" si="8"/>
        <v>770</v>
      </c>
      <c r="AO90" s="187">
        <f t="shared" ca="1" si="9"/>
        <v>99.66666666666697</v>
      </c>
      <c r="AP90" s="188">
        <f t="shared" ca="1" si="10"/>
        <v>0.02</v>
      </c>
      <c r="AQ90" s="186" t="str">
        <f t="shared" ca="1" si="18"/>
        <v/>
      </c>
      <c r="AR90" s="186">
        <f t="shared" ca="1" si="19"/>
        <v>1818.2104229559216</v>
      </c>
    </row>
    <row r="91" spans="2:44" x14ac:dyDescent="0.25">
      <c r="B91" s="189">
        <v>50</v>
      </c>
      <c r="C91" s="190" cm="1">
        <f t="array" aca="1" ref="C91" ca="1">_xll.RiskOutput("50th Time Interval")+_xll.RiskGamma(1,1/$B$5)</f>
        <v>100</v>
      </c>
      <c r="D91" s="191">
        <f t="shared" ca="1" si="20"/>
        <v>5000</v>
      </c>
      <c r="E91" s="192">
        <f t="shared" ca="1" si="21"/>
        <v>5490</v>
      </c>
      <c r="F91" s="193" cm="1">
        <f t="array" aca="1" ref="F91" ca="1">_xll.RiskOutput()+_xll.RiskPert($B$8,$E$8,$D$8)</f>
        <v>50</v>
      </c>
      <c r="G91" s="193">
        <f t="shared" ca="1" si="22"/>
        <v>5540</v>
      </c>
      <c r="H91" s="194">
        <f t="shared" ca="1" si="11"/>
        <v>540</v>
      </c>
      <c r="I91" s="190">
        <f t="shared" ca="1" si="23"/>
        <v>5540</v>
      </c>
      <c r="J91" s="195" cm="1">
        <f t="array" aca="1" ref="J91" ca="1">_xll.RiskOutput()+_xll.RiskUniform($B$12,$D$12)</f>
        <v>60</v>
      </c>
      <c r="K91" s="195">
        <f t="shared" ca="1" si="24"/>
        <v>5600</v>
      </c>
      <c r="L91" s="191">
        <f t="shared" ca="1" si="25"/>
        <v>0</v>
      </c>
      <c r="M91" s="192">
        <f t="shared" ca="1" si="31"/>
        <v>5600</v>
      </c>
      <c r="N91" s="193" cm="1">
        <f t="array" aca="1" ref="N91" ca="1">_xll.RiskOutput()+_xll.RiskWeibull($B$15,$C$15)</f>
        <v>93.543756289254645</v>
      </c>
      <c r="O91" s="193">
        <f t="shared" ca="1" si="27"/>
        <v>5693.5437562892548</v>
      </c>
      <c r="P91" s="194">
        <f t="shared" ca="1" si="12"/>
        <v>0</v>
      </c>
      <c r="Q91" s="190">
        <f t="shared" ca="1" si="28"/>
        <v>5693.5437562892548</v>
      </c>
      <c r="R91" s="195" cm="1">
        <f t="array" aca="1" ref="R91" ca="1">_xll.RiskOutput()+_xll.RiskGamma(_xll.RiskSimtable($B$18:$B$19),1/_xll.RiskSimtable($C$18:$C$19))</f>
        <v>100</v>
      </c>
      <c r="S91" s="195" cm="1">
        <f t="array" aca="1" ref="S91" ca="1">_xll.RiskOutput()+_xll.RiskUniform($B$21,$C$21)</f>
        <v>20</v>
      </c>
      <c r="T91" s="195">
        <f t="shared" ca="1" si="29"/>
        <v>5813.5437562892548</v>
      </c>
      <c r="U91" s="191">
        <f t="shared" ca="1" si="13"/>
        <v>100</v>
      </c>
      <c r="V91" s="192">
        <f t="shared" ref="V91:V97" ca="1" si="37">$T$97</f>
        <v>6473.5437562892548</v>
      </c>
      <c r="W91" s="193">
        <v>120</v>
      </c>
      <c r="X91" s="193">
        <f t="shared" ca="1" si="0"/>
        <v>6593.5437562892548</v>
      </c>
      <c r="Y91" s="194">
        <f t="shared" ca="1" si="1"/>
        <v>660</v>
      </c>
      <c r="Z91" s="190">
        <f t="shared" ca="1" si="2"/>
        <v>6593.5437562892548</v>
      </c>
      <c r="AA91" s="195" cm="1">
        <f t="array" aca="1" ref="AA91" ca="1">_xll.RiskOutput()+_xll.RiskPert($B$27,$C$27,$D$27)</f>
        <v>99.666666666666671</v>
      </c>
      <c r="AB91" s="195">
        <f t="shared" ca="1" si="15"/>
        <v>6693.2104229559218</v>
      </c>
      <c r="AC91" s="191">
        <f t="shared" ca="1" si="3"/>
        <v>0</v>
      </c>
      <c r="AD91" s="192" cm="1">
        <f t="array" aca="1" ref="AD91" ca="1">IF(MOD(ROW()-42, 8) = 0,INDEX(AB:AB,ROW()),INDEX(AF:AF,ROW()-1))</f>
        <v>6718.2104229559218</v>
      </c>
      <c r="AE91" s="193" cm="1">
        <f t="array" aca="1" ref="AE91" ca="1">_xll.RiskOutput()+_xll.RiskUniform($B$30,$D$30)</f>
        <v>25</v>
      </c>
      <c r="AF91" s="193">
        <f t="shared" ca="1" si="30"/>
        <v>6743.2104229559218</v>
      </c>
      <c r="AG91" s="194">
        <f t="shared" ca="1" si="4"/>
        <v>124.66666666666697</v>
      </c>
      <c r="AH91" s="196" t="str">
        <f t="shared" ca="1" si="5"/>
        <v>Not Yet</v>
      </c>
      <c r="AI91" s="197" cm="1">
        <f t="array" aca="1" ref="AI91" ca="1">_xll.RiskOutput("50 / Per DNA Processing Time")+AF91-D91</f>
        <v>1743.2104229559218</v>
      </c>
      <c r="AJ91" s="198" cm="1">
        <f t="array" aca="1" ref="AJ91" ca="1">_xll.RiskBernoulli(0.02)</f>
        <v>0.02</v>
      </c>
      <c r="AK91" s="188">
        <f t="shared" ca="1" si="17"/>
        <v>1743.2104229559218</v>
      </c>
      <c r="AL91" s="188">
        <f t="shared" ca="1" si="6"/>
        <v>540</v>
      </c>
      <c r="AM91" s="188">
        <f t="shared" ca="1" si="7"/>
        <v>100</v>
      </c>
      <c r="AN91" s="188">
        <f t="shared" ca="1" si="8"/>
        <v>660</v>
      </c>
      <c r="AO91" s="199">
        <f t="shared" ca="1" si="9"/>
        <v>124.66666666666697</v>
      </c>
      <c r="AP91" s="188">
        <f t="shared" ca="1" si="10"/>
        <v>0.02</v>
      </c>
      <c r="AQ91" s="188" t="str">
        <f t="shared" ca="1" si="18"/>
        <v/>
      </c>
      <c r="AR91" s="188">
        <f t="shared" ca="1" si="19"/>
        <v>1743.2104229559216</v>
      </c>
    </row>
    <row r="92" spans="2:44" x14ac:dyDescent="0.25">
      <c r="B92" s="189">
        <v>51</v>
      </c>
      <c r="C92" s="190" cm="1">
        <f t="array" aca="1" ref="C92" ca="1">_xll.RiskGamma(1,1/$B$5)</f>
        <v>100</v>
      </c>
      <c r="D92" s="191">
        <f t="shared" ca="1" si="20"/>
        <v>5100</v>
      </c>
      <c r="E92" s="192">
        <f t="shared" ca="1" si="21"/>
        <v>5600</v>
      </c>
      <c r="F92" s="193" cm="1">
        <f t="array" aca="1" ref="F92" ca="1">_xll.RiskPert($B$8,$E$8,$D$8)</f>
        <v>50</v>
      </c>
      <c r="G92" s="193">
        <f t="shared" ca="1" si="22"/>
        <v>5650</v>
      </c>
      <c r="H92" s="194">
        <f t="shared" ca="1" si="11"/>
        <v>550</v>
      </c>
      <c r="I92" s="190">
        <f t="shared" ca="1" si="23"/>
        <v>5650</v>
      </c>
      <c r="J92" s="195" cm="1">
        <f t="array" aca="1" ref="J92" ca="1">_xll.RiskUniform($B$12,$D$12)</f>
        <v>60</v>
      </c>
      <c r="K92" s="195">
        <f t="shared" ca="1" si="24"/>
        <v>5710</v>
      </c>
      <c r="L92" s="191">
        <f t="shared" ca="1" si="25"/>
        <v>0</v>
      </c>
      <c r="M92" s="192">
        <f t="shared" ca="1" si="31"/>
        <v>5710</v>
      </c>
      <c r="N92" s="193" cm="1">
        <f t="array" aca="1" ref="N92" ca="1">_xll.RiskWeibull($B$15,$C$15)</f>
        <v>93.543756289254645</v>
      </c>
      <c r="O92" s="193">
        <f t="shared" ca="1" si="27"/>
        <v>5803.5437562892548</v>
      </c>
      <c r="P92" s="194">
        <f t="shared" ca="1" si="12"/>
        <v>0</v>
      </c>
      <c r="Q92" s="190">
        <f t="shared" ca="1" si="28"/>
        <v>5803.5437562892548</v>
      </c>
      <c r="R92" s="195" cm="1">
        <f t="array" aca="1" ref="R92" ca="1">_xll.RiskGamma(_xll.RiskSimtable($B$18:$B$19),1/_xll.RiskSimtable($C$18:$C$19))</f>
        <v>100</v>
      </c>
      <c r="S92" s="195" cm="1">
        <f t="array" aca="1" ref="S92" ca="1">_xll.RiskUniform($B$21,$C$21)</f>
        <v>20</v>
      </c>
      <c r="T92" s="195">
        <f t="shared" ca="1" si="29"/>
        <v>5923.5437562892548</v>
      </c>
      <c r="U92" s="191">
        <f t="shared" ca="1" si="13"/>
        <v>100</v>
      </c>
      <c r="V92" s="192">
        <f t="shared" ca="1" si="37"/>
        <v>6473.5437562892548</v>
      </c>
      <c r="W92" s="193">
        <v>120</v>
      </c>
      <c r="X92" s="193">
        <f t="shared" ca="1" si="0"/>
        <v>6593.5437562892548</v>
      </c>
      <c r="Y92" s="194">
        <f t="shared" ca="1" si="1"/>
        <v>550</v>
      </c>
      <c r="Z92" s="190">
        <f t="shared" ca="1" si="2"/>
        <v>6593.5437562892548</v>
      </c>
      <c r="AA92" s="195" cm="1">
        <f t="array" aca="1" ref="AA92" ca="1">_xll.RiskPert($B$27,$C$27,$D$27)</f>
        <v>99.666666666666671</v>
      </c>
      <c r="AB92" s="195">
        <f t="shared" ca="1" si="15"/>
        <v>6693.2104229559218</v>
      </c>
      <c r="AC92" s="191">
        <f t="shared" ca="1" si="3"/>
        <v>0</v>
      </c>
      <c r="AD92" s="192" cm="1">
        <f t="array" aca="1" ref="AD92" ca="1">IF(MOD(ROW()-42, 8) = 0,INDEX(AB:AB,ROW()),INDEX(AF:AF,ROW()-1))</f>
        <v>6743.2104229559218</v>
      </c>
      <c r="AE92" s="193" cm="1">
        <f t="array" aca="1" ref="AE92" ca="1">_xll.RiskUniform($B$30,$D$30)</f>
        <v>25</v>
      </c>
      <c r="AF92" s="193">
        <f t="shared" ca="1" si="30"/>
        <v>6768.2104229559218</v>
      </c>
      <c r="AG92" s="194">
        <f t="shared" ca="1" si="4"/>
        <v>149.66666666666697</v>
      </c>
      <c r="AH92" s="196" t="str">
        <f t="shared" ca="1" si="5"/>
        <v>Not Yet</v>
      </c>
      <c r="AI92" s="197">
        <f t="shared" ca="1" si="16"/>
        <v>1668.2104229559218</v>
      </c>
      <c r="AJ92" s="198" cm="1">
        <f t="array" aca="1" ref="AJ92" ca="1">_xll.RiskBernoulli(0.02)</f>
        <v>0.02</v>
      </c>
      <c r="AK92" s="188">
        <f t="shared" ca="1" si="17"/>
        <v>1668.2104229559218</v>
      </c>
      <c r="AL92" s="188">
        <f t="shared" ca="1" si="6"/>
        <v>550</v>
      </c>
      <c r="AM92" s="188">
        <f t="shared" ca="1" si="7"/>
        <v>100</v>
      </c>
      <c r="AN92" s="188">
        <f t="shared" ca="1" si="8"/>
        <v>550</v>
      </c>
      <c r="AO92" s="199">
        <f t="shared" ca="1" si="9"/>
        <v>149.66666666666697</v>
      </c>
      <c r="AP92" s="188">
        <f t="shared" ca="1" si="10"/>
        <v>0.02</v>
      </c>
      <c r="AQ92" s="188" t="str">
        <f t="shared" ca="1" si="18"/>
        <v/>
      </c>
      <c r="AR92" s="188">
        <f t="shared" ca="1" si="19"/>
        <v>1668.2104229559216</v>
      </c>
    </row>
    <row r="93" spans="2:44" x14ac:dyDescent="0.25">
      <c r="B93" s="189">
        <v>52</v>
      </c>
      <c r="C93" s="190" cm="1">
        <f t="array" aca="1" ref="C93" ca="1">_xll.RiskGamma(1,1/$B$5)</f>
        <v>100</v>
      </c>
      <c r="D93" s="191">
        <f t="shared" ca="1" si="20"/>
        <v>5200</v>
      </c>
      <c r="E93" s="192">
        <f t="shared" ca="1" si="21"/>
        <v>5710</v>
      </c>
      <c r="F93" s="193" cm="1">
        <f t="array" aca="1" ref="F93" ca="1">_xll.RiskPert($B$8,$E$8,$D$8)</f>
        <v>50</v>
      </c>
      <c r="G93" s="193">
        <f t="shared" ca="1" si="22"/>
        <v>5760</v>
      </c>
      <c r="H93" s="194">
        <f t="shared" ca="1" si="11"/>
        <v>560</v>
      </c>
      <c r="I93" s="190">
        <f t="shared" ca="1" si="23"/>
        <v>5760</v>
      </c>
      <c r="J93" s="195" cm="1">
        <f t="array" aca="1" ref="J93" ca="1">_xll.RiskUniform($B$12,$D$12)</f>
        <v>60</v>
      </c>
      <c r="K93" s="195">
        <f t="shared" ca="1" si="24"/>
        <v>5820</v>
      </c>
      <c r="L93" s="191">
        <f t="shared" ca="1" si="25"/>
        <v>0</v>
      </c>
      <c r="M93" s="192">
        <f t="shared" ca="1" si="31"/>
        <v>5820</v>
      </c>
      <c r="N93" s="193" cm="1">
        <f t="array" aca="1" ref="N93" ca="1">_xll.RiskWeibull($B$15,$C$15)</f>
        <v>93.543756289254645</v>
      </c>
      <c r="O93" s="193">
        <f t="shared" ca="1" si="27"/>
        <v>5913.5437562892548</v>
      </c>
      <c r="P93" s="194">
        <f t="shared" ca="1" si="12"/>
        <v>0</v>
      </c>
      <c r="Q93" s="190">
        <f t="shared" ca="1" si="28"/>
        <v>5913.5437562892548</v>
      </c>
      <c r="R93" s="195" cm="1">
        <f t="array" aca="1" ref="R93" ca="1">_xll.RiskGamma(_xll.RiskSimtable($B$18:$B$19),1/_xll.RiskSimtable($C$18:$C$19))</f>
        <v>100</v>
      </c>
      <c r="S93" s="195" cm="1">
        <f t="array" aca="1" ref="S93" ca="1">_xll.RiskUniform($B$21,$C$21)</f>
        <v>20</v>
      </c>
      <c r="T93" s="195">
        <f t="shared" ca="1" si="29"/>
        <v>6033.5437562892548</v>
      </c>
      <c r="U93" s="191">
        <f t="shared" ca="1" si="13"/>
        <v>100</v>
      </c>
      <c r="V93" s="192">
        <f t="shared" ca="1" si="37"/>
        <v>6473.5437562892548</v>
      </c>
      <c r="W93" s="193">
        <v>120</v>
      </c>
      <c r="X93" s="193">
        <f t="shared" ca="1" si="0"/>
        <v>6593.5437562892548</v>
      </c>
      <c r="Y93" s="194">
        <f t="shared" ca="1" si="1"/>
        <v>440</v>
      </c>
      <c r="Z93" s="190">
        <f t="shared" ca="1" si="2"/>
        <v>6593.5437562892548</v>
      </c>
      <c r="AA93" s="195" cm="1">
        <f t="array" aca="1" ref="AA93" ca="1">_xll.RiskPert($B$27,$C$27,$D$27)</f>
        <v>99.666666666666671</v>
      </c>
      <c r="AB93" s="195">
        <f t="shared" ca="1" si="15"/>
        <v>6693.2104229559218</v>
      </c>
      <c r="AC93" s="191">
        <f t="shared" ca="1" si="3"/>
        <v>0</v>
      </c>
      <c r="AD93" s="192" cm="1">
        <f t="array" aca="1" ref="AD93" ca="1">IF(MOD(ROW()-42, 8) = 0,INDEX(AB:AB,ROW()),INDEX(AF:AF,ROW()-1))</f>
        <v>6768.2104229559218</v>
      </c>
      <c r="AE93" s="193" cm="1">
        <f t="array" aca="1" ref="AE93" ca="1">_xll.RiskUniform($B$30,$D$30)</f>
        <v>25</v>
      </c>
      <c r="AF93" s="193">
        <f t="shared" ca="1" si="30"/>
        <v>6793.2104229559218</v>
      </c>
      <c r="AG93" s="194">
        <f t="shared" ca="1" si="4"/>
        <v>174.66666666666697</v>
      </c>
      <c r="AH93" s="196" t="str">
        <f t="shared" ca="1" si="5"/>
        <v>Not Yet</v>
      </c>
      <c r="AI93" s="197">
        <f t="shared" ca="1" si="16"/>
        <v>1593.2104229559218</v>
      </c>
      <c r="AJ93" s="198" cm="1">
        <f t="array" aca="1" ref="AJ93" ca="1">_xll.RiskBernoulli(0.02)</f>
        <v>0.02</v>
      </c>
      <c r="AK93" s="188">
        <f t="shared" ca="1" si="17"/>
        <v>1593.2104229559218</v>
      </c>
      <c r="AL93" s="188">
        <f t="shared" ca="1" si="6"/>
        <v>560</v>
      </c>
      <c r="AM93" s="188">
        <f t="shared" ca="1" si="7"/>
        <v>100</v>
      </c>
      <c r="AN93" s="188">
        <f t="shared" ca="1" si="8"/>
        <v>440</v>
      </c>
      <c r="AO93" s="199">
        <f t="shared" ca="1" si="9"/>
        <v>174.66666666666697</v>
      </c>
      <c r="AP93" s="188">
        <f t="shared" ca="1" si="10"/>
        <v>0.02</v>
      </c>
      <c r="AQ93" s="188" t="str">
        <f t="shared" ca="1" si="18"/>
        <v/>
      </c>
      <c r="AR93" s="188">
        <f t="shared" ca="1" si="19"/>
        <v>1593.2104229559216</v>
      </c>
    </row>
    <row r="94" spans="2:44" x14ac:dyDescent="0.25">
      <c r="B94" s="189">
        <v>53</v>
      </c>
      <c r="C94" s="190" cm="1">
        <f t="array" aca="1" ref="C94" ca="1">_xll.RiskGamma(1,1/$B$5)</f>
        <v>100</v>
      </c>
      <c r="D94" s="191">
        <f t="shared" ca="1" si="20"/>
        <v>5300</v>
      </c>
      <c r="E94" s="192">
        <f t="shared" ca="1" si="21"/>
        <v>5820</v>
      </c>
      <c r="F94" s="193" cm="1">
        <f t="array" aca="1" ref="F94" ca="1">_xll.RiskPert($B$8,$E$8,$D$8)</f>
        <v>50</v>
      </c>
      <c r="G94" s="193">
        <f t="shared" ca="1" si="22"/>
        <v>5870</v>
      </c>
      <c r="H94" s="194">
        <f t="shared" ca="1" si="11"/>
        <v>570</v>
      </c>
      <c r="I94" s="190">
        <f t="shared" ca="1" si="23"/>
        <v>5870</v>
      </c>
      <c r="J94" s="195" cm="1">
        <f t="array" aca="1" ref="J94" ca="1">_xll.RiskUniform($B$12,$D$12)</f>
        <v>60</v>
      </c>
      <c r="K94" s="195">
        <f t="shared" ca="1" si="24"/>
        <v>5930</v>
      </c>
      <c r="L94" s="191">
        <f t="shared" ca="1" si="25"/>
        <v>0</v>
      </c>
      <c r="M94" s="192">
        <f t="shared" ca="1" si="31"/>
        <v>5930</v>
      </c>
      <c r="N94" s="193" cm="1">
        <f t="array" aca="1" ref="N94" ca="1">_xll.RiskWeibull($B$15,$C$15)</f>
        <v>93.543756289254645</v>
      </c>
      <c r="O94" s="193">
        <f t="shared" ca="1" si="27"/>
        <v>6023.5437562892548</v>
      </c>
      <c r="P94" s="194">
        <f t="shared" ca="1" si="12"/>
        <v>0</v>
      </c>
      <c r="Q94" s="190">
        <f t="shared" ca="1" si="28"/>
        <v>6023.5437562892548</v>
      </c>
      <c r="R94" s="195" cm="1">
        <f t="array" aca="1" ref="R94" ca="1">_xll.RiskGamma(_xll.RiskSimtable($B$18:$B$19),1/_xll.RiskSimtable($C$18:$C$19))</f>
        <v>100</v>
      </c>
      <c r="S94" s="195" cm="1">
        <f t="array" aca="1" ref="S94" ca="1">_xll.RiskUniform($B$21,$C$21)</f>
        <v>20</v>
      </c>
      <c r="T94" s="195">
        <f t="shared" ca="1" si="29"/>
        <v>6143.5437562892548</v>
      </c>
      <c r="U94" s="191">
        <f t="shared" ca="1" si="13"/>
        <v>100</v>
      </c>
      <c r="V94" s="192">
        <f t="shared" ca="1" si="37"/>
        <v>6473.5437562892548</v>
      </c>
      <c r="W94" s="193">
        <v>120</v>
      </c>
      <c r="X94" s="193">
        <f t="shared" ca="1" si="0"/>
        <v>6593.5437562892548</v>
      </c>
      <c r="Y94" s="194">
        <f t="shared" ca="1" si="1"/>
        <v>330</v>
      </c>
      <c r="Z94" s="190">
        <f t="shared" ca="1" si="2"/>
        <v>6593.5437562892548</v>
      </c>
      <c r="AA94" s="195" cm="1">
        <f t="array" aca="1" ref="AA94" ca="1">_xll.RiskPert($B$27,$C$27,$D$27)</f>
        <v>99.666666666666671</v>
      </c>
      <c r="AB94" s="195">
        <f t="shared" ca="1" si="15"/>
        <v>6693.2104229559218</v>
      </c>
      <c r="AC94" s="191">
        <f t="shared" ca="1" si="3"/>
        <v>0</v>
      </c>
      <c r="AD94" s="192" cm="1">
        <f t="array" aca="1" ref="AD94" ca="1">IF(MOD(ROW()-42, 8) = 0,INDEX(AB:AB,ROW()),INDEX(AF:AF,ROW()-1))</f>
        <v>6793.2104229559218</v>
      </c>
      <c r="AE94" s="193" cm="1">
        <f t="array" aca="1" ref="AE94" ca="1">_xll.RiskUniform($B$30,$D$30)</f>
        <v>25</v>
      </c>
      <c r="AF94" s="193">
        <f t="shared" ca="1" si="30"/>
        <v>6818.2104229559218</v>
      </c>
      <c r="AG94" s="194">
        <f t="shared" ca="1" si="4"/>
        <v>199.66666666666697</v>
      </c>
      <c r="AH94" s="196" t="str">
        <f t="shared" ca="1" si="5"/>
        <v>Not Yet</v>
      </c>
      <c r="AI94" s="197">
        <f t="shared" ca="1" si="16"/>
        <v>1518.2104229559218</v>
      </c>
      <c r="AJ94" s="198" cm="1">
        <f t="array" aca="1" ref="AJ94" ca="1">_xll.RiskBernoulli(0.02)</f>
        <v>0.02</v>
      </c>
      <c r="AK94" s="188">
        <f t="shared" ca="1" si="17"/>
        <v>1518.2104229559218</v>
      </c>
      <c r="AL94" s="188">
        <f t="shared" ca="1" si="6"/>
        <v>570</v>
      </c>
      <c r="AM94" s="188">
        <f t="shared" ca="1" si="7"/>
        <v>100</v>
      </c>
      <c r="AN94" s="188">
        <f t="shared" ca="1" si="8"/>
        <v>330</v>
      </c>
      <c r="AO94" s="199">
        <f t="shared" ca="1" si="9"/>
        <v>199.66666666666697</v>
      </c>
      <c r="AP94" s="188">
        <f t="shared" ca="1" si="10"/>
        <v>0.02</v>
      </c>
      <c r="AQ94" s="188" t="str">
        <f t="shared" ca="1" si="18"/>
        <v/>
      </c>
      <c r="AR94" s="188">
        <f t="shared" ca="1" si="19"/>
        <v>1518.2104229559216</v>
      </c>
    </row>
    <row r="95" spans="2:44" x14ac:dyDescent="0.25">
      <c r="B95" s="189">
        <v>54</v>
      </c>
      <c r="C95" s="190" cm="1">
        <f t="array" aca="1" ref="C95" ca="1">_xll.RiskGamma(1,1/$B$5)</f>
        <v>100</v>
      </c>
      <c r="D95" s="191">
        <f t="shared" ca="1" si="20"/>
        <v>5400</v>
      </c>
      <c r="E95" s="192">
        <f t="shared" ca="1" si="21"/>
        <v>5930</v>
      </c>
      <c r="F95" s="193" cm="1">
        <f t="array" aca="1" ref="F95" ca="1">_xll.RiskPert($B$8,$E$8,$D$8)</f>
        <v>50</v>
      </c>
      <c r="G95" s="193">
        <f t="shared" ca="1" si="22"/>
        <v>5980</v>
      </c>
      <c r="H95" s="194">
        <f t="shared" ca="1" si="11"/>
        <v>580</v>
      </c>
      <c r="I95" s="190">
        <f t="shared" ca="1" si="23"/>
        <v>5980</v>
      </c>
      <c r="J95" s="195" cm="1">
        <f t="array" aca="1" ref="J95" ca="1">_xll.RiskUniform($B$12,$D$12)</f>
        <v>60</v>
      </c>
      <c r="K95" s="195">
        <f t="shared" ca="1" si="24"/>
        <v>6040</v>
      </c>
      <c r="L95" s="191">
        <f t="shared" ca="1" si="25"/>
        <v>0</v>
      </c>
      <c r="M95" s="192">
        <f t="shared" ca="1" si="31"/>
        <v>6040</v>
      </c>
      <c r="N95" s="193" cm="1">
        <f t="array" aca="1" ref="N95" ca="1">_xll.RiskWeibull($B$15,$C$15)</f>
        <v>93.543756289254645</v>
      </c>
      <c r="O95" s="193">
        <f t="shared" ca="1" si="27"/>
        <v>6133.5437562892548</v>
      </c>
      <c r="P95" s="194">
        <f t="shared" ca="1" si="12"/>
        <v>0</v>
      </c>
      <c r="Q95" s="190">
        <f t="shared" ca="1" si="28"/>
        <v>6133.5437562892548</v>
      </c>
      <c r="R95" s="195" cm="1">
        <f t="array" aca="1" ref="R95" ca="1">_xll.RiskGamma(_xll.RiskSimtable($B$18:$B$19),1/_xll.RiskSimtable($C$18:$C$19))</f>
        <v>100</v>
      </c>
      <c r="S95" s="195" cm="1">
        <f t="array" aca="1" ref="S95" ca="1">_xll.RiskUniform($B$21,$C$21)</f>
        <v>20</v>
      </c>
      <c r="T95" s="195">
        <f t="shared" ca="1" si="29"/>
        <v>6253.5437562892548</v>
      </c>
      <c r="U95" s="191">
        <f t="shared" ca="1" si="13"/>
        <v>100</v>
      </c>
      <c r="V95" s="192">
        <f t="shared" ca="1" si="37"/>
        <v>6473.5437562892548</v>
      </c>
      <c r="W95" s="193">
        <v>120</v>
      </c>
      <c r="X95" s="193">
        <f t="shared" ca="1" si="0"/>
        <v>6593.5437562892548</v>
      </c>
      <c r="Y95" s="194">
        <f t="shared" ca="1" si="1"/>
        <v>220</v>
      </c>
      <c r="Z95" s="190">
        <f t="shared" ca="1" si="2"/>
        <v>6593.5437562892548</v>
      </c>
      <c r="AA95" s="195" cm="1">
        <f t="array" aca="1" ref="AA95" ca="1">_xll.RiskPert($B$27,$C$27,$D$27)</f>
        <v>99.666666666666671</v>
      </c>
      <c r="AB95" s="195">
        <f t="shared" ca="1" si="15"/>
        <v>6693.2104229559218</v>
      </c>
      <c r="AC95" s="191">
        <f t="shared" ca="1" si="3"/>
        <v>0</v>
      </c>
      <c r="AD95" s="192" cm="1">
        <f t="array" aca="1" ref="AD95" ca="1">IF(MOD(ROW()-42, 8) = 0,INDEX(AB:AB,ROW()),INDEX(AF:AF,ROW()-1))</f>
        <v>6818.2104229559218</v>
      </c>
      <c r="AE95" s="193" cm="1">
        <f t="array" aca="1" ref="AE95" ca="1">_xll.RiskUniform($B$30,$D$30)</f>
        <v>25</v>
      </c>
      <c r="AF95" s="193">
        <f t="shared" ca="1" si="30"/>
        <v>6843.2104229559218</v>
      </c>
      <c r="AG95" s="194">
        <f t="shared" ca="1" si="4"/>
        <v>224.66666666666697</v>
      </c>
      <c r="AH95" s="196" t="str">
        <f t="shared" ca="1" si="5"/>
        <v>Not Yet</v>
      </c>
      <c r="AI95" s="197">
        <f t="shared" ca="1" si="16"/>
        <v>1443.2104229559218</v>
      </c>
      <c r="AJ95" s="198" cm="1">
        <f t="array" aca="1" ref="AJ95" ca="1">_xll.RiskBernoulli(0.02)</f>
        <v>0.02</v>
      </c>
      <c r="AK95" s="188">
        <f t="shared" ca="1" si="17"/>
        <v>1443.2104229559218</v>
      </c>
      <c r="AL95" s="188">
        <f t="shared" ca="1" si="6"/>
        <v>580</v>
      </c>
      <c r="AM95" s="188">
        <f t="shared" ca="1" si="7"/>
        <v>100</v>
      </c>
      <c r="AN95" s="188">
        <f t="shared" ca="1" si="8"/>
        <v>220</v>
      </c>
      <c r="AO95" s="199">
        <f t="shared" ca="1" si="9"/>
        <v>224.66666666666697</v>
      </c>
      <c r="AP95" s="188">
        <f t="shared" ca="1" si="10"/>
        <v>0.02</v>
      </c>
      <c r="AQ95" s="188" t="str">
        <f t="shared" ca="1" si="18"/>
        <v/>
      </c>
      <c r="AR95" s="188">
        <f t="shared" ca="1" si="19"/>
        <v>1443.2104229559216</v>
      </c>
    </row>
    <row r="96" spans="2:44" x14ac:dyDescent="0.25">
      <c r="B96" s="189">
        <v>55</v>
      </c>
      <c r="C96" s="190" cm="1">
        <f t="array" aca="1" ref="C96" ca="1">_xll.RiskGamma(1,1/$B$5)</f>
        <v>100</v>
      </c>
      <c r="D96" s="191">
        <f t="shared" ca="1" si="20"/>
        <v>5500</v>
      </c>
      <c r="E96" s="192">
        <f t="shared" ca="1" si="21"/>
        <v>6040</v>
      </c>
      <c r="F96" s="193" cm="1">
        <f t="array" aca="1" ref="F96" ca="1">_xll.RiskPert($B$8,$E$8,$D$8)</f>
        <v>50</v>
      </c>
      <c r="G96" s="193">
        <f t="shared" ca="1" si="22"/>
        <v>6090</v>
      </c>
      <c r="H96" s="194">
        <f t="shared" ca="1" si="11"/>
        <v>590</v>
      </c>
      <c r="I96" s="190">
        <f t="shared" ca="1" si="23"/>
        <v>6090</v>
      </c>
      <c r="J96" s="195" cm="1">
        <f t="array" aca="1" ref="J96" ca="1">_xll.RiskUniform($B$12,$D$12)</f>
        <v>60</v>
      </c>
      <c r="K96" s="195">
        <f t="shared" ca="1" si="24"/>
        <v>6150</v>
      </c>
      <c r="L96" s="191">
        <f t="shared" ca="1" si="25"/>
        <v>0</v>
      </c>
      <c r="M96" s="192">
        <f t="shared" ca="1" si="31"/>
        <v>6150</v>
      </c>
      <c r="N96" s="193" cm="1">
        <f t="array" aca="1" ref="N96" ca="1">_xll.RiskWeibull($B$15,$C$15)</f>
        <v>93.543756289254645</v>
      </c>
      <c r="O96" s="193">
        <f t="shared" ca="1" si="27"/>
        <v>6243.5437562892548</v>
      </c>
      <c r="P96" s="194">
        <f t="shared" ca="1" si="12"/>
        <v>0</v>
      </c>
      <c r="Q96" s="190">
        <f t="shared" ca="1" si="28"/>
        <v>6243.5437562892548</v>
      </c>
      <c r="R96" s="195" cm="1">
        <f t="array" aca="1" ref="R96" ca="1">_xll.RiskGamma(_xll.RiskSimtable($B$18:$B$19),1/_xll.RiskSimtable($C$18:$C$19))</f>
        <v>100</v>
      </c>
      <c r="S96" s="195" cm="1">
        <f t="array" aca="1" ref="S96" ca="1">_xll.RiskUniform($B$21,$C$21)</f>
        <v>20</v>
      </c>
      <c r="T96" s="195">
        <f t="shared" ca="1" si="29"/>
        <v>6363.5437562892548</v>
      </c>
      <c r="U96" s="191">
        <f t="shared" ca="1" si="13"/>
        <v>100</v>
      </c>
      <c r="V96" s="192">
        <f t="shared" ca="1" si="37"/>
        <v>6473.5437562892548</v>
      </c>
      <c r="W96" s="193">
        <v>120</v>
      </c>
      <c r="X96" s="193">
        <f t="shared" ca="1" si="0"/>
        <v>6593.5437562892548</v>
      </c>
      <c r="Y96" s="194">
        <f t="shared" ca="1" si="1"/>
        <v>110</v>
      </c>
      <c r="Z96" s="190">
        <f t="shared" ca="1" si="2"/>
        <v>6593.5437562892548</v>
      </c>
      <c r="AA96" s="195" cm="1">
        <f t="array" aca="1" ref="AA96" ca="1">_xll.RiskPert($B$27,$C$27,$D$27)</f>
        <v>99.666666666666671</v>
      </c>
      <c r="AB96" s="195">
        <f t="shared" ca="1" si="15"/>
        <v>6693.2104229559218</v>
      </c>
      <c r="AC96" s="191">
        <f t="shared" ca="1" si="3"/>
        <v>0</v>
      </c>
      <c r="AD96" s="192" cm="1">
        <f t="array" aca="1" ref="AD96" ca="1">IF(MOD(ROW()-42, 8) = 0,INDEX(AB:AB,ROW()),INDEX(AF:AF,ROW()-1))</f>
        <v>6843.2104229559218</v>
      </c>
      <c r="AE96" s="193" cm="1">
        <f t="array" aca="1" ref="AE96" ca="1">_xll.RiskUniform($B$30,$D$30)</f>
        <v>25</v>
      </c>
      <c r="AF96" s="193">
        <f t="shared" ca="1" si="30"/>
        <v>6868.2104229559218</v>
      </c>
      <c r="AG96" s="194">
        <f t="shared" ca="1" si="4"/>
        <v>249.66666666666697</v>
      </c>
      <c r="AH96" s="196" t="str">
        <f t="shared" ca="1" si="5"/>
        <v>Not Yet</v>
      </c>
      <c r="AI96" s="197">
        <f t="shared" ca="1" si="16"/>
        <v>1368.2104229559218</v>
      </c>
      <c r="AJ96" s="198" cm="1">
        <f t="array" aca="1" ref="AJ96" ca="1">_xll.RiskBernoulli(0.02)</f>
        <v>0.02</v>
      </c>
      <c r="AK96" s="188">
        <f t="shared" ca="1" si="17"/>
        <v>1368.2104229559218</v>
      </c>
      <c r="AL96" s="188">
        <f t="shared" ca="1" si="6"/>
        <v>590</v>
      </c>
      <c r="AM96" s="188">
        <f t="shared" ca="1" si="7"/>
        <v>100</v>
      </c>
      <c r="AN96" s="188">
        <f t="shared" ca="1" si="8"/>
        <v>110</v>
      </c>
      <c r="AO96" s="199">
        <f t="shared" ca="1" si="9"/>
        <v>249.66666666666697</v>
      </c>
      <c r="AP96" s="188">
        <f t="shared" ca="1" si="10"/>
        <v>0.02</v>
      </c>
      <c r="AQ96" s="188">
        <f t="shared" ca="1" si="18"/>
        <v>1</v>
      </c>
      <c r="AR96" s="188">
        <f t="shared" ca="1" si="19"/>
        <v>1368.2104229559216</v>
      </c>
    </row>
    <row r="97" spans="2:44" x14ac:dyDescent="0.25">
      <c r="B97" s="200">
        <v>56</v>
      </c>
      <c r="C97" s="201" cm="1">
        <f t="array" aca="1" ref="C97" ca="1">_xll.RiskGamma(1,1/$B$5)</f>
        <v>100</v>
      </c>
      <c r="D97" s="202">
        <f t="shared" ca="1" si="20"/>
        <v>5600</v>
      </c>
      <c r="E97" s="203">
        <f t="shared" ca="1" si="21"/>
        <v>6150</v>
      </c>
      <c r="F97" s="204" cm="1">
        <f t="array" aca="1" ref="F97" ca="1">_xll.RiskPert($B$8,$E$8,$D$8)</f>
        <v>50</v>
      </c>
      <c r="G97" s="204">
        <f t="shared" ca="1" si="22"/>
        <v>6200</v>
      </c>
      <c r="H97" s="205">
        <f t="shared" ca="1" si="11"/>
        <v>600</v>
      </c>
      <c r="I97" s="201">
        <f t="shared" ca="1" si="23"/>
        <v>6200</v>
      </c>
      <c r="J97" s="206" cm="1">
        <f t="array" aca="1" ref="J97" ca="1">_xll.RiskUniform($B$12,$D$12)</f>
        <v>60</v>
      </c>
      <c r="K97" s="206">
        <f t="shared" ca="1" si="24"/>
        <v>6260</v>
      </c>
      <c r="L97" s="202">
        <f t="shared" ca="1" si="25"/>
        <v>0</v>
      </c>
      <c r="M97" s="203">
        <f t="shared" ca="1" si="31"/>
        <v>6260</v>
      </c>
      <c r="N97" s="204" cm="1">
        <f t="array" aca="1" ref="N97" ca="1">_xll.RiskWeibull($B$15,$C$15)</f>
        <v>93.543756289254645</v>
      </c>
      <c r="O97" s="204">
        <f t="shared" ca="1" si="27"/>
        <v>6353.5437562892548</v>
      </c>
      <c r="P97" s="205">
        <f t="shared" ca="1" si="12"/>
        <v>0</v>
      </c>
      <c r="Q97" s="201">
        <f t="shared" ca="1" si="28"/>
        <v>6353.5437562892548</v>
      </c>
      <c r="R97" s="206" cm="1">
        <f t="array" aca="1" ref="R97" ca="1">_xll.RiskGamma(_xll.RiskSimtable($B$18:$B$19),1/_xll.RiskSimtable($C$18:$C$19))</f>
        <v>100</v>
      </c>
      <c r="S97" s="206" cm="1">
        <f t="array" aca="1" ref="S97" ca="1">_xll.RiskUniform($B$21,$C$21)</f>
        <v>20</v>
      </c>
      <c r="T97" s="206">
        <f t="shared" ca="1" si="29"/>
        <v>6473.5437562892548</v>
      </c>
      <c r="U97" s="202">
        <f t="shared" ca="1" si="13"/>
        <v>100</v>
      </c>
      <c r="V97" s="203">
        <f t="shared" ca="1" si="37"/>
        <v>6473.5437562892548</v>
      </c>
      <c r="W97" s="204">
        <v>120</v>
      </c>
      <c r="X97" s="204">
        <f t="shared" ca="1" si="0"/>
        <v>6593.5437562892548</v>
      </c>
      <c r="Y97" s="205">
        <f t="shared" ca="1" si="1"/>
        <v>0</v>
      </c>
      <c r="Z97" s="201">
        <f t="shared" ca="1" si="2"/>
        <v>6593.5437562892548</v>
      </c>
      <c r="AA97" s="206" cm="1">
        <f t="array" aca="1" ref="AA97" ca="1">_xll.RiskPert($B$27,$C$27,$D$27)</f>
        <v>99.666666666666671</v>
      </c>
      <c r="AB97" s="206">
        <f t="shared" ca="1" si="15"/>
        <v>6693.2104229559218</v>
      </c>
      <c r="AC97" s="202">
        <f t="shared" ca="1" si="3"/>
        <v>0</v>
      </c>
      <c r="AD97" s="203" cm="1">
        <f t="array" aca="1" ref="AD97" ca="1">IF(MOD(ROW()-42, 8) = 0,INDEX(AB:AB,ROW()),INDEX(AF:AF,ROW()-1))</f>
        <v>6868.2104229559218</v>
      </c>
      <c r="AE97" s="204" cm="1">
        <f t="array" aca="1" ref="AE97" ca="1">_xll.RiskUniform($B$30,$D$30)</f>
        <v>25</v>
      </c>
      <c r="AF97" s="204">
        <f t="shared" ca="1" si="30"/>
        <v>6893.2104229559218</v>
      </c>
      <c r="AG97" s="205">
        <f t="shared" ca="1" si="4"/>
        <v>274.66666666666697</v>
      </c>
      <c r="AH97" s="207" t="str">
        <f t="shared" ca="1" si="5"/>
        <v>Not Yet</v>
      </c>
      <c r="AI97" s="208">
        <f t="shared" ca="1" si="16"/>
        <v>1293.2104229559218</v>
      </c>
      <c r="AJ97" s="209" cm="1">
        <f t="array" aca="1" ref="AJ97" ca="1">_xll.RiskBernoulli(0.02)</f>
        <v>0.02</v>
      </c>
      <c r="AK97" s="210">
        <f t="shared" ca="1" si="17"/>
        <v>1293.2104229559218</v>
      </c>
      <c r="AL97" s="210">
        <f t="shared" ca="1" si="6"/>
        <v>600</v>
      </c>
      <c r="AM97" s="210">
        <f t="shared" ca="1" si="7"/>
        <v>100</v>
      </c>
      <c r="AN97" s="210">
        <f t="shared" ca="1" si="8"/>
        <v>0</v>
      </c>
      <c r="AO97" s="211">
        <f t="shared" ca="1" si="9"/>
        <v>274.66666666666697</v>
      </c>
      <c r="AP97" s="210">
        <f t="shared" ca="1" si="10"/>
        <v>0.02</v>
      </c>
      <c r="AQ97" s="210">
        <f t="shared" ca="1" si="18"/>
        <v>1</v>
      </c>
      <c r="AR97" s="210">
        <f t="shared" ca="1" si="19"/>
        <v>1293.2104229559216</v>
      </c>
    </row>
    <row r="98" spans="2:44" x14ac:dyDescent="0.25">
      <c r="B98" s="176">
        <v>57</v>
      </c>
      <c r="C98" s="177" cm="1">
        <f t="array" aca="1" ref="C98" ca="1">_xll.RiskGamma(1,1/$B$5)</f>
        <v>100</v>
      </c>
      <c r="D98" s="178">
        <f t="shared" ca="1" si="20"/>
        <v>5700</v>
      </c>
      <c r="E98" s="179">
        <f t="shared" ca="1" si="21"/>
        <v>6260</v>
      </c>
      <c r="F98" s="180" cm="1">
        <f t="array" aca="1" ref="F98" ca="1">_xll.RiskPert($B$8,$E$8,$D$8)</f>
        <v>50</v>
      </c>
      <c r="G98" s="180">
        <f t="shared" ca="1" si="22"/>
        <v>6310</v>
      </c>
      <c r="H98" s="181">
        <f t="shared" ca="1" si="11"/>
        <v>610</v>
      </c>
      <c r="I98" s="177">
        <f t="shared" ca="1" si="23"/>
        <v>6310</v>
      </c>
      <c r="J98" s="182" cm="1">
        <f t="array" aca="1" ref="J98" ca="1">_xll.RiskUniform($B$12,$D$12)</f>
        <v>60</v>
      </c>
      <c r="K98" s="182">
        <f t="shared" ca="1" si="24"/>
        <v>6370</v>
      </c>
      <c r="L98" s="178">
        <f t="shared" ca="1" si="25"/>
        <v>0</v>
      </c>
      <c r="M98" s="179">
        <f t="shared" ca="1" si="31"/>
        <v>6370</v>
      </c>
      <c r="N98" s="180" cm="1">
        <f t="array" aca="1" ref="N98" ca="1">_xll.RiskWeibull($B$15,$C$15)</f>
        <v>93.543756289254645</v>
      </c>
      <c r="O98" s="180">
        <f t="shared" ca="1" si="27"/>
        <v>6463.5437562892548</v>
      </c>
      <c r="P98" s="181">
        <f t="shared" ca="1" si="12"/>
        <v>0</v>
      </c>
      <c r="Q98" s="177">
        <f t="shared" ca="1" si="28"/>
        <v>6463.5437562892548</v>
      </c>
      <c r="R98" s="182" cm="1">
        <f t="array" aca="1" ref="R98" ca="1">_xll.RiskGamma(_xll.RiskSimtable($B$18:$B$19),1/_xll.RiskSimtable($C$18:$C$19))</f>
        <v>100</v>
      </c>
      <c r="S98" s="182" cm="1">
        <f t="array" aca="1" ref="S98" ca="1">_xll.RiskUniform($B$21,$C$21)</f>
        <v>20</v>
      </c>
      <c r="T98" s="182">
        <f t="shared" ca="1" si="29"/>
        <v>6583.5437562892548</v>
      </c>
      <c r="U98" s="178">
        <f t="shared" ca="1" si="13"/>
        <v>100</v>
      </c>
      <c r="V98" s="179">
        <f ca="1">$T$105</f>
        <v>7353.5437562892548</v>
      </c>
      <c r="W98" s="180">
        <v>120</v>
      </c>
      <c r="X98" s="180">
        <f t="shared" ca="1" si="0"/>
        <v>7473.5437562892548</v>
      </c>
      <c r="Y98" s="181">
        <f t="shared" ca="1" si="1"/>
        <v>770</v>
      </c>
      <c r="Z98" s="177">
        <f t="shared" ca="1" si="2"/>
        <v>7473.5437562892548</v>
      </c>
      <c r="AA98" s="182" cm="1">
        <f t="array" aca="1" ref="AA98" ca="1">_xll.RiskPert($B$27,$C$27,$D$27)</f>
        <v>99.666666666666671</v>
      </c>
      <c r="AB98" s="182">
        <f t="shared" ca="1" si="15"/>
        <v>7573.2104229559218</v>
      </c>
      <c r="AC98" s="178">
        <f t="shared" ca="1" si="3"/>
        <v>0</v>
      </c>
      <c r="AD98" s="179" cm="1">
        <f t="array" aca="1" ref="AD98" ca="1">IF(MOD(ROW()-42, 8) = 0,INDEX(AB:AB,ROW()),INDEX(AF:AF,ROW()-1))</f>
        <v>7573.2104229559218</v>
      </c>
      <c r="AE98" s="180" cm="1">
        <f t="array" aca="1" ref="AE98" ca="1">_xll.RiskUniform($B$30,$D$30)</f>
        <v>25</v>
      </c>
      <c r="AF98" s="180">
        <f t="shared" ca="1" si="30"/>
        <v>7598.2104229559218</v>
      </c>
      <c r="AG98" s="181">
        <f t="shared" ca="1" si="4"/>
        <v>99.66666666666697</v>
      </c>
      <c r="AH98" s="183" t="str">
        <f t="shared" ca="1" si="5"/>
        <v>Not Yet</v>
      </c>
      <c r="AI98" s="184">
        <f t="shared" ca="1" si="16"/>
        <v>1898.2104229559218</v>
      </c>
      <c r="AJ98" s="185" cm="1">
        <f t="array" aca="1" ref="AJ98" ca="1">_xll.RiskBernoulli(0.02)</f>
        <v>0.02</v>
      </c>
      <c r="AK98" s="186">
        <f t="shared" ca="1" si="17"/>
        <v>1898.2104229559218</v>
      </c>
      <c r="AL98" s="186">
        <f t="shared" ca="1" si="6"/>
        <v>610</v>
      </c>
      <c r="AM98" s="186">
        <f t="shared" ca="1" si="7"/>
        <v>100</v>
      </c>
      <c r="AN98" s="186">
        <f t="shared" ca="1" si="8"/>
        <v>770</v>
      </c>
      <c r="AO98" s="187">
        <f t="shared" ca="1" si="9"/>
        <v>99.66666666666697</v>
      </c>
      <c r="AP98" s="188">
        <f t="shared" ca="1" si="10"/>
        <v>0.02</v>
      </c>
      <c r="AQ98" s="186" t="str">
        <f t="shared" ca="1" si="18"/>
        <v/>
      </c>
      <c r="AR98" s="186">
        <f t="shared" ca="1" si="19"/>
        <v>1898.2104229559216</v>
      </c>
    </row>
    <row r="99" spans="2:44" x14ac:dyDescent="0.25">
      <c r="B99" s="189">
        <v>58</v>
      </c>
      <c r="C99" s="190" cm="1">
        <f t="array" aca="1" ref="C99" ca="1">_xll.RiskGamma(1,1/$B$5)</f>
        <v>100</v>
      </c>
      <c r="D99" s="191">
        <f t="shared" ca="1" si="20"/>
        <v>5800</v>
      </c>
      <c r="E99" s="192">
        <f t="shared" ca="1" si="21"/>
        <v>6370</v>
      </c>
      <c r="F99" s="193" cm="1">
        <f t="array" aca="1" ref="F99" ca="1">_xll.RiskPert($B$8,$E$8,$D$8)</f>
        <v>50</v>
      </c>
      <c r="G99" s="193">
        <f t="shared" ca="1" si="22"/>
        <v>6420</v>
      </c>
      <c r="H99" s="194">
        <f t="shared" ca="1" si="11"/>
        <v>620</v>
      </c>
      <c r="I99" s="190">
        <f t="shared" ca="1" si="23"/>
        <v>6420</v>
      </c>
      <c r="J99" s="195" cm="1">
        <f t="array" aca="1" ref="J99" ca="1">_xll.RiskUniform($B$12,$D$12)</f>
        <v>60</v>
      </c>
      <c r="K99" s="195">
        <f t="shared" ca="1" si="24"/>
        <v>6480</v>
      </c>
      <c r="L99" s="191">
        <f t="shared" ca="1" si="25"/>
        <v>0</v>
      </c>
      <c r="M99" s="192">
        <f t="shared" ca="1" si="31"/>
        <v>6480</v>
      </c>
      <c r="N99" s="193" cm="1">
        <f t="array" aca="1" ref="N99" ca="1">_xll.RiskWeibull($B$15,$C$15)</f>
        <v>93.543756289254645</v>
      </c>
      <c r="O99" s="193">
        <f t="shared" ca="1" si="27"/>
        <v>6573.5437562892548</v>
      </c>
      <c r="P99" s="194">
        <f t="shared" ca="1" si="12"/>
        <v>0</v>
      </c>
      <c r="Q99" s="190">
        <f t="shared" ca="1" si="28"/>
        <v>6573.5437562892548</v>
      </c>
      <c r="R99" s="195" cm="1">
        <f t="array" aca="1" ref="R99" ca="1">_xll.RiskGamma(_xll.RiskSimtable($B$18:$B$19),1/_xll.RiskSimtable($C$18:$C$19))</f>
        <v>100</v>
      </c>
      <c r="S99" s="195" cm="1">
        <f t="array" aca="1" ref="S99" ca="1">_xll.RiskUniform($B$21,$C$21)</f>
        <v>20</v>
      </c>
      <c r="T99" s="195">
        <f t="shared" ca="1" si="29"/>
        <v>6693.5437562892548</v>
      </c>
      <c r="U99" s="191">
        <f t="shared" ca="1" si="13"/>
        <v>100</v>
      </c>
      <c r="V99" s="192">
        <f t="shared" ref="V99:V105" ca="1" si="38">$T$105</f>
        <v>7353.5437562892548</v>
      </c>
      <c r="W99" s="193">
        <v>120</v>
      </c>
      <c r="X99" s="193">
        <f t="shared" ca="1" si="0"/>
        <v>7473.5437562892548</v>
      </c>
      <c r="Y99" s="194">
        <f t="shared" ca="1" si="1"/>
        <v>660</v>
      </c>
      <c r="Z99" s="190">
        <f t="shared" ca="1" si="2"/>
        <v>7473.5437562892548</v>
      </c>
      <c r="AA99" s="195" cm="1">
        <f t="array" aca="1" ref="AA99" ca="1">_xll.RiskPert($B$27,$C$27,$D$27)</f>
        <v>99.666666666666671</v>
      </c>
      <c r="AB99" s="195">
        <f t="shared" ca="1" si="15"/>
        <v>7573.2104229559218</v>
      </c>
      <c r="AC99" s="191">
        <f t="shared" ca="1" si="3"/>
        <v>0</v>
      </c>
      <c r="AD99" s="192" cm="1">
        <f t="array" aca="1" ref="AD99" ca="1">IF(MOD(ROW()-42, 8) = 0,INDEX(AB:AB,ROW()),INDEX(AF:AF,ROW()-1))</f>
        <v>7598.2104229559218</v>
      </c>
      <c r="AE99" s="193" cm="1">
        <f t="array" aca="1" ref="AE99" ca="1">_xll.RiskUniform($B$30,$D$30)</f>
        <v>25</v>
      </c>
      <c r="AF99" s="193">
        <f t="shared" ca="1" si="30"/>
        <v>7623.2104229559218</v>
      </c>
      <c r="AG99" s="194">
        <f t="shared" ca="1" si="4"/>
        <v>124.66666666666697</v>
      </c>
      <c r="AH99" s="196" t="str">
        <f t="shared" ca="1" si="5"/>
        <v>Not Yet</v>
      </c>
      <c r="AI99" s="197">
        <f t="shared" ca="1" si="16"/>
        <v>1823.2104229559218</v>
      </c>
      <c r="AJ99" s="198" cm="1">
        <f t="array" aca="1" ref="AJ99" ca="1">_xll.RiskBernoulli(0.02)</f>
        <v>0.02</v>
      </c>
      <c r="AK99" s="188">
        <f t="shared" ca="1" si="17"/>
        <v>1823.2104229559218</v>
      </c>
      <c r="AL99" s="188">
        <f t="shared" ca="1" si="6"/>
        <v>620</v>
      </c>
      <c r="AM99" s="188">
        <f t="shared" ca="1" si="7"/>
        <v>100</v>
      </c>
      <c r="AN99" s="188">
        <f t="shared" ca="1" si="8"/>
        <v>660</v>
      </c>
      <c r="AO99" s="199">
        <f t="shared" ca="1" si="9"/>
        <v>124.66666666666697</v>
      </c>
      <c r="AP99" s="188">
        <f t="shared" ca="1" si="10"/>
        <v>0.02</v>
      </c>
      <c r="AQ99" s="188" t="str">
        <f t="shared" ca="1" si="18"/>
        <v/>
      </c>
      <c r="AR99" s="188">
        <f t="shared" ca="1" si="19"/>
        <v>1823.2104229559216</v>
      </c>
    </row>
    <row r="100" spans="2:44" x14ac:dyDescent="0.25">
      <c r="B100" s="189">
        <v>59</v>
      </c>
      <c r="C100" s="190" cm="1">
        <f t="array" aca="1" ref="C100" ca="1">_xll.RiskGamma(1,1/$B$5)</f>
        <v>100</v>
      </c>
      <c r="D100" s="191">
        <f t="shared" ca="1" si="20"/>
        <v>5900</v>
      </c>
      <c r="E100" s="192">
        <f t="shared" ca="1" si="21"/>
        <v>6480</v>
      </c>
      <c r="F100" s="193" cm="1">
        <f t="array" aca="1" ref="F100" ca="1">_xll.RiskPert($B$8,$E$8,$D$8)</f>
        <v>50</v>
      </c>
      <c r="G100" s="193">
        <f t="shared" ca="1" si="22"/>
        <v>6530</v>
      </c>
      <c r="H100" s="194">
        <f t="shared" ca="1" si="11"/>
        <v>630</v>
      </c>
      <c r="I100" s="190">
        <f t="shared" ca="1" si="23"/>
        <v>6530</v>
      </c>
      <c r="J100" s="195" cm="1">
        <f t="array" aca="1" ref="J100" ca="1">_xll.RiskUniform($B$12,$D$12)</f>
        <v>60</v>
      </c>
      <c r="K100" s="195">
        <f t="shared" ca="1" si="24"/>
        <v>6590</v>
      </c>
      <c r="L100" s="191">
        <f t="shared" ca="1" si="25"/>
        <v>0</v>
      </c>
      <c r="M100" s="192">
        <f t="shared" ca="1" si="31"/>
        <v>6590</v>
      </c>
      <c r="N100" s="193" cm="1">
        <f t="array" aca="1" ref="N100" ca="1">_xll.RiskWeibull($B$15,$C$15)</f>
        <v>93.543756289254645</v>
      </c>
      <c r="O100" s="193">
        <f t="shared" ca="1" si="27"/>
        <v>6683.5437562892548</v>
      </c>
      <c r="P100" s="194">
        <f t="shared" ca="1" si="12"/>
        <v>0</v>
      </c>
      <c r="Q100" s="190">
        <f t="shared" ca="1" si="28"/>
        <v>6683.5437562892548</v>
      </c>
      <c r="R100" s="195" cm="1">
        <f t="array" aca="1" ref="R100" ca="1">_xll.RiskGamma(_xll.RiskSimtable($B$18:$B$19),1/_xll.RiskSimtable($C$18:$C$19))</f>
        <v>100</v>
      </c>
      <c r="S100" s="195" cm="1">
        <f t="array" aca="1" ref="S100" ca="1">_xll.RiskUniform($B$21,$C$21)</f>
        <v>20</v>
      </c>
      <c r="T100" s="195">
        <f t="shared" ca="1" si="29"/>
        <v>6803.5437562892548</v>
      </c>
      <c r="U100" s="191">
        <f t="shared" ca="1" si="13"/>
        <v>100</v>
      </c>
      <c r="V100" s="192">
        <f t="shared" ca="1" si="38"/>
        <v>7353.5437562892548</v>
      </c>
      <c r="W100" s="193">
        <v>120</v>
      </c>
      <c r="X100" s="193">
        <f t="shared" ca="1" si="0"/>
        <v>7473.5437562892548</v>
      </c>
      <c r="Y100" s="194">
        <f t="shared" ca="1" si="1"/>
        <v>550</v>
      </c>
      <c r="Z100" s="190">
        <f t="shared" ca="1" si="2"/>
        <v>7473.5437562892548</v>
      </c>
      <c r="AA100" s="195" cm="1">
        <f t="array" aca="1" ref="AA100" ca="1">_xll.RiskPert($B$27,$C$27,$D$27)</f>
        <v>99.666666666666671</v>
      </c>
      <c r="AB100" s="195">
        <f t="shared" ca="1" si="15"/>
        <v>7573.2104229559218</v>
      </c>
      <c r="AC100" s="191">
        <f t="shared" ca="1" si="3"/>
        <v>0</v>
      </c>
      <c r="AD100" s="192" cm="1">
        <f t="array" aca="1" ref="AD100" ca="1">IF(MOD(ROW()-42, 8) = 0,INDEX(AB:AB,ROW()),INDEX(AF:AF,ROW()-1))</f>
        <v>7623.2104229559218</v>
      </c>
      <c r="AE100" s="193" cm="1">
        <f t="array" aca="1" ref="AE100" ca="1">_xll.RiskUniform($B$30,$D$30)</f>
        <v>25</v>
      </c>
      <c r="AF100" s="193">
        <f t="shared" ca="1" si="30"/>
        <v>7648.2104229559218</v>
      </c>
      <c r="AG100" s="194">
        <f t="shared" ca="1" si="4"/>
        <v>149.66666666666697</v>
      </c>
      <c r="AH100" s="196" t="str">
        <f t="shared" ca="1" si="5"/>
        <v>Not Yet</v>
      </c>
      <c r="AI100" s="197">
        <f t="shared" ca="1" si="16"/>
        <v>1748.2104229559218</v>
      </c>
      <c r="AJ100" s="198" cm="1">
        <f t="array" aca="1" ref="AJ100" ca="1">_xll.RiskBernoulli(0.02)</f>
        <v>0.02</v>
      </c>
      <c r="AK100" s="188">
        <f t="shared" ca="1" si="17"/>
        <v>1748.2104229559218</v>
      </c>
      <c r="AL100" s="188">
        <f t="shared" ca="1" si="6"/>
        <v>630</v>
      </c>
      <c r="AM100" s="188">
        <f t="shared" ca="1" si="7"/>
        <v>100</v>
      </c>
      <c r="AN100" s="188">
        <f t="shared" ca="1" si="8"/>
        <v>550</v>
      </c>
      <c r="AO100" s="199">
        <f t="shared" ca="1" si="9"/>
        <v>149.66666666666697</v>
      </c>
      <c r="AP100" s="188">
        <f t="shared" ca="1" si="10"/>
        <v>0.02</v>
      </c>
      <c r="AQ100" s="188" t="str">
        <f t="shared" ca="1" si="18"/>
        <v/>
      </c>
      <c r="AR100" s="188">
        <f t="shared" ca="1" si="19"/>
        <v>1748.2104229559216</v>
      </c>
    </row>
    <row r="101" spans="2:44" x14ac:dyDescent="0.25">
      <c r="B101" s="189">
        <v>60</v>
      </c>
      <c r="C101" s="190" cm="1">
        <f t="array" aca="1" ref="C101" ca="1">_xll.RiskGamma(1,1/$B$5)</f>
        <v>100</v>
      </c>
      <c r="D101" s="191">
        <f t="shared" ca="1" si="20"/>
        <v>6000</v>
      </c>
      <c r="E101" s="192">
        <f t="shared" ca="1" si="21"/>
        <v>6590</v>
      </c>
      <c r="F101" s="193" cm="1">
        <f t="array" aca="1" ref="F101" ca="1">_xll.RiskPert($B$8,$E$8,$D$8)</f>
        <v>50</v>
      </c>
      <c r="G101" s="193">
        <f t="shared" ca="1" si="22"/>
        <v>6640</v>
      </c>
      <c r="H101" s="194">
        <f t="shared" ca="1" si="11"/>
        <v>640</v>
      </c>
      <c r="I101" s="190">
        <f t="shared" ca="1" si="23"/>
        <v>6640</v>
      </c>
      <c r="J101" s="195" cm="1">
        <f t="array" aca="1" ref="J101" ca="1">_xll.RiskUniform($B$12,$D$12)</f>
        <v>60</v>
      </c>
      <c r="K101" s="195">
        <f t="shared" ca="1" si="24"/>
        <v>6700</v>
      </c>
      <c r="L101" s="191">
        <f t="shared" ca="1" si="25"/>
        <v>0</v>
      </c>
      <c r="M101" s="192">
        <f t="shared" ca="1" si="31"/>
        <v>6700</v>
      </c>
      <c r="N101" s="193" cm="1">
        <f t="array" aca="1" ref="N101" ca="1">_xll.RiskWeibull($B$15,$C$15)</f>
        <v>93.543756289254645</v>
      </c>
      <c r="O101" s="193">
        <f t="shared" ca="1" si="27"/>
        <v>6793.5437562892548</v>
      </c>
      <c r="P101" s="194">
        <f t="shared" ca="1" si="12"/>
        <v>0</v>
      </c>
      <c r="Q101" s="190">
        <f t="shared" ca="1" si="28"/>
        <v>6793.5437562892548</v>
      </c>
      <c r="R101" s="195" cm="1">
        <f t="array" aca="1" ref="R101" ca="1">_xll.RiskGamma(_xll.RiskSimtable($B$18:$B$19),1/_xll.RiskSimtable($C$18:$C$19))</f>
        <v>100</v>
      </c>
      <c r="S101" s="195" cm="1">
        <f t="array" aca="1" ref="S101" ca="1">_xll.RiskUniform($B$21,$C$21)</f>
        <v>20</v>
      </c>
      <c r="T101" s="195">
        <f t="shared" ca="1" si="29"/>
        <v>6913.5437562892548</v>
      </c>
      <c r="U101" s="191">
        <f t="shared" ca="1" si="13"/>
        <v>100</v>
      </c>
      <c r="V101" s="192">
        <f t="shared" ca="1" si="38"/>
        <v>7353.5437562892548</v>
      </c>
      <c r="W101" s="193">
        <v>120</v>
      </c>
      <c r="X101" s="193">
        <f t="shared" ca="1" si="0"/>
        <v>7473.5437562892548</v>
      </c>
      <c r="Y101" s="194">
        <f t="shared" ca="1" si="1"/>
        <v>440</v>
      </c>
      <c r="Z101" s="190">
        <f t="shared" ca="1" si="2"/>
        <v>7473.5437562892548</v>
      </c>
      <c r="AA101" s="195" cm="1">
        <f t="array" aca="1" ref="AA101" ca="1">_xll.RiskPert($B$27,$C$27,$D$27)</f>
        <v>99.666666666666671</v>
      </c>
      <c r="AB101" s="195">
        <f t="shared" ca="1" si="15"/>
        <v>7573.2104229559218</v>
      </c>
      <c r="AC101" s="191">
        <f t="shared" ca="1" si="3"/>
        <v>0</v>
      </c>
      <c r="AD101" s="192" cm="1">
        <f t="array" aca="1" ref="AD101" ca="1">IF(MOD(ROW()-42, 8) = 0,INDEX(AB:AB,ROW()),INDEX(AF:AF,ROW()-1))</f>
        <v>7648.2104229559218</v>
      </c>
      <c r="AE101" s="193" cm="1">
        <f t="array" aca="1" ref="AE101" ca="1">_xll.RiskUniform($B$30,$D$30)</f>
        <v>25</v>
      </c>
      <c r="AF101" s="193">
        <f t="shared" ca="1" si="30"/>
        <v>7673.2104229559218</v>
      </c>
      <c r="AG101" s="194">
        <f t="shared" ca="1" si="4"/>
        <v>174.66666666666697</v>
      </c>
      <c r="AH101" s="196" t="str">
        <f t="shared" ca="1" si="5"/>
        <v>Not Yet</v>
      </c>
      <c r="AI101" s="197">
        <f t="shared" ca="1" si="16"/>
        <v>1673.2104229559218</v>
      </c>
      <c r="AJ101" s="198" cm="1">
        <f t="array" aca="1" ref="AJ101" ca="1">_xll.RiskBernoulli(0.02)</f>
        <v>0.02</v>
      </c>
      <c r="AK101" s="188">
        <f t="shared" ca="1" si="17"/>
        <v>1673.2104229559218</v>
      </c>
      <c r="AL101" s="188">
        <f t="shared" ca="1" si="6"/>
        <v>640</v>
      </c>
      <c r="AM101" s="188">
        <f t="shared" ca="1" si="7"/>
        <v>100</v>
      </c>
      <c r="AN101" s="188">
        <f t="shared" ca="1" si="8"/>
        <v>440</v>
      </c>
      <c r="AO101" s="199">
        <f t="shared" ca="1" si="9"/>
        <v>174.66666666666697</v>
      </c>
      <c r="AP101" s="188">
        <f t="shared" ca="1" si="10"/>
        <v>0.02</v>
      </c>
      <c r="AQ101" s="188" t="str">
        <f t="shared" ca="1" si="18"/>
        <v/>
      </c>
      <c r="AR101" s="188">
        <f t="shared" ca="1" si="19"/>
        <v>1673.2104229559216</v>
      </c>
    </row>
    <row r="102" spans="2:44" x14ac:dyDescent="0.25">
      <c r="B102" s="189">
        <v>61</v>
      </c>
      <c r="C102" s="190" cm="1">
        <f t="array" aca="1" ref="C102" ca="1">_xll.RiskGamma(1,1/$B$5)</f>
        <v>100</v>
      </c>
      <c r="D102" s="191">
        <f t="shared" ca="1" si="20"/>
        <v>6100</v>
      </c>
      <c r="E102" s="192">
        <f t="shared" ca="1" si="21"/>
        <v>6700</v>
      </c>
      <c r="F102" s="193" cm="1">
        <f t="array" aca="1" ref="F102" ca="1">_xll.RiskPert($B$8,$E$8,$D$8)</f>
        <v>50</v>
      </c>
      <c r="G102" s="193">
        <f t="shared" ca="1" si="22"/>
        <v>6750</v>
      </c>
      <c r="H102" s="194">
        <f t="shared" ca="1" si="11"/>
        <v>650</v>
      </c>
      <c r="I102" s="190">
        <f t="shared" ca="1" si="23"/>
        <v>6750</v>
      </c>
      <c r="J102" s="195" cm="1">
        <f t="array" aca="1" ref="J102" ca="1">_xll.RiskUniform($B$12,$D$12)</f>
        <v>60</v>
      </c>
      <c r="K102" s="195">
        <f t="shared" ca="1" si="24"/>
        <v>6810</v>
      </c>
      <c r="L102" s="191">
        <f t="shared" ca="1" si="25"/>
        <v>0</v>
      </c>
      <c r="M102" s="192">
        <f t="shared" ca="1" si="31"/>
        <v>6810</v>
      </c>
      <c r="N102" s="193" cm="1">
        <f t="array" aca="1" ref="N102" ca="1">_xll.RiskWeibull($B$15,$C$15)</f>
        <v>93.543756289254645</v>
      </c>
      <c r="O102" s="193">
        <f t="shared" ca="1" si="27"/>
        <v>6903.5437562892548</v>
      </c>
      <c r="P102" s="194">
        <f t="shared" ca="1" si="12"/>
        <v>0</v>
      </c>
      <c r="Q102" s="190">
        <f t="shared" ca="1" si="28"/>
        <v>6903.5437562892548</v>
      </c>
      <c r="R102" s="195" cm="1">
        <f t="array" aca="1" ref="R102" ca="1">_xll.RiskGamma(_xll.RiskSimtable($B$18:$B$19),1/_xll.RiskSimtable($C$18:$C$19))</f>
        <v>100</v>
      </c>
      <c r="S102" s="195" cm="1">
        <f t="array" aca="1" ref="S102" ca="1">_xll.RiskUniform($B$21,$C$21)</f>
        <v>20</v>
      </c>
      <c r="T102" s="195">
        <f t="shared" ca="1" si="29"/>
        <v>7023.5437562892548</v>
      </c>
      <c r="U102" s="191">
        <f t="shared" ca="1" si="13"/>
        <v>100</v>
      </c>
      <c r="V102" s="192">
        <f t="shared" ca="1" si="38"/>
        <v>7353.5437562892548</v>
      </c>
      <c r="W102" s="193">
        <v>120</v>
      </c>
      <c r="X102" s="193">
        <f t="shared" ca="1" si="0"/>
        <v>7473.5437562892548</v>
      </c>
      <c r="Y102" s="194">
        <f t="shared" ca="1" si="1"/>
        <v>330</v>
      </c>
      <c r="Z102" s="190">
        <f t="shared" ca="1" si="2"/>
        <v>7473.5437562892548</v>
      </c>
      <c r="AA102" s="195" cm="1">
        <f t="array" aca="1" ref="AA102" ca="1">_xll.RiskPert($B$27,$C$27,$D$27)</f>
        <v>99.666666666666671</v>
      </c>
      <c r="AB102" s="195">
        <f t="shared" ca="1" si="15"/>
        <v>7573.2104229559218</v>
      </c>
      <c r="AC102" s="191">
        <f t="shared" ca="1" si="3"/>
        <v>0</v>
      </c>
      <c r="AD102" s="192" cm="1">
        <f t="array" aca="1" ref="AD102" ca="1">IF(MOD(ROW()-42, 8) = 0,INDEX(AB:AB,ROW()),INDEX(AF:AF,ROW()-1))</f>
        <v>7673.2104229559218</v>
      </c>
      <c r="AE102" s="193" cm="1">
        <f t="array" aca="1" ref="AE102" ca="1">_xll.RiskUniform($B$30,$D$30)</f>
        <v>25</v>
      </c>
      <c r="AF102" s="193">
        <f t="shared" ca="1" si="30"/>
        <v>7698.2104229559218</v>
      </c>
      <c r="AG102" s="194">
        <f t="shared" ca="1" si="4"/>
        <v>199.66666666666697</v>
      </c>
      <c r="AH102" s="196" t="str">
        <f t="shared" ca="1" si="5"/>
        <v>Not Yet</v>
      </c>
      <c r="AI102" s="197">
        <f t="shared" ca="1" si="16"/>
        <v>1598.2104229559218</v>
      </c>
      <c r="AJ102" s="198" cm="1">
        <f t="array" aca="1" ref="AJ102" ca="1">_xll.RiskBernoulli(0.02)</f>
        <v>0.02</v>
      </c>
      <c r="AK102" s="188">
        <f t="shared" ca="1" si="17"/>
        <v>1598.2104229559218</v>
      </c>
      <c r="AL102" s="188">
        <f t="shared" ca="1" si="6"/>
        <v>650</v>
      </c>
      <c r="AM102" s="188">
        <f t="shared" ca="1" si="7"/>
        <v>100</v>
      </c>
      <c r="AN102" s="188">
        <f t="shared" ca="1" si="8"/>
        <v>330</v>
      </c>
      <c r="AO102" s="199">
        <f t="shared" ca="1" si="9"/>
        <v>199.66666666666697</v>
      </c>
      <c r="AP102" s="188">
        <f t="shared" ca="1" si="10"/>
        <v>0.02</v>
      </c>
      <c r="AQ102" s="188" t="str">
        <f t="shared" ca="1" si="18"/>
        <v/>
      </c>
      <c r="AR102" s="188">
        <f t="shared" ca="1" si="19"/>
        <v>1598.2104229559216</v>
      </c>
    </row>
    <row r="103" spans="2:44" x14ac:dyDescent="0.25">
      <c r="B103" s="189">
        <v>62</v>
      </c>
      <c r="C103" s="190" cm="1">
        <f t="array" aca="1" ref="C103" ca="1">_xll.RiskGamma(1,1/$B$5)</f>
        <v>100</v>
      </c>
      <c r="D103" s="191">
        <f t="shared" ca="1" si="20"/>
        <v>6200</v>
      </c>
      <c r="E103" s="192">
        <f t="shared" ca="1" si="21"/>
        <v>6810</v>
      </c>
      <c r="F103" s="193" cm="1">
        <f t="array" aca="1" ref="F103" ca="1">_xll.RiskPert($B$8,$E$8,$D$8)</f>
        <v>50</v>
      </c>
      <c r="G103" s="193">
        <f t="shared" ca="1" si="22"/>
        <v>6860</v>
      </c>
      <c r="H103" s="194">
        <f t="shared" ca="1" si="11"/>
        <v>660</v>
      </c>
      <c r="I103" s="190">
        <f t="shared" ca="1" si="23"/>
        <v>6860</v>
      </c>
      <c r="J103" s="195" cm="1">
        <f t="array" aca="1" ref="J103" ca="1">_xll.RiskUniform($B$12,$D$12)</f>
        <v>60</v>
      </c>
      <c r="K103" s="195">
        <f t="shared" ca="1" si="24"/>
        <v>6920</v>
      </c>
      <c r="L103" s="191">
        <f t="shared" ca="1" si="25"/>
        <v>0</v>
      </c>
      <c r="M103" s="192">
        <f t="shared" ca="1" si="31"/>
        <v>6920</v>
      </c>
      <c r="N103" s="193" cm="1">
        <f t="array" aca="1" ref="N103" ca="1">_xll.RiskWeibull($B$15,$C$15)</f>
        <v>93.543756289254645</v>
      </c>
      <c r="O103" s="193">
        <f t="shared" ca="1" si="27"/>
        <v>7013.5437562892548</v>
      </c>
      <c r="P103" s="194">
        <f t="shared" ca="1" si="12"/>
        <v>0</v>
      </c>
      <c r="Q103" s="190">
        <f t="shared" ca="1" si="28"/>
        <v>7013.5437562892548</v>
      </c>
      <c r="R103" s="195" cm="1">
        <f t="array" aca="1" ref="R103" ca="1">_xll.RiskGamma(_xll.RiskSimtable($B$18:$B$19),1/_xll.RiskSimtable($C$18:$C$19))</f>
        <v>100</v>
      </c>
      <c r="S103" s="195" cm="1">
        <f t="array" aca="1" ref="S103" ca="1">_xll.RiskUniform($B$21,$C$21)</f>
        <v>20</v>
      </c>
      <c r="T103" s="195">
        <f t="shared" ca="1" si="29"/>
        <v>7133.5437562892548</v>
      </c>
      <c r="U103" s="191">
        <f t="shared" ca="1" si="13"/>
        <v>100</v>
      </c>
      <c r="V103" s="192">
        <f t="shared" ca="1" si="38"/>
        <v>7353.5437562892548</v>
      </c>
      <c r="W103" s="193">
        <v>120</v>
      </c>
      <c r="X103" s="193">
        <f t="shared" ca="1" si="0"/>
        <v>7473.5437562892548</v>
      </c>
      <c r="Y103" s="194">
        <f t="shared" ca="1" si="1"/>
        <v>220</v>
      </c>
      <c r="Z103" s="190">
        <f t="shared" ca="1" si="2"/>
        <v>7473.5437562892548</v>
      </c>
      <c r="AA103" s="195" cm="1">
        <f t="array" aca="1" ref="AA103" ca="1">_xll.RiskPert($B$27,$C$27,$D$27)</f>
        <v>99.666666666666671</v>
      </c>
      <c r="AB103" s="195">
        <f t="shared" ca="1" si="15"/>
        <v>7573.2104229559218</v>
      </c>
      <c r="AC103" s="191">
        <f t="shared" ca="1" si="3"/>
        <v>0</v>
      </c>
      <c r="AD103" s="192" cm="1">
        <f t="array" aca="1" ref="AD103" ca="1">IF(MOD(ROW()-42, 8) = 0,INDEX(AB:AB,ROW()),INDEX(AF:AF,ROW()-1))</f>
        <v>7698.2104229559218</v>
      </c>
      <c r="AE103" s="193" cm="1">
        <f t="array" aca="1" ref="AE103" ca="1">_xll.RiskUniform($B$30,$D$30)</f>
        <v>25</v>
      </c>
      <c r="AF103" s="193">
        <f t="shared" ca="1" si="30"/>
        <v>7723.2104229559218</v>
      </c>
      <c r="AG103" s="194">
        <f t="shared" ca="1" si="4"/>
        <v>224.66666666666697</v>
      </c>
      <c r="AH103" s="196" t="str">
        <f t="shared" ca="1" si="5"/>
        <v>Not Yet</v>
      </c>
      <c r="AI103" s="197">
        <f t="shared" ca="1" si="16"/>
        <v>1523.2104229559218</v>
      </c>
      <c r="AJ103" s="198" cm="1">
        <f t="array" aca="1" ref="AJ103" ca="1">_xll.RiskBernoulli(0.02)</f>
        <v>0.02</v>
      </c>
      <c r="AK103" s="188">
        <f t="shared" ca="1" si="17"/>
        <v>1523.2104229559218</v>
      </c>
      <c r="AL103" s="188">
        <f t="shared" ca="1" si="6"/>
        <v>660</v>
      </c>
      <c r="AM103" s="188">
        <f t="shared" ca="1" si="7"/>
        <v>100</v>
      </c>
      <c r="AN103" s="188">
        <f t="shared" ca="1" si="8"/>
        <v>220</v>
      </c>
      <c r="AO103" s="199">
        <f t="shared" ca="1" si="9"/>
        <v>224.66666666666697</v>
      </c>
      <c r="AP103" s="188">
        <f t="shared" ca="1" si="10"/>
        <v>0.02</v>
      </c>
      <c r="AQ103" s="188" t="str">
        <f t="shared" ca="1" si="18"/>
        <v/>
      </c>
      <c r="AR103" s="188">
        <f t="shared" ca="1" si="19"/>
        <v>1523.2104229559216</v>
      </c>
    </row>
    <row r="104" spans="2:44" x14ac:dyDescent="0.25">
      <c r="B104" s="189">
        <v>63</v>
      </c>
      <c r="C104" s="190" cm="1">
        <f t="array" aca="1" ref="C104" ca="1">_xll.RiskGamma(1,1/$B$5)</f>
        <v>100</v>
      </c>
      <c r="D104" s="191">
        <f t="shared" ca="1" si="20"/>
        <v>6300</v>
      </c>
      <c r="E104" s="192">
        <f t="shared" ca="1" si="21"/>
        <v>6920</v>
      </c>
      <c r="F104" s="193" cm="1">
        <f t="array" aca="1" ref="F104" ca="1">_xll.RiskPert($B$8,$E$8,$D$8)</f>
        <v>50</v>
      </c>
      <c r="G104" s="193">
        <f t="shared" ca="1" si="22"/>
        <v>6970</v>
      </c>
      <c r="H104" s="194">
        <f t="shared" ca="1" si="11"/>
        <v>670</v>
      </c>
      <c r="I104" s="190">
        <f t="shared" ca="1" si="23"/>
        <v>6970</v>
      </c>
      <c r="J104" s="195" cm="1">
        <f t="array" aca="1" ref="J104" ca="1">_xll.RiskUniform($B$12,$D$12)</f>
        <v>60</v>
      </c>
      <c r="K104" s="195">
        <f t="shared" ca="1" si="24"/>
        <v>7030</v>
      </c>
      <c r="L104" s="191">
        <f t="shared" ca="1" si="25"/>
        <v>0</v>
      </c>
      <c r="M104" s="192">
        <f t="shared" ca="1" si="31"/>
        <v>7030</v>
      </c>
      <c r="N104" s="193" cm="1">
        <f t="array" aca="1" ref="N104" ca="1">_xll.RiskWeibull($B$15,$C$15)</f>
        <v>93.543756289254645</v>
      </c>
      <c r="O104" s="193">
        <f t="shared" ca="1" si="27"/>
        <v>7123.5437562892548</v>
      </c>
      <c r="P104" s="194">
        <f t="shared" ca="1" si="12"/>
        <v>0</v>
      </c>
      <c r="Q104" s="190">
        <f t="shared" ca="1" si="28"/>
        <v>7123.5437562892548</v>
      </c>
      <c r="R104" s="195" cm="1">
        <f t="array" aca="1" ref="R104" ca="1">_xll.RiskGamma(_xll.RiskSimtable($B$18:$B$19),1/_xll.RiskSimtable($C$18:$C$19))</f>
        <v>100</v>
      </c>
      <c r="S104" s="195" cm="1">
        <f t="array" aca="1" ref="S104" ca="1">_xll.RiskUniform($B$21,$C$21)</f>
        <v>20</v>
      </c>
      <c r="T104" s="195">
        <f t="shared" ca="1" si="29"/>
        <v>7243.5437562892548</v>
      </c>
      <c r="U104" s="191">
        <f t="shared" ca="1" si="13"/>
        <v>100</v>
      </c>
      <c r="V104" s="192">
        <f t="shared" ca="1" si="38"/>
        <v>7353.5437562892548</v>
      </c>
      <c r="W104" s="193">
        <v>120</v>
      </c>
      <c r="X104" s="193">
        <f t="shared" ca="1" si="0"/>
        <v>7473.5437562892548</v>
      </c>
      <c r="Y104" s="194">
        <f t="shared" ca="1" si="1"/>
        <v>110</v>
      </c>
      <c r="Z104" s="190">
        <f t="shared" ca="1" si="2"/>
        <v>7473.5437562892548</v>
      </c>
      <c r="AA104" s="195" cm="1">
        <f t="array" aca="1" ref="AA104" ca="1">_xll.RiskPert($B$27,$C$27,$D$27)</f>
        <v>99.666666666666671</v>
      </c>
      <c r="AB104" s="195">
        <f t="shared" ca="1" si="15"/>
        <v>7573.2104229559218</v>
      </c>
      <c r="AC104" s="191">
        <f t="shared" ca="1" si="3"/>
        <v>0</v>
      </c>
      <c r="AD104" s="192" cm="1">
        <f t="array" aca="1" ref="AD104" ca="1">IF(MOD(ROW()-42, 8) = 0,INDEX(AB:AB,ROW()),INDEX(AF:AF,ROW()-1))</f>
        <v>7723.2104229559218</v>
      </c>
      <c r="AE104" s="193" cm="1">
        <f t="array" aca="1" ref="AE104" ca="1">_xll.RiskUniform($B$30,$D$30)</f>
        <v>25</v>
      </c>
      <c r="AF104" s="193">
        <f t="shared" ca="1" si="30"/>
        <v>7748.2104229559218</v>
      </c>
      <c r="AG104" s="194">
        <f t="shared" ca="1" si="4"/>
        <v>249.66666666666697</v>
      </c>
      <c r="AH104" s="196" t="str">
        <f t="shared" ca="1" si="5"/>
        <v>Not Yet</v>
      </c>
      <c r="AI104" s="197">
        <f t="shared" ca="1" si="16"/>
        <v>1448.2104229559218</v>
      </c>
      <c r="AJ104" s="198" cm="1">
        <f t="array" aca="1" ref="AJ104" ca="1">_xll.RiskBernoulli(0.02)</f>
        <v>0.02</v>
      </c>
      <c r="AK104" s="188">
        <f t="shared" ca="1" si="17"/>
        <v>1448.2104229559218</v>
      </c>
      <c r="AL104" s="188">
        <f t="shared" ca="1" si="6"/>
        <v>670</v>
      </c>
      <c r="AM104" s="188">
        <f t="shared" ca="1" si="7"/>
        <v>100</v>
      </c>
      <c r="AN104" s="188">
        <f t="shared" ca="1" si="8"/>
        <v>110</v>
      </c>
      <c r="AO104" s="199">
        <f t="shared" ca="1" si="9"/>
        <v>249.66666666666697</v>
      </c>
      <c r="AP104" s="188">
        <f t="shared" ca="1" si="10"/>
        <v>0.02</v>
      </c>
      <c r="AQ104" s="188" t="str">
        <f t="shared" ca="1" si="18"/>
        <v/>
      </c>
      <c r="AR104" s="188">
        <f t="shared" ca="1" si="19"/>
        <v>1448.2104229559216</v>
      </c>
    </row>
    <row r="105" spans="2:44" x14ac:dyDescent="0.25">
      <c r="B105" s="200">
        <v>64</v>
      </c>
      <c r="C105" s="201" cm="1">
        <f t="array" aca="1" ref="C105" ca="1">_xll.RiskGamma(1,1/$B$5)</f>
        <v>100</v>
      </c>
      <c r="D105" s="202">
        <f t="shared" ca="1" si="20"/>
        <v>6400</v>
      </c>
      <c r="E105" s="203">
        <f t="shared" ca="1" si="21"/>
        <v>7030</v>
      </c>
      <c r="F105" s="204" cm="1">
        <f t="array" aca="1" ref="F105" ca="1">_xll.RiskPert($B$8,$E$8,$D$8)</f>
        <v>50</v>
      </c>
      <c r="G105" s="204">
        <f t="shared" ca="1" si="22"/>
        <v>7080</v>
      </c>
      <c r="H105" s="205">
        <f t="shared" ca="1" si="11"/>
        <v>680</v>
      </c>
      <c r="I105" s="201">
        <f t="shared" ca="1" si="23"/>
        <v>7080</v>
      </c>
      <c r="J105" s="206" cm="1">
        <f t="array" aca="1" ref="J105" ca="1">_xll.RiskUniform($B$12,$D$12)</f>
        <v>60</v>
      </c>
      <c r="K105" s="206">
        <f t="shared" ca="1" si="24"/>
        <v>7140</v>
      </c>
      <c r="L105" s="202">
        <f t="shared" ca="1" si="25"/>
        <v>0</v>
      </c>
      <c r="M105" s="203">
        <f t="shared" ca="1" si="31"/>
        <v>7140</v>
      </c>
      <c r="N105" s="204" cm="1">
        <f t="array" aca="1" ref="N105" ca="1">_xll.RiskWeibull($B$15,$C$15)</f>
        <v>93.543756289254645</v>
      </c>
      <c r="O105" s="204">
        <f t="shared" ca="1" si="27"/>
        <v>7233.5437562892548</v>
      </c>
      <c r="P105" s="205">
        <f t="shared" ca="1" si="12"/>
        <v>0</v>
      </c>
      <c r="Q105" s="201">
        <f t="shared" ca="1" si="28"/>
        <v>7233.5437562892548</v>
      </c>
      <c r="R105" s="206" cm="1">
        <f t="array" aca="1" ref="R105" ca="1">_xll.RiskGamma(_xll.RiskSimtable($B$18:$B$19),1/_xll.RiskSimtable($C$18:$C$19))</f>
        <v>100</v>
      </c>
      <c r="S105" s="206" cm="1">
        <f t="array" aca="1" ref="S105" ca="1">_xll.RiskUniform($B$21,$C$21)</f>
        <v>20</v>
      </c>
      <c r="T105" s="206">
        <f t="shared" ca="1" si="29"/>
        <v>7353.5437562892548</v>
      </c>
      <c r="U105" s="202">
        <f t="shared" ca="1" si="13"/>
        <v>100</v>
      </c>
      <c r="V105" s="203">
        <f t="shared" ca="1" si="38"/>
        <v>7353.5437562892548</v>
      </c>
      <c r="W105" s="204">
        <v>120</v>
      </c>
      <c r="X105" s="204">
        <f t="shared" ca="1" si="0"/>
        <v>7473.5437562892548</v>
      </c>
      <c r="Y105" s="205">
        <f t="shared" ca="1" si="1"/>
        <v>0</v>
      </c>
      <c r="Z105" s="201">
        <f t="shared" ca="1" si="2"/>
        <v>7473.5437562892548</v>
      </c>
      <c r="AA105" s="206" cm="1">
        <f t="array" aca="1" ref="AA105" ca="1">_xll.RiskPert($B$27,$C$27,$D$27)</f>
        <v>99.666666666666671</v>
      </c>
      <c r="AB105" s="206">
        <f t="shared" ca="1" si="15"/>
        <v>7573.2104229559218</v>
      </c>
      <c r="AC105" s="202">
        <f t="shared" ca="1" si="3"/>
        <v>0</v>
      </c>
      <c r="AD105" s="203" cm="1">
        <f t="array" aca="1" ref="AD105" ca="1">IF(MOD(ROW()-42, 8) = 0,INDEX(AB:AB,ROW()),INDEX(AF:AF,ROW()-1))</f>
        <v>7748.2104229559218</v>
      </c>
      <c r="AE105" s="204" cm="1">
        <f t="array" aca="1" ref="AE105" ca="1">_xll.RiskUniform($B$30,$D$30)</f>
        <v>25</v>
      </c>
      <c r="AF105" s="204">
        <f t="shared" ca="1" si="30"/>
        <v>7773.2104229559218</v>
      </c>
      <c r="AG105" s="205">
        <f t="shared" ca="1" si="4"/>
        <v>274.66666666666697</v>
      </c>
      <c r="AH105" s="207" t="str">
        <f t="shared" ca="1" si="5"/>
        <v>Not Yet</v>
      </c>
      <c r="AI105" s="208">
        <f t="shared" ca="1" si="16"/>
        <v>1373.2104229559218</v>
      </c>
      <c r="AJ105" s="209" cm="1">
        <f t="array" aca="1" ref="AJ105" ca="1">_xll.RiskBernoulli(0.02)</f>
        <v>0.02</v>
      </c>
      <c r="AK105" s="210">
        <f t="shared" ca="1" si="17"/>
        <v>1373.2104229559218</v>
      </c>
      <c r="AL105" s="210">
        <f t="shared" ca="1" si="6"/>
        <v>680</v>
      </c>
      <c r="AM105" s="210">
        <f t="shared" ca="1" si="7"/>
        <v>100</v>
      </c>
      <c r="AN105" s="210">
        <f t="shared" ca="1" si="8"/>
        <v>0</v>
      </c>
      <c r="AO105" s="211">
        <f t="shared" ca="1" si="9"/>
        <v>274.66666666666697</v>
      </c>
      <c r="AP105" s="210">
        <f t="shared" ca="1" si="10"/>
        <v>0.02</v>
      </c>
      <c r="AQ105" s="210">
        <f t="shared" ca="1" si="18"/>
        <v>1</v>
      </c>
      <c r="AR105" s="210">
        <f t="shared" ca="1" si="19"/>
        <v>1373.2104229559216</v>
      </c>
    </row>
    <row r="106" spans="2:44" x14ac:dyDescent="0.25">
      <c r="B106" s="176">
        <v>65</v>
      </c>
      <c r="C106" s="177" cm="1">
        <f t="array" aca="1" ref="C106" ca="1">_xll.RiskGamma(1,1/$B$5)</f>
        <v>100</v>
      </c>
      <c r="D106" s="178">
        <f t="shared" ca="1" si="20"/>
        <v>6500</v>
      </c>
      <c r="E106" s="179">
        <f t="shared" ca="1" si="21"/>
        <v>7140</v>
      </c>
      <c r="F106" s="180" cm="1">
        <f t="array" aca="1" ref="F106" ca="1">_xll.RiskPert($B$8,$E$8,$D$8)</f>
        <v>50</v>
      </c>
      <c r="G106" s="180">
        <f t="shared" ca="1" si="22"/>
        <v>7190</v>
      </c>
      <c r="H106" s="181">
        <f t="shared" ca="1" si="11"/>
        <v>690</v>
      </c>
      <c r="I106" s="177">
        <f t="shared" ca="1" si="23"/>
        <v>7190</v>
      </c>
      <c r="J106" s="182" cm="1">
        <f t="array" aca="1" ref="J106" ca="1">_xll.RiskUniform($B$12,$D$12)</f>
        <v>60</v>
      </c>
      <c r="K106" s="182">
        <f t="shared" ca="1" si="24"/>
        <v>7250</v>
      </c>
      <c r="L106" s="178">
        <f t="shared" ca="1" si="25"/>
        <v>0</v>
      </c>
      <c r="M106" s="179">
        <f t="shared" ca="1" si="31"/>
        <v>7250</v>
      </c>
      <c r="N106" s="180" cm="1">
        <f t="array" aca="1" ref="N106" ca="1">_xll.RiskWeibull($B$15,$C$15)</f>
        <v>93.543756289254645</v>
      </c>
      <c r="O106" s="180">
        <f t="shared" ca="1" si="27"/>
        <v>7343.5437562892548</v>
      </c>
      <c r="P106" s="181">
        <f t="shared" ca="1" si="12"/>
        <v>0</v>
      </c>
      <c r="Q106" s="177">
        <f t="shared" ca="1" si="28"/>
        <v>7343.5437562892548</v>
      </c>
      <c r="R106" s="182" cm="1">
        <f t="array" aca="1" ref="R106" ca="1">_xll.RiskGamma(_xll.RiskSimtable($B$18:$B$19),1/_xll.RiskSimtable($C$18:$C$19))</f>
        <v>100</v>
      </c>
      <c r="S106" s="182" cm="1">
        <f t="array" aca="1" ref="S106" ca="1">_xll.RiskUniform($B$21,$C$21)</f>
        <v>20</v>
      </c>
      <c r="T106" s="182">
        <f t="shared" ca="1" si="29"/>
        <v>7463.5437562892548</v>
      </c>
      <c r="U106" s="178">
        <f t="shared" ca="1" si="13"/>
        <v>100</v>
      </c>
      <c r="V106" s="179">
        <f ca="1">$T$113</f>
        <v>8233.5437562892548</v>
      </c>
      <c r="W106" s="180">
        <v>120</v>
      </c>
      <c r="X106" s="180">
        <f t="shared" ref="X106:X145" ca="1" si="39">W106+V106</f>
        <v>8353.5437562892548</v>
      </c>
      <c r="Y106" s="181">
        <f t="shared" ref="Y106:Y145" ca="1" si="40">V106-T106</f>
        <v>770</v>
      </c>
      <c r="Z106" s="177">
        <f t="shared" ref="Z106:Z145" ca="1" si="41">X106</f>
        <v>8353.5437562892548</v>
      </c>
      <c r="AA106" s="182" cm="1">
        <f t="array" aca="1" ref="AA106" ca="1">_xll.RiskPert($B$27,$C$27,$D$27)</f>
        <v>99.666666666666671</v>
      </c>
      <c r="AB106" s="182">
        <f t="shared" ca="1" si="15"/>
        <v>8453.2104229559209</v>
      </c>
      <c r="AC106" s="178">
        <f t="shared" ref="AC106:AC145" ca="1" si="42">Z106-X106</f>
        <v>0</v>
      </c>
      <c r="AD106" s="179" cm="1">
        <f t="array" aca="1" ref="AD106" ca="1">IF(MOD(ROW()-42, 8) = 0,INDEX(AB:AB,ROW()),INDEX(AF:AF,ROW()-1))</f>
        <v>8453.2104229559209</v>
      </c>
      <c r="AE106" s="180" cm="1">
        <f t="array" aca="1" ref="AE106" ca="1">_xll.RiskUniform($B$30,$D$30)</f>
        <v>25</v>
      </c>
      <c r="AF106" s="180">
        <f t="shared" ca="1" si="30"/>
        <v>8478.2104229559209</v>
      </c>
      <c r="AG106" s="181">
        <f t="shared" ref="AG106:AG145" ca="1" si="43">AD106-X106</f>
        <v>99.66666666666606</v>
      </c>
      <c r="AH106" s="183" t="str">
        <f t="shared" ref="AH106:AH145" ca="1" si="44">IF(AF106&gt;$B$37,"Stop,Reached","Not Yet")</f>
        <v>Not Yet</v>
      </c>
      <c r="AI106" s="184">
        <f t="shared" ca="1" si="16"/>
        <v>1978.2104229559209</v>
      </c>
      <c r="AJ106" s="185" cm="1">
        <f t="array" aca="1" ref="AJ106" ca="1">_xll.RiskBernoulli(0.02)</f>
        <v>0.02</v>
      </c>
      <c r="AK106" s="186">
        <f t="shared" ca="1" si="17"/>
        <v>1978.2104229559209</v>
      </c>
      <c r="AL106" s="186">
        <f t="shared" ref="AL106:AL145" ca="1" si="45">IF(AF106&gt;10080,"",H106)</f>
        <v>690</v>
      </c>
      <c r="AM106" s="186">
        <f t="shared" ref="AM106:AM145" ca="1" si="46">IF(AF106&gt;10080,"",U106)</f>
        <v>100</v>
      </c>
      <c r="AN106" s="186">
        <f t="shared" ref="AN106:AN145" ca="1" si="47">IF(AF106&gt;10080,"",Y106)</f>
        <v>770</v>
      </c>
      <c r="AO106" s="187">
        <f t="shared" ref="AO106:AO145" ca="1" si="48">IF(AF106&gt;10080,"",AG106)</f>
        <v>99.66666666666606</v>
      </c>
      <c r="AP106" s="188">
        <f t="shared" ref="AP106:AP145" ca="1" si="49">IF(AF106&gt;10080,"",AJ106)</f>
        <v>0.02</v>
      </c>
      <c r="AQ106" s="186" t="str">
        <f t="shared" ca="1" si="18"/>
        <v/>
      </c>
      <c r="AR106" s="186">
        <f t="shared" ca="1" si="19"/>
        <v>1978.2104229559206</v>
      </c>
    </row>
    <row r="107" spans="2:44" x14ac:dyDescent="0.25">
      <c r="B107" s="189">
        <v>66</v>
      </c>
      <c r="C107" s="190" cm="1">
        <f t="array" aca="1" ref="C107" ca="1">_xll.RiskGamma(1,1/$B$5)</f>
        <v>100</v>
      </c>
      <c r="D107" s="191">
        <f t="shared" ca="1" si="20"/>
        <v>6600</v>
      </c>
      <c r="E107" s="192">
        <f t="shared" ca="1" si="21"/>
        <v>7250</v>
      </c>
      <c r="F107" s="193" cm="1">
        <f t="array" aca="1" ref="F107" ca="1">_xll.RiskPert($B$8,$E$8,$D$8)</f>
        <v>50</v>
      </c>
      <c r="G107" s="193">
        <f t="shared" ca="1" si="22"/>
        <v>7300</v>
      </c>
      <c r="H107" s="194">
        <f t="shared" ref="H107:H145" ca="1" si="50">G107-D107</f>
        <v>700</v>
      </c>
      <c r="I107" s="190">
        <f t="shared" ca="1" si="23"/>
        <v>7300</v>
      </c>
      <c r="J107" s="195" cm="1">
        <f t="array" aca="1" ref="J107" ca="1">_xll.RiskUniform($B$12,$D$12)</f>
        <v>60</v>
      </c>
      <c r="K107" s="195">
        <f t="shared" ca="1" si="24"/>
        <v>7360</v>
      </c>
      <c r="L107" s="191">
        <f t="shared" ca="1" si="25"/>
        <v>0</v>
      </c>
      <c r="M107" s="192">
        <f t="shared" ca="1" si="31"/>
        <v>7360</v>
      </c>
      <c r="N107" s="193" cm="1">
        <f t="array" aca="1" ref="N107" ca="1">_xll.RiskWeibull($B$15,$C$15)</f>
        <v>93.543756289254645</v>
      </c>
      <c r="O107" s="193">
        <f t="shared" ca="1" si="27"/>
        <v>7453.5437562892548</v>
      </c>
      <c r="P107" s="194">
        <f t="shared" ref="P107:P145" ca="1" si="51">M107-K107</f>
        <v>0</v>
      </c>
      <c r="Q107" s="190">
        <f t="shared" ca="1" si="28"/>
        <v>7453.5437562892548</v>
      </c>
      <c r="R107" s="195" cm="1">
        <f t="array" aca="1" ref="R107" ca="1">_xll.RiskGamma(_xll.RiskSimtable($B$18:$B$19),1/_xll.RiskSimtable($C$18:$C$19))</f>
        <v>100</v>
      </c>
      <c r="S107" s="195" cm="1">
        <f t="array" aca="1" ref="S107" ca="1">_xll.RiskUniform($B$21,$C$21)</f>
        <v>20</v>
      </c>
      <c r="T107" s="195">
        <f t="shared" ca="1" si="29"/>
        <v>7573.5437562892548</v>
      </c>
      <c r="U107" s="191">
        <f t="shared" ref="U107:U145" ca="1" si="52">Q107+R107-O107</f>
        <v>100</v>
      </c>
      <c r="V107" s="192">
        <f t="shared" ref="V107:V113" ca="1" si="53">$T$113</f>
        <v>8233.5437562892548</v>
      </c>
      <c r="W107" s="193">
        <v>120</v>
      </c>
      <c r="X107" s="193">
        <f t="shared" ca="1" si="39"/>
        <v>8353.5437562892548</v>
      </c>
      <c r="Y107" s="194">
        <f t="shared" ca="1" si="40"/>
        <v>660</v>
      </c>
      <c r="Z107" s="190">
        <f t="shared" ca="1" si="41"/>
        <v>8353.5437562892548</v>
      </c>
      <c r="AA107" s="195" cm="1">
        <f t="array" aca="1" ref="AA107" ca="1">_xll.RiskPert($B$27,$C$27,$D$27)</f>
        <v>99.666666666666671</v>
      </c>
      <c r="AB107" s="195">
        <f t="shared" ref="AB107:AB145" ca="1" si="54">AA107+Z107</f>
        <v>8453.2104229559209</v>
      </c>
      <c r="AC107" s="191">
        <f t="shared" ca="1" si="42"/>
        <v>0</v>
      </c>
      <c r="AD107" s="192" cm="1">
        <f t="array" aca="1" ref="AD107" ca="1">IF(MOD(ROW()-42, 8) = 0,INDEX(AB:AB,ROW()),INDEX(AF:AF,ROW()-1))</f>
        <v>8478.2104229559209</v>
      </c>
      <c r="AE107" s="193" cm="1">
        <f t="array" aca="1" ref="AE107" ca="1">_xll.RiskUniform($B$30,$D$30)</f>
        <v>25</v>
      </c>
      <c r="AF107" s="193">
        <f t="shared" ca="1" si="30"/>
        <v>8503.2104229559209</v>
      </c>
      <c r="AG107" s="194">
        <f t="shared" ca="1" si="43"/>
        <v>124.66666666666606</v>
      </c>
      <c r="AH107" s="196" t="str">
        <f t="shared" ca="1" si="44"/>
        <v>Not Yet</v>
      </c>
      <c r="AI107" s="197">
        <f t="shared" ref="AI107:AI145" ca="1" si="55">AF107-D107</f>
        <v>1903.2104229559209</v>
      </c>
      <c r="AJ107" s="198" cm="1">
        <f t="array" aca="1" ref="AJ107" ca="1">_xll.RiskBernoulli(0.02)</f>
        <v>0.02</v>
      </c>
      <c r="AK107" s="188">
        <f t="shared" ref="AK107:AK145" ca="1" si="56">IF(AF107&gt;10080,"",AI107)</f>
        <v>1903.2104229559209</v>
      </c>
      <c r="AL107" s="188">
        <f t="shared" ca="1" si="45"/>
        <v>700</v>
      </c>
      <c r="AM107" s="188">
        <f t="shared" ca="1" si="46"/>
        <v>100</v>
      </c>
      <c r="AN107" s="188">
        <f t="shared" ca="1" si="47"/>
        <v>660</v>
      </c>
      <c r="AO107" s="199">
        <f t="shared" ca="1" si="48"/>
        <v>124.66666666666606</v>
      </c>
      <c r="AP107" s="188">
        <f t="shared" ca="1" si="49"/>
        <v>0.02</v>
      </c>
      <c r="AQ107" s="188" t="str">
        <f t="shared" ref="AQ107:AQ145" ca="1" si="57">IF(AK107&lt;=1440,1,"")</f>
        <v/>
      </c>
      <c r="AR107" s="188">
        <f t="shared" ref="AR107:AR145" ca="1" si="58">H107+J107+N107+U107+W107+Y107+S107+AE107+AG107</f>
        <v>1903.2104229559206</v>
      </c>
    </row>
    <row r="108" spans="2:44" x14ac:dyDescent="0.25">
      <c r="B108" s="189">
        <v>67</v>
      </c>
      <c r="C108" s="190" cm="1">
        <f t="array" aca="1" ref="C108" ca="1">_xll.RiskGamma(1,1/$B$5)</f>
        <v>100</v>
      </c>
      <c r="D108" s="191">
        <f t="shared" ref="D108:D145" ca="1" si="59">D107+C108</f>
        <v>6700</v>
      </c>
      <c r="E108" s="192">
        <f t="shared" ref="E108:E145" ca="1" si="60">MAX(K107,D108)</f>
        <v>7360</v>
      </c>
      <c r="F108" s="193" cm="1">
        <f t="array" aca="1" ref="F108" ca="1">_xll.RiskPert($B$8,$E$8,$D$8)</f>
        <v>50</v>
      </c>
      <c r="G108" s="193">
        <f t="shared" ref="G108:G145" ca="1" si="61">F108+E108</f>
        <v>7410</v>
      </c>
      <c r="H108" s="194">
        <f t="shared" ca="1" si="50"/>
        <v>710</v>
      </c>
      <c r="I108" s="190">
        <f t="shared" ref="I108:I145" ca="1" si="62">G108</f>
        <v>7410</v>
      </c>
      <c r="J108" s="195" cm="1">
        <f t="array" aca="1" ref="J108" ca="1">_xll.RiskUniform($B$12,$D$12)</f>
        <v>60</v>
      </c>
      <c r="K108" s="195">
        <f t="shared" ref="K108:K145" ca="1" si="63">J108+I108</f>
        <v>7470</v>
      </c>
      <c r="L108" s="191">
        <f t="shared" ref="L108:L145" ca="1" si="64">I108-G108</f>
        <v>0</v>
      </c>
      <c r="M108" s="192">
        <f t="shared" ca="1" si="31"/>
        <v>7470</v>
      </c>
      <c r="N108" s="193" cm="1">
        <f t="array" aca="1" ref="N108" ca="1">_xll.RiskWeibull($B$15,$C$15)</f>
        <v>93.543756289254645</v>
      </c>
      <c r="O108" s="193">
        <f t="shared" ref="O108:O145" ca="1" si="65">N108+M108</f>
        <v>7563.5437562892548</v>
      </c>
      <c r="P108" s="194">
        <f t="shared" ca="1" si="51"/>
        <v>0</v>
      </c>
      <c r="Q108" s="190">
        <f t="shared" ref="Q108:Q145" ca="1" si="66">O108</f>
        <v>7563.5437562892548</v>
      </c>
      <c r="R108" s="195" cm="1">
        <f t="array" aca="1" ref="R108" ca="1">_xll.RiskGamma(_xll.RiskSimtable($B$18:$B$19),1/_xll.RiskSimtable($C$18:$C$19))</f>
        <v>100</v>
      </c>
      <c r="S108" s="195" cm="1">
        <f t="array" aca="1" ref="S108" ca="1">_xll.RiskUniform($B$21,$C$21)</f>
        <v>20</v>
      </c>
      <c r="T108" s="195">
        <f t="shared" ref="T108:T145" ca="1" si="67">S108+R108+Q108</f>
        <v>7683.5437562892548</v>
      </c>
      <c r="U108" s="191">
        <f t="shared" ca="1" si="52"/>
        <v>100</v>
      </c>
      <c r="V108" s="192">
        <f t="shared" ca="1" si="53"/>
        <v>8233.5437562892548</v>
      </c>
      <c r="W108" s="193">
        <v>120</v>
      </c>
      <c r="X108" s="193">
        <f t="shared" ca="1" si="39"/>
        <v>8353.5437562892548</v>
      </c>
      <c r="Y108" s="194">
        <f t="shared" ca="1" si="40"/>
        <v>550</v>
      </c>
      <c r="Z108" s="190">
        <f t="shared" ca="1" si="41"/>
        <v>8353.5437562892548</v>
      </c>
      <c r="AA108" s="195" cm="1">
        <f t="array" aca="1" ref="AA108" ca="1">_xll.RiskPert($B$27,$C$27,$D$27)</f>
        <v>99.666666666666671</v>
      </c>
      <c r="AB108" s="195">
        <f t="shared" ca="1" si="54"/>
        <v>8453.2104229559209</v>
      </c>
      <c r="AC108" s="191">
        <f t="shared" ca="1" si="42"/>
        <v>0</v>
      </c>
      <c r="AD108" s="192" cm="1">
        <f t="array" aca="1" ref="AD108" ca="1">IF(MOD(ROW()-42, 8) = 0,INDEX(AB:AB,ROW()),INDEX(AF:AF,ROW()-1))</f>
        <v>8503.2104229559209</v>
      </c>
      <c r="AE108" s="193" cm="1">
        <f t="array" aca="1" ref="AE108" ca="1">_xll.RiskUniform($B$30,$D$30)</f>
        <v>25</v>
      </c>
      <c r="AF108" s="193">
        <f t="shared" ref="AF108:AF145" ca="1" si="68">AE108+AD108</f>
        <v>8528.2104229559209</v>
      </c>
      <c r="AG108" s="194">
        <f t="shared" ca="1" si="43"/>
        <v>149.66666666666606</v>
      </c>
      <c r="AH108" s="196" t="str">
        <f t="shared" ca="1" si="44"/>
        <v>Not Yet</v>
      </c>
      <c r="AI108" s="197">
        <f t="shared" ca="1" si="55"/>
        <v>1828.2104229559209</v>
      </c>
      <c r="AJ108" s="198" cm="1">
        <f t="array" aca="1" ref="AJ108" ca="1">_xll.RiskBernoulli(0.02)</f>
        <v>0.02</v>
      </c>
      <c r="AK108" s="188">
        <f t="shared" ca="1" si="56"/>
        <v>1828.2104229559209</v>
      </c>
      <c r="AL108" s="188">
        <f t="shared" ca="1" si="45"/>
        <v>710</v>
      </c>
      <c r="AM108" s="188">
        <f t="shared" ca="1" si="46"/>
        <v>100</v>
      </c>
      <c r="AN108" s="188">
        <f t="shared" ca="1" si="47"/>
        <v>550</v>
      </c>
      <c r="AO108" s="199">
        <f t="shared" ca="1" si="48"/>
        <v>149.66666666666606</v>
      </c>
      <c r="AP108" s="188">
        <f t="shared" ca="1" si="49"/>
        <v>0.02</v>
      </c>
      <c r="AQ108" s="188" t="str">
        <f t="shared" ca="1" si="57"/>
        <v/>
      </c>
      <c r="AR108" s="188">
        <f t="shared" ca="1" si="58"/>
        <v>1828.2104229559206</v>
      </c>
    </row>
    <row r="109" spans="2:44" x14ac:dyDescent="0.25">
      <c r="B109" s="189">
        <v>68</v>
      </c>
      <c r="C109" s="190" cm="1">
        <f t="array" aca="1" ref="C109" ca="1">_xll.RiskGamma(1,1/$B$5)</f>
        <v>100</v>
      </c>
      <c r="D109" s="191">
        <f t="shared" ca="1" si="59"/>
        <v>6800</v>
      </c>
      <c r="E109" s="192">
        <f t="shared" ca="1" si="60"/>
        <v>7470</v>
      </c>
      <c r="F109" s="193" cm="1">
        <f t="array" aca="1" ref="F109" ca="1">_xll.RiskPert($B$8,$E$8,$D$8)</f>
        <v>50</v>
      </c>
      <c r="G109" s="193">
        <f t="shared" ca="1" si="61"/>
        <v>7520</v>
      </c>
      <c r="H109" s="194">
        <f t="shared" ca="1" si="50"/>
        <v>720</v>
      </c>
      <c r="I109" s="190">
        <f t="shared" ca="1" si="62"/>
        <v>7520</v>
      </c>
      <c r="J109" s="195" cm="1">
        <f t="array" aca="1" ref="J109" ca="1">_xll.RiskUniform($B$12,$D$12)</f>
        <v>60</v>
      </c>
      <c r="K109" s="195">
        <f t="shared" ca="1" si="63"/>
        <v>7580</v>
      </c>
      <c r="L109" s="191">
        <f t="shared" ca="1" si="64"/>
        <v>0</v>
      </c>
      <c r="M109" s="192">
        <f t="shared" ca="1" si="31"/>
        <v>7580</v>
      </c>
      <c r="N109" s="193" cm="1">
        <f t="array" aca="1" ref="N109" ca="1">_xll.RiskWeibull($B$15,$C$15)</f>
        <v>93.543756289254645</v>
      </c>
      <c r="O109" s="193">
        <f t="shared" ca="1" si="65"/>
        <v>7673.5437562892548</v>
      </c>
      <c r="P109" s="194">
        <f t="shared" ca="1" si="51"/>
        <v>0</v>
      </c>
      <c r="Q109" s="190">
        <f t="shared" ca="1" si="66"/>
        <v>7673.5437562892548</v>
      </c>
      <c r="R109" s="195" cm="1">
        <f t="array" aca="1" ref="R109" ca="1">_xll.RiskGamma(_xll.RiskSimtable($B$18:$B$19),1/_xll.RiskSimtable($C$18:$C$19))</f>
        <v>100</v>
      </c>
      <c r="S109" s="195" cm="1">
        <f t="array" aca="1" ref="S109" ca="1">_xll.RiskUniform($B$21,$C$21)</f>
        <v>20</v>
      </c>
      <c r="T109" s="195">
        <f t="shared" ca="1" si="67"/>
        <v>7793.5437562892548</v>
      </c>
      <c r="U109" s="191">
        <f t="shared" ca="1" si="52"/>
        <v>100</v>
      </c>
      <c r="V109" s="192">
        <f t="shared" ca="1" si="53"/>
        <v>8233.5437562892548</v>
      </c>
      <c r="W109" s="193">
        <v>120</v>
      </c>
      <c r="X109" s="193">
        <f t="shared" ca="1" si="39"/>
        <v>8353.5437562892548</v>
      </c>
      <c r="Y109" s="194">
        <f t="shared" ca="1" si="40"/>
        <v>440</v>
      </c>
      <c r="Z109" s="190">
        <f t="shared" ca="1" si="41"/>
        <v>8353.5437562892548</v>
      </c>
      <c r="AA109" s="195" cm="1">
        <f t="array" aca="1" ref="AA109" ca="1">_xll.RiskPert($B$27,$C$27,$D$27)</f>
        <v>99.666666666666671</v>
      </c>
      <c r="AB109" s="195">
        <f t="shared" ca="1" si="54"/>
        <v>8453.2104229559209</v>
      </c>
      <c r="AC109" s="191">
        <f t="shared" ca="1" si="42"/>
        <v>0</v>
      </c>
      <c r="AD109" s="192" cm="1">
        <f t="array" aca="1" ref="AD109" ca="1">IF(MOD(ROW()-42, 8) = 0,INDEX(AB:AB,ROW()),INDEX(AF:AF,ROW()-1))</f>
        <v>8528.2104229559209</v>
      </c>
      <c r="AE109" s="193" cm="1">
        <f t="array" aca="1" ref="AE109" ca="1">_xll.RiskUniform($B$30,$D$30)</f>
        <v>25</v>
      </c>
      <c r="AF109" s="193">
        <f t="shared" ca="1" si="68"/>
        <v>8553.2104229559209</v>
      </c>
      <c r="AG109" s="194">
        <f t="shared" ca="1" si="43"/>
        <v>174.66666666666606</v>
      </c>
      <c r="AH109" s="196" t="str">
        <f t="shared" ca="1" si="44"/>
        <v>Not Yet</v>
      </c>
      <c r="AI109" s="197">
        <f t="shared" ca="1" si="55"/>
        <v>1753.2104229559209</v>
      </c>
      <c r="AJ109" s="198" cm="1">
        <f t="array" aca="1" ref="AJ109" ca="1">_xll.RiskBernoulli(0.02)</f>
        <v>0.02</v>
      </c>
      <c r="AK109" s="188">
        <f t="shared" ca="1" si="56"/>
        <v>1753.2104229559209</v>
      </c>
      <c r="AL109" s="188">
        <f t="shared" ca="1" si="45"/>
        <v>720</v>
      </c>
      <c r="AM109" s="188">
        <f t="shared" ca="1" si="46"/>
        <v>100</v>
      </c>
      <c r="AN109" s="188">
        <f t="shared" ca="1" si="47"/>
        <v>440</v>
      </c>
      <c r="AO109" s="199">
        <f t="shared" ca="1" si="48"/>
        <v>174.66666666666606</v>
      </c>
      <c r="AP109" s="188">
        <f t="shared" ca="1" si="49"/>
        <v>0.02</v>
      </c>
      <c r="AQ109" s="188" t="str">
        <f t="shared" ca="1" si="57"/>
        <v/>
      </c>
      <c r="AR109" s="188">
        <f t="shared" ca="1" si="58"/>
        <v>1753.2104229559206</v>
      </c>
    </row>
    <row r="110" spans="2:44" x14ac:dyDescent="0.25">
      <c r="B110" s="189">
        <v>69</v>
      </c>
      <c r="C110" s="190" cm="1">
        <f t="array" aca="1" ref="C110" ca="1">_xll.RiskGamma(1,1/$B$5)</f>
        <v>100</v>
      </c>
      <c r="D110" s="191">
        <f t="shared" ca="1" si="59"/>
        <v>6900</v>
      </c>
      <c r="E110" s="192">
        <f t="shared" ca="1" si="60"/>
        <v>7580</v>
      </c>
      <c r="F110" s="193" cm="1">
        <f t="array" aca="1" ref="F110" ca="1">_xll.RiskPert($B$8,$E$8,$D$8)</f>
        <v>50</v>
      </c>
      <c r="G110" s="193">
        <f t="shared" ca="1" si="61"/>
        <v>7630</v>
      </c>
      <c r="H110" s="194">
        <f t="shared" ca="1" si="50"/>
        <v>730</v>
      </c>
      <c r="I110" s="190">
        <f t="shared" ca="1" si="62"/>
        <v>7630</v>
      </c>
      <c r="J110" s="195" cm="1">
        <f t="array" aca="1" ref="J110" ca="1">_xll.RiskUniform($B$12,$D$12)</f>
        <v>60</v>
      </c>
      <c r="K110" s="195">
        <f t="shared" ca="1" si="63"/>
        <v>7690</v>
      </c>
      <c r="L110" s="191">
        <f t="shared" ca="1" si="64"/>
        <v>0</v>
      </c>
      <c r="M110" s="192">
        <f t="shared" ca="1" si="31"/>
        <v>7690</v>
      </c>
      <c r="N110" s="193" cm="1">
        <f t="array" aca="1" ref="N110" ca="1">_xll.RiskWeibull($B$15,$C$15)</f>
        <v>93.543756289254645</v>
      </c>
      <c r="O110" s="193">
        <f t="shared" ca="1" si="65"/>
        <v>7783.5437562892548</v>
      </c>
      <c r="P110" s="194">
        <f t="shared" ca="1" si="51"/>
        <v>0</v>
      </c>
      <c r="Q110" s="190">
        <f t="shared" ca="1" si="66"/>
        <v>7783.5437562892548</v>
      </c>
      <c r="R110" s="195" cm="1">
        <f t="array" aca="1" ref="R110" ca="1">_xll.RiskGamma(_xll.RiskSimtable($B$18:$B$19),1/_xll.RiskSimtable($C$18:$C$19))</f>
        <v>100</v>
      </c>
      <c r="S110" s="195" cm="1">
        <f t="array" aca="1" ref="S110" ca="1">_xll.RiskUniform($B$21,$C$21)</f>
        <v>20</v>
      </c>
      <c r="T110" s="195">
        <f t="shared" ca="1" si="67"/>
        <v>7903.5437562892548</v>
      </c>
      <c r="U110" s="191">
        <f t="shared" ca="1" si="52"/>
        <v>100</v>
      </c>
      <c r="V110" s="192">
        <f t="shared" ca="1" si="53"/>
        <v>8233.5437562892548</v>
      </c>
      <c r="W110" s="193">
        <v>120</v>
      </c>
      <c r="X110" s="193">
        <f t="shared" ca="1" si="39"/>
        <v>8353.5437562892548</v>
      </c>
      <c r="Y110" s="194">
        <f t="shared" ca="1" si="40"/>
        <v>330</v>
      </c>
      <c r="Z110" s="190">
        <f t="shared" ca="1" si="41"/>
        <v>8353.5437562892548</v>
      </c>
      <c r="AA110" s="195" cm="1">
        <f t="array" aca="1" ref="AA110" ca="1">_xll.RiskPert($B$27,$C$27,$D$27)</f>
        <v>99.666666666666671</v>
      </c>
      <c r="AB110" s="195">
        <f t="shared" ca="1" si="54"/>
        <v>8453.2104229559209</v>
      </c>
      <c r="AC110" s="191">
        <f t="shared" ca="1" si="42"/>
        <v>0</v>
      </c>
      <c r="AD110" s="192" cm="1">
        <f t="array" aca="1" ref="AD110" ca="1">IF(MOD(ROW()-42, 8) = 0,INDEX(AB:AB,ROW()),INDEX(AF:AF,ROW()-1))</f>
        <v>8553.2104229559209</v>
      </c>
      <c r="AE110" s="193" cm="1">
        <f t="array" aca="1" ref="AE110" ca="1">_xll.RiskUniform($B$30,$D$30)</f>
        <v>25</v>
      </c>
      <c r="AF110" s="193">
        <f t="shared" ca="1" si="68"/>
        <v>8578.2104229559209</v>
      </c>
      <c r="AG110" s="194">
        <f t="shared" ca="1" si="43"/>
        <v>199.66666666666606</v>
      </c>
      <c r="AH110" s="196" t="str">
        <f t="shared" ca="1" si="44"/>
        <v>Not Yet</v>
      </c>
      <c r="AI110" s="197">
        <f t="shared" ca="1" si="55"/>
        <v>1678.2104229559209</v>
      </c>
      <c r="AJ110" s="198" cm="1">
        <f t="array" aca="1" ref="AJ110" ca="1">_xll.RiskBernoulli(0.02)</f>
        <v>0.02</v>
      </c>
      <c r="AK110" s="188">
        <f t="shared" ca="1" si="56"/>
        <v>1678.2104229559209</v>
      </c>
      <c r="AL110" s="188">
        <f t="shared" ca="1" si="45"/>
        <v>730</v>
      </c>
      <c r="AM110" s="188">
        <f t="shared" ca="1" si="46"/>
        <v>100</v>
      </c>
      <c r="AN110" s="188">
        <f t="shared" ca="1" si="47"/>
        <v>330</v>
      </c>
      <c r="AO110" s="199">
        <f t="shared" ca="1" si="48"/>
        <v>199.66666666666606</v>
      </c>
      <c r="AP110" s="188">
        <f t="shared" ca="1" si="49"/>
        <v>0.02</v>
      </c>
      <c r="AQ110" s="188" t="str">
        <f t="shared" ca="1" si="57"/>
        <v/>
      </c>
      <c r="AR110" s="188">
        <f t="shared" ca="1" si="58"/>
        <v>1678.2104229559206</v>
      </c>
    </row>
    <row r="111" spans="2:44" x14ac:dyDescent="0.25">
      <c r="B111" s="189">
        <v>70</v>
      </c>
      <c r="C111" s="190" cm="1">
        <f t="array" aca="1" ref="C111" ca="1">_xll.RiskGamma(1,1/$B$5)</f>
        <v>100</v>
      </c>
      <c r="D111" s="191">
        <f t="shared" ca="1" si="59"/>
        <v>7000</v>
      </c>
      <c r="E111" s="192">
        <f t="shared" ca="1" si="60"/>
        <v>7690</v>
      </c>
      <c r="F111" s="193" cm="1">
        <f t="array" aca="1" ref="F111" ca="1">_xll.RiskPert($B$8,$E$8,$D$8)</f>
        <v>50</v>
      </c>
      <c r="G111" s="193">
        <f t="shared" ca="1" si="61"/>
        <v>7740</v>
      </c>
      <c r="H111" s="194">
        <f t="shared" ca="1" si="50"/>
        <v>740</v>
      </c>
      <c r="I111" s="190">
        <f t="shared" ca="1" si="62"/>
        <v>7740</v>
      </c>
      <c r="J111" s="195" cm="1">
        <f t="array" aca="1" ref="J111" ca="1">_xll.RiskUniform($B$12,$D$12)</f>
        <v>60</v>
      </c>
      <c r="K111" s="195">
        <f t="shared" ca="1" si="63"/>
        <v>7800</v>
      </c>
      <c r="L111" s="191">
        <f t="shared" ca="1" si="64"/>
        <v>0</v>
      </c>
      <c r="M111" s="192">
        <f t="shared" ca="1" si="31"/>
        <v>7800</v>
      </c>
      <c r="N111" s="193" cm="1">
        <f t="array" aca="1" ref="N111" ca="1">_xll.RiskWeibull($B$15,$C$15)</f>
        <v>93.543756289254645</v>
      </c>
      <c r="O111" s="193">
        <f t="shared" ca="1" si="65"/>
        <v>7893.5437562892548</v>
      </c>
      <c r="P111" s="194">
        <f t="shared" ca="1" si="51"/>
        <v>0</v>
      </c>
      <c r="Q111" s="190">
        <f t="shared" ca="1" si="66"/>
        <v>7893.5437562892548</v>
      </c>
      <c r="R111" s="195" cm="1">
        <f t="array" aca="1" ref="R111" ca="1">_xll.RiskGamma(_xll.RiskSimtable($B$18:$B$19),1/_xll.RiskSimtable($C$18:$C$19))</f>
        <v>100</v>
      </c>
      <c r="S111" s="195" cm="1">
        <f t="array" aca="1" ref="S111" ca="1">_xll.RiskUniform($B$21,$C$21)</f>
        <v>20</v>
      </c>
      <c r="T111" s="195">
        <f t="shared" ca="1" si="67"/>
        <v>8013.5437562892548</v>
      </c>
      <c r="U111" s="191">
        <f t="shared" ca="1" si="52"/>
        <v>100</v>
      </c>
      <c r="V111" s="192">
        <f t="shared" ca="1" si="53"/>
        <v>8233.5437562892548</v>
      </c>
      <c r="W111" s="193">
        <v>120</v>
      </c>
      <c r="X111" s="193">
        <f t="shared" ca="1" si="39"/>
        <v>8353.5437562892548</v>
      </c>
      <c r="Y111" s="194">
        <f t="shared" ca="1" si="40"/>
        <v>220</v>
      </c>
      <c r="Z111" s="190">
        <f t="shared" ca="1" si="41"/>
        <v>8353.5437562892548</v>
      </c>
      <c r="AA111" s="195" cm="1">
        <f t="array" aca="1" ref="AA111" ca="1">_xll.RiskPert($B$27,$C$27,$D$27)</f>
        <v>99.666666666666671</v>
      </c>
      <c r="AB111" s="195">
        <f t="shared" ca="1" si="54"/>
        <v>8453.2104229559209</v>
      </c>
      <c r="AC111" s="191">
        <f t="shared" ca="1" si="42"/>
        <v>0</v>
      </c>
      <c r="AD111" s="192" cm="1">
        <f t="array" aca="1" ref="AD111" ca="1">IF(MOD(ROW()-42, 8) = 0,INDEX(AB:AB,ROW()),INDEX(AF:AF,ROW()-1))</f>
        <v>8578.2104229559209</v>
      </c>
      <c r="AE111" s="193" cm="1">
        <f t="array" aca="1" ref="AE111" ca="1">_xll.RiskUniform($B$30,$D$30)</f>
        <v>25</v>
      </c>
      <c r="AF111" s="193">
        <f t="shared" ca="1" si="68"/>
        <v>8603.2104229559209</v>
      </c>
      <c r="AG111" s="194">
        <f t="shared" ca="1" si="43"/>
        <v>224.66666666666606</v>
      </c>
      <c r="AH111" s="196" t="str">
        <f t="shared" ca="1" si="44"/>
        <v>Not Yet</v>
      </c>
      <c r="AI111" s="197">
        <f t="shared" ca="1" si="55"/>
        <v>1603.2104229559209</v>
      </c>
      <c r="AJ111" s="198" cm="1">
        <f t="array" aca="1" ref="AJ111" ca="1">_xll.RiskBernoulli(0.02)</f>
        <v>0.02</v>
      </c>
      <c r="AK111" s="188">
        <f t="shared" ca="1" si="56"/>
        <v>1603.2104229559209</v>
      </c>
      <c r="AL111" s="188">
        <f t="shared" ca="1" si="45"/>
        <v>740</v>
      </c>
      <c r="AM111" s="188">
        <f t="shared" ca="1" si="46"/>
        <v>100</v>
      </c>
      <c r="AN111" s="188">
        <f t="shared" ca="1" si="47"/>
        <v>220</v>
      </c>
      <c r="AO111" s="199">
        <f t="shared" ca="1" si="48"/>
        <v>224.66666666666606</v>
      </c>
      <c r="AP111" s="188">
        <f t="shared" ca="1" si="49"/>
        <v>0.02</v>
      </c>
      <c r="AQ111" s="188" t="str">
        <f t="shared" ca="1" si="57"/>
        <v/>
      </c>
      <c r="AR111" s="188">
        <f t="shared" ca="1" si="58"/>
        <v>1603.2104229559206</v>
      </c>
    </row>
    <row r="112" spans="2:44" x14ac:dyDescent="0.25">
      <c r="B112" s="189">
        <v>71</v>
      </c>
      <c r="C112" s="190" cm="1">
        <f t="array" aca="1" ref="C112" ca="1">_xll.RiskGamma(1,1/$B$5)</f>
        <v>100</v>
      </c>
      <c r="D112" s="191">
        <f t="shared" ca="1" si="59"/>
        <v>7100</v>
      </c>
      <c r="E112" s="192">
        <f t="shared" ca="1" si="60"/>
        <v>7800</v>
      </c>
      <c r="F112" s="193" cm="1">
        <f t="array" aca="1" ref="F112" ca="1">_xll.RiskPert($B$8,$E$8,$D$8)</f>
        <v>50</v>
      </c>
      <c r="G112" s="193">
        <f t="shared" ca="1" si="61"/>
        <v>7850</v>
      </c>
      <c r="H112" s="194">
        <f t="shared" ca="1" si="50"/>
        <v>750</v>
      </c>
      <c r="I112" s="190">
        <f t="shared" ca="1" si="62"/>
        <v>7850</v>
      </c>
      <c r="J112" s="195" cm="1">
        <f t="array" aca="1" ref="J112" ca="1">_xll.RiskUniform($B$12,$D$12)</f>
        <v>60</v>
      </c>
      <c r="K112" s="195">
        <f t="shared" ca="1" si="63"/>
        <v>7910</v>
      </c>
      <c r="L112" s="191">
        <f t="shared" ca="1" si="64"/>
        <v>0</v>
      </c>
      <c r="M112" s="192">
        <f t="shared" ref="M112:M145" ca="1" si="69">MAX(O111,K112)</f>
        <v>7910</v>
      </c>
      <c r="N112" s="193" cm="1">
        <f t="array" aca="1" ref="N112" ca="1">_xll.RiskWeibull($B$15,$C$15)</f>
        <v>93.543756289254645</v>
      </c>
      <c r="O112" s="193">
        <f t="shared" ca="1" si="65"/>
        <v>8003.5437562892548</v>
      </c>
      <c r="P112" s="194">
        <f t="shared" ca="1" si="51"/>
        <v>0</v>
      </c>
      <c r="Q112" s="190">
        <f t="shared" ca="1" si="66"/>
        <v>8003.5437562892548</v>
      </c>
      <c r="R112" s="195" cm="1">
        <f t="array" aca="1" ref="R112" ca="1">_xll.RiskGamma(_xll.RiskSimtable($B$18:$B$19),1/_xll.RiskSimtable($C$18:$C$19))</f>
        <v>100</v>
      </c>
      <c r="S112" s="195" cm="1">
        <f t="array" aca="1" ref="S112" ca="1">_xll.RiskUniform($B$21,$C$21)</f>
        <v>20</v>
      </c>
      <c r="T112" s="195">
        <f t="shared" ca="1" si="67"/>
        <v>8123.5437562892548</v>
      </c>
      <c r="U112" s="191">
        <f t="shared" ca="1" si="52"/>
        <v>100</v>
      </c>
      <c r="V112" s="192">
        <f t="shared" ca="1" si="53"/>
        <v>8233.5437562892548</v>
      </c>
      <c r="W112" s="193">
        <v>120</v>
      </c>
      <c r="X112" s="193">
        <f t="shared" ca="1" si="39"/>
        <v>8353.5437562892548</v>
      </c>
      <c r="Y112" s="194">
        <f t="shared" ca="1" si="40"/>
        <v>110</v>
      </c>
      <c r="Z112" s="190">
        <f t="shared" ca="1" si="41"/>
        <v>8353.5437562892548</v>
      </c>
      <c r="AA112" s="195" cm="1">
        <f t="array" aca="1" ref="AA112" ca="1">_xll.RiskPert($B$27,$C$27,$D$27)</f>
        <v>99.666666666666671</v>
      </c>
      <c r="AB112" s="195">
        <f t="shared" ca="1" si="54"/>
        <v>8453.2104229559209</v>
      </c>
      <c r="AC112" s="191">
        <f t="shared" ca="1" si="42"/>
        <v>0</v>
      </c>
      <c r="AD112" s="192" cm="1">
        <f t="array" aca="1" ref="AD112" ca="1">IF(MOD(ROW()-42, 8) = 0,INDEX(AB:AB,ROW()),INDEX(AF:AF,ROW()-1))</f>
        <v>8603.2104229559209</v>
      </c>
      <c r="AE112" s="193" cm="1">
        <f t="array" aca="1" ref="AE112" ca="1">_xll.RiskUniform($B$30,$D$30)</f>
        <v>25</v>
      </c>
      <c r="AF112" s="193">
        <f t="shared" ca="1" si="68"/>
        <v>8628.2104229559209</v>
      </c>
      <c r="AG112" s="194">
        <f t="shared" ca="1" si="43"/>
        <v>249.66666666666606</v>
      </c>
      <c r="AH112" s="196" t="str">
        <f t="shared" ca="1" si="44"/>
        <v>Not Yet</v>
      </c>
      <c r="AI112" s="197">
        <f t="shared" ca="1" si="55"/>
        <v>1528.2104229559209</v>
      </c>
      <c r="AJ112" s="198" cm="1">
        <f t="array" aca="1" ref="AJ112" ca="1">_xll.RiskBernoulli(0.02)</f>
        <v>0.02</v>
      </c>
      <c r="AK112" s="188">
        <f t="shared" ca="1" si="56"/>
        <v>1528.2104229559209</v>
      </c>
      <c r="AL112" s="188">
        <f t="shared" ca="1" si="45"/>
        <v>750</v>
      </c>
      <c r="AM112" s="188">
        <f t="shared" ca="1" si="46"/>
        <v>100</v>
      </c>
      <c r="AN112" s="188">
        <f t="shared" ca="1" si="47"/>
        <v>110</v>
      </c>
      <c r="AO112" s="199">
        <f t="shared" ca="1" si="48"/>
        <v>249.66666666666606</v>
      </c>
      <c r="AP112" s="188">
        <f t="shared" ca="1" si="49"/>
        <v>0.02</v>
      </c>
      <c r="AQ112" s="188" t="str">
        <f t="shared" ca="1" si="57"/>
        <v/>
      </c>
      <c r="AR112" s="188">
        <f t="shared" ca="1" si="58"/>
        <v>1528.2104229559206</v>
      </c>
    </row>
    <row r="113" spans="2:44" x14ac:dyDescent="0.25">
      <c r="B113" s="200">
        <v>72</v>
      </c>
      <c r="C113" s="201" cm="1">
        <f t="array" aca="1" ref="C113" ca="1">_xll.RiskGamma(1,1/$B$5)</f>
        <v>100</v>
      </c>
      <c r="D113" s="202">
        <f t="shared" ca="1" si="59"/>
        <v>7200</v>
      </c>
      <c r="E113" s="203">
        <f t="shared" ca="1" si="60"/>
        <v>7910</v>
      </c>
      <c r="F113" s="204" cm="1">
        <f t="array" aca="1" ref="F113" ca="1">_xll.RiskPert($B$8,$E$8,$D$8)</f>
        <v>50</v>
      </c>
      <c r="G113" s="204">
        <f t="shared" ca="1" si="61"/>
        <v>7960</v>
      </c>
      <c r="H113" s="205">
        <f t="shared" ca="1" si="50"/>
        <v>760</v>
      </c>
      <c r="I113" s="201">
        <f t="shared" ca="1" si="62"/>
        <v>7960</v>
      </c>
      <c r="J113" s="206" cm="1">
        <f t="array" aca="1" ref="J113" ca="1">_xll.RiskUniform($B$12,$D$12)</f>
        <v>60</v>
      </c>
      <c r="K113" s="206">
        <f t="shared" ca="1" si="63"/>
        <v>8020</v>
      </c>
      <c r="L113" s="202">
        <f t="shared" ca="1" si="64"/>
        <v>0</v>
      </c>
      <c r="M113" s="203">
        <f t="shared" ca="1" si="69"/>
        <v>8020</v>
      </c>
      <c r="N113" s="204" cm="1">
        <f t="array" aca="1" ref="N113" ca="1">_xll.RiskWeibull($B$15,$C$15)</f>
        <v>93.543756289254645</v>
      </c>
      <c r="O113" s="204">
        <f t="shared" ca="1" si="65"/>
        <v>8113.5437562892548</v>
      </c>
      <c r="P113" s="205">
        <f t="shared" ca="1" si="51"/>
        <v>0</v>
      </c>
      <c r="Q113" s="201">
        <f t="shared" ca="1" si="66"/>
        <v>8113.5437562892548</v>
      </c>
      <c r="R113" s="206" cm="1">
        <f t="array" aca="1" ref="R113" ca="1">_xll.RiskGamma(_xll.RiskSimtable($B$18:$B$19),1/_xll.RiskSimtable($C$18:$C$19))</f>
        <v>100</v>
      </c>
      <c r="S113" s="206" cm="1">
        <f t="array" aca="1" ref="S113" ca="1">_xll.RiskUniform($B$21,$C$21)</f>
        <v>20</v>
      </c>
      <c r="T113" s="206">
        <f t="shared" ca="1" si="67"/>
        <v>8233.5437562892548</v>
      </c>
      <c r="U113" s="202">
        <f t="shared" ca="1" si="52"/>
        <v>100</v>
      </c>
      <c r="V113" s="203">
        <f t="shared" ca="1" si="53"/>
        <v>8233.5437562892548</v>
      </c>
      <c r="W113" s="204">
        <v>120</v>
      </c>
      <c r="X113" s="204">
        <f t="shared" ca="1" si="39"/>
        <v>8353.5437562892548</v>
      </c>
      <c r="Y113" s="205">
        <f t="shared" ca="1" si="40"/>
        <v>0</v>
      </c>
      <c r="Z113" s="201">
        <f t="shared" ca="1" si="41"/>
        <v>8353.5437562892548</v>
      </c>
      <c r="AA113" s="206" cm="1">
        <f t="array" aca="1" ref="AA113" ca="1">_xll.RiskPert($B$27,$C$27,$D$27)</f>
        <v>99.666666666666671</v>
      </c>
      <c r="AB113" s="206">
        <f t="shared" ca="1" si="54"/>
        <v>8453.2104229559209</v>
      </c>
      <c r="AC113" s="202">
        <f t="shared" ca="1" si="42"/>
        <v>0</v>
      </c>
      <c r="AD113" s="203" cm="1">
        <f t="array" aca="1" ref="AD113" ca="1">IF(MOD(ROW()-42, 8) = 0,INDEX(AB:AB,ROW()),INDEX(AF:AF,ROW()-1))</f>
        <v>8628.2104229559209</v>
      </c>
      <c r="AE113" s="204" cm="1">
        <f t="array" aca="1" ref="AE113" ca="1">_xll.RiskUniform($B$30,$D$30)</f>
        <v>25</v>
      </c>
      <c r="AF113" s="204">
        <f t="shared" ca="1" si="68"/>
        <v>8653.2104229559209</v>
      </c>
      <c r="AG113" s="205">
        <f t="shared" ca="1" si="43"/>
        <v>274.66666666666606</v>
      </c>
      <c r="AH113" s="207" t="str">
        <f t="shared" ca="1" si="44"/>
        <v>Not Yet</v>
      </c>
      <c r="AI113" s="208">
        <f t="shared" ca="1" si="55"/>
        <v>1453.2104229559209</v>
      </c>
      <c r="AJ113" s="209" cm="1">
        <f t="array" aca="1" ref="AJ113" ca="1">_xll.RiskBernoulli(0.02)</f>
        <v>0.02</v>
      </c>
      <c r="AK113" s="210">
        <f t="shared" ca="1" si="56"/>
        <v>1453.2104229559209</v>
      </c>
      <c r="AL113" s="210">
        <f t="shared" ca="1" si="45"/>
        <v>760</v>
      </c>
      <c r="AM113" s="210">
        <f t="shared" ca="1" si="46"/>
        <v>100</v>
      </c>
      <c r="AN113" s="210">
        <f t="shared" ca="1" si="47"/>
        <v>0</v>
      </c>
      <c r="AO113" s="211">
        <f t="shared" ca="1" si="48"/>
        <v>274.66666666666606</v>
      </c>
      <c r="AP113" s="210">
        <f t="shared" ca="1" si="49"/>
        <v>0.02</v>
      </c>
      <c r="AQ113" s="210" t="str">
        <f t="shared" ca="1" si="57"/>
        <v/>
      </c>
      <c r="AR113" s="210">
        <f t="shared" ca="1" si="58"/>
        <v>1453.2104229559206</v>
      </c>
    </row>
    <row r="114" spans="2:44" x14ac:dyDescent="0.25">
      <c r="B114" s="176">
        <v>73</v>
      </c>
      <c r="C114" s="177" cm="1">
        <f t="array" aca="1" ref="C114" ca="1">_xll.RiskGamma(1,1/$B$5)</f>
        <v>100</v>
      </c>
      <c r="D114" s="178">
        <f t="shared" ca="1" si="59"/>
        <v>7300</v>
      </c>
      <c r="E114" s="179">
        <f t="shared" ca="1" si="60"/>
        <v>8020</v>
      </c>
      <c r="F114" s="180" cm="1">
        <f t="array" aca="1" ref="F114" ca="1">_xll.RiskPert($B$8,$E$8,$D$8)</f>
        <v>50</v>
      </c>
      <c r="G114" s="180">
        <f t="shared" ca="1" si="61"/>
        <v>8070</v>
      </c>
      <c r="H114" s="181">
        <f t="shared" ca="1" si="50"/>
        <v>770</v>
      </c>
      <c r="I114" s="177">
        <f t="shared" ca="1" si="62"/>
        <v>8070</v>
      </c>
      <c r="J114" s="182" cm="1">
        <f t="array" aca="1" ref="J114" ca="1">_xll.RiskUniform($B$12,$D$12)</f>
        <v>60</v>
      </c>
      <c r="K114" s="182">
        <f t="shared" ca="1" si="63"/>
        <v>8130</v>
      </c>
      <c r="L114" s="178">
        <f t="shared" ca="1" si="64"/>
        <v>0</v>
      </c>
      <c r="M114" s="179">
        <f t="shared" ca="1" si="69"/>
        <v>8130</v>
      </c>
      <c r="N114" s="180" cm="1">
        <f t="array" aca="1" ref="N114" ca="1">_xll.RiskWeibull($B$15,$C$15)</f>
        <v>93.543756289254645</v>
      </c>
      <c r="O114" s="180">
        <f t="shared" ca="1" si="65"/>
        <v>8223.5437562892548</v>
      </c>
      <c r="P114" s="181">
        <f t="shared" ca="1" si="51"/>
        <v>0</v>
      </c>
      <c r="Q114" s="177">
        <f t="shared" ca="1" si="66"/>
        <v>8223.5437562892548</v>
      </c>
      <c r="R114" s="182" cm="1">
        <f t="array" aca="1" ref="R114" ca="1">_xll.RiskGamma(_xll.RiskSimtable($B$18:$B$19),1/_xll.RiskSimtable($C$18:$C$19))</f>
        <v>100</v>
      </c>
      <c r="S114" s="182" cm="1">
        <f t="array" aca="1" ref="S114" ca="1">_xll.RiskUniform($B$21,$C$21)</f>
        <v>20</v>
      </c>
      <c r="T114" s="182">
        <f t="shared" ca="1" si="67"/>
        <v>8343.5437562892548</v>
      </c>
      <c r="U114" s="178">
        <f t="shared" ca="1" si="52"/>
        <v>100</v>
      </c>
      <c r="V114" s="179">
        <f ca="1">$T$121</f>
        <v>9113.5437562892548</v>
      </c>
      <c r="W114" s="180">
        <v>120</v>
      </c>
      <c r="X114" s="180">
        <f t="shared" ca="1" si="39"/>
        <v>9233.5437562892548</v>
      </c>
      <c r="Y114" s="181">
        <f t="shared" ca="1" si="40"/>
        <v>770</v>
      </c>
      <c r="Z114" s="177">
        <f t="shared" ca="1" si="41"/>
        <v>9233.5437562892548</v>
      </c>
      <c r="AA114" s="182" cm="1">
        <f t="array" aca="1" ref="AA114" ca="1">_xll.RiskPert($B$27,$C$27,$D$27)</f>
        <v>99.666666666666671</v>
      </c>
      <c r="AB114" s="182">
        <f t="shared" ca="1" si="54"/>
        <v>9333.2104229559209</v>
      </c>
      <c r="AC114" s="178">
        <f t="shared" ca="1" si="42"/>
        <v>0</v>
      </c>
      <c r="AD114" s="179" cm="1">
        <f t="array" aca="1" ref="AD114" ca="1">IF(MOD(ROW()-42, 8) = 0,INDEX(AB:AB,ROW()),INDEX(AF:AF,ROW()-1))</f>
        <v>9333.2104229559209</v>
      </c>
      <c r="AE114" s="180" cm="1">
        <f t="array" aca="1" ref="AE114" ca="1">_xll.RiskUniform($B$30,$D$30)</f>
        <v>25</v>
      </c>
      <c r="AF114" s="180">
        <f t="shared" ca="1" si="68"/>
        <v>9358.2104229559209</v>
      </c>
      <c r="AG114" s="181">
        <f t="shared" ca="1" si="43"/>
        <v>99.66666666666606</v>
      </c>
      <c r="AH114" s="183" t="str">
        <f t="shared" ca="1" si="44"/>
        <v>Not Yet</v>
      </c>
      <c r="AI114" s="184">
        <f t="shared" ca="1" si="55"/>
        <v>2058.2104229559209</v>
      </c>
      <c r="AJ114" s="185" cm="1">
        <f t="array" aca="1" ref="AJ114" ca="1">_xll.RiskBernoulli(0.02)</f>
        <v>0.02</v>
      </c>
      <c r="AK114" s="186">
        <f t="shared" ca="1" si="56"/>
        <v>2058.2104229559209</v>
      </c>
      <c r="AL114" s="186">
        <f t="shared" ca="1" si="45"/>
        <v>770</v>
      </c>
      <c r="AM114" s="186">
        <f t="shared" ca="1" si="46"/>
        <v>100</v>
      </c>
      <c r="AN114" s="186">
        <f t="shared" ca="1" si="47"/>
        <v>770</v>
      </c>
      <c r="AO114" s="187">
        <f t="shared" ca="1" si="48"/>
        <v>99.66666666666606</v>
      </c>
      <c r="AP114" s="188">
        <f t="shared" ca="1" si="49"/>
        <v>0.02</v>
      </c>
      <c r="AQ114" s="186" t="str">
        <f t="shared" ca="1" si="57"/>
        <v/>
      </c>
      <c r="AR114" s="186">
        <f t="shared" ca="1" si="58"/>
        <v>2058.2104229559209</v>
      </c>
    </row>
    <row r="115" spans="2:44" x14ac:dyDescent="0.25">
      <c r="B115" s="189">
        <v>74</v>
      </c>
      <c r="C115" s="190" cm="1">
        <f t="array" aca="1" ref="C115" ca="1">_xll.RiskGamma(1,1/$B$5)</f>
        <v>100</v>
      </c>
      <c r="D115" s="191">
        <f t="shared" ca="1" si="59"/>
        <v>7400</v>
      </c>
      <c r="E115" s="192">
        <f t="shared" ca="1" si="60"/>
        <v>8130</v>
      </c>
      <c r="F115" s="193" cm="1">
        <f t="array" aca="1" ref="F115" ca="1">_xll.RiskPert($B$8,$E$8,$D$8)</f>
        <v>50</v>
      </c>
      <c r="G115" s="193">
        <f t="shared" ca="1" si="61"/>
        <v>8180</v>
      </c>
      <c r="H115" s="194">
        <f t="shared" ca="1" si="50"/>
        <v>780</v>
      </c>
      <c r="I115" s="190">
        <f t="shared" ca="1" si="62"/>
        <v>8180</v>
      </c>
      <c r="J115" s="195" cm="1">
        <f t="array" aca="1" ref="J115" ca="1">_xll.RiskUniform($B$12,$D$12)</f>
        <v>60</v>
      </c>
      <c r="K115" s="195">
        <f t="shared" ca="1" si="63"/>
        <v>8240</v>
      </c>
      <c r="L115" s="191">
        <f t="shared" ca="1" si="64"/>
        <v>0</v>
      </c>
      <c r="M115" s="192">
        <f t="shared" ca="1" si="69"/>
        <v>8240</v>
      </c>
      <c r="N115" s="193" cm="1">
        <f t="array" aca="1" ref="N115" ca="1">_xll.RiskWeibull($B$15,$C$15)</f>
        <v>93.543756289254645</v>
      </c>
      <c r="O115" s="193">
        <f t="shared" ca="1" si="65"/>
        <v>8333.5437562892548</v>
      </c>
      <c r="P115" s="194">
        <f t="shared" ca="1" si="51"/>
        <v>0</v>
      </c>
      <c r="Q115" s="190">
        <f t="shared" ca="1" si="66"/>
        <v>8333.5437562892548</v>
      </c>
      <c r="R115" s="195" cm="1">
        <f t="array" aca="1" ref="R115" ca="1">_xll.RiskGamma(_xll.RiskSimtable($B$18:$B$19),1/_xll.RiskSimtable($C$18:$C$19))</f>
        <v>100</v>
      </c>
      <c r="S115" s="195" cm="1">
        <f t="array" aca="1" ref="S115" ca="1">_xll.RiskUniform($B$21,$C$21)</f>
        <v>20</v>
      </c>
      <c r="T115" s="195">
        <f t="shared" ca="1" si="67"/>
        <v>8453.5437562892548</v>
      </c>
      <c r="U115" s="191">
        <f t="shared" ca="1" si="52"/>
        <v>100</v>
      </c>
      <c r="V115" s="192">
        <f t="shared" ref="V115:V121" ca="1" si="70">$T$121</f>
        <v>9113.5437562892548</v>
      </c>
      <c r="W115" s="193">
        <v>120</v>
      </c>
      <c r="X115" s="193">
        <f t="shared" ca="1" si="39"/>
        <v>9233.5437562892548</v>
      </c>
      <c r="Y115" s="194">
        <f t="shared" ca="1" si="40"/>
        <v>660</v>
      </c>
      <c r="Z115" s="190">
        <f t="shared" ca="1" si="41"/>
        <v>9233.5437562892548</v>
      </c>
      <c r="AA115" s="195" cm="1">
        <f t="array" aca="1" ref="AA115" ca="1">_xll.RiskPert($B$27,$C$27,$D$27)</f>
        <v>99.666666666666671</v>
      </c>
      <c r="AB115" s="195">
        <f t="shared" ca="1" si="54"/>
        <v>9333.2104229559209</v>
      </c>
      <c r="AC115" s="191">
        <f t="shared" ca="1" si="42"/>
        <v>0</v>
      </c>
      <c r="AD115" s="192" cm="1">
        <f t="array" aca="1" ref="AD115" ca="1">IF(MOD(ROW()-42, 8) = 0,INDEX(AB:AB,ROW()),INDEX(AF:AF,ROW()-1))</f>
        <v>9358.2104229559209</v>
      </c>
      <c r="AE115" s="193" cm="1">
        <f t="array" aca="1" ref="AE115" ca="1">_xll.RiskUniform($B$30,$D$30)</f>
        <v>25</v>
      </c>
      <c r="AF115" s="193">
        <f t="shared" ca="1" si="68"/>
        <v>9383.2104229559209</v>
      </c>
      <c r="AG115" s="194">
        <f t="shared" ca="1" si="43"/>
        <v>124.66666666666606</v>
      </c>
      <c r="AH115" s="196" t="str">
        <f t="shared" ca="1" si="44"/>
        <v>Not Yet</v>
      </c>
      <c r="AI115" s="197">
        <f t="shared" ca="1" si="55"/>
        <v>1983.2104229559209</v>
      </c>
      <c r="AJ115" s="198" cm="1">
        <f t="array" aca="1" ref="AJ115" ca="1">_xll.RiskBernoulli(0.02)</f>
        <v>0.02</v>
      </c>
      <c r="AK115" s="188">
        <f t="shared" ca="1" si="56"/>
        <v>1983.2104229559209</v>
      </c>
      <c r="AL115" s="188">
        <f t="shared" ca="1" si="45"/>
        <v>780</v>
      </c>
      <c r="AM115" s="188">
        <f t="shared" ca="1" si="46"/>
        <v>100</v>
      </c>
      <c r="AN115" s="188">
        <f t="shared" ca="1" si="47"/>
        <v>660</v>
      </c>
      <c r="AO115" s="199">
        <f t="shared" ca="1" si="48"/>
        <v>124.66666666666606</v>
      </c>
      <c r="AP115" s="188">
        <f t="shared" ca="1" si="49"/>
        <v>0.02</v>
      </c>
      <c r="AQ115" s="188" t="str">
        <f t="shared" ca="1" si="57"/>
        <v/>
      </c>
      <c r="AR115" s="188">
        <f t="shared" ca="1" si="58"/>
        <v>1983.2104229559206</v>
      </c>
    </row>
    <row r="116" spans="2:44" x14ac:dyDescent="0.25">
      <c r="B116" s="189">
        <v>75</v>
      </c>
      <c r="C116" s="190" cm="1">
        <f t="array" aca="1" ref="C116" ca="1">_xll.RiskGamma(1,1/$B$5)</f>
        <v>100</v>
      </c>
      <c r="D116" s="191">
        <f t="shared" ca="1" si="59"/>
        <v>7500</v>
      </c>
      <c r="E116" s="192">
        <f t="shared" ca="1" si="60"/>
        <v>8240</v>
      </c>
      <c r="F116" s="193" cm="1">
        <f t="array" aca="1" ref="F116" ca="1">_xll.RiskPert($B$8,$E$8,$D$8)</f>
        <v>50</v>
      </c>
      <c r="G116" s="193">
        <f t="shared" ca="1" si="61"/>
        <v>8290</v>
      </c>
      <c r="H116" s="194">
        <f t="shared" ca="1" si="50"/>
        <v>790</v>
      </c>
      <c r="I116" s="190">
        <f t="shared" ca="1" si="62"/>
        <v>8290</v>
      </c>
      <c r="J116" s="195" cm="1">
        <f t="array" aca="1" ref="J116" ca="1">_xll.RiskUniform($B$12,$D$12)</f>
        <v>60</v>
      </c>
      <c r="K116" s="195">
        <f t="shared" ca="1" si="63"/>
        <v>8350</v>
      </c>
      <c r="L116" s="191">
        <f t="shared" ca="1" si="64"/>
        <v>0</v>
      </c>
      <c r="M116" s="192">
        <f t="shared" ca="1" si="69"/>
        <v>8350</v>
      </c>
      <c r="N116" s="193" cm="1">
        <f t="array" aca="1" ref="N116" ca="1">_xll.RiskWeibull($B$15,$C$15)</f>
        <v>93.543756289254645</v>
      </c>
      <c r="O116" s="193">
        <f t="shared" ca="1" si="65"/>
        <v>8443.5437562892548</v>
      </c>
      <c r="P116" s="194">
        <f t="shared" ca="1" si="51"/>
        <v>0</v>
      </c>
      <c r="Q116" s="190">
        <f t="shared" ca="1" si="66"/>
        <v>8443.5437562892548</v>
      </c>
      <c r="R116" s="195" cm="1">
        <f t="array" aca="1" ref="R116" ca="1">_xll.RiskGamma(_xll.RiskSimtable($B$18:$B$19),1/_xll.RiskSimtable($C$18:$C$19))</f>
        <v>100</v>
      </c>
      <c r="S116" s="195" cm="1">
        <f t="array" aca="1" ref="S116" ca="1">_xll.RiskUniform($B$21,$C$21)</f>
        <v>20</v>
      </c>
      <c r="T116" s="195">
        <f t="shared" ca="1" si="67"/>
        <v>8563.5437562892548</v>
      </c>
      <c r="U116" s="191">
        <f t="shared" ca="1" si="52"/>
        <v>100</v>
      </c>
      <c r="V116" s="192">
        <f t="shared" ca="1" si="70"/>
        <v>9113.5437562892548</v>
      </c>
      <c r="W116" s="193">
        <v>120</v>
      </c>
      <c r="X116" s="193">
        <f t="shared" ca="1" si="39"/>
        <v>9233.5437562892548</v>
      </c>
      <c r="Y116" s="194">
        <f t="shared" ca="1" si="40"/>
        <v>550</v>
      </c>
      <c r="Z116" s="190">
        <f t="shared" ca="1" si="41"/>
        <v>9233.5437562892548</v>
      </c>
      <c r="AA116" s="195" cm="1">
        <f t="array" aca="1" ref="AA116" ca="1">_xll.RiskPert($B$27,$C$27,$D$27)</f>
        <v>99.666666666666671</v>
      </c>
      <c r="AB116" s="195">
        <f t="shared" ca="1" si="54"/>
        <v>9333.2104229559209</v>
      </c>
      <c r="AC116" s="191">
        <f t="shared" ca="1" si="42"/>
        <v>0</v>
      </c>
      <c r="AD116" s="192" cm="1">
        <f t="array" aca="1" ref="AD116" ca="1">IF(MOD(ROW()-42, 8) = 0,INDEX(AB:AB,ROW()),INDEX(AF:AF,ROW()-1))</f>
        <v>9383.2104229559209</v>
      </c>
      <c r="AE116" s="193" cm="1">
        <f t="array" aca="1" ref="AE116" ca="1">_xll.RiskUniform($B$30,$D$30)</f>
        <v>25</v>
      </c>
      <c r="AF116" s="193">
        <f t="shared" ca="1" si="68"/>
        <v>9408.2104229559209</v>
      </c>
      <c r="AG116" s="194">
        <f t="shared" ca="1" si="43"/>
        <v>149.66666666666606</v>
      </c>
      <c r="AH116" s="196" t="str">
        <f t="shared" ca="1" si="44"/>
        <v>Not Yet</v>
      </c>
      <c r="AI116" s="197">
        <f t="shared" ca="1" si="55"/>
        <v>1908.2104229559209</v>
      </c>
      <c r="AJ116" s="198" cm="1">
        <f t="array" aca="1" ref="AJ116" ca="1">_xll.RiskBernoulli(0.02)</f>
        <v>0.02</v>
      </c>
      <c r="AK116" s="188">
        <f t="shared" ca="1" si="56"/>
        <v>1908.2104229559209</v>
      </c>
      <c r="AL116" s="188">
        <f t="shared" ca="1" si="45"/>
        <v>790</v>
      </c>
      <c r="AM116" s="188">
        <f t="shared" ca="1" si="46"/>
        <v>100</v>
      </c>
      <c r="AN116" s="188">
        <f t="shared" ca="1" si="47"/>
        <v>550</v>
      </c>
      <c r="AO116" s="199">
        <f t="shared" ca="1" si="48"/>
        <v>149.66666666666606</v>
      </c>
      <c r="AP116" s="188">
        <f t="shared" ca="1" si="49"/>
        <v>0.02</v>
      </c>
      <c r="AQ116" s="188" t="str">
        <f t="shared" ca="1" si="57"/>
        <v/>
      </c>
      <c r="AR116" s="188">
        <f t="shared" ca="1" si="58"/>
        <v>1908.2104229559206</v>
      </c>
    </row>
    <row r="117" spans="2:44" x14ac:dyDescent="0.25">
      <c r="B117" s="189">
        <v>76</v>
      </c>
      <c r="C117" s="190" cm="1">
        <f t="array" aca="1" ref="C117" ca="1">_xll.RiskGamma(1,1/$B$5)</f>
        <v>100</v>
      </c>
      <c r="D117" s="191">
        <f t="shared" ca="1" si="59"/>
        <v>7600</v>
      </c>
      <c r="E117" s="192">
        <f t="shared" ca="1" si="60"/>
        <v>8350</v>
      </c>
      <c r="F117" s="193" cm="1">
        <f t="array" aca="1" ref="F117" ca="1">_xll.RiskPert($B$8,$E$8,$D$8)</f>
        <v>50</v>
      </c>
      <c r="G117" s="193">
        <f t="shared" ca="1" si="61"/>
        <v>8400</v>
      </c>
      <c r="H117" s="194">
        <f t="shared" ca="1" si="50"/>
        <v>800</v>
      </c>
      <c r="I117" s="190">
        <f t="shared" ca="1" si="62"/>
        <v>8400</v>
      </c>
      <c r="J117" s="195" cm="1">
        <f t="array" aca="1" ref="J117" ca="1">_xll.RiskUniform($B$12,$D$12)</f>
        <v>60</v>
      </c>
      <c r="K117" s="195">
        <f t="shared" ca="1" si="63"/>
        <v>8460</v>
      </c>
      <c r="L117" s="191">
        <f t="shared" ca="1" si="64"/>
        <v>0</v>
      </c>
      <c r="M117" s="192">
        <f t="shared" ca="1" si="69"/>
        <v>8460</v>
      </c>
      <c r="N117" s="193" cm="1">
        <f t="array" aca="1" ref="N117" ca="1">_xll.RiskWeibull($B$15,$C$15)</f>
        <v>93.543756289254645</v>
      </c>
      <c r="O117" s="193">
        <f t="shared" ca="1" si="65"/>
        <v>8553.5437562892548</v>
      </c>
      <c r="P117" s="194">
        <f t="shared" ca="1" si="51"/>
        <v>0</v>
      </c>
      <c r="Q117" s="190">
        <f t="shared" ca="1" si="66"/>
        <v>8553.5437562892548</v>
      </c>
      <c r="R117" s="195" cm="1">
        <f t="array" aca="1" ref="R117" ca="1">_xll.RiskGamma(_xll.RiskSimtable($B$18:$B$19),1/_xll.RiskSimtable($C$18:$C$19))</f>
        <v>100</v>
      </c>
      <c r="S117" s="195" cm="1">
        <f t="array" aca="1" ref="S117" ca="1">_xll.RiskUniform($B$21,$C$21)</f>
        <v>20</v>
      </c>
      <c r="T117" s="195">
        <f t="shared" ca="1" si="67"/>
        <v>8673.5437562892548</v>
      </c>
      <c r="U117" s="191">
        <f t="shared" ca="1" si="52"/>
        <v>100</v>
      </c>
      <c r="V117" s="192">
        <f t="shared" ca="1" si="70"/>
        <v>9113.5437562892548</v>
      </c>
      <c r="W117" s="193">
        <v>120</v>
      </c>
      <c r="X117" s="193">
        <f t="shared" ca="1" si="39"/>
        <v>9233.5437562892548</v>
      </c>
      <c r="Y117" s="194">
        <f t="shared" ca="1" si="40"/>
        <v>440</v>
      </c>
      <c r="Z117" s="190">
        <f t="shared" ca="1" si="41"/>
        <v>9233.5437562892548</v>
      </c>
      <c r="AA117" s="195" cm="1">
        <f t="array" aca="1" ref="AA117" ca="1">_xll.RiskPert($B$27,$C$27,$D$27)</f>
        <v>99.666666666666671</v>
      </c>
      <c r="AB117" s="195">
        <f t="shared" ca="1" si="54"/>
        <v>9333.2104229559209</v>
      </c>
      <c r="AC117" s="191">
        <f t="shared" ca="1" si="42"/>
        <v>0</v>
      </c>
      <c r="AD117" s="192" cm="1">
        <f t="array" aca="1" ref="AD117" ca="1">IF(MOD(ROW()-42, 8) = 0,INDEX(AB:AB,ROW()),INDEX(AF:AF,ROW()-1))</f>
        <v>9408.2104229559209</v>
      </c>
      <c r="AE117" s="193" cm="1">
        <f t="array" aca="1" ref="AE117" ca="1">_xll.RiskUniform($B$30,$D$30)</f>
        <v>25</v>
      </c>
      <c r="AF117" s="193">
        <f t="shared" ca="1" si="68"/>
        <v>9433.2104229559209</v>
      </c>
      <c r="AG117" s="194">
        <f t="shared" ca="1" si="43"/>
        <v>174.66666666666606</v>
      </c>
      <c r="AH117" s="196" t="str">
        <f t="shared" ca="1" si="44"/>
        <v>Not Yet</v>
      </c>
      <c r="AI117" s="197">
        <f t="shared" ca="1" si="55"/>
        <v>1833.2104229559209</v>
      </c>
      <c r="AJ117" s="198" cm="1">
        <f t="array" aca="1" ref="AJ117" ca="1">_xll.RiskBernoulli(0.02)</f>
        <v>0.02</v>
      </c>
      <c r="AK117" s="188">
        <f t="shared" ca="1" si="56"/>
        <v>1833.2104229559209</v>
      </c>
      <c r="AL117" s="188">
        <f t="shared" ca="1" si="45"/>
        <v>800</v>
      </c>
      <c r="AM117" s="188">
        <f t="shared" ca="1" si="46"/>
        <v>100</v>
      </c>
      <c r="AN117" s="188">
        <f t="shared" ca="1" si="47"/>
        <v>440</v>
      </c>
      <c r="AO117" s="199">
        <f t="shared" ca="1" si="48"/>
        <v>174.66666666666606</v>
      </c>
      <c r="AP117" s="188">
        <f t="shared" ca="1" si="49"/>
        <v>0.02</v>
      </c>
      <c r="AQ117" s="188" t="str">
        <f t="shared" ca="1" si="57"/>
        <v/>
      </c>
      <c r="AR117" s="188">
        <f t="shared" ca="1" si="58"/>
        <v>1833.2104229559206</v>
      </c>
    </row>
    <row r="118" spans="2:44" x14ac:dyDescent="0.25">
      <c r="B118" s="189">
        <v>77</v>
      </c>
      <c r="C118" s="190" cm="1">
        <f t="array" aca="1" ref="C118" ca="1">_xll.RiskGamma(1,1/$B$5)</f>
        <v>100</v>
      </c>
      <c r="D118" s="191">
        <f t="shared" ca="1" si="59"/>
        <v>7700</v>
      </c>
      <c r="E118" s="192">
        <f t="shared" ca="1" si="60"/>
        <v>8460</v>
      </c>
      <c r="F118" s="193" cm="1">
        <f t="array" aca="1" ref="F118" ca="1">_xll.RiskPert($B$8,$E$8,$D$8)</f>
        <v>50</v>
      </c>
      <c r="G118" s="193">
        <f t="shared" ca="1" si="61"/>
        <v>8510</v>
      </c>
      <c r="H118" s="194">
        <f t="shared" ca="1" si="50"/>
        <v>810</v>
      </c>
      <c r="I118" s="190">
        <f t="shared" ca="1" si="62"/>
        <v>8510</v>
      </c>
      <c r="J118" s="195" cm="1">
        <f t="array" aca="1" ref="J118" ca="1">_xll.RiskUniform($B$12,$D$12)</f>
        <v>60</v>
      </c>
      <c r="K118" s="195">
        <f t="shared" ca="1" si="63"/>
        <v>8570</v>
      </c>
      <c r="L118" s="191">
        <f t="shared" ca="1" si="64"/>
        <v>0</v>
      </c>
      <c r="M118" s="192">
        <f t="shared" ca="1" si="69"/>
        <v>8570</v>
      </c>
      <c r="N118" s="193" cm="1">
        <f t="array" aca="1" ref="N118" ca="1">_xll.RiskWeibull($B$15,$C$15)</f>
        <v>93.543756289254645</v>
      </c>
      <c r="O118" s="193">
        <f t="shared" ca="1" si="65"/>
        <v>8663.5437562892548</v>
      </c>
      <c r="P118" s="194">
        <f t="shared" ca="1" si="51"/>
        <v>0</v>
      </c>
      <c r="Q118" s="190">
        <f t="shared" ca="1" si="66"/>
        <v>8663.5437562892548</v>
      </c>
      <c r="R118" s="195" cm="1">
        <f t="array" aca="1" ref="R118" ca="1">_xll.RiskGamma(_xll.RiskSimtable($B$18:$B$19),1/_xll.RiskSimtable($C$18:$C$19))</f>
        <v>100</v>
      </c>
      <c r="S118" s="195" cm="1">
        <f t="array" aca="1" ref="S118" ca="1">_xll.RiskUniform($B$21,$C$21)</f>
        <v>20</v>
      </c>
      <c r="T118" s="195">
        <f t="shared" ca="1" si="67"/>
        <v>8783.5437562892548</v>
      </c>
      <c r="U118" s="191">
        <f t="shared" ca="1" si="52"/>
        <v>100</v>
      </c>
      <c r="V118" s="192">
        <f t="shared" ca="1" si="70"/>
        <v>9113.5437562892548</v>
      </c>
      <c r="W118" s="193">
        <v>120</v>
      </c>
      <c r="X118" s="193">
        <f t="shared" ca="1" si="39"/>
        <v>9233.5437562892548</v>
      </c>
      <c r="Y118" s="194">
        <f t="shared" ca="1" si="40"/>
        <v>330</v>
      </c>
      <c r="Z118" s="190">
        <f t="shared" ca="1" si="41"/>
        <v>9233.5437562892548</v>
      </c>
      <c r="AA118" s="195" cm="1">
        <f t="array" aca="1" ref="AA118" ca="1">_xll.RiskPert($B$27,$C$27,$D$27)</f>
        <v>99.666666666666671</v>
      </c>
      <c r="AB118" s="195">
        <f t="shared" ca="1" si="54"/>
        <v>9333.2104229559209</v>
      </c>
      <c r="AC118" s="191">
        <f t="shared" ca="1" si="42"/>
        <v>0</v>
      </c>
      <c r="AD118" s="192" cm="1">
        <f t="array" aca="1" ref="AD118" ca="1">IF(MOD(ROW()-42, 8) = 0,INDEX(AB:AB,ROW()),INDEX(AF:AF,ROW()-1))</f>
        <v>9433.2104229559209</v>
      </c>
      <c r="AE118" s="193" cm="1">
        <f t="array" aca="1" ref="AE118" ca="1">_xll.RiskUniform($B$30,$D$30)</f>
        <v>25</v>
      </c>
      <c r="AF118" s="193">
        <f t="shared" ca="1" si="68"/>
        <v>9458.2104229559209</v>
      </c>
      <c r="AG118" s="194">
        <f t="shared" ca="1" si="43"/>
        <v>199.66666666666606</v>
      </c>
      <c r="AH118" s="196" t="str">
        <f t="shared" ca="1" si="44"/>
        <v>Not Yet</v>
      </c>
      <c r="AI118" s="197">
        <f t="shared" ca="1" si="55"/>
        <v>1758.2104229559209</v>
      </c>
      <c r="AJ118" s="198" cm="1">
        <f t="array" aca="1" ref="AJ118" ca="1">_xll.RiskBernoulli(0.02)</f>
        <v>0.02</v>
      </c>
      <c r="AK118" s="188">
        <f t="shared" ca="1" si="56"/>
        <v>1758.2104229559209</v>
      </c>
      <c r="AL118" s="188">
        <f t="shared" ca="1" si="45"/>
        <v>810</v>
      </c>
      <c r="AM118" s="188">
        <f t="shared" ca="1" si="46"/>
        <v>100</v>
      </c>
      <c r="AN118" s="188">
        <f t="shared" ca="1" si="47"/>
        <v>330</v>
      </c>
      <c r="AO118" s="199">
        <f t="shared" ca="1" si="48"/>
        <v>199.66666666666606</v>
      </c>
      <c r="AP118" s="188">
        <f t="shared" ca="1" si="49"/>
        <v>0.02</v>
      </c>
      <c r="AQ118" s="188" t="str">
        <f t="shared" ca="1" si="57"/>
        <v/>
      </c>
      <c r="AR118" s="188">
        <f t="shared" ca="1" si="58"/>
        <v>1758.2104229559206</v>
      </c>
    </row>
    <row r="119" spans="2:44" x14ac:dyDescent="0.25">
      <c r="B119" s="189">
        <v>78</v>
      </c>
      <c r="C119" s="190" cm="1">
        <f t="array" aca="1" ref="C119" ca="1">_xll.RiskGamma(1,1/$B$5)</f>
        <v>100</v>
      </c>
      <c r="D119" s="191">
        <f t="shared" ca="1" si="59"/>
        <v>7800</v>
      </c>
      <c r="E119" s="192">
        <f t="shared" ca="1" si="60"/>
        <v>8570</v>
      </c>
      <c r="F119" s="193" cm="1">
        <f t="array" aca="1" ref="F119" ca="1">_xll.RiskPert($B$8,$E$8,$D$8)</f>
        <v>50</v>
      </c>
      <c r="G119" s="193">
        <f t="shared" ca="1" si="61"/>
        <v>8620</v>
      </c>
      <c r="H119" s="194">
        <f t="shared" ca="1" si="50"/>
        <v>820</v>
      </c>
      <c r="I119" s="190">
        <f t="shared" ca="1" si="62"/>
        <v>8620</v>
      </c>
      <c r="J119" s="195" cm="1">
        <f t="array" aca="1" ref="J119" ca="1">_xll.RiskUniform($B$12,$D$12)</f>
        <v>60</v>
      </c>
      <c r="K119" s="195">
        <f t="shared" ca="1" si="63"/>
        <v>8680</v>
      </c>
      <c r="L119" s="191">
        <f t="shared" ca="1" si="64"/>
        <v>0</v>
      </c>
      <c r="M119" s="192">
        <f t="shared" ca="1" si="69"/>
        <v>8680</v>
      </c>
      <c r="N119" s="193" cm="1">
        <f t="array" aca="1" ref="N119" ca="1">_xll.RiskWeibull($B$15,$C$15)</f>
        <v>93.543756289254645</v>
      </c>
      <c r="O119" s="193">
        <f t="shared" ca="1" si="65"/>
        <v>8773.5437562892548</v>
      </c>
      <c r="P119" s="194">
        <f t="shared" ca="1" si="51"/>
        <v>0</v>
      </c>
      <c r="Q119" s="190">
        <f t="shared" ca="1" si="66"/>
        <v>8773.5437562892548</v>
      </c>
      <c r="R119" s="195" cm="1">
        <f t="array" aca="1" ref="R119" ca="1">_xll.RiskGamma(_xll.RiskSimtable($B$18:$B$19),1/_xll.RiskSimtable($C$18:$C$19))</f>
        <v>100</v>
      </c>
      <c r="S119" s="195" cm="1">
        <f t="array" aca="1" ref="S119" ca="1">_xll.RiskUniform($B$21,$C$21)</f>
        <v>20</v>
      </c>
      <c r="T119" s="195">
        <f t="shared" ca="1" si="67"/>
        <v>8893.5437562892548</v>
      </c>
      <c r="U119" s="191">
        <f t="shared" ca="1" si="52"/>
        <v>100</v>
      </c>
      <c r="V119" s="192">
        <f t="shared" ca="1" si="70"/>
        <v>9113.5437562892548</v>
      </c>
      <c r="W119" s="193">
        <v>120</v>
      </c>
      <c r="X119" s="193">
        <f t="shared" ca="1" si="39"/>
        <v>9233.5437562892548</v>
      </c>
      <c r="Y119" s="194">
        <f t="shared" ca="1" si="40"/>
        <v>220</v>
      </c>
      <c r="Z119" s="190">
        <f t="shared" ca="1" si="41"/>
        <v>9233.5437562892548</v>
      </c>
      <c r="AA119" s="195" cm="1">
        <f t="array" aca="1" ref="AA119" ca="1">_xll.RiskPert($B$27,$C$27,$D$27)</f>
        <v>99.666666666666671</v>
      </c>
      <c r="AB119" s="195">
        <f t="shared" ca="1" si="54"/>
        <v>9333.2104229559209</v>
      </c>
      <c r="AC119" s="191">
        <f t="shared" ca="1" si="42"/>
        <v>0</v>
      </c>
      <c r="AD119" s="192" cm="1">
        <f t="array" aca="1" ref="AD119" ca="1">IF(MOD(ROW()-42, 8) = 0,INDEX(AB:AB,ROW()),INDEX(AF:AF,ROW()-1))</f>
        <v>9458.2104229559209</v>
      </c>
      <c r="AE119" s="193" cm="1">
        <f t="array" aca="1" ref="AE119" ca="1">_xll.RiskUniform($B$30,$D$30)</f>
        <v>25</v>
      </c>
      <c r="AF119" s="193">
        <f t="shared" ca="1" si="68"/>
        <v>9483.2104229559209</v>
      </c>
      <c r="AG119" s="194">
        <f t="shared" ca="1" si="43"/>
        <v>224.66666666666606</v>
      </c>
      <c r="AH119" s="196" t="str">
        <f t="shared" ca="1" si="44"/>
        <v>Not Yet</v>
      </c>
      <c r="AI119" s="197">
        <f t="shared" ca="1" si="55"/>
        <v>1683.2104229559209</v>
      </c>
      <c r="AJ119" s="198" cm="1">
        <f t="array" aca="1" ref="AJ119" ca="1">_xll.RiskBernoulli(0.02)</f>
        <v>0.02</v>
      </c>
      <c r="AK119" s="188">
        <f t="shared" ca="1" si="56"/>
        <v>1683.2104229559209</v>
      </c>
      <c r="AL119" s="188">
        <f t="shared" ca="1" si="45"/>
        <v>820</v>
      </c>
      <c r="AM119" s="188">
        <f t="shared" ca="1" si="46"/>
        <v>100</v>
      </c>
      <c r="AN119" s="188">
        <f t="shared" ca="1" si="47"/>
        <v>220</v>
      </c>
      <c r="AO119" s="199">
        <f t="shared" ca="1" si="48"/>
        <v>224.66666666666606</v>
      </c>
      <c r="AP119" s="188">
        <f t="shared" ca="1" si="49"/>
        <v>0.02</v>
      </c>
      <c r="AQ119" s="188" t="str">
        <f t="shared" ca="1" si="57"/>
        <v/>
      </c>
      <c r="AR119" s="188">
        <f t="shared" ca="1" si="58"/>
        <v>1683.2104229559206</v>
      </c>
    </row>
    <row r="120" spans="2:44" x14ac:dyDescent="0.25">
      <c r="B120" s="189">
        <v>79</v>
      </c>
      <c r="C120" s="190" cm="1">
        <f t="array" aca="1" ref="C120" ca="1">_xll.RiskGamma(1,1/$B$5)</f>
        <v>100</v>
      </c>
      <c r="D120" s="191">
        <f t="shared" ca="1" si="59"/>
        <v>7900</v>
      </c>
      <c r="E120" s="192">
        <f t="shared" ca="1" si="60"/>
        <v>8680</v>
      </c>
      <c r="F120" s="193" cm="1">
        <f t="array" aca="1" ref="F120" ca="1">_xll.RiskPert($B$8,$E$8,$D$8)</f>
        <v>50</v>
      </c>
      <c r="G120" s="193">
        <f t="shared" ca="1" si="61"/>
        <v>8730</v>
      </c>
      <c r="H120" s="194">
        <f t="shared" ca="1" si="50"/>
        <v>830</v>
      </c>
      <c r="I120" s="190">
        <f t="shared" ca="1" si="62"/>
        <v>8730</v>
      </c>
      <c r="J120" s="195" cm="1">
        <f t="array" aca="1" ref="J120" ca="1">_xll.RiskUniform($B$12,$D$12)</f>
        <v>60</v>
      </c>
      <c r="K120" s="195">
        <f t="shared" ca="1" si="63"/>
        <v>8790</v>
      </c>
      <c r="L120" s="191">
        <f t="shared" ca="1" si="64"/>
        <v>0</v>
      </c>
      <c r="M120" s="192">
        <f t="shared" ca="1" si="69"/>
        <v>8790</v>
      </c>
      <c r="N120" s="193" cm="1">
        <f t="array" aca="1" ref="N120" ca="1">_xll.RiskWeibull($B$15,$C$15)</f>
        <v>93.543756289254645</v>
      </c>
      <c r="O120" s="193">
        <f t="shared" ca="1" si="65"/>
        <v>8883.5437562892548</v>
      </c>
      <c r="P120" s="194">
        <f t="shared" ca="1" si="51"/>
        <v>0</v>
      </c>
      <c r="Q120" s="190">
        <f t="shared" ca="1" si="66"/>
        <v>8883.5437562892548</v>
      </c>
      <c r="R120" s="195" cm="1">
        <f t="array" aca="1" ref="R120" ca="1">_xll.RiskGamma(_xll.RiskSimtable($B$18:$B$19),1/_xll.RiskSimtable($C$18:$C$19))</f>
        <v>100</v>
      </c>
      <c r="S120" s="195" cm="1">
        <f t="array" aca="1" ref="S120" ca="1">_xll.RiskUniform($B$21,$C$21)</f>
        <v>20</v>
      </c>
      <c r="T120" s="195">
        <f t="shared" ca="1" si="67"/>
        <v>9003.5437562892548</v>
      </c>
      <c r="U120" s="191">
        <f t="shared" ca="1" si="52"/>
        <v>100</v>
      </c>
      <c r="V120" s="192">
        <f t="shared" ca="1" si="70"/>
        <v>9113.5437562892548</v>
      </c>
      <c r="W120" s="193">
        <v>120</v>
      </c>
      <c r="X120" s="193">
        <f t="shared" ca="1" si="39"/>
        <v>9233.5437562892548</v>
      </c>
      <c r="Y120" s="194">
        <f t="shared" ca="1" si="40"/>
        <v>110</v>
      </c>
      <c r="Z120" s="190">
        <f t="shared" ca="1" si="41"/>
        <v>9233.5437562892548</v>
      </c>
      <c r="AA120" s="195" cm="1">
        <f t="array" aca="1" ref="AA120" ca="1">_xll.RiskPert($B$27,$C$27,$D$27)</f>
        <v>99.666666666666671</v>
      </c>
      <c r="AB120" s="195">
        <f t="shared" ca="1" si="54"/>
        <v>9333.2104229559209</v>
      </c>
      <c r="AC120" s="191">
        <f t="shared" ca="1" si="42"/>
        <v>0</v>
      </c>
      <c r="AD120" s="192" cm="1">
        <f t="array" aca="1" ref="AD120" ca="1">IF(MOD(ROW()-42, 8) = 0,INDEX(AB:AB,ROW()),INDEX(AF:AF,ROW()-1))</f>
        <v>9483.2104229559209</v>
      </c>
      <c r="AE120" s="193" cm="1">
        <f t="array" aca="1" ref="AE120" ca="1">_xll.RiskUniform($B$30,$D$30)</f>
        <v>25</v>
      </c>
      <c r="AF120" s="193">
        <f t="shared" ca="1" si="68"/>
        <v>9508.2104229559209</v>
      </c>
      <c r="AG120" s="194">
        <f t="shared" ca="1" si="43"/>
        <v>249.66666666666606</v>
      </c>
      <c r="AH120" s="196" t="str">
        <f t="shared" ca="1" si="44"/>
        <v>Not Yet</v>
      </c>
      <c r="AI120" s="197">
        <f t="shared" ca="1" si="55"/>
        <v>1608.2104229559209</v>
      </c>
      <c r="AJ120" s="198" cm="1">
        <f t="array" aca="1" ref="AJ120" ca="1">_xll.RiskBernoulli(0.02)</f>
        <v>0.02</v>
      </c>
      <c r="AK120" s="188">
        <f t="shared" ca="1" si="56"/>
        <v>1608.2104229559209</v>
      </c>
      <c r="AL120" s="188">
        <f t="shared" ca="1" si="45"/>
        <v>830</v>
      </c>
      <c r="AM120" s="188">
        <f t="shared" ca="1" si="46"/>
        <v>100</v>
      </c>
      <c r="AN120" s="188">
        <f t="shared" ca="1" si="47"/>
        <v>110</v>
      </c>
      <c r="AO120" s="199">
        <f t="shared" ca="1" si="48"/>
        <v>249.66666666666606</v>
      </c>
      <c r="AP120" s="188">
        <f t="shared" ca="1" si="49"/>
        <v>0.02</v>
      </c>
      <c r="AQ120" s="188" t="str">
        <f t="shared" ca="1" si="57"/>
        <v/>
      </c>
      <c r="AR120" s="188">
        <f t="shared" ca="1" si="58"/>
        <v>1608.2104229559206</v>
      </c>
    </row>
    <row r="121" spans="2:44" x14ac:dyDescent="0.25">
      <c r="B121" s="200">
        <v>80</v>
      </c>
      <c r="C121" s="201" cm="1">
        <f t="array" aca="1" ref="C121" ca="1">_xll.RiskGamma(1,1/$B$5)</f>
        <v>100</v>
      </c>
      <c r="D121" s="202">
        <f t="shared" ca="1" si="59"/>
        <v>8000</v>
      </c>
      <c r="E121" s="203">
        <f t="shared" ca="1" si="60"/>
        <v>8790</v>
      </c>
      <c r="F121" s="204" cm="1">
        <f t="array" aca="1" ref="F121" ca="1">_xll.RiskPert($B$8,$E$8,$D$8)</f>
        <v>50</v>
      </c>
      <c r="G121" s="204">
        <f t="shared" ca="1" si="61"/>
        <v>8840</v>
      </c>
      <c r="H121" s="205">
        <f t="shared" ca="1" si="50"/>
        <v>840</v>
      </c>
      <c r="I121" s="201">
        <f t="shared" ca="1" si="62"/>
        <v>8840</v>
      </c>
      <c r="J121" s="206" cm="1">
        <f t="array" aca="1" ref="J121" ca="1">_xll.RiskUniform($B$12,$D$12)</f>
        <v>60</v>
      </c>
      <c r="K121" s="206">
        <f t="shared" ca="1" si="63"/>
        <v>8900</v>
      </c>
      <c r="L121" s="202">
        <f t="shared" ca="1" si="64"/>
        <v>0</v>
      </c>
      <c r="M121" s="203">
        <f t="shared" ca="1" si="69"/>
        <v>8900</v>
      </c>
      <c r="N121" s="204" cm="1">
        <f t="array" aca="1" ref="N121" ca="1">_xll.RiskWeibull($B$15,$C$15)</f>
        <v>93.543756289254645</v>
      </c>
      <c r="O121" s="204">
        <f t="shared" ca="1" si="65"/>
        <v>8993.5437562892548</v>
      </c>
      <c r="P121" s="205">
        <f t="shared" ca="1" si="51"/>
        <v>0</v>
      </c>
      <c r="Q121" s="201">
        <f t="shared" ca="1" si="66"/>
        <v>8993.5437562892548</v>
      </c>
      <c r="R121" s="206" cm="1">
        <f t="array" aca="1" ref="R121" ca="1">_xll.RiskGamma(_xll.RiskSimtable($B$18:$B$19),1/_xll.RiskSimtable($C$18:$C$19))</f>
        <v>100</v>
      </c>
      <c r="S121" s="206" cm="1">
        <f t="array" aca="1" ref="S121" ca="1">_xll.RiskUniform($B$21,$C$21)</f>
        <v>20</v>
      </c>
      <c r="T121" s="206">
        <f t="shared" ca="1" si="67"/>
        <v>9113.5437562892548</v>
      </c>
      <c r="U121" s="202">
        <f t="shared" ca="1" si="52"/>
        <v>100</v>
      </c>
      <c r="V121" s="203">
        <f t="shared" ca="1" si="70"/>
        <v>9113.5437562892548</v>
      </c>
      <c r="W121" s="204">
        <v>120</v>
      </c>
      <c r="X121" s="204">
        <f t="shared" ca="1" si="39"/>
        <v>9233.5437562892548</v>
      </c>
      <c r="Y121" s="205">
        <f t="shared" ca="1" si="40"/>
        <v>0</v>
      </c>
      <c r="Z121" s="201">
        <f t="shared" ca="1" si="41"/>
        <v>9233.5437562892548</v>
      </c>
      <c r="AA121" s="206" cm="1">
        <f t="array" aca="1" ref="AA121" ca="1">_xll.RiskPert($B$27,$C$27,$D$27)</f>
        <v>99.666666666666671</v>
      </c>
      <c r="AB121" s="206">
        <f t="shared" ca="1" si="54"/>
        <v>9333.2104229559209</v>
      </c>
      <c r="AC121" s="202">
        <f t="shared" ca="1" si="42"/>
        <v>0</v>
      </c>
      <c r="AD121" s="203" cm="1">
        <f t="array" aca="1" ref="AD121" ca="1">IF(MOD(ROW()-42, 8) = 0,INDEX(AB:AB,ROW()),INDEX(AF:AF,ROW()-1))</f>
        <v>9508.2104229559209</v>
      </c>
      <c r="AE121" s="204" cm="1">
        <f t="array" aca="1" ref="AE121" ca="1">_xll.RiskUniform($B$30,$D$30)</f>
        <v>25</v>
      </c>
      <c r="AF121" s="204">
        <f t="shared" ca="1" si="68"/>
        <v>9533.2104229559209</v>
      </c>
      <c r="AG121" s="205">
        <f t="shared" ca="1" si="43"/>
        <v>274.66666666666606</v>
      </c>
      <c r="AH121" s="207" t="str">
        <f t="shared" ca="1" si="44"/>
        <v>Not Yet</v>
      </c>
      <c r="AI121" s="208">
        <f t="shared" ca="1" si="55"/>
        <v>1533.2104229559209</v>
      </c>
      <c r="AJ121" s="209" cm="1">
        <f t="array" aca="1" ref="AJ121" ca="1">_xll.RiskBernoulli(0.02)</f>
        <v>0.02</v>
      </c>
      <c r="AK121" s="210">
        <f t="shared" ca="1" si="56"/>
        <v>1533.2104229559209</v>
      </c>
      <c r="AL121" s="210">
        <f t="shared" ca="1" si="45"/>
        <v>840</v>
      </c>
      <c r="AM121" s="210">
        <f t="shared" ca="1" si="46"/>
        <v>100</v>
      </c>
      <c r="AN121" s="210">
        <f t="shared" ca="1" si="47"/>
        <v>0</v>
      </c>
      <c r="AO121" s="211">
        <f t="shared" ca="1" si="48"/>
        <v>274.66666666666606</v>
      </c>
      <c r="AP121" s="210">
        <f t="shared" ca="1" si="49"/>
        <v>0.02</v>
      </c>
      <c r="AQ121" s="210" t="str">
        <f t="shared" ca="1" si="57"/>
        <v/>
      </c>
      <c r="AR121" s="210">
        <f t="shared" ca="1" si="58"/>
        <v>1533.2104229559206</v>
      </c>
    </row>
    <row r="122" spans="2:44" x14ac:dyDescent="0.25">
      <c r="B122" s="176">
        <v>81</v>
      </c>
      <c r="C122" s="177" cm="1">
        <f t="array" aca="1" ref="C122" ca="1">_xll.RiskGamma(1,1/$B$5)</f>
        <v>100</v>
      </c>
      <c r="D122" s="178">
        <f t="shared" ca="1" si="59"/>
        <v>8100</v>
      </c>
      <c r="E122" s="179">
        <f t="shared" ca="1" si="60"/>
        <v>8900</v>
      </c>
      <c r="F122" s="180" cm="1">
        <f t="array" aca="1" ref="F122" ca="1">_xll.RiskPert($B$8,$E$8,$D$8)</f>
        <v>50</v>
      </c>
      <c r="G122" s="180">
        <f t="shared" ca="1" si="61"/>
        <v>8950</v>
      </c>
      <c r="H122" s="181">
        <f t="shared" ca="1" si="50"/>
        <v>850</v>
      </c>
      <c r="I122" s="177">
        <f t="shared" ca="1" si="62"/>
        <v>8950</v>
      </c>
      <c r="J122" s="182" cm="1">
        <f t="array" aca="1" ref="J122" ca="1">_xll.RiskUniform($B$12,$D$12)</f>
        <v>60</v>
      </c>
      <c r="K122" s="182">
        <f t="shared" ca="1" si="63"/>
        <v>9010</v>
      </c>
      <c r="L122" s="178">
        <f t="shared" ca="1" si="64"/>
        <v>0</v>
      </c>
      <c r="M122" s="179">
        <f t="shared" ca="1" si="69"/>
        <v>9010</v>
      </c>
      <c r="N122" s="180" cm="1">
        <f t="array" aca="1" ref="N122" ca="1">_xll.RiskWeibull($B$15,$C$15)</f>
        <v>93.543756289254645</v>
      </c>
      <c r="O122" s="180">
        <f t="shared" ca="1" si="65"/>
        <v>9103.5437562892548</v>
      </c>
      <c r="P122" s="181">
        <f t="shared" ca="1" si="51"/>
        <v>0</v>
      </c>
      <c r="Q122" s="177">
        <f t="shared" ca="1" si="66"/>
        <v>9103.5437562892548</v>
      </c>
      <c r="R122" s="182" cm="1">
        <f t="array" aca="1" ref="R122" ca="1">_xll.RiskGamma(_xll.RiskSimtable($B$18:$B$19),1/_xll.RiskSimtable($C$18:$C$19))</f>
        <v>100</v>
      </c>
      <c r="S122" s="182" cm="1">
        <f t="array" aca="1" ref="S122" ca="1">_xll.RiskUniform($B$21,$C$21)</f>
        <v>20</v>
      </c>
      <c r="T122" s="182">
        <f t="shared" ca="1" si="67"/>
        <v>9223.5437562892548</v>
      </c>
      <c r="U122" s="178">
        <f t="shared" ca="1" si="52"/>
        <v>100</v>
      </c>
      <c r="V122" s="179">
        <f ca="1">$T$129</f>
        <v>9993.5437562892548</v>
      </c>
      <c r="W122" s="180">
        <v>120</v>
      </c>
      <c r="X122" s="180">
        <f t="shared" ca="1" si="39"/>
        <v>10113.543756289255</v>
      </c>
      <c r="Y122" s="181">
        <f t="shared" ca="1" si="40"/>
        <v>770</v>
      </c>
      <c r="Z122" s="177">
        <f t="shared" ca="1" si="41"/>
        <v>10113.543756289255</v>
      </c>
      <c r="AA122" s="182" cm="1">
        <f t="array" aca="1" ref="AA122" ca="1">_xll.RiskPert($B$27,$C$27,$D$27)</f>
        <v>99.666666666666671</v>
      </c>
      <c r="AB122" s="182">
        <f t="shared" ca="1" si="54"/>
        <v>10213.210422955921</v>
      </c>
      <c r="AC122" s="178">
        <f t="shared" ca="1" si="42"/>
        <v>0</v>
      </c>
      <c r="AD122" s="179" cm="1">
        <f t="array" aca="1" ref="AD122" ca="1">IF(MOD(ROW()-42, 8) = 0,INDEX(AB:AB,ROW()),INDEX(AF:AF,ROW()-1))</f>
        <v>10213.210422955921</v>
      </c>
      <c r="AE122" s="180" cm="1">
        <f t="array" aca="1" ref="AE122" ca="1">_xll.RiskUniform($B$30,$D$30)</f>
        <v>25</v>
      </c>
      <c r="AF122" s="180">
        <f t="shared" ca="1" si="68"/>
        <v>10238.210422955921</v>
      </c>
      <c r="AG122" s="181">
        <f t="shared" ca="1" si="43"/>
        <v>99.66666666666606</v>
      </c>
      <c r="AH122" s="183" t="str">
        <f t="shared" ca="1" si="44"/>
        <v>Stop,Reached</v>
      </c>
      <c r="AI122" s="184">
        <f t="shared" ca="1" si="55"/>
        <v>2138.2104229559209</v>
      </c>
      <c r="AJ122" s="185" cm="1">
        <f t="array" aca="1" ref="AJ122" ca="1">_xll.RiskBernoulli(0.02)</f>
        <v>0.02</v>
      </c>
      <c r="AK122" s="186" t="str">
        <f t="shared" ca="1" si="56"/>
        <v/>
      </c>
      <c r="AL122" s="186" t="str">
        <f t="shared" ca="1" si="45"/>
        <v/>
      </c>
      <c r="AM122" s="186" t="str">
        <f t="shared" ca="1" si="46"/>
        <v/>
      </c>
      <c r="AN122" s="186" t="str">
        <f t="shared" ca="1" si="47"/>
        <v/>
      </c>
      <c r="AO122" s="187" t="str">
        <f t="shared" ca="1" si="48"/>
        <v/>
      </c>
      <c r="AP122" s="188" t="str">
        <f t="shared" ca="1" si="49"/>
        <v/>
      </c>
      <c r="AQ122" s="186" t="str">
        <f ca="1">IF(AK122&lt;=1440,1," ")</f>
        <v xml:space="preserve"> </v>
      </c>
      <c r="AR122" s="186">
        <f t="shared" ca="1" si="58"/>
        <v>2138.2104229559209</v>
      </c>
    </row>
    <row r="123" spans="2:44" x14ac:dyDescent="0.25">
      <c r="B123" s="189">
        <v>82</v>
      </c>
      <c r="C123" s="190" cm="1">
        <f t="array" aca="1" ref="C123" ca="1">_xll.RiskGamma(1,1/$B$5)</f>
        <v>100</v>
      </c>
      <c r="D123" s="191">
        <f t="shared" ca="1" si="59"/>
        <v>8200</v>
      </c>
      <c r="E123" s="192">
        <f t="shared" ca="1" si="60"/>
        <v>9010</v>
      </c>
      <c r="F123" s="193" cm="1">
        <f t="array" aca="1" ref="F123" ca="1">_xll.RiskPert($B$8,$E$8,$D$8)</f>
        <v>50</v>
      </c>
      <c r="G123" s="193">
        <f t="shared" ca="1" si="61"/>
        <v>9060</v>
      </c>
      <c r="H123" s="194">
        <f t="shared" ca="1" si="50"/>
        <v>860</v>
      </c>
      <c r="I123" s="190">
        <f t="shared" ca="1" si="62"/>
        <v>9060</v>
      </c>
      <c r="J123" s="195" cm="1">
        <f t="array" aca="1" ref="J123" ca="1">_xll.RiskUniform($B$12,$D$12)</f>
        <v>60</v>
      </c>
      <c r="K123" s="195">
        <f t="shared" ca="1" si="63"/>
        <v>9120</v>
      </c>
      <c r="L123" s="191">
        <f t="shared" ca="1" si="64"/>
        <v>0</v>
      </c>
      <c r="M123" s="192">
        <f t="shared" ca="1" si="69"/>
        <v>9120</v>
      </c>
      <c r="N123" s="193" cm="1">
        <f t="array" aca="1" ref="N123" ca="1">_xll.RiskWeibull($B$15,$C$15)</f>
        <v>93.543756289254645</v>
      </c>
      <c r="O123" s="193">
        <f t="shared" ca="1" si="65"/>
        <v>9213.5437562892548</v>
      </c>
      <c r="P123" s="194">
        <f t="shared" ca="1" si="51"/>
        <v>0</v>
      </c>
      <c r="Q123" s="190">
        <f t="shared" ca="1" si="66"/>
        <v>9213.5437562892548</v>
      </c>
      <c r="R123" s="195" cm="1">
        <f t="array" aca="1" ref="R123" ca="1">_xll.RiskGamma(_xll.RiskSimtable($B$18:$B$19),1/_xll.RiskSimtable($C$18:$C$19))</f>
        <v>100</v>
      </c>
      <c r="S123" s="195" cm="1">
        <f t="array" aca="1" ref="S123" ca="1">_xll.RiskUniform($B$21,$C$21)</f>
        <v>20</v>
      </c>
      <c r="T123" s="195">
        <f t="shared" ca="1" si="67"/>
        <v>9333.5437562892548</v>
      </c>
      <c r="U123" s="191">
        <f t="shared" ca="1" si="52"/>
        <v>100</v>
      </c>
      <c r="V123" s="192">
        <f t="shared" ref="V123:V129" ca="1" si="71">$T$129</f>
        <v>9993.5437562892548</v>
      </c>
      <c r="W123" s="193">
        <v>120</v>
      </c>
      <c r="X123" s="193">
        <f t="shared" ca="1" si="39"/>
        <v>10113.543756289255</v>
      </c>
      <c r="Y123" s="194">
        <f t="shared" ca="1" si="40"/>
        <v>660</v>
      </c>
      <c r="Z123" s="190">
        <f t="shared" ca="1" si="41"/>
        <v>10113.543756289255</v>
      </c>
      <c r="AA123" s="195" cm="1">
        <f t="array" aca="1" ref="AA123" ca="1">_xll.RiskPert($B$27,$C$27,$D$27)</f>
        <v>99.666666666666671</v>
      </c>
      <c r="AB123" s="195">
        <f t="shared" ca="1" si="54"/>
        <v>10213.210422955921</v>
      </c>
      <c r="AC123" s="191">
        <f t="shared" ca="1" si="42"/>
        <v>0</v>
      </c>
      <c r="AD123" s="192" cm="1">
        <f t="array" aca="1" ref="AD123" ca="1">IF(MOD(ROW()-42, 8) = 0,INDEX(AB:AB,ROW()),INDEX(AF:AF,ROW()-1))</f>
        <v>10238.210422955921</v>
      </c>
      <c r="AE123" s="193" cm="1">
        <f t="array" aca="1" ref="AE123" ca="1">_xll.RiskUniform($B$30,$D$30)</f>
        <v>25</v>
      </c>
      <c r="AF123" s="193">
        <f t="shared" ca="1" si="68"/>
        <v>10263.210422955921</v>
      </c>
      <c r="AG123" s="194">
        <f t="shared" ca="1" si="43"/>
        <v>124.66666666666606</v>
      </c>
      <c r="AH123" s="196" t="str">
        <f t="shared" ca="1" si="44"/>
        <v>Stop,Reached</v>
      </c>
      <c r="AI123" s="197">
        <f t="shared" ca="1" si="55"/>
        <v>2063.2104229559209</v>
      </c>
      <c r="AJ123" s="198" cm="1">
        <f t="array" aca="1" ref="AJ123" ca="1">_xll.RiskBernoulli(0.02)</f>
        <v>0.02</v>
      </c>
      <c r="AK123" s="188" t="str">
        <f t="shared" ca="1" si="56"/>
        <v/>
      </c>
      <c r="AL123" s="188" t="str">
        <f t="shared" ca="1" si="45"/>
        <v/>
      </c>
      <c r="AM123" s="188" t="str">
        <f t="shared" ca="1" si="46"/>
        <v/>
      </c>
      <c r="AN123" s="188" t="str">
        <f t="shared" ca="1" si="47"/>
        <v/>
      </c>
      <c r="AO123" s="199" t="str">
        <f t="shared" ca="1" si="48"/>
        <v/>
      </c>
      <c r="AP123" s="188" t="str">
        <f t="shared" ca="1" si="49"/>
        <v/>
      </c>
      <c r="AQ123" s="188" t="str">
        <f t="shared" ca="1" si="57"/>
        <v/>
      </c>
      <c r="AR123" s="188">
        <f t="shared" ca="1" si="58"/>
        <v>2063.2104229559209</v>
      </c>
    </row>
    <row r="124" spans="2:44" x14ac:dyDescent="0.25">
      <c r="B124" s="189">
        <v>83</v>
      </c>
      <c r="C124" s="190" cm="1">
        <f t="array" aca="1" ref="C124" ca="1">_xll.RiskGamma(1,1/$B$5)</f>
        <v>100</v>
      </c>
      <c r="D124" s="191">
        <f t="shared" ca="1" si="59"/>
        <v>8300</v>
      </c>
      <c r="E124" s="192">
        <f t="shared" ca="1" si="60"/>
        <v>9120</v>
      </c>
      <c r="F124" s="193" cm="1">
        <f t="array" aca="1" ref="F124" ca="1">_xll.RiskPert($B$8,$E$8,$D$8)</f>
        <v>50</v>
      </c>
      <c r="G124" s="193">
        <f t="shared" ca="1" si="61"/>
        <v>9170</v>
      </c>
      <c r="H124" s="194">
        <f t="shared" ca="1" si="50"/>
        <v>870</v>
      </c>
      <c r="I124" s="190">
        <f t="shared" ca="1" si="62"/>
        <v>9170</v>
      </c>
      <c r="J124" s="195" cm="1">
        <f t="array" aca="1" ref="J124" ca="1">_xll.RiskUniform($B$12,$D$12)</f>
        <v>60</v>
      </c>
      <c r="K124" s="195">
        <f t="shared" ca="1" si="63"/>
        <v>9230</v>
      </c>
      <c r="L124" s="191">
        <f t="shared" ca="1" si="64"/>
        <v>0</v>
      </c>
      <c r="M124" s="192">
        <f t="shared" ca="1" si="69"/>
        <v>9230</v>
      </c>
      <c r="N124" s="193" cm="1">
        <f t="array" aca="1" ref="N124" ca="1">_xll.RiskWeibull($B$15,$C$15)</f>
        <v>93.543756289254645</v>
      </c>
      <c r="O124" s="193">
        <f t="shared" ca="1" si="65"/>
        <v>9323.5437562892548</v>
      </c>
      <c r="P124" s="194">
        <f t="shared" ca="1" si="51"/>
        <v>0</v>
      </c>
      <c r="Q124" s="190">
        <f t="shared" ca="1" si="66"/>
        <v>9323.5437562892548</v>
      </c>
      <c r="R124" s="195" cm="1">
        <f t="array" aca="1" ref="R124" ca="1">_xll.RiskGamma(_xll.RiskSimtable($B$18:$B$19),1/_xll.RiskSimtable($C$18:$C$19))</f>
        <v>100</v>
      </c>
      <c r="S124" s="195" cm="1">
        <f t="array" aca="1" ref="S124" ca="1">_xll.RiskUniform($B$21,$C$21)</f>
        <v>20</v>
      </c>
      <c r="T124" s="195">
        <f t="shared" ca="1" si="67"/>
        <v>9443.5437562892548</v>
      </c>
      <c r="U124" s="191">
        <f t="shared" ca="1" si="52"/>
        <v>100</v>
      </c>
      <c r="V124" s="192">
        <f t="shared" ca="1" si="71"/>
        <v>9993.5437562892548</v>
      </c>
      <c r="W124" s="193">
        <v>120</v>
      </c>
      <c r="X124" s="193">
        <f t="shared" ca="1" si="39"/>
        <v>10113.543756289255</v>
      </c>
      <c r="Y124" s="194">
        <f t="shared" ca="1" si="40"/>
        <v>550</v>
      </c>
      <c r="Z124" s="190">
        <f t="shared" ca="1" si="41"/>
        <v>10113.543756289255</v>
      </c>
      <c r="AA124" s="195" cm="1">
        <f t="array" aca="1" ref="AA124" ca="1">_xll.RiskPert($B$27,$C$27,$D$27)</f>
        <v>99.666666666666671</v>
      </c>
      <c r="AB124" s="195">
        <f t="shared" ca="1" si="54"/>
        <v>10213.210422955921</v>
      </c>
      <c r="AC124" s="191">
        <f t="shared" ca="1" si="42"/>
        <v>0</v>
      </c>
      <c r="AD124" s="192" cm="1">
        <f t="array" aca="1" ref="AD124" ca="1">IF(MOD(ROW()-42, 8) = 0,INDEX(AB:AB,ROW()),INDEX(AF:AF,ROW()-1))</f>
        <v>10263.210422955921</v>
      </c>
      <c r="AE124" s="193" cm="1">
        <f t="array" aca="1" ref="AE124" ca="1">_xll.RiskUniform($B$30,$D$30)</f>
        <v>25</v>
      </c>
      <c r="AF124" s="193">
        <f t="shared" ca="1" si="68"/>
        <v>10288.210422955921</v>
      </c>
      <c r="AG124" s="194">
        <f t="shared" ca="1" si="43"/>
        <v>149.66666666666606</v>
      </c>
      <c r="AH124" s="196" t="str">
        <f t="shared" ca="1" si="44"/>
        <v>Stop,Reached</v>
      </c>
      <c r="AI124" s="197">
        <f t="shared" ca="1" si="55"/>
        <v>1988.2104229559209</v>
      </c>
      <c r="AJ124" s="198" cm="1">
        <f t="array" aca="1" ref="AJ124" ca="1">_xll.RiskBernoulli(0.02)</f>
        <v>0.02</v>
      </c>
      <c r="AK124" s="188" t="str">
        <f t="shared" ca="1" si="56"/>
        <v/>
      </c>
      <c r="AL124" s="188" t="str">
        <f t="shared" ca="1" si="45"/>
        <v/>
      </c>
      <c r="AM124" s="188" t="str">
        <f t="shared" ca="1" si="46"/>
        <v/>
      </c>
      <c r="AN124" s="188" t="str">
        <f t="shared" ca="1" si="47"/>
        <v/>
      </c>
      <c r="AO124" s="199" t="str">
        <f t="shared" ca="1" si="48"/>
        <v/>
      </c>
      <c r="AP124" s="188" t="str">
        <f t="shared" ca="1" si="49"/>
        <v/>
      </c>
      <c r="AQ124" s="188" t="str">
        <f t="shared" ca="1" si="57"/>
        <v/>
      </c>
      <c r="AR124" s="188">
        <f t="shared" ca="1" si="58"/>
        <v>1988.2104229559206</v>
      </c>
    </row>
    <row r="125" spans="2:44" x14ac:dyDescent="0.25">
      <c r="B125" s="189">
        <v>84</v>
      </c>
      <c r="C125" s="190" cm="1">
        <f t="array" aca="1" ref="C125" ca="1">_xll.RiskGamma(1,1/$B$5)</f>
        <v>100</v>
      </c>
      <c r="D125" s="191">
        <f t="shared" ca="1" si="59"/>
        <v>8400</v>
      </c>
      <c r="E125" s="192">
        <f t="shared" ca="1" si="60"/>
        <v>9230</v>
      </c>
      <c r="F125" s="193" cm="1">
        <f t="array" aca="1" ref="F125" ca="1">_xll.RiskPert($B$8,$E$8,$D$8)</f>
        <v>50</v>
      </c>
      <c r="G125" s="193">
        <f t="shared" ca="1" si="61"/>
        <v>9280</v>
      </c>
      <c r="H125" s="194">
        <f t="shared" ca="1" si="50"/>
        <v>880</v>
      </c>
      <c r="I125" s="190">
        <f t="shared" ca="1" si="62"/>
        <v>9280</v>
      </c>
      <c r="J125" s="195" cm="1">
        <f t="array" aca="1" ref="J125" ca="1">_xll.RiskUniform($B$12,$D$12)</f>
        <v>60</v>
      </c>
      <c r="K125" s="195">
        <f t="shared" ca="1" si="63"/>
        <v>9340</v>
      </c>
      <c r="L125" s="191">
        <f t="shared" ca="1" si="64"/>
        <v>0</v>
      </c>
      <c r="M125" s="192">
        <f t="shared" ca="1" si="69"/>
        <v>9340</v>
      </c>
      <c r="N125" s="193" cm="1">
        <f t="array" aca="1" ref="N125" ca="1">_xll.RiskWeibull($B$15,$C$15)</f>
        <v>93.543756289254645</v>
      </c>
      <c r="O125" s="193">
        <f t="shared" ca="1" si="65"/>
        <v>9433.5437562892548</v>
      </c>
      <c r="P125" s="194">
        <f t="shared" ca="1" si="51"/>
        <v>0</v>
      </c>
      <c r="Q125" s="190">
        <f t="shared" ca="1" si="66"/>
        <v>9433.5437562892548</v>
      </c>
      <c r="R125" s="195" cm="1">
        <f t="array" aca="1" ref="R125" ca="1">_xll.RiskGamma(_xll.RiskSimtable($B$18:$B$19),1/_xll.RiskSimtable($C$18:$C$19))</f>
        <v>100</v>
      </c>
      <c r="S125" s="195" cm="1">
        <f t="array" aca="1" ref="S125" ca="1">_xll.RiskUniform($B$21,$C$21)</f>
        <v>20</v>
      </c>
      <c r="T125" s="195">
        <f t="shared" ca="1" si="67"/>
        <v>9553.5437562892548</v>
      </c>
      <c r="U125" s="191">
        <f t="shared" ca="1" si="52"/>
        <v>100</v>
      </c>
      <c r="V125" s="192">
        <f t="shared" ca="1" si="71"/>
        <v>9993.5437562892548</v>
      </c>
      <c r="W125" s="193">
        <v>120</v>
      </c>
      <c r="X125" s="193">
        <f t="shared" ca="1" si="39"/>
        <v>10113.543756289255</v>
      </c>
      <c r="Y125" s="194">
        <f t="shared" ca="1" si="40"/>
        <v>440</v>
      </c>
      <c r="Z125" s="190">
        <f t="shared" ca="1" si="41"/>
        <v>10113.543756289255</v>
      </c>
      <c r="AA125" s="195" cm="1">
        <f t="array" aca="1" ref="AA125" ca="1">_xll.RiskPert($B$27,$C$27,$D$27)</f>
        <v>99.666666666666671</v>
      </c>
      <c r="AB125" s="195">
        <f t="shared" ca="1" si="54"/>
        <v>10213.210422955921</v>
      </c>
      <c r="AC125" s="191">
        <f t="shared" ca="1" si="42"/>
        <v>0</v>
      </c>
      <c r="AD125" s="192" cm="1">
        <f t="array" aca="1" ref="AD125" ca="1">IF(MOD(ROW()-42, 8) = 0,INDEX(AB:AB,ROW()),INDEX(AF:AF,ROW()-1))</f>
        <v>10288.210422955921</v>
      </c>
      <c r="AE125" s="193" cm="1">
        <f t="array" aca="1" ref="AE125" ca="1">_xll.RiskUniform($B$30,$D$30)</f>
        <v>25</v>
      </c>
      <c r="AF125" s="193">
        <f t="shared" ca="1" si="68"/>
        <v>10313.210422955921</v>
      </c>
      <c r="AG125" s="194">
        <f t="shared" ca="1" si="43"/>
        <v>174.66666666666606</v>
      </c>
      <c r="AH125" s="196" t="str">
        <f t="shared" ca="1" si="44"/>
        <v>Stop,Reached</v>
      </c>
      <c r="AI125" s="197">
        <f t="shared" ca="1" si="55"/>
        <v>1913.2104229559209</v>
      </c>
      <c r="AJ125" s="198" cm="1">
        <f t="array" aca="1" ref="AJ125" ca="1">_xll.RiskBernoulli(0.02)</f>
        <v>0.02</v>
      </c>
      <c r="AK125" s="188" t="str">
        <f t="shared" ca="1" si="56"/>
        <v/>
      </c>
      <c r="AL125" s="188" t="str">
        <f t="shared" ca="1" si="45"/>
        <v/>
      </c>
      <c r="AM125" s="188" t="str">
        <f t="shared" ca="1" si="46"/>
        <v/>
      </c>
      <c r="AN125" s="188" t="str">
        <f t="shared" ca="1" si="47"/>
        <v/>
      </c>
      <c r="AO125" s="199" t="str">
        <f t="shared" ca="1" si="48"/>
        <v/>
      </c>
      <c r="AP125" s="188" t="str">
        <f t="shared" ca="1" si="49"/>
        <v/>
      </c>
      <c r="AQ125" s="188" t="str">
        <f t="shared" ca="1" si="57"/>
        <v/>
      </c>
      <c r="AR125" s="188">
        <f t="shared" ca="1" si="58"/>
        <v>1913.2104229559206</v>
      </c>
    </row>
    <row r="126" spans="2:44" x14ac:dyDescent="0.25">
      <c r="B126" s="189">
        <v>85</v>
      </c>
      <c r="C126" s="190" cm="1">
        <f t="array" aca="1" ref="C126" ca="1">_xll.RiskGamma(1,1/$B$5)</f>
        <v>100</v>
      </c>
      <c r="D126" s="191">
        <f t="shared" ca="1" si="59"/>
        <v>8500</v>
      </c>
      <c r="E126" s="192">
        <f t="shared" ca="1" si="60"/>
        <v>9340</v>
      </c>
      <c r="F126" s="193" cm="1">
        <f t="array" aca="1" ref="F126" ca="1">_xll.RiskPert($B$8,$E$8,$D$8)</f>
        <v>50</v>
      </c>
      <c r="G126" s="193">
        <f t="shared" ca="1" si="61"/>
        <v>9390</v>
      </c>
      <c r="H126" s="194">
        <f t="shared" ca="1" si="50"/>
        <v>890</v>
      </c>
      <c r="I126" s="190">
        <f t="shared" ca="1" si="62"/>
        <v>9390</v>
      </c>
      <c r="J126" s="195" cm="1">
        <f t="array" aca="1" ref="J126" ca="1">_xll.RiskUniform($B$12,$D$12)</f>
        <v>60</v>
      </c>
      <c r="K126" s="195">
        <f t="shared" ca="1" si="63"/>
        <v>9450</v>
      </c>
      <c r="L126" s="191">
        <f t="shared" ca="1" si="64"/>
        <v>0</v>
      </c>
      <c r="M126" s="192">
        <f t="shared" ca="1" si="69"/>
        <v>9450</v>
      </c>
      <c r="N126" s="193" cm="1">
        <f t="array" aca="1" ref="N126" ca="1">_xll.RiskWeibull($B$15,$C$15)</f>
        <v>93.543756289254645</v>
      </c>
      <c r="O126" s="193">
        <f t="shared" ca="1" si="65"/>
        <v>9543.5437562892548</v>
      </c>
      <c r="P126" s="194">
        <f t="shared" ca="1" si="51"/>
        <v>0</v>
      </c>
      <c r="Q126" s="190">
        <f t="shared" ca="1" si="66"/>
        <v>9543.5437562892548</v>
      </c>
      <c r="R126" s="195" cm="1">
        <f t="array" aca="1" ref="R126" ca="1">_xll.RiskGamma(_xll.RiskSimtable($B$18:$B$19),1/_xll.RiskSimtable($C$18:$C$19))</f>
        <v>100</v>
      </c>
      <c r="S126" s="195" cm="1">
        <f t="array" aca="1" ref="S126" ca="1">_xll.RiskUniform($B$21,$C$21)</f>
        <v>20</v>
      </c>
      <c r="T126" s="195">
        <f t="shared" ca="1" si="67"/>
        <v>9663.5437562892548</v>
      </c>
      <c r="U126" s="191">
        <f t="shared" ca="1" si="52"/>
        <v>100</v>
      </c>
      <c r="V126" s="192">
        <f t="shared" ca="1" si="71"/>
        <v>9993.5437562892548</v>
      </c>
      <c r="W126" s="193">
        <v>120</v>
      </c>
      <c r="X126" s="193">
        <f t="shared" ca="1" si="39"/>
        <v>10113.543756289255</v>
      </c>
      <c r="Y126" s="194">
        <f t="shared" ca="1" si="40"/>
        <v>330</v>
      </c>
      <c r="Z126" s="190">
        <f t="shared" ca="1" si="41"/>
        <v>10113.543756289255</v>
      </c>
      <c r="AA126" s="195" cm="1">
        <f t="array" aca="1" ref="AA126" ca="1">_xll.RiskPert($B$27,$C$27,$D$27)</f>
        <v>99.666666666666671</v>
      </c>
      <c r="AB126" s="195">
        <f t="shared" ca="1" si="54"/>
        <v>10213.210422955921</v>
      </c>
      <c r="AC126" s="191">
        <f t="shared" ca="1" si="42"/>
        <v>0</v>
      </c>
      <c r="AD126" s="192" cm="1">
        <f t="array" aca="1" ref="AD126" ca="1">IF(MOD(ROW()-42, 8) = 0,INDEX(AB:AB,ROW()),INDEX(AF:AF,ROW()-1))</f>
        <v>10313.210422955921</v>
      </c>
      <c r="AE126" s="193" cm="1">
        <f t="array" aca="1" ref="AE126" ca="1">_xll.RiskUniform($B$30,$D$30)</f>
        <v>25</v>
      </c>
      <c r="AF126" s="193">
        <f t="shared" ca="1" si="68"/>
        <v>10338.210422955921</v>
      </c>
      <c r="AG126" s="194">
        <f t="shared" ca="1" si="43"/>
        <v>199.66666666666606</v>
      </c>
      <c r="AH126" s="196" t="str">
        <f t="shared" ca="1" si="44"/>
        <v>Stop,Reached</v>
      </c>
      <c r="AI126" s="197">
        <f t="shared" ca="1" si="55"/>
        <v>1838.2104229559209</v>
      </c>
      <c r="AJ126" s="198" cm="1">
        <f t="array" aca="1" ref="AJ126" ca="1">_xll.RiskBernoulli(0.02)</f>
        <v>0.02</v>
      </c>
      <c r="AK126" s="188" t="str">
        <f t="shared" ca="1" si="56"/>
        <v/>
      </c>
      <c r="AL126" s="188" t="str">
        <f t="shared" ca="1" si="45"/>
        <v/>
      </c>
      <c r="AM126" s="188" t="str">
        <f t="shared" ca="1" si="46"/>
        <v/>
      </c>
      <c r="AN126" s="188" t="str">
        <f t="shared" ca="1" si="47"/>
        <v/>
      </c>
      <c r="AO126" s="199" t="str">
        <f t="shared" ca="1" si="48"/>
        <v/>
      </c>
      <c r="AP126" s="188" t="str">
        <f t="shared" ca="1" si="49"/>
        <v/>
      </c>
      <c r="AQ126" s="188" t="str">
        <f t="shared" ca="1" si="57"/>
        <v/>
      </c>
      <c r="AR126" s="188">
        <f t="shared" ca="1" si="58"/>
        <v>1838.2104229559206</v>
      </c>
    </row>
    <row r="127" spans="2:44" x14ac:dyDescent="0.25">
      <c r="B127" s="189">
        <v>86</v>
      </c>
      <c r="C127" s="190" cm="1">
        <f t="array" aca="1" ref="C127" ca="1">_xll.RiskGamma(1,1/$B$5)</f>
        <v>100</v>
      </c>
      <c r="D127" s="191">
        <f t="shared" ca="1" si="59"/>
        <v>8600</v>
      </c>
      <c r="E127" s="192">
        <f t="shared" ca="1" si="60"/>
        <v>9450</v>
      </c>
      <c r="F127" s="193" cm="1">
        <f t="array" aca="1" ref="F127" ca="1">_xll.RiskPert($B$8,$E$8,$D$8)</f>
        <v>50</v>
      </c>
      <c r="G127" s="193">
        <f t="shared" ca="1" si="61"/>
        <v>9500</v>
      </c>
      <c r="H127" s="194">
        <f t="shared" ca="1" si="50"/>
        <v>900</v>
      </c>
      <c r="I127" s="190">
        <f t="shared" ca="1" si="62"/>
        <v>9500</v>
      </c>
      <c r="J127" s="195" cm="1">
        <f t="array" aca="1" ref="J127" ca="1">_xll.RiskUniform($B$12,$D$12)</f>
        <v>60</v>
      </c>
      <c r="K127" s="195">
        <f t="shared" ca="1" si="63"/>
        <v>9560</v>
      </c>
      <c r="L127" s="191">
        <f t="shared" ca="1" si="64"/>
        <v>0</v>
      </c>
      <c r="M127" s="192">
        <f t="shared" ca="1" si="69"/>
        <v>9560</v>
      </c>
      <c r="N127" s="193" cm="1">
        <f t="array" aca="1" ref="N127" ca="1">_xll.RiskWeibull($B$15,$C$15)</f>
        <v>93.543756289254645</v>
      </c>
      <c r="O127" s="193">
        <f t="shared" ca="1" si="65"/>
        <v>9653.5437562892548</v>
      </c>
      <c r="P127" s="194">
        <f t="shared" ca="1" si="51"/>
        <v>0</v>
      </c>
      <c r="Q127" s="190">
        <f t="shared" ca="1" si="66"/>
        <v>9653.5437562892548</v>
      </c>
      <c r="R127" s="195" cm="1">
        <f t="array" aca="1" ref="R127" ca="1">_xll.RiskGamma(_xll.RiskSimtable($B$18:$B$19),1/_xll.RiskSimtable($C$18:$C$19))</f>
        <v>100</v>
      </c>
      <c r="S127" s="195" cm="1">
        <f t="array" aca="1" ref="S127" ca="1">_xll.RiskUniform($B$21,$C$21)</f>
        <v>20</v>
      </c>
      <c r="T127" s="195">
        <f t="shared" ca="1" si="67"/>
        <v>9773.5437562892548</v>
      </c>
      <c r="U127" s="191">
        <f t="shared" ca="1" si="52"/>
        <v>100</v>
      </c>
      <c r="V127" s="192">
        <f t="shared" ca="1" si="71"/>
        <v>9993.5437562892548</v>
      </c>
      <c r="W127" s="193">
        <v>120</v>
      </c>
      <c r="X127" s="193">
        <f t="shared" ca="1" si="39"/>
        <v>10113.543756289255</v>
      </c>
      <c r="Y127" s="194">
        <f t="shared" ca="1" si="40"/>
        <v>220</v>
      </c>
      <c r="Z127" s="190">
        <f t="shared" ca="1" si="41"/>
        <v>10113.543756289255</v>
      </c>
      <c r="AA127" s="195" cm="1">
        <f t="array" aca="1" ref="AA127" ca="1">_xll.RiskPert($B$27,$C$27,$D$27)</f>
        <v>99.666666666666671</v>
      </c>
      <c r="AB127" s="195">
        <f t="shared" ca="1" si="54"/>
        <v>10213.210422955921</v>
      </c>
      <c r="AC127" s="191">
        <f t="shared" ca="1" si="42"/>
        <v>0</v>
      </c>
      <c r="AD127" s="192" cm="1">
        <f t="array" aca="1" ref="AD127" ca="1">IF(MOD(ROW()-42, 8) = 0,INDEX(AB:AB,ROW()),INDEX(AF:AF,ROW()-1))</f>
        <v>10338.210422955921</v>
      </c>
      <c r="AE127" s="193" cm="1">
        <f t="array" aca="1" ref="AE127" ca="1">_xll.RiskUniform($B$30,$D$30)</f>
        <v>25</v>
      </c>
      <c r="AF127" s="193">
        <f t="shared" ca="1" si="68"/>
        <v>10363.210422955921</v>
      </c>
      <c r="AG127" s="194">
        <f t="shared" ca="1" si="43"/>
        <v>224.66666666666606</v>
      </c>
      <c r="AH127" s="196" t="str">
        <f t="shared" ca="1" si="44"/>
        <v>Stop,Reached</v>
      </c>
      <c r="AI127" s="197">
        <f t="shared" ca="1" si="55"/>
        <v>1763.2104229559209</v>
      </c>
      <c r="AJ127" s="198" cm="1">
        <f t="array" aca="1" ref="AJ127" ca="1">_xll.RiskBernoulli(0.02)</f>
        <v>0.02</v>
      </c>
      <c r="AK127" s="188" t="str">
        <f t="shared" ca="1" si="56"/>
        <v/>
      </c>
      <c r="AL127" s="188" t="str">
        <f t="shared" ca="1" si="45"/>
        <v/>
      </c>
      <c r="AM127" s="188" t="str">
        <f t="shared" ca="1" si="46"/>
        <v/>
      </c>
      <c r="AN127" s="188" t="str">
        <f t="shared" ca="1" si="47"/>
        <v/>
      </c>
      <c r="AO127" s="199" t="str">
        <f t="shared" ca="1" si="48"/>
        <v/>
      </c>
      <c r="AP127" s="188" t="str">
        <f t="shared" ca="1" si="49"/>
        <v/>
      </c>
      <c r="AQ127" s="188" t="str">
        <f t="shared" ca="1" si="57"/>
        <v/>
      </c>
      <c r="AR127" s="188">
        <f t="shared" ca="1" si="58"/>
        <v>1763.2104229559206</v>
      </c>
    </row>
    <row r="128" spans="2:44" x14ac:dyDescent="0.25">
      <c r="B128" s="189">
        <v>87</v>
      </c>
      <c r="C128" s="190" cm="1">
        <f t="array" aca="1" ref="C128" ca="1">_xll.RiskGamma(1,1/$B$5)</f>
        <v>100</v>
      </c>
      <c r="D128" s="191">
        <f t="shared" ca="1" si="59"/>
        <v>8700</v>
      </c>
      <c r="E128" s="192">
        <f t="shared" ca="1" si="60"/>
        <v>9560</v>
      </c>
      <c r="F128" s="193" cm="1">
        <f t="array" aca="1" ref="F128" ca="1">_xll.RiskPert($B$8,$E$8,$D$8)</f>
        <v>50</v>
      </c>
      <c r="G128" s="193">
        <f t="shared" ca="1" si="61"/>
        <v>9610</v>
      </c>
      <c r="H128" s="194">
        <f t="shared" ca="1" si="50"/>
        <v>910</v>
      </c>
      <c r="I128" s="190">
        <f t="shared" ca="1" si="62"/>
        <v>9610</v>
      </c>
      <c r="J128" s="195" cm="1">
        <f t="array" aca="1" ref="J128" ca="1">_xll.RiskUniform($B$12,$D$12)</f>
        <v>60</v>
      </c>
      <c r="K128" s="195">
        <f t="shared" ca="1" si="63"/>
        <v>9670</v>
      </c>
      <c r="L128" s="191">
        <f t="shared" ca="1" si="64"/>
        <v>0</v>
      </c>
      <c r="M128" s="192">
        <f t="shared" ca="1" si="69"/>
        <v>9670</v>
      </c>
      <c r="N128" s="193" cm="1">
        <f t="array" aca="1" ref="N128" ca="1">_xll.RiskWeibull($B$15,$C$15)</f>
        <v>93.543756289254645</v>
      </c>
      <c r="O128" s="193">
        <f t="shared" ca="1" si="65"/>
        <v>9763.5437562892548</v>
      </c>
      <c r="P128" s="194">
        <f t="shared" ca="1" si="51"/>
        <v>0</v>
      </c>
      <c r="Q128" s="190">
        <f t="shared" ca="1" si="66"/>
        <v>9763.5437562892548</v>
      </c>
      <c r="R128" s="195" cm="1">
        <f t="array" aca="1" ref="R128" ca="1">_xll.RiskGamma(_xll.RiskSimtable($B$18:$B$19),1/_xll.RiskSimtable($C$18:$C$19))</f>
        <v>100</v>
      </c>
      <c r="S128" s="195" cm="1">
        <f t="array" aca="1" ref="S128" ca="1">_xll.RiskUniform($B$21,$C$21)</f>
        <v>20</v>
      </c>
      <c r="T128" s="195">
        <f t="shared" ca="1" si="67"/>
        <v>9883.5437562892548</v>
      </c>
      <c r="U128" s="191">
        <f t="shared" ca="1" si="52"/>
        <v>100</v>
      </c>
      <c r="V128" s="192">
        <f t="shared" ca="1" si="71"/>
        <v>9993.5437562892548</v>
      </c>
      <c r="W128" s="193">
        <v>120</v>
      </c>
      <c r="X128" s="193">
        <f t="shared" ca="1" si="39"/>
        <v>10113.543756289255</v>
      </c>
      <c r="Y128" s="194">
        <f t="shared" ca="1" si="40"/>
        <v>110</v>
      </c>
      <c r="Z128" s="190">
        <f t="shared" ca="1" si="41"/>
        <v>10113.543756289255</v>
      </c>
      <c r="AA128" s="195" cm="1">
        <f t="array" aca="1" ref="AA128" ca="1">_xll.RiskPert($B$27,$C$27,$D$27)</f>
        <v>99.666666666666671</v>
      </c>
      <c r="AB128" s="195">
        <f t="shared" ca="1" si="54"/>
        <v>10213.210422955921</v>
      </c>
      <c r="AC128" s="191">
        <f t="shared" ca="1" si="42"/>
        <v>0</v>
      </c>
      <c r="AD128" s="192" cm="1">
        <f t="array" aca="1" ref="AD128" ca="1">IF(MOD(ROW()-42, 8) = 0,INDEX(AB:AB,ROW()),INDEX(AF:AF,ROW()-1))</f>
        <v>10363.210422955921</v>
      </c>
      <c r="AE128" s="193" cm="1">
        <f t="array" aca="1" ref="AE128" ca="1">_xll.RiskUniform($B$30,$D$30)</f>
        <v>25</v>
      </c>
      <c r="AF128" s="193">
        <f t="shared" ca="1" si="68"/>
        <v>10388.210422955921</v>
      </c>
      <c r="AG128" s="194">
        <f t="shared" ca="1" si="43"/>
        <v>249.66666666666606</v>
      </c>
      <c r="AH128" s="196" t="str">
        <f t="shared" ca="1" si="44"/>
        <v>Stop,Reached</v>
      </c>
      <c r="AI128" s="197">
        <f t="shared" ca="1" si="55"/>
        <v>1688.2104229559209</v>
      </c>
      <c r="AJ128" s="198" cm="1">
        <f t="array" aca="1" ref="AJ128" ca="1">_xll.RiskBernoulli(0.02)</f>
        <v>0.02</v>
      </c>
      <c r="AK128" s="188" t="str">
        <f t="shared" ca="1" si="56"/>
        <v/>
      </c>
      <c r="AL128" s="188" t="str">
        <f t="shared" ca="1" si="45"/>
        <v/>
      </c>
      <c r="AM128" s="188" t="str">
        <f t="shared" ca="1" si="46"/>
        <v/>
      </c>
      <c r="AN128" s="188" t="str">
        <f t="shared" ca="1" si="47"/>
        <v/>
      </c>
      <c r="AO128" s="199" t="str">
        <f t="shared" ca="1" si="48"/>
        <v/>
      </c>
      <c r="AP128" s="188" t="str">
        <f t="shared" ca="1" si="49"/>
        <v/>
      </c>
      <c r="AQ128" s="188" t="str">
        <f t="shared" ca="1" si="57"/>
        <v/>
      </c>
      <c r="AR128" s="188">
        <f t="shared" ca="1" si="58"/>
        <v>1688.2104229559206</v>
      </c>
    </row>
    <row r="129" spans="2:44" x14ac:dyDescent="0.25">
      <c r="B129" s="200">
        <v>88</v>
      </c>
      <c r="C129" s="201" cm="1">
        <f t="array" aca="1" ref="C129" ca="1">_xll.RiskGamma(1,1/$B$5)</f>
        <v>100</v>
      </c>
      <c r="D129" s="202">
        <f t="shared" ca="1" si="59"/>
        <v>8800</v>
      </c>
      <c r="E129" s="203">
        <f t="shared" ca="1" si="60"/>
        <v>9670</v>
      </c>
      <c r="F129" s="204" cm="1">
        <f t="array" aca="1" ref="F129" ca="1">_xll.RiskPert($B$8,$E$8,$D$8)</f>
        <v>50</v>
      </c>
      <c r="G129" s="204">
        <f t="shared" ca="1" si="61"/>
        <v>9720</v>
      </c>
      <c r="H129" s="205">
        <f t="shared" ca="1" si="50"/>
        <v>920</v>
      </c>
      <c r="I129" s="201">
        <f t="shared" ca="1" si="62"/>
        <v>9720</v>
      </c>
      <c r="J129" s="206" cm="1">
        <f t="array" aca="1" ref="J129" ca="1">_xll.RiskUniform($B$12,$D$12)</f>
        <v>60</v>
      </c>
      <c r="K129" s="206">
        <f t="shared" ca="1" si="63"/>
        <v>9780</v>
      </c>
      <c r="L129" s="202">
        <f t="shared" ca="1" si="64"/>
        <v>0</v>
      </c>
      <c r="M129" s="203">
        <f t="shared" ca="1" si="69"/>
        <v>9780</v>
      </c>
      <c r="N129" s="204" cm="1">
        <f t="array" aca="1" ref="N129" ca="1">_xll.RiskWeibull($B$15,$C$15)</f>
        <v>93.543756289254645</v>
      </c>
      <c r="O129" s="204">
        <f t="shared" ca="1" si="65"/>
        <v>9873.5437562892548</v>
      </c>
      <c r="P129" s="205">
        <f t="shared" ca="1" si="51"/>
        <v>0</v>
      </c>
      <c r="Q129" s="201">
        <f t="shared" ca="1" si="66"/>
        <v>9873.5437562892548</v>
      </c>
      <c r="R129" s="206" cm="1">
        <f t="array" aca="1" ref="R129" ca="1">_xll.RiskGamma(_xll.RiskSimtable($B$18:$B$19),1/_xll.RiskSimtable($C$18:$C$19))</f>
        <v>100</v>
      </c>
      <c r="S129" s="206" cm="1">
        <f t="array" aca="1" ref="S129" ca="1">_xll.RiskUniform($B$21,$C$21)</f>
        <v>20</v>
      </c>
      <c r="T129" s="206">
        <f t="shared" ca="1" si="67"/>
        <v>9993.5437562892548</v>
      </c>
      <c r="U129" s="202">
        <f t="shared" ca="1" si="52"/>
        <v>100</v>
      </c>
      <c r="V129" s="203">
        <f t="shared" ca="1" si="71"/>
        <v>9993.5437562892548</v>
      </c>
      <c r="W129" s="204">
        <v>120</v>
      </c>
      <c r="X129" s="204">
        <f t="shared" ca="1" si="39"/>
        <v>10113.543756289255</v>
      </c>
      <c r="Y129" s="205">
        <f t="shared" ca="1" si="40"/>
        <v>0</v>
      </c>
      <c r="Z129" s="201">
        <f t="shared" ca="1" si="41"/>
        <v>10113.543756289255</v>
      </c>
      <c r="AA129" s="206" cm="1">
        <f t="array" aca="1" ref="AA129" ca="1">_xll.RiskPert($B$27,$C$27,$D$27)</f>
        <v>99.666666666666671</v>
      </c>
      <c r="AB129" s="206">
        <f t="shared" ca="1" si="54"/>
        <v>10213.210422955921</v>
      </c>
      <c r="AC129" s="202">
        <f t="shared" ca="1" si="42"/>
        <v>0</v>
      </c>
      <c r="AD129" s="203" cm="1">
        <f t="array" aca="1" ref="AD129" ca="1">IF(MOD(ROW()-42, 8) = 0,INDEX(AB:AB,ROW()),INDEX(AF:AF,ROW()-1))</f>
        <v>10388.210422955921</v>
      </c>
      <c r="AE129" s="204" cm="1">
        <f t="array" aca="1" ref="AE129" ca="1">_xll.RiskUniform($B$30,$D$30)</f>
        <v>25</v>
      </c>
      <c r="AF129" s="204">
        <f t="shared" ca="1" si="68"/>
        <v>10413.210422955921</v>
      </c>
      <c r="AG129" s="205">
        <f t="shared" ca="1" si="43"/>
        <v>274.66666666666606</v>
      </c>
      <c r="AH129" s="207" t="str">
        <f t="shared" ca="1" si="44"/>
        <v>Stop,Reached</v>
      </c>
      <c r="AI129" s="208">
        <f t="shared" ca="1" si="55"/>
        <v>1613.2104229559209</v>
      </c>
      <c r="AJ129" s="209" cm="1">
        <f t="array" aca="1" ref="AJ129" ca="1">_xll.RiskBernoulli(0.02)</f>
        <v>0.02</v>
      </c>
      <c r="AK129" s="210" t="str">
        <f t="shared" ca="1" si="56"/>
        <v/>
      </c>
      <c r="AL129" s="210" t="str">
        <f t="shared" ca="1" si="45"/>
        <v/>
      </c>
      <c r="AM129" s="210" t="str">
        <f t="shared" ca="1" si="46"/>
        <v/>
      </c>
      <c r="AN129" s="210" t="str">
        <f t="shared" ca="1" si="47"/>
        <v/>
      </c>
      <c r="AO129" s="211" t="str">
        <f t="shared" ca="1" si="48"/>
        <v/>
      </c>
      <c r="AP129" s="210" t="str">
        <f t="shared" ca="1" si="49"/>
        <v/>
      </c>
      <c r="AQ129" s="210" t="str">
        <f t="shared" ca="1" si="57"/>
        <v/>
      </c>
      <c r="AR129" s="210">
        <f t="shared" ca="1" si="58"/>
        <v>1613.2104229559206</v>
      </c>
    </row>
    <row r="130" spans="2:44" x14ac:dyDescent="0.25">
      <c r="B130" s="176">
        <v>89</v>
      </c>
      <c r="C130" s="177" cm="1">
        <f t="array" aca="1" ref="C130" ca="1">_xll.RiskGamma(1,1/$B$5)</f>
        <v>100</v>
      </c>
      <c r="D130" s="178">
        <f t="shared" ca="1" si="59"/>
        <v>8900</v>
      </c>
      <c r="E130" s="179">
        <f t="shared" ca="1" si="60"/>
        <v>9780</v>
      </c>
      <c r="F130" s="180" cm="1">
        <f t="array" aca="1" ref="F130" ca="1">_xll.RiskPert($B$8,$E$8,$D$8)</f>
        <v>50</v>
      </c>
      <c r="G130" s="180">
        <f t="shared" ca="1" si="61"/>
        <v>9830</v>
      </c>
      <c r="H130" s="181">
        <f t="shared" ca="1" si="50"/>
        <v>930</v>
      </c>
      <c r="I130" s="177">
        <f t="shared" ca="1" si="62"/>
        <v>9830</v>
      </c>
      <c r="J130" s="182" cm="1">
        <f t="array" aca="1" ref="J130" ca="1">_xll.RiskUniform($B$12,$D$12)</f>
        <v>60</v>
      </c>
      <c r="K130" s="182">
        <f t="shared" ca="1" si="63"/>
        <v>9890</v>
      </c>
      <c r="L130" s="178">
        <f t="shared" ca="1" si="64"/>
        <v>0</v>
      </c>
      <c r="M130" s="179">
        <f t="shared" ca="1" si="69"/>
        <v>9890</v>
      </c>
      <c r="N130" s="180" cm="1">
        <f t="array" aca="1" ref="N130" ca="1">_xll.RiskWeibull($B$15,$C$15)</f>
        <v>93.543756289254645</v>
      </c>
      <c r="O130" s="180">
        <f t="shared" ca="1" si="65"/>
        <v>9983.5437562892548</v>
      </c>
      <c r="P130" s="181">
        <f t="shared" ca="1" si="51"/>
        <v>0</v>
      </c>
      <c r="Q130" s="177">
        <f t="shared" ca="1" si="66"/>
        <v>9983.5437562892548</v>
      </c>
      <c r="R130" s="182" cm="1">
        <f t="array" aca="1" ref="R130" ca="1">_xll.RiskGamma(_xll.RiskSimtable($B$18:$B$19),1/_xll.RiskSimtable($C$18:$C$19))</f>
        <v>100</v>
      </c>
      <c r="S130" s="182" cm="1">
        <f t="array" aca="1" ref="S130" ca="1">_xll.RiskUniform($B$21,$C$21)</f>
        <v>20</v>
      </c>
      <c r="T130" s="182">
        <f t="shared" ca="1" si="67"/>
        <v>10103.543756289255</v>
      </c>
      <c r="U130" s="178">
        <f t="shared" ca="1" si="52"/>
        <v>100</v>
      </c>
      <c r="V130" s="179">
        <f ca="1">$T$137</f>
        <v>10873.543756289255</v>
      </c>
      <c r="W130" s="180">
        <v>120</v>
      </c>
      <c r="X130" s="180">
        <f t="shared" ca="1" si="39"/>
        <v>10993.543756289255</v>
      </c>
      <c r="Y130" s="181">
        <f t="shared" ca="1" si="40"/>
        <v>770</v>
      </c>
      <c r="Z130" s="177">
        <f t="shared" ca="1" si="41"/>
        <v>10993.543756289255</v>
      </c>
      <c r="AA130" s="182" cm="1">
        <f t="array" aca="1" ref="AA130" ca="1">_xll.RiskPert($B$27,$C$27,$D$27)</f>
        <v>99.666666666666671</v>
      </c>
      <c r="AB130" s="182">
        <f t="shared" ca="1" si="54"/>
        <v>11093.210422955921</v>
      </c>
      <c r="AC130" s="178">
        <f t="shared" ca="1" si="42"/>
        <v>0</v>
      </c>
      <c r="AD130" s="179" cm="1">
        <f t="array" aca="1" ref="AD130" ca="1">IF(MOD(ROW()-42, 8) = 0,INDEX(AB:AB,ROW()),INDEX(AF:AF,ROW()-1))</f>
        <v>11093.210422955921</v>
      </c>
      <c r="AE130" s="180" cm="1">
        <f t="array" aca="1" ref="AE130" ca="1">_xll.RiskUniform($B$30,$D$30)</f>
        <v>25</v>
      </c>
      <c r="AF130" s="180">
        <f t="shared" ca="1" si="68"/>
        <v>11118.210422955921</v>
      </c>
      <c r="AG130" s="181">
        <f t="shared" ca="1" si="43"/>
        <v>99.66666666666606</v>
      </c>
      <c r="AH130" s="183" t="str">
        <f t="shared" ca="1" si="44"/>
        <v>Stop,Reached</v>
      </c>
      <c r="AI130" s="184">
        <f t="shared" ca="1" si="55"/>
        <v>2218.2104229559209</v>
      </c>
      <c r="AJ130" s="185" cm="1">
        <f t="array" aca="1" ref="AJ130" ca="1">_xll.RiskBernoulli(0.02)</f>
        <v>0.02</v>
      </c>
      <c r="AK130" s="186" t="str">
        <f t="shared" ca="1" si="56"/>
        <v/>
      </c>
      <c r="AL130" s="186" t="str">
        <f t="shared" ca="1" si="45"/>
        <v/>
      </c>
      <c r="AM130" s="186" t="str">
        <f t="shared" ca="1" si="46"/>
        <v/>
      </c>
      <c r="AN130" s="186" t="str">
        <f t="shared" ca="1" si="47"/>
        <v/>
      </c>
      <c r="AO130" s="187" t="str">
        <f t="shared" ca="1" si="48"/>
        <v/>
      </c>
      <c r="AP130" s="188" t="str">
        <f t="shared" ca="1" si="49"/>
        <v/>
      </c>
      <c r="AQ130" s="186" t="str">
        <f t="shared" ca="1" si="57"/>
        <v/>
      </c>
      <c r="AR130" s="186">
        <f t="shared" ca="1" si="58"/>
        <v>2218.2104229559209</v>
      </c>
    </row>
    <row r="131" spans="2:44" x14ac:dyDescent="0.25">
      <c r="B131" s="189">
        <v>90</v>
      </c>
      <c r="C131" s="190" cm="1">
        <f t="array" aca="1" ref="C131" ca="1">_xll.RiskGamma(1,1/$B$5)</f>
        <v>100</v>
      </c>
      <c r="D131" s="191">
        <f t="shared" ca="1" si="59"/>
        <v>9000</v>
      </c>
      <c r="E131" s="192">
        <f t="shared" ca="1" si="60"/>
        <v>9890</v>
      </c>
      <c r="F131" s="193" cm="1">
        <f t="array" aca="1" ref="F131" ca="1">_xll.RiskPert($B$8,$E$8,$D$8)</f>
        <v>50</v>
      </c>
      <c r="G131" s="193">
        <f t="shared" ca="1" si="61"/>
        <v>9940</v>
      </c>
      <c r="H131" s="194">
        <f t="shared" ca="1" si="50"/>
        <v>940</v>
      </c>
      <c r="I131" s="190">
        <f t="shared" ca="1" si="62"/>
        <v>9940</v>
      </c>
      <c r="J131" s="195" cm="1">
        <f t="array" aca="1" ref="J131" ca="1">_xll.RiskUniform($B$12,$D$12)</f>
        <v>60</v>
      </c>
      <c r="K131" s="195">
        <f t="shared" ca="1" si="63"/>
        <v>10000</v>
      </c>
      <c r="L131" s="191">
        <f t="shared" ca="1" si="64"/>
        <v>0</v>
      </c>
      <c r="M131" s="192">
        <f t="shared" ca="1" si="69"/>
        <v>10000</v>
      </c>
      <c r="N131" s="193" cm="1">
        <f t="array" aca="1" ref="N131" ca="1">_xll.RiskWeibull($B$15,$C$15)</f>
        <v>93.543756289254645</v>
      </c>
      <c r="O131" s="193">
        <f t="shared" ca="1" si="65"/>
        <v>10093.543756289255</v>
      </c>
      <c r="P131" s="194">
        <f t="shared" ca="1" si="51"/>
        <v>0</v>
      </c>
      <c r="Q131" s="190">
        <f t="shared" ca="1" si="66"/>
        <v>10093.543756289255</v>
      </c>
      <c r="R131" s="195" cm="1">
        <f t="array" aca="1" ref="R131" ca="1">_xll.RiskGamma(_xll.RiskSimtable($B$18:$B$19),1/_xll.RiskSimtable($C$18:$C$19))</f>
        <v>100</v>
      </c>
      <c r="S131" s="195" cm="1">
        <f t="array" aca="1" ref="S131" ca="1">_xll.RiskUniform($B$21,$C$21)</f>
        <v>20</v>
      </c>
      <c r="T131" s="195">
        <f t="shared" ca="1" si="67"/>
        <v>10213.543756289255</v>
      </c>
      <c r="U131" s="191">
        <f t="shared" ca="1" si="52"/>
        <v>100</v>
      </c>
      <c r="V131" s="192">
        <f t="shared" ref="V131:V137" ca="1" si="72">$T$137</f>
        <v>10873.543756289255</v>
      </c>
      <c r="W131" s="193">
        <v>120</v>
      </c>
      <c r="X131" s="193">
        <f t="shared" ca="1" si="39"/>
        <v>10993.543756289255</v>
      </c>
      <c r="Y131" s="194">
        <f t="shared" ca="1" si="40"/>
        <v>660</v>
      </c>
      <c r="Z131" s="190">
        <f t="shared" ca="1" si="41"/>
        <v>10993.543756289255</v>
      </c>
      <c r="AA131" s="195" cm="1">
        <f t="array" aca="1" ref="AA131" ca="1">_xll.RiskPert($B$27,$C$27,$D$27)</f>
        <v>99.666666666666671</v>
      </c>
      <c r="AB131" s="195">
        <f t="shared" ca="1" si="54"/>
        <v>11093.210422955921</v>
      </c>
      <c r="AC131" s="191">
        <f t="shared" ca="1" si="42"/>
        <v>0</v>
      </c>
      <c r="AD131" s="192" cm="1">
        <f t="array" aca="1" ref="AD131" ca="1">IF(MOD(ROW()-42, 8) = 0,INDEX(AB:AB,ROW()),INDEX(AF:AF,ROW()-1))</f>
        <v>11118.210422955921</v>
      </c>
      <c r="AE131" s="193" cm="1">
        <f t="array" aca="1" ref="AE131" ca="1">_xll.RiskUniform($B$30,$D$30)</f>
        <v>25</v>
      </c>
      <c r="AF131" s="193">
        <f t="shared" ca="1" si="68"/>
        <v>11143.210422955921</v>
      </c>
      <c r="AG131" s="194">
        <f t="shared" ca="1" si="43"/>
        <v>124.66666666666606</v>
      </c>
      <c r="AH131" s="196" t="str">
        <f t="shared" ca="1" si="44"/>
        <v>Stop,Reached</v>
      </c>
      <c r="AI131" s="197">
        <f t="shared" ca="1" si="55"/>
        <v>2143.2104229559209</v>
      </c>
      <c r="AJ131" s="198" cm="1">
        <f t="array" aca="1" ref="AJ131" ca="1">_xll.RiskBernoulli(0.02)</f>
        <v>0.02</v>
      </c>
      <c r="AK131" s="188" t="str">
        <f t="shared" ca="1" si="56"/>
        <v/>
      </c>
      <c r="AL131" s="188" t="str">
        <f t="shared" ca="1" si="45"/>
        <v/>
      </c>
      <c r="AM131" s="188" t="str">
        <f t="shared" ca="1" si="46"/>
        <v/>
      </c>
      <c r="AN131" s="188" t="str">
        <f t="shared" ca="1" si="47"/>
        <v/>
      </c>
      <c r="AO131" s="199" t="str">
        <f t="shared" ca="1" si="48"/>
        <v/>
      </c>
      <c r="AP131" s="188" t="str">
        <f t="shared" ca="1" si="49"/>
        <v/>
      </c>
      <c r="AQ131" s="188" t="str">
        <f t="shared" ca="1" si="57"/>
        <v/>
      </c>
      <c r="AR131" s="188">
        <f t="shared" ca="1" si="58"/>
        <v>2143.2104229559209</v>
      </c>
    </row>
    <row r="132" spans="2:44" x14ac:dyDescent="0.25">
      <c r="B132" s="189">
        <v>91</v>
      </c>
      <c r="C132" s="190" cm="1">
        <f t="array" aca="1" ref="C132" ca="1">_xll.RiskGamma(1,1/$B$5)</f>
        <v>100</v>
      </c>
      <c r="D132" s="191">
        <f t="shared" ca="1" si="59"/>
        <v>9100</v>
      </c>
      <c r="E132" s="192">
        <f t="shared" ca="1" si="60"/>
        <v>10000</v>
      </c>
      <c r="F132" s="193" cm="1">
        <f t="array" aca="1" ref="F132" ca="1">_xll.RiskPert($B$8,$E$8,$D$8)</f>
        <v>50</v>
      </c>
      <c r="G132" s="193">
        <f t="shared" ca="1" si="61"/>
        <v>10050</v>
      </c>
      <c r="H132" s="194">
        <f t="shared" ca="1" si="50"/>
        <v>950</v>
      </c>
      <c r="I132" s="190">
        <f t="shared" ca="1" si="62"/>
        <v>10050</v>
      </c>
      <c r="J132" s="195" cm="1">
        <f t="array" aca="1" ref="J132" ca="1">_xll.RiskUniform($B$12,$D$12)</f>
        <v>60</v>
      </c>
      <c r="K132" s="195">
        <f t="shared" ca="1" si="63"/>
        <v>10110</v>
      </c>
      <c r="L132" s="191">
        <f t="shared" ca="1" si="64"/>
        <v>0</v>
      </c>
      <c r="M132" s="192">
        <f t="shared" ca="1" si="69"/>
        <v>10110</v>
      </c>
      <c r="N132" s="193" cm="1">
        <f t="array" aca="1" ref="N132" ca="1">_xll.RiskWeibull($B$15,$C$15)</f>
        <v>93.543756289254645</v>
      </c>
      <c r="O132" s="193">
        <f t="shared" ca="1" si="65"/>
        <v>10203.543756289255</v>
      </c>
      <c r="P132" s="194">
        <f t="shared" ca="1" si="51"/>
        <v>0</v>
      </c>
      <c r="Q132" s="190">
        <f t="shared" ca="1" si="66"/>
        <v>10203.543756289255</v>
      </c>
      <c r="R132" s="195" cm="1">
        <f t="array" aca="1" ref="R132" ca="1">_xll.RiskGamma(_xll.RiskSimtable($B$18:$B$19),1/_xll.RiskSimtable($C$18:$C$19))</f>
        <v>100</v>
      </c>
      <c r="S132" s="195" cm="1">
        <f t="array" aca="1" ref="S132" ca="1">_xll.RiskUniform($B$21,$C$21)</f>
        <v>20</v>
      </c>
      <c r="T132" s="195">
        <f t="shared" ca="1" si="67"/>
        <v>10323.543756289255</v>
      </c>
      <c r="U132" s="191">
        <f t="shared" ca="1" si="52"/>
        <v>100</v>
      </c>
      <c r="V132" s="192">
        <f t="shared" ca="1" si="72"/>
        <v>10873.543756289255</v>
      </c>
      <c r="W132" s="193">
        <v>120</v>
      </c>
      <c r="X132" s="193">
        <f t="shared" ca="1" si="39"/>
        <v>10993.543756289255</v>
      </c>
      <c r="Y132" s="194">
        <f t="shared" ca="1" si="40"/>
        <v>550</v>
      </c>
      <c r="Z132" s="190">
        <f t="shared" ca="1" si="41"/>
        <v>10993.543756289255</v>
      </c>
      <c r="AA132" s="195" cm="1">
        <f t="array" aca="1" ref="AA132" ca="1">_xll.RiskPert($B$27,$C$27,$D$27)</f>
        <v>99.666666666666671</v>
      </c>
      <c r="AB132" s="195">
        <f t="shared" ca="1" si="54"/>
        <v>11093.210422955921</v>
      </c>
      <c r="AC132" s="191">
        <f t="shared" ca="1" si="42"/>
        <v>0</v>
      </c>
      <c r="AD132" s="192" cm="1">
        <f t="array" aca="1" ref="AD132" ca="1">IF(MOD(ROW()-42, 8) = 0,INDEX(AB:AB,ROW()),INDEX(AF:AF,ROW()-1))</f>
        <v>11143.210422955921</v>
      </c>
      <c r="AE132" s="193" cm="1">
        <f t="array" aca="1" ref="AE132" ca="1">_xll.RiskUniform($B$30,$D$30)</f>
        <v>25</v>
      </c>
      <c r="AF132" s="193">
        <f t="shared" ca="1" si="68"/>
        <v>11168.210422955921</v>
      </c>
      <c r="AG132" s="194">
        <f t="shared" ca="1" si="43"/>
        <v>149.66666666666606</v>
      </c>
      <c r="AH132" s="196" t="str">
        <f t="shared" ca="1" si="44"/>
        <v>Stop,Reached</v>
      </c>
      <c r="AI132" s="197">
        <f t="shared" ca="1" si="55"/>
        <v>2068.2104229559209</v>
      </c>
      <c r="AJ132" s="198" cm="1">
        <f t="array" aca="1" ref="AJ132" ca="1">_xll.RiskBernoulli(0.02)</f>
        <v>0.02</v>
      </c>
      <c r="AK132" s="188" t="str">
        <f t="shared" ca="1" si="56"/>
        <v/>
      </c>
      <c r="AL132" s="188" t="str">
        <f t="shared" ca="1" si="45"/>
        <v/>
      </c>
      <c r="AM132" s="188" t="str">
        <f t="shared" ca="1" si="46"/>
        <v/>
      </c>
      <c r="AN132" s="188" t="str">
        <f t="shared" ca="1" si="47"/>
        <v/>
      </c>
      <c r="AO132" s="199" t="str">
        <f t="shared" ca="1" si="48"/>
        <v/>
      </c>
      <c r="AP132" s="188" t="str">
        <f t="shared" ca="1" si="49"/>
        <v/>
      </c>
      <c r="AQ132" s="188" t="str">
        <f t="shared" ca="1" si="57"/>
        <v/>
      </c>
      <c r="AR132" s="188">
        <f t="shared" ca="1" si="58"/>
        <v>2068.2104229559209</v>
      </c>
    </row>
    <row r="133" spans="2:44" x14ac:dyDescent="0.25">
      <c r="B133" s="189">
        <v>92</v>
      </c>
      <c r="C133" s="190" cm="1">
        <f t="array" aca="1" ref="C133" ca="1">_xll.RiskGamma(1,1/$B$5)</f>
        <v>100</v>
      </c>
      <c r="D133" s="191">
        <f t="shared" ca="1" si="59"/>
        <v>9200</v>
      </c>
      <c r="E133" s="192">
        <f t="shared" ca="1" si="60"/>
        <v>10110</v>
      </c>
      <c r="F133" s="193" cm="1">
        <f t="array" aca="1" ref="F133" ca="1">_xll.RiskPert($B$8,$E$8,$D$8)</f>
        <v>50</v>
      </c>
      <c r="G133" s="193">
        <f t="shared" ca="1" si="61"/>
        <v>10160</v>
      </c>
      <c r="H133" s="194">
        <f t="shared" ca="1" si="50"/>
        <v>960</v>
      </c>
      <c r="I133" s="190">
        <f t="shared" ca="1" si="62"/>
        <v>10160</v>
      </c>
      <c r="J133" s="195" cm="1">
        <f t="array" aca="1" ref="J133" ca="1">_xll.RiskUniform($B$12,$D$12)</f>
        <v>60</v>
      </c>
      <c r="K133" s="195">
        <f t="shared" ca="1" si="63"/>
        <v>10220</v>
      </c>
      <c r="L133" s="191">
        <f t="shared" ca="1" si="64"/>
        <v>0</v>
      </c>
      <c r="M133" s="192">
        <f t="shared" ca="1" si="69"/>
        <v>10220</v>
      </c>
      <c r="N133" s="193" cm="1">
        <f t="array" aca="1" ref="N133" ca="1">_xll.RiskWeibull($B$15,$C$15)</f>
        <v>93.543756289254645</v>
      </c>
      <c r="O133" s="193">
        <f t="shared" ca="1" si="65"/>
        <v>10313.543756289255</v>
      </c>
      <c r="P133" s="194">
        <f t="shared" ca="1" si="51"/>
        <v>0</v>
      </c>
      <c r="Q133" s="190">
        <f t="shared" ca="1" si="66"/>
        <v>10313.543756289255</v>
      </c>
      <c r="R133" s="195" cm="1">
        <f t="array" aca="1" ref="R133" ca="1">_xll.RiskGamma(_xll.RiskSimtable($B$18:$B$19),1/_xll.RiskSimtable($C$18:$C$19))</f>
        <v>100</v>
      </c>
      <c r="S133" s="195" cm="1">
        <f t="array" aca="1" ref="S133" ca="1">_xll.RiskUniform($B$21,$C$21)</f>
        <v>20</v>
      </c>
      <c r="T133" s="195">
        <f t="shared" ca="1" si="67"/>
        <v>10433.543756289255</v>
      </c>
      <c r="U133" s="191">
        <f t="shared" ca="1" si="52"/>
        <v>100</v>
      </c>
      <c r="V133" s="192">
        <f t="shared" ca="1" si="72"/>
        <v>10873.543756289255</v>
      </c>
      <c r="W133" s="193">
        <v>120</v>
      </c>
      <c r="X133" s="193">
        <f t="shared" ca="1" si="39"/>
        <v>10993.543756289255</v>
      </c>
      <c r="Y133" s="194">
        <f t="shared" ca="1" si="40"/>
        <v>440</v>
      </c>
      <c r="Z133" s="190">
        <f t="shared" ca="1" si="41"/>
        <v>10993.543756289255</v>
      </c>
      <c r="AA133" s="195" cm="1">
        <f t="array" aca="1" ref="AA133" ca="1">_xll.RiskPert($B$27,$C$27,$D$27)</f>
        <v>99.666666666666671</v>
      </c>
      <c r="AB133" s="195">
        <f t="shared" ca="1" si="54"/>
        <v>11093.210422955921</v>
      </c>
      <c r="AC133" s="191">
        <f t="shared" ca="1" si="42"/>
        <v>0</v>
      </c>
      <c r="AD133" s="192" cm="1">
        <f t="array" aca="1" ref="AD133" ca="1">IF(MOD(ROW()-42, 8) = 0,INDEX(AB:AB,ROW()),INDEX(AF:AF,ROW()-1))</f>
        <v>11168.210422955921</v>
      </c>
      <c r="AE133" s="193" cm="1">
        <f t="array" aca="1" ref="AE133" ca="1">_xll.RiskUniform($B$30,$D$30)</f>
        <v>25</v>
      </c>
      <c r="AF133" s="193">
        <f t="shared" ca="1" si="68"/>
        <v>11193.210422955921</v>
      </c>
      <c r="AG133" s="194">
        <f t="shared" ca="1" si="43"/>
        <v>174.66666666666606</v>
      </c>
      <c r="AH133" s="196" t="str">
        <f t="shared" ca="1" si="44"/>
        <v>Stop,Reached</v>
      </c>
      <c r="AI133" s="197">
        <f t="shared" ca="1" si="55"/>
        <v>1993.2104229559209</v>
      </c>
      <c r="AJ133" s="198" cm="1">
        <f t="array" aca="1" ref="AJ133" ca="1">_xll.RiskBernoulli(0.02)</f>
        <v>0.02</v>
      </c>
      <c r="AK133" s="188" t="str">
        <f t="shared" ca="1" si="56"/>
        <v/>
      </c>
      <c r="AL133" s="188" t="str">
        <f t="shared" ca="1" si="45"/>
        <v/>
      </c>
      <c r="AM133" s="188" t="str">
        <f t="shared" ca="1" si="46"/>
        <v/>
      </c>
      <c r="AN133" s="188" t="str">
        <f t="shared" ca="1" si="47"/>
        <v/>
      </c>
      <c r="AO133" s="199" t="str">
        <f t="shared" ca="1" si="48"/>
        <v/>
      </c>
      <c r="AP133" s="188" t="str">
        <f t="shared" ca="1" si="49"/>
        <v/>
      </c>
      <c r="AQ133" s="188" t="str">
        <f t="shared" ca="1" si="57"/>
        <v/>
      </c>
      <c r="AR133" s="188">
        <f t="shared" ca="1" si="58"/>
        <v>1993.2104229559206</v>
      </c>
    </row>
    <row r="134" spans="2:44" x14ac:dyDescent="0.25">
      <c r="B134" s="189">
        <v>93</v>
      </c>
      <c r="C134" s="190" cm="1">
        <f t="array" aca="1" ref="C134" ca="1">_xll.RiskGamma(1,1/$B$5)</f>
        <v>100</v>
      </c>
      <c r="D134" s="191">
        <f t="shared" ca="1" si="59"/>
        <v>9300</v>
      </c>
      <c r="E134" s="192">
        <f t="shared" ca="1" si="60"/>
        <v>10220</v>
      </c>
      <c r="F134" s="193" cm="1">
        <f t="array" aca="1" ref="F134" ca="1">_xll.RiskPert($B$8,$E$8,$D$8)</f>
        <v>50</v>
      </c>
      <c r="G134" s="193">
        <f t="shared" ca="1" si="61"/>
        <v>10270</v>
      </c>
      <c r="H134" s="194">
        <f t="shared" ca="1" si="50"/>
        <v>970</v>
      </c>
      <c r="I134" s="190">
        <f t="shared" ca="1" si="62"/>
        <v>10270</v>
      </c>
      <c r="J134" s="195" cm="1">
        <f t="array" aca="1" ref="J134" ca="1">_xll.RiskUniform($B$12,$D$12)</f>
        <v>60</v>
      </c>
      <c r="K134" s="195">
        <f t="shared" ca="1" si="63"/>
        <v>10330</v>
      </c>
      <c r="L134" s="191">
        <f t="shared" ca="1" si="64"/>
        <v>0</v>
      </c>
      <c r="M134" s="192">
        <f t="shared" ca="1" si="69"/>
        <v>10330</v>
      </c>
      <c r="N134" s="193" cm="1">
        <f t="array" aca="1" ref="N134" ca="1">_xll.RiskWeibull($B$15,$C$15)</f>
        <v>93.543756289254645</v>
      </c>
      <c r="O134" s="193">
        <f t="shared" ca="1" si="65"/>
        <v>10423.543756289255</v>
      </c>
      <c r="P134" s="194">
        <f t="shared" ca="1" si="51"/>
        <v>0</v>
      </c>
      <c r="Q134" s="190">
        <f t="shared" ca="1" si="66"/>
        <v>10423.543756289255</v>
      </c>
      <c r="R134" s="195" cm="1">
        <f t="array" aca="1" ref="R134" ca="1">_xll.RiskGamma(_xll.RiskSimtable($B$18:$B$19),1/_xll.RiskSimtable($C$18:$C$19))</f>
        <v>100</v>
      </c>
      <c r="S134" s="195" cm="1">
        <f t="array" aca="1" ref="S134" ca="1">_xll.RiskUniform($B$21,$C$21)</f>
        <v>20</v>
      </c>
      <c r="T134" s="195">
        <f t="shared" ca="1" si="67"/>
        <v>10543.543756289255</v>
      </c>
      <c r="U134" s="191">
        <f t="shared" ca="1" si="52"/>
        <v>100</v>
      </c>
      <c r="V134" s="192">
        <f t="shared" ca="1" si="72"/>
        <v>10873.543756289255</v>
      </c>
      <c r="W134" s="193">
        <v>120</v>
      </c>
      <c r="X134" s="193">
        <f t="shared" ca="1" si="39"/>
        <v>10993.543756289255</v>
      </c>
      <c r="Y134" s="194">
        <f t="shared" ca="1" si="40"/>
        <v>330</v>
      </c>
      <c r="Z134" s="190">
        <f t="shared" ca="1" si="41"/>
        <v>10993.543756289255</v>
      </c>
      <c r="AA134" s="195" cm="1">
        <f t="array" aca="1" ref="AA134" ca="1">_xll.RiskPert($B$27,$C$27,$D$27)</f>
        <v>99.666666666666671</v>
      </c>
      <c r="AB134" s="195">
        <f t="shared" ca="1" si="54"/>
        <v>11093.210422955921</v>
      </c>
      <c r="AC134" s="191">
        <f t="shared" ca="1" si="42"/>
        <v>0</v>
      </c>
      <c r="AD134" s="192" cm="1">
        <f t="array" aca="1" ref="AD134" ca="1">IF(MOD(ROW()-42, 8) = 0,INDEX(AB:AB,ROW()),INDEX(AF:AF,ROW()-1))</f>
        <v>11193.210422955921</v>
      </c>
      <c r="AE134" s="193" cm="1">
        <f t="array" aca="1" ref="AE134" ca="1">_xll.RiskUniform($B$30,$D$30)</f>
        <v>25</v>
      </c>
      <c r="AF134" s="193">
        <f t="shared" ca="1" si="68"/>
        <v>11218.210422955921</v>
      </c>
      <c r="AG134" s="194">
        <f t="shared" ca="1" si="43"/>
        <v>199.66666666666606</v>
      </c>
      <c r="AH134" s="196" t="str">
        <f t="shared" ca="1" si="44"/>
        <v>Stop,Reached</v>
      </c>
      <c r="AI134" s="197">
        <f t="shared" ca="1" si="55"/>
        <v>1918.2104229559209</v>
      </c>
      <c r="AJ134" s="198" cm="1">
        <f t="array" aca="1" ref="AJ134" ca="1">_xll.RiskBernoulli(0.02)</f>
        <v>0.02</v>
      </c>
      <c r="AK134" s="188" t="str">
        <f t="shared" ca="1" si="56"/>
        <v/>
      </c>
      <c r="AL134" s="188" t="str">
        <f t="shared" ca="1" si="45"/>
        <v/>
      </c>
      <c r="AM134" s="188" t="str">
        <f t="shared" ca="1" si="46"/>
        <v/>
      </c>
      <c r="AN134" s="188" t="str">
        <f t="shared" ca="1" si="47"/>
        <v/>
      </c>
      <c r="AO134" s="199" t="str">
        <f t="shared" ca="1" si="48"/>
        <v/>
      </c>
      <c r="AP134" s="188" t="str">
        <f t="shared" ca="1" si="49"/>
        <v/>
      </c>
      <c r="AQ134" s="188" t="str">
        <f t="shared" ca="1" si="57"/>
        <v/>
      </c>
      <c r="AR134" s="188">
        <f t="shared" ca="1" si="58"/>
        <v>1918.2104229559206</v>
      </c>
    </row>
    <row r="135" spans="2:44" x14ac:dyDescent="0.25">
      <c r="B135" s="189">
        <v>94</v>
      </c>
      <c r="C135" s="190" cm="1">
        <f t="array" aca="1" ref="C135" ca="1">_xll.RiskGamma(1,1/$B$5)</f>
        <v>100</v>
      </c>
      <c r="D135" s="191">
        <f t="shared" ca="1" si="59"/>
        <v>9400</v>
      </c>
      <c r="E135" s="192">
        <f t="shared" ca="1" si="60"/>
        <v>10330</v>
      </c>
      <c r="F135" s="193" cm="1">
        <f t="array" aca="1" ref="F135" ca="1">_xll.RiskPert($B$8,$E$8,$D$8)</f>
        <v>50</v>
      </c>
      <c r="G135" s="193">
        <f t="shared" ca="1" si="61"/>
        <v>10380</v>
      </c>
      <c r="H135" s="194">
        <f t="shared" ca="1" si="50"/>
        <v>980</v>
      </c>
      <c r="I135" s="190">
        <f t="shared" ca="1" si="62"/>
        <v>10380</v>
      </c>
      <c r="J135" s="195" cm="1">
        <f t="array" aca="1" ref="J135" ca="1">_xll.RiskUniform($B$12,$D$12)</f>
        <v>60</v>
      </c>
      <c r="K135" s="195">
        <f t="shared" ca="1" si="63"/>
        <v>10440</v>
      </c>
      <c r="L135" s="191">
        <f t="shared" ca="1" si="64"/>
        <v>0</v>
      </c>
      <c r="M135" s="192">
        <f t="shared" ca="1" si="69"/>
        <v>10440</v>
      </c>
      <c r="N135" s="193" cm="1">
        <f t="array" aca="1" ref="N135" ca="1">_xll.RiskWeibull($B$15,$C$15)</f>
        <v>93.543756289254645</v>
      </c>
      <c r="O135" s="193">
        <f t="shared" ca="1" si="65"/>
        <v>10533.543756289255</v>
      </c>
      <c r="P135" s="194">
        <f t="shared" ca="1" si="51"/>
        <v>0</v>
      </c>
      <c r="Q135" s="190">
        <f t="shared" ca="1" si="66"/>
        <v>10533.543756289255</v>
      </c>
      <c r="R135" s="195" cm="1">
        <f t="array" aca="1" ref="R135" ca="1">_xll.RiskGamma(_xll.RiskSimtable($B$18:$B$19),1/_xll.RiskSimtable($C$18:$C$19))</f>
        <v>100</v>
      </c>
      <c r="S135" s="195" cm="1">
        <f t="array" aca="1" ref="S135" ca="1">_xll.RiskUniform($B$21,$C$21)</f>
        <v>20</v>
      </c>
      <c r="T135" s="195">
        <f t="shared" ca="1" si="67"/>
        <v>10653.543756289255</v>
      </c>
      <c r="U135" s="191">
        <f t="shared" ca="1" si="52"/>
        <v>100</v>
      </c>
      <c r="V135" s="192">
        <f t="shared" ca="1" si="72"/>
        <v>10873.543756289255</v>
      </c>
      <c r="W135" s="193">
        <v>120</v>
      </c>
      <c r="X135" s="193">
        <f t="shared" ca="1" si="39"/>
        <v>10993.543756289255</v>
      </c>
      <c r="Y135" s="194">
        <f t="shared" ca="1" si="40"/>
        <v>220</v>
      </c>
      <c r="Z135" s="190">
        <f t="shared" ca="1" si="41"/>
        <v>10993.543756289255</v>
      </c>
      <c r="AA135" s="195" cm="1">
        <f t="array" aca="1" ref="AA135" ca="1">_xll.RiskPert($B$27,$C$27,$D$27)</f>
        <v>99.666666666666671</v>
      </c>
      <c r="AB135" s="195">
        <f t="shared" ca="1" si="54"/>
        <v>11093.210422955921</v>
      </c>
      <c r="AC135" s="191">
        <f t="shared" ca="1" si="42"/>
        <v>0</v>
      </c>
      <c r="AD135" s="192" cm="1">
        <f t="array" aca="1" ref="AD135" ca="1">IF(MOD(ROW()-42, 8) = 0,INDEX(AB:AB,ROW()),INDEX(AF:AF,ROW()-1))</f>
        <v>11218.210422955921</v>
      </c>
      <c r="AE135" s="193" cm="1">
        <f t="array" aca="1" ref="AE135" ca="1">_xll.RiskUniform($B$30,$D$30)</f>
        <v>25</v>
      </c>
      <c r="AF135" s="193">
        <f t="shared" ca="1" si="68"/>
        <v>11243.210422955921</v>
      </c>
      <c r="AG135" s="194">
        <f t="shared" ca="1" si="43"/>
        <v>224.66666666666606</v>
      </c>
      <c r="AH135" s="196" t="str">
        <f t="shared" ca="1" si="44"/>
        <v>Stop,Reached</v>
      </c>
      <c r="AI135" s="197">
        <f t="shared" ca="1" si="55"/>
        <v>1843.2104229559209</v>
      </c>
      <c r="AJ135" s="198" cm="1">
        <f t="array" aca="1" ref="AJ135" ca="1">_xll.RiskBernoulli(0.02)</f>
        <v>0.02</v>
      </c>
      <c r="AK135" s="188" t="str">
        <f t="shared" ca="1" si="56"/>
        <v/>
      </c>
      <c r="AL135" s="188" t="str">
        <f t="shared" ca="1" si="45"/>
        <v/>
      </c>
      <c r="AM135" s="188" t="str">
        <f t="shared" ca="1" si="46"/>
        <v/>
      </c>
      <c r="AN135" s="188" t="str">
        <f t="shared" ca="1" si="47"/>
        <v/>
      </c>
      <c r="AO135" s="199" t="str">
        <f t="shared" ca="1" si="48"/>
        <v/>
      </c>
      <c r="AP135" s="188" t="str">
        <f t="shared" ca="1" si="49"/>
        <v/>
      </c>
      <c r="AQ135" s="188" t="str">
        <f t="shared" ca="1" si="57"/>
        <v/>
      </c>
      <c r="AR135" s="188">
        <f t="shared" ca="1" si="58"/>
        <v>1843.2104229559206</v>
      </c>
    </row>
    <row r="136" spans="2:44" x14ac:dyDescent="0.25">
      <c r="B136" s="189">
        <v>95</v>
      </c>
      <c r="C136" s="190" cm="1">
        <f t="array" aca="1" ref="C136" ca="1">_xll.RiskGamma(1,1/$B$5)</f>
        <v>100</v>
      </c>
      <c r="D136" s="191">
        <f t="shared" ca="1" si="59"/>
        <v>9500</v>
      </c>
      <c r="E136" s="192">
        <f t="shared" ca="1" si="60"/>
        <v>10440</v>
      </c>
      <c r="F136" s="193" cm="1">
        <f t="array" aca="1" ref="F136" ca="1">_xll.RiskPert($B$8,$E$8,$D$8)</f>
        <v>50</v>
      </c>
      <c r="G136" s="193">
        <f t="shared" ca="1" si="61"/>
        <v>10490</v>
      </c>
      <c r="H136" s="194">
        <f t="shared" ca="1" si="50"/>
        <v>990</v>
      </c>
      <c r="I136" s="190">
        <f t="shared" ca="1" si="62"/>
        <v>10490</v>
      </c>
      <c r="J136" s="195" cm="1">
        <f t="array" aca="1" ref="J136" ca="1">_xll.RiskUniform($B$12,$D$12)</f>
        <v>60</v>
      </c>
      <c r="K136" s="195">
        <f t="shared" ca="1" si="63"/>
        <v>10550</v>
      </c>
      <c r="L136" s="191">
        <f t="shared" ca="1" si="64"/>
        <v>0</v>
      </c>
      <c r="M136" s="192">
        <f t="shared" ca="1" si="69"/>
        <v>10550</v>
      </c>
      <c r="N136" s="193" cm="1">
        <f t="array" aca="1" ref="N136" ca="1">_xll.RiskWeibull($B$15,$C$15)</f>
        <v>93.543756289254645</v>
      </c>
      <c r="O136" s="193">
        <f t="shared" ca="1" si="65"/>
        <v>10643.543756289255</v>
      </c>
      <c r="P136" s="194">
        <f t="shared" ca="1" si="51"/>
        <v>0</v>
      </c>
      <c r="Q136" s="190">
        <f t="shared" ca="1" si="66"/>
        <v>10643.543756289255</v>
      </c>
      <c r="R136" s="195" cm="1">
        <f t="array" aca="1" ref="R136" ca="1">_xll.RiskGamma(_xll.RiskSimtable($B$18:$B$19),1/_xll.RiskSimtable($C$18:$C$19))</f>
        <v>100</v>
      </c>
      <c r="S136" s="195" cm="1">
        <f t="array" aca="1" ref="S136" ca="1">_xll.RiskUniform($B$21,$C$21)</f>
        <v>20</v>
      </c>
      <c r="T136" s="195">
        <f t="shared" ca="1" si="67"/>
        <v>10763.543756289255</v>
      </c>
      <c r="U136" s="191">
        <f t="shared" ca="1" si="52"/>
        <v>100</v>
      </c>
      <c r="V136" s="192">
        <f t="shared" ca="1" si="72"/>
        <v>10873.543756289255</v>
      </c>
      <c r="W136" s="193">
        <v>120</v>
      </c>
      <c r="X136" s="193">
        <f t="shared" ca="1" si="39"/>
        <v>10993.543756289255</v>
      </c>
      <c r="Y136" s="194">
        <f t="shared" ca="1" si="40"/>
        <v>110</v>
      </c>
      <c r="Z136" s="190">
        <f t="shared" ca="1" si="41"/>
        <v>10993.543756289255</v>
      </c>
      <c r="AA136" s="195" cm="1">
        <f t="array" aca="1" ref="AA136" ca="1">_xll.RiskPert($B$27,$C$27,$D$27)</f>
        <v>99.666666666666671</v>
      </c>
      <c r="AB136" s="195">
        <f t="shared" ca="1" si="54"/>
        <v>11093.210422955921</v>
      </c>
      <c r="AC136" s="191">
        <f t="shared" ca="1" si="42"/>
        <v>0</v>
      </c>
      <c r="AD136" s="192" cm="1">
        <f t="array" aca="1" ref="AD136" ca="1">IF(MOD(ROW()-42, 8) = 0,INDEX(AB:AB,ROW()),INDEX(AF:AF,ROW()-1))</f>
        <v>11243.210422955921</v>
      </c>
      <c r="AE136" s="193" cm="1">
        <f t="array" aca="1" ref="AE136" ca="1">_xll.RiskUniform($B$30,$D$30)</f>
        <v>25</v>
      </c>
      <c r="AF136" s="193">
        <f t="shared" ca="1" si="68"/>
        <v>11268.210422955921</v>
      </c>
      <c r="AG136" s="194">
        <f t="shared" ca="1" si="43"/>
        <v>249.66666666666606</v>
      </c>
      <c r="AH136" s="196" t="str">
        <f t="shared" ca="1" si="44"/>
        <v>Stop,Reached</v>
      </c>
      <c r="AI136" s="197">
        <f t="shared" ca="1" si="55"/>
        <v>1768.2104229559209</v>
      </c>
      <c r="AJ136" s="198" cm="1">
        <f t="array" aca="1" ref="AJ136" ca="1">_xll.RiskBernoulli(0.02)</f>
        <v>0.02</v>
      </c>
      <c r="AK136" s="188" t="str">
        <f t="shared" ca="1" si="56"/>
        <v/>
      </c>
      <c r="AL136" s="188" t="str">
        <f t="shared" ca="1" si="45"/>
        <v/>
      </c>
      <c r="AM136" s="188" t="str">
        <f t="shared" ca="1" si="46"/>
        <v/>
      </c>
      <c r="AN136" s="188" t="str">
        <f t="shared" ca="1" si="47"/>
        <v/>
      </c>
      <c r="AO136" s="199" t="str">
        <f t="shared" ca="1" si="48"/>
        <v/>
      </c>
      <c r="AP136" s="188" t="str">
        <f t="shared" ca="1" si="49"/>
        <v/>
      </c>
      <c r="AQ136" s="188" t="str">
        <f t="shared" ca="1" si="57"/>
        <v/>
      </c>
      <c r="AR136" s="188">
        <f t="shared" ca="1" si="58"/>
        <v>1768.2104229559206</v>
      </c>
    </row>
    <row r="137" spans="2:44" x14ac:dyDescent="0.25">
      <c r="B137" s="200">
        <v>96</v>
      </c>
      <c r="C137" s="201" cm="1">
        <f t="array" aca="1" ref="C137" ca="1">_xll.RiskGamma(1,1/$B$5)</f>
        <v>100</v>
      </c>
      <c r="D137" s="202">
        <f t="shared" ca="1" si="59"/>
        <v>9600</v>
      </c>
      <c r="E137" s="203">
        <f t="shared" ca="1" si="60"/>
        <v>10550</v>
      </c>
      <c r="F137" s="204" cm="1">
        <f t="array" aca="1" ref="F137" ca="1">_xll.RiskPert($B$8,$E$8,$D$8)</f>
        <v>50</v>
      </c>
      <c r="G137" s="204">
        <f t="shared" ca="1" si="61"/>
        <v>10600</v>
      </c>
      <c r="H137" s="205">
        <f t="shared" ca="1" si="50"/>
        <v>1000</v>
      </c>
      <c r="I137" s="201">
        <f t="shared" ca="1" si="62"/>
        <v>10600</v>
      </c>
      <c r="J137" s="206" cm="1">
        <f t="array" aca="1" ref="J137" ca="1">_xll.RiskUniform($B$12,$D$12)</f>
        <v>60</v>
      </c>
      <c r="K137" s="206">
        <f t="shared" ca="1" si="63"/>
        <v>10660</v>
      </c>
      <c r="L137" s="202">
        <f t="shared" ca="1" si="64"/>
        <v>0</v>
      </c>
      <c r="M137" s="203">
        <f t="shared" ca="1" si="69"/>
        <v>10660</v>
      </c>
      <c r="N137" s="204" cm="1">
        <f t="array" aca="1" ref="N137" ca="1">_xll.RiskWeibull($B$15,$C$15)</f>
        <v>93.543756289254645</v>
      </c>
      <c r="O137" s="204">
        <f t="shared" ca="1" si="65"/>
        <v>10753.543756289255</v>
      </c>
      <c r="P137" s="205">
        <f t="shared" ca="1" si="51"/>
        <v>0</v>
      </c>
      <c r="Q137" s="201">
        <f t="shared" ca="1" si="66"/>
        <v>10753.543756289255</v>
      </c>
      <c r="R137" s="206" cm="1">
        <f t="array" aca="1" ref="R137" ca="1">_xll.RiskGamma(_xll.RiskSimtable($B$18:$B$19),1/_xll.RiskSimtable($C$18:$C$19))</f>
        <v>100</v>
      </c>
      <c r="S137" s="206" cm="1">
        <f t="array" aca="1" ref="S137" ca="1">_xll.RiskUniform($B$21,$C$21)</f>
        <v>20</v>
      </c>
      <c r="T137" s="206">
        <f t="shared" ca="1" si="67"/>
        <v>10873.543756289255</v>
      </c>
      <c r="U137" s="202">
        <f t="shared" ca="1" si="52"/>
        <v>100</v>
      </c>
      <c r="V137" s="203">
        <f t="shared" ca="1" si="72"/>
        <v>10873.543756289255</v>
      </c>
      <c r="W137" s="204">
        <v>120</v>
      </c>
      <c r="X137" s="204">
        <f t="shared" ca="1" si="39"/>
        <v>10993.543756289255</v>
      </c>
      <c r="Y137" s="205">
        <f t="shared" ca="1" si="40"/>
        <v>0</v>
      </c>
      <c r="Z137" s="201">
        <f t="shared" ca="1" si="41"/>
        <v>10993.543756289255</v>
      </c>
      <c r="AA137" s="206" cm="1">
        <f t="array" aca="1" ref="AA137" ca="1">_xll.RiskPert($B$27,$C$27,$D$27)</f>
        <v>99.666666666666671</v>
      </c>
      <c r="AB137" s="206">
        <f t="shared" ca="1" si="54"/>
        <v>11093.210422955921</v>
      </c>
      <c r="AC137" s="202">
        <f t="shared" ca="1" si="42"/>
        <v>0</v>
      </c>
      <c r="AD137" s="203" cm="1">
        <f t="array" aca="1" ref="AD137" ca="1">IF(MOD(ROW()-42, 8) = 0,INDEX(AB:AB,ROW()),INDEX(AF:AF,ROW()-1))</f>
        <v>11268.210422955921</v>
      </c>
      <c r="AE137" s="204" cm="1">
        <f t="array" aca="1" ref="AE137" ca="1">_xll.RiskUniform($B$30,$D$30)</f>
        <v>25</v>
      </c>
      <c r="AF137" s="204">
        <f t="shared" ca="1" si="68"/>
        <v>11293.210422955921</v>
      </c>
      <c r="AG137" s="205">
        <f t="shared" ca="1" si="43"/>
        <v>274.66666666666606</v>
      </c>
      <c r="AH137" s="207" t="str">
        <f t="shared" ca="1" si="44"/>
        <v>Stop,Reached</v>
      </c>
      <c r="AI137" s="208">
        <f t="shared" ca="1" si="55"/>
        <v>1693.2104229559209</v>
      </c>
      <c r="AJ137" s="209" cm="1">
        <f t="array" aca="1" ref="AJ137" ca="1">_xll.RiskBernoulli(0.02)</f>
        <v>0.02</v>
      </c>
      <c r="AK137" s="210" t="str">
        <f t="shared" ca="1" si="56"/>
        <v/>
      </c>
      <c r="AL137" s="210" t="str">
        <f t="shared" ca="1" si="45"/>
        <v/>
      </c>
      <c r="AM137" s="210" t="str">
        <f t="shared" ca="1" si="46"/>
        <v/>
      </c>
      <c r="AN137" s="210" t="str">
        <f t="shared" ca="1" si="47"/>
        <v/>
      </c>
      <c r="AO137" s="211" t="str">
        <f t="shared" ca="1" si="48"/>
        <v/>
      </c>
      <c r="AP137" s="210" t="str">
        <f t="shared" ca="1" si="49"/>
        <v/>
      </c>
      <c r="AQ137" s="210" t="str">
        <f t="shared" ca="1" si="57"/>
        <v/>
      </c>
      <c r="AR137" s="210">
        <f t="shared" ca="1" si="58"/>
        <v>1693.2104229559206</v>
      </c>
    </row>
    <row r="138" spans="2:44" x14ac:dyDescent="0.25">
      <c r="B138" s="176">
        <v>97</v>
      </c>
      <c r="C138" s="177" cm="1">
        <f t="array" aca="1" ref="C138" ca="1">_xll.RiskGamma(1,1/$B$5)</f>
        <v>100</v>
      </c>
      <c r="D138" s="178">
        <f t="shared" ca="1" si="59"/>
        <v>9700</v>
      </c>
      <c r="E138" s="179">
        <f t="shared" ca="1" si="60"/>
        <v>10660</v>
      </c>
      <c r="F138" s="180" cm="1">
        <f t="array" aca="1" ref="F138" ca="1">_xll.RiskPert($B$8,$E$8,$D$8)</f>
        <v>50</v>
      </c>
      <c r="G138" s="180">
        <f t="shared" ca="1" si="61"/>
        <v>10710</v>
      </c>
      <c r="H138" s="181">
        <f t="shared" ca="1" si="50"/>
        <v>1010</v>
      </c>
      <c r="I138" s="177">
        <f t="shared" ca="1" si="62"/>
        <v>10710</v>
      </c>
      <c r="J138" s="182" cm="1">
        <f t="array" aca="1" ref="J138" ca="1">_xll.RiskUniform($B$12,$D$12)</f>
        <v>60</v>
      </c>
      <c r="K138" s="182">
        <f t="shared" ca="1" si="63"/>
        <v>10770</v>
      </c>
      <c r="L138" s="178">
        <f t="shared" ca="1" si="64"/>
        <v>0</v>
      </c>
      <c r="M138" s="179">
        <f t="shared" ca="1" si="69"/>
        <v>10770</v>
      </c>
      <c r="N138" s="180" cm="1">
        <f t="array" aca="1" ref="N138" ca="1">_xll.RiskWeibull($B$15,$C$15)</f>
        <v>93.543756289254645</v>
      </c>
      <c r="O138" s="180">
        <f t="shared" ca="1" si="65"/>
        <v>10863.543756289255</v>
      </c>
      <c r="P138" s="181">
        <f t="shared" ca="1" si="51"/>
        <v>0</v>
      </c>
      <c r="Q138" s="177">
        <f t="shared" ca="1" si="66"/>
        <v>10863.543756289255</v>
      </c>
      <c r="R138" s="182" cm="1">
        <f t="array" aca="1" ref="R138" ca="1">_xll.RiskGamma(_xll.RiskSimtable($B$18:$B$19),1/_xll.RiskSimtable($C$18:$C$19))</f>
        <v>100</v>
      </c>
      <c r="S138" s="182" cm="1">
        <f t="array" aca="1" ref="S138" ca="1">_xll.RiskUniform($B$21,$C$21)</f>
        <v>20</v>
      </c>
      <c r="T138" s="182">
        <f t="shared" ca="1" si="67"/>
        <v>10983.543756289255</v>
      </c>
      <c r="U138" s="178">
        <f t="shared" ca="1" si="52"/>
        <v>100</v>
      </c>
      <c r="V138" s="179">
        <f ca="1">$T$145</f>
        <v>11753.543756289255</v>
      </c>
      <c r="W138" s="180">
        <v>120</v>
      </c>
      <c r="X138" s="180">
        <f t="shared" ca="1" si="39"/>
        <v>11873.543756289255</v>
      </c>
      <c r="Y138" s="181">
        <f t="shared" ca="1" si="40"/>
        <v>770</v>
      </c>
      <c r="Z138" s="177">
        <f t="shared" ca="1" si="41"/>
        <v>11873.543756289255</v>
      </c>
      <c r="AA138" s="182" cm="1">
        <f t="array" aca="1" ref="AA138" ca="1">_xll.RiskPert($B$27,$C$27,$D$27)</f>
        <v>99.666666666666671</v>
      </c>
      <c r="AB138" s="182">
        <f t="shared" ca="1" si="54"/>
        <v>11973.210422955921</v>
      </c>
      <c r="AC138" s="178">
        <f t="shared" ca="1" si="42"/>
        <v>0</v>
      </c>
      <c r="AD138" s="179" cm="1">
        <f t="array" aca="1" ref="AD138" ca="1">IF(MOD(ROW()-42, 8) = 0,INDEX(AB:AB,ROW()),INDEX(AF:AF,ROW()-1))</f>
        <v>11973.210422955921</v>
      </c>
      <c r="AE138" s="180" cm="1">
        <f t="array" aca="1" ref="AE138" ca="1">_xll.RiskUniform($B$30,$D$30)</f>
        <v>25</v>
      </c>
      <c r="AF138" s="180">
        <f t="shared" ca="1" si="68"/>
        <v>11998.210422955921</v>
      </c>
      <c r="AG138" s="181">
        <f t="shared" ca="1" si="43"/>
        <v>99.66666666666606</v>
      </c>
      <c r="AH138" s="183" t="str">
        <f t="shared" ca="1" si="44"/>
        <v>Stop,Reached</v>
      </c>
      <c r="AI138" s="184">
        <f t="shared" ca="1" si="55"/>
        <v>2298.2104229559209</v>
      </c>
      <c r="AJ138" s="185" cm="1">
        <f t="array" aca="1" ref="AJ138" ca="1">_xll.RiskBernoulli(0.02)</f>
        <v>0.02</v>
      </c>
      <c r="AK138" s="186" t="str">
        <f t="shared" ca="1" si="56"/>
        <v/>
      </c>
      <c r="AL138" s="186" t="str">
        <f t="shared" ca="1" si="45"/>
        <v/>
      </c>
      <c r="AM138" s="186" t="str">
        <f t="shared" ca="1" si="46"/>
        <v/>
      </c>
      <c r="AN138" s="186" t="str">
        <f t="shared" ca="1" si="47"/>
        <v/>
      </c>
      <c r="AO138" s="187" t="str">
        <f t="shared" ca="1" si="48"/>
        <v/>
      </c>
      <c r="AP138" s="188" t="str">
        <f t="shared" ca="1" si="49"/>
        <v/>
      </c>
      <c r="AQ138" s="186" t="str">
        <f t="shared" ca="1" si="57"/>
        <v/>
      </c>
      <c r="AR138" s="186">
        <f t="shared" ca="1" si="58"/>
        <v>2298.2104229559209</v>
      </c>
    </row>
    <row r="139" spans="2:44" x14ac:dyDescent="0.25">
      <c r="B139" s="189">
        <v>98</v>
      </c>
      <c r="C139" s="190" cm="1">
        <f t="array" aca="1" ref="C139" ca="1">_xll.RiskGamma(1,1/$B$5)</f>
        <v>100</v>
      </c>
      <c r="D139" s="191">
        <f t="shared" ca="1" si="59"/>
        <v>9800</v>
      </c>
      <c r="E139" s="192">
        <f t="shared" ca="1" si="60"/>
        <v>10770</v>
      </c>
      <c r="F139" s="193" cm="1">
        <f t="array" aca="1" ref="F139" ca="1">_xll.RiskPert($B$8,$E$8,$D$8)</f>
        <v>50</v>
      </c>
      <c r="G139" s="193">
        <f t="shared" ca="1" si="61"/>
        <v>10820</v>
      </c>
      <c r="H139" s="194">
        <f t="shared" ca="1" si="50"/>
        <v>1020</v>
      </c>
      <c r="I139" s="190">
        <f t="shared" ca="1" si="62"/>
        <v>10820</v>
      </c>
      <c r="J139" s="195" cm="1">
        <f t="array" aca="1" ref="J139" ca="1">_xll.RiskUniform($B$12,$D$12)</f>
        <v>60</v>
      </c>
      <c r="K139" s="195">
        <f t="shared" ca="1" si="63"/>
        <v>10880</v>
      </c>
      <c r="L139" s="191">
        <f t="shared" ca="1" si="64"/>
        <v>0</v>
      </c>
      <c r="M139" s="192">
        <f t="shared" ca="1" si="69"/>
        <v>10880</v>
      </c>
      <c r="N139" s="193" cm="1">
        <f t="array" aca="1" ref="N139" ca="1">_xll.RiskWeibull($B$15,$C$15)</f>
        <v>93.543756289254645</v>
      </c>
      <c r="O139" s="193">
        <f t="shared" ca="1" si="65"/>
        <v>10973.543756289255</v>
      </c>
      <c r="P139" s="194">
        <f t="shared" ca="1" si="51"/>
        <v>0</v>
      </c>
      <c r="Q139" s="190">
        <f t="shared" ca="1" si="66"/>
        <v>10973.543756289255</v>
      </c>
      <c r="R139" s="195" cm="1">
        <f t="array" aca="1" ref="R139" ca="1">_xll.RiskGamma(_xll.RiskSimtable($B$18:$B$19),1/_xll.RiskSimtable($C$18:$C$19))</f>
        <v>100</v>
      </c>
      <c r="S139" s="195" cm="1">
        <f t="array" aca="1" ref="S139" ca="1">_xll.RiskUniform($B$21,$C$21)</f>
        <v>20</v>
      </c>
      <c r="T139" s="195">
        <f t="shared" ca="1" si="67"/>
        <v>11093.543756289255</v>
      </c>
      <c r="U139" s="191">
        <f t="shared" ca="1" si="52"/>
        <v>100</v>
      </c>
      <c r="V139" s="192">
        <f t="shared" ref="V139:V145" ca="1" si="73">$T$145</f>
        <v>11753.543756289255</v>
      </c>
      <c r="W139" s="193">
        <v>120</v>
      </c>
      <c r="X139" s="193">
        <f t="shared" ca="1" si="39"/>
        <v>11873.543756289255</v>
      </c>
      <c r="Y139" s="194">
        <f t="shared" ca="1" si="40"/>
        <v>660</v>
      </c>
      <c r="Z139" s="190">
        <f t="shared" ca="1" si="41"/>
        <v>11873.543756289255</v>
      </c>
      <c r="AA139" s="195" cm="1">
        <f t="array" aca="1" ref="AA139" ca="1">_xll.RiskPert($B$27,$C$27,$D$27)</f>
        <v>99.666666666666671</v>
      </c>
      <c r="AB139" s="195">
        <f t="shared" ca="1" si="54"/>
        <v>11973.210422955921</v>
      </c>
      <c r="AC139" s="191">
        <f t="shared" ca="1" si="42"/>
        <v>0</v>
      </c>
      <c r="AD139" s="192" cm="1">
        <f t="array" aca="1" ref="AD139" ca="1">IF(MOD(ROW()-42, 8) = 0,INDEX(AB:AB,ROW()),INDEX(AF:AF,ROW()-1))</f>
        <v>11998.210422955921</v>
      </c>
      <c r="AE139" s="193" cm="1">
        <f t="array" aca="1" ref="AE139" ca="1">_xll.RiskUniform($B$30,$D$30)</f>
        <v>25</v>
      </c>
      <c r="AF139" s="193">
        <f t="shared" ca="1" si="68"/>
        <v>12023.210422955921</v>
      </c>
      <c r="AG139" s="194">
        <f t="shared" ca="1" si="43"/>
        <v>124.66666666666606</v>
      </c>
      <c r="AH139" s="196" t="str">
        <f t="shared" ca="1" si="44"/>
        <v>Stop,Reached</v>
      </c>
      <c r="AI139" s="197">
        <f t="shared" ca="1" si="55"/>
        <v>2223.2104229559209</v>
      </c>
      <c r="AJ139" s="198" cm="1">
        <f t="array" aca="1" ref="AJ139" ca="1">_xll.RiskBernoulli(0.02)</f>
        <v>0.02</v>
      </c>
      <c r="AK139" s="188" t="str">
        <f t="shared" ca="1" si="56"/>
        <v/>
      </c>
      <c r="AL139" s="188" t="str">
        <f t="shared" ca="1" si="45"/>
        <v/>
      </c>
      <c r="AM139" s="188" t="str">
        <f t="shared" ca="1" si="46"/>
        <v/>
      </c>
      <c r="AN139" s="188" t="str">
        <f t="shared" ca="1" si="47"/>
        <v/>
      </c>
      <c r="AO139" s="199" t="str">
        <f t="shared" ca="1" si="48"/>
        <v/>
      </c>
      <c r="AP139" s="188" t="str">
        <f t="shared" ca="1" si="49"/>
        <v/>
      </c>
      <c r="AQ139" s="188" t="str">
        <f t="shared" ca="1" si="57"/>
        <v/>
      </c>
      <c r="AR139" s="188">
        <f t="shared" ca="1" si="58"/>
        <v>2223.2104229559209</v>
      </c>
    </row>
    <row r="140" spans="2:44" x14ac:dyDescent="0.25">
      <c r="B140" s="189">
        <v>99</v>
      </c>
      <c r="C140" s="190" cm="1">
        <f t="array" aca="1" ref="C140" ca="1">_xll.RiskGamma(1,1/$B$5)</f>
        <v>100</v>
      </c>
      <c r="D140" s="191">
        <f t="shared" ca="1" si="59"/>
        <v>9900</v>
      </c>
      <c r="E140" s="192">
        <f t="shared" ca="1" si="60"/>
        <v>10880</v>
      </c>
      <c r="F140" s="193" cm="1">
        <f t="array" aca="1" ref="F140" ca="1">_xll.RiskPert($B$8,$E$8,$D$8)</f>
        <v>50</v>
      </c>
      <c r="G140" s="193">
        <f t="shared" ca="1" si="61"/>
        <v>10930</v>
      </c>
      <c r="H140" s="194">
        <f t="shared" ca="1" si="50"/>
        <v>1030</v>
      </c>
      <c r="I140" s="190">
        <f t="shared" ca="1" si="62"/>
        <v>10930</v>
      </c>
      <c r="J140" s="195" cm="1">
        <f t="array" aca="1" ref="J140" ca="1">_xll.RiskUniform($B$12,$D$12)</f>
        <v>60</v>
      </c>
      <c r="K140" s="195">
        <f t="shared" ca="1" si="63"/>
        <v>10990</v>
      </c>
      <c r="L140" s="191">
        <f t="shared" ca="1" si="64"/>
        <v>0</v>
      </c>
      <c r="M140" s="192">
        <f t="shared" ca="1" si="69"/>
        <v>10990</v>
      </c>
      <c r="N140" s="193" cm="1">
        <f t="array" aca="1" ref="N140" ca="1">_xll.RiskWeibull($B$15,$C$15)</f>
        <v>93.543756289254645</v>
      </c>
      <c r="O140" s="193">
        <f t="shared" ca="1" si="65"/>
        <v>11083.543756289255</v>
      </c>
      <c r="P140" s="194">
        <f t="shared" ca="1" si="51"/>
        <v>0</v>
      </c>
      <c r="Q140" s="190">
        <f t="shared" ca="1" si="66"/>
        <v>11083.543756289255</v>
      </c>
      <c r="R140" s="195" cm="1">
        <f t="array" aca="1" ref="R140" ca="1">_xll.RiskGamma(_xll.RiskSimtable($B$18:$B$19),1/_xll.RiskSimtable($C$18:$C$19))</f>
        <v>100</v>
      </c>
      <c r="S140" s="195" cm="1">
        <f t="array" aca="1" ref="S140" ca="1">_xll.RiskUniform($B$21,$C$21)</f>
        <v>20</v>
      </c>
      <c r="T140" s="195">
        <f t="shared" ca="1" si="67"/>
        <v>11203.543756289255</v>
      </c>
      <c r="U140" s="191">
        <f t="shared" ca="1" si="52"/>
        <v>100</v>
      </c>
      <c r="V140" s="192">
        <f t="shared" ca="1" si="73"/>
        <v>11753.543756289255</v>
      </c>
      <c r="W140" s="193">
        <v>120</v>
      </c>
      <c r="X140" s="193">
        <f t="shared" ca="1" si="39"/>
        <v>11873.543756289255</v>
      </c>
      <c r="Y140" s="194">
        <f t="shared" ca="1" si="40"/>
        <v>550</v>
      </c>
      <c r="Z140" s="190">
        <f t="shared" ca="1" si="41"/>
        <v>11873.543756289255</v>
      </c>
      <c r="AA140" s="195" cm="1">
        <f t="array" aca="1" ref="AA140" ca="1">_xll.RiskPert($B$27,$C$27,$D$27)</f>
        <v>99.666666666666671</v>
      </c>
      <c r="AB140" s="195">
        <f t="shared" ca="1" si="54"/>
        <v>11973.210422955921</v>
      </c>
      <c r="AC140" s="191">
        <f t="shared" ca="1" si="42"/>
        <v>0</v>
      </c>
      <c r="AD140" s="192" cm="1">
        <f t="array" aca="1" ref="AD140" ca="1">IF(MOD(ROW()-42, 8) = 0,INDEX(AB:AB,ROW()),INDEX(AF:AF,ROW()-1))</f>
        <v>12023.210422955921</v>
      </c>
      <c r="AE140" s="193" cm="1">
        <f t="array" aca="1" ref="AE140" ca="1">_xll.RiskUniform($B$30,$D$30)</f>
        <v>25</v>
      </c>
      <c r="AF140" s="193">
        <f t="shared" ca="1" si="68"/>
        <v>12048.210422955921</v>
      </c>
      <c r="AG140" s="194">
        <f t="shared" ca="1" si="43"/>
        <v>149.66666666666606</v>
      </c>
      <c r="AH140" s="196" t="str">
        <f t="shared" ca="1" si="44"/>
        <v>Stop,Reached</v>
      </c>
      <c r="AI140" s="197">
        <f t="shared" ca="1" si="55"/>
        <v>2148.2104229559209</v>
      </c>
      <c r="AJ140" s="198" cm="1">
        <f t="array" aca="1" ref="AJ140" ca="1">_xll.RiskBernoulli(0.02)</f>
        <v>0.02</v>
      </c>
      <c r="AK140" s="188" t="str">
        <f t="shared" ca="1" si="56"/>
        <v/>
      </c>
      <c r="AL140" s="188" t="str">
        <f t="shared" ca="1" si="45"/>
        <v/>
      </c>
      <c r="AM140" s="188" t="str">
        <f t="shared" ca="1" si="46"/>
        <v/>
      </c>
      <c r="AN140" s="188" t="str">
        <f t="shared" ca="1" si="47"/>
        <v/>
      </c>
      <c r="AO140" s="199" t="str">
        <f t="shared" ca="1" si="48"/>
        <v/>
      </c>
      <c r="AP140" s="188" t="str">
        <f t="shared" ca="1" si="49"/>
        <v/>
      </c>
      <c r="AQ140" s="188" t="str">
        <f t="shared" ca="1" si="57"/>
        <v/>
      </c>
      <c r="AR140" s="188">
        <f t="shared" ca="1" si="58"/>
        <v>2148.2104229559209</v>
      </c>
    </row>
    <row r="141" spans="2:44" x14ac:dyDescent="0.25">
      <c r="B141" s="189">
        <v>100</v>
      </c>
      <c r="C141" s="190" cm="1">
        <f t="array" aca="1" ref="C141" ca="1">_xll.RiskGamma(1,1/$B$5)</f>
        <v>100</v>
      </c>
      <c r="D141" s="191">
        <f t="shared" ca="1" si="59"/>
        <v>10000</v>
      </c>
      <c r="E141" s="192">
        <f t="shared" ca="1" si="60"/>
        <v>10990</v>
      </c>
      <c r="F141" s="193" cm="1">
        <f t="array" aca="1" ref="F141" ca="1">_xll.RiskPert($B$8,$E$8,$D$8)</f>
        <v>50</v>
      </c>
      <c r="G141" s="193">
        <f t="shared" ca="1" si="61"/>
        <v>11040</v>
      </c>
      <c r="H141" s="194">
        <f t="shared" ca="1" si="50"/>
        <v>1040</v>
      </c>
      <c r="I141" s="190">
        <f t="shared" ca="1" si="62"/>
        <v>11040</v>
      </c>
      <c r="J141" s="195" cm="1">
        <f t="array" aca="1" ref="J141" ca="1">_xll.RiskUniform($B$12,$D$12)</f>
        <v>60</v>
      </c>
      <c r="K141" s="195">
        <f t="shared" ca="1" si="63"/>
        <v>11100</v>
      </c>
      <c r="L141" s="191">
        <f t="shared" ca="1" si="64"/>
        <v>0</v>
      </c>
      <c r="M141" s="192">
        <f t="shared" ca="1" si="69"/>
        <v>11100</v>
      </c>
      <c r="N141" s="193" cm="1">
        <f t="array" aca="1" ref="N141" ca="1">_xll.RiskWeibull($B$15,$C$15)</f>
        <v>93.543756289254645</v>
      </c>
      <c r="O141" s="193">
        <f t="shared" ca="1" si="65"/>
        <v>11193.543756289255</v>
      </c>
      <c r="P141" s="194">
        <f t="shared" ca="1" si="51"/>
        <v>0</v>
      </c>
      <c r="Q141" s="190">
        <f t="shared" ca="1" si="66"/>
        <v>11193.543756289255</v>
      </c>
      <c r="R141" s="195" cm="1">
        <f t="array" aca="1" ref="R141" ca="1">_xll.RiskGamma(_xll.RiskSimtable($B$18:$B$19),1/_xll.RiskSimtable($C$18:$C$19))</f>
        <v>100</v>
      </c>
      <c r="S141" s="195" cm="1">
        <f t="array" aca="1" ref="S141" ca="1">_xll.RiskUniform($B$21,$C$21)</f>
        <v>20</v>
      </c>
      <c r="T141" s="195">
        <f t="shared" ca="1" si="67"/>
        <v>11313.543756289255</v>
      </c>
      <c r="U141" s="191">
        <f t="shared" ca="1" si="52"/>
        <v>100</v>
      </c>
      <c r="V141" s="192">
        <f t="shared" ca="1" si="73"/>
        <v>11753.543756289255</v>
      </c>
      <c r="W141" s="193">
        <v>120</v>
      </c>
      <c r="X141" s="193">
        <f t="shared" ca="1" si="39"/>
        <v>11873.543756289255</v>
      </c>
      <c r="Y141" s="194">
        <f t="shared" ca="1" si="40"/>
        <v>440</v>
      </c>
      <c r="Z141" s="190">
        <f t="shared" ca="1" si="41"/>
        <v>11873.543756289255</v>
      </c>
      <c r="AA141" s="195" cm="1">
        <f t="array" aca="1" ref="AA141" ca="1">_xll.RiskPert($B$27,$C$27,$D$27)</f>
        <v>99.666666666666671</v>
      </c>
      <c r="AB141" s="195">
        <f t="shared" ca="1" si="54"/>
        <v>11973.210422955921</v>
      </c>
      <c r="AC141" s="191">
        <f t="shared" ca="1" si="42"/>
        <v>0</v>
      </c>
      <c r="AD141" s="192" cm="1">
        <f t="array" aca="1" ref="AD141" ca="1">IF(MOD(ROW()-42, 8) = 0,INDEX(AB:AB,ROW()),INDEX(AF:AF,ROW()-1))</f>
        <v>12048.210422955921</v>
      </c>
      <c r="AE141" s="193" cm="1">
        <f t="array" aca="1" ref="AE141" ca="1">_xll.RiskUniform($B$30,$D$30)</f>
        <v>25</v>
      </c>
      <c r="AF141" s="193">
        <f t="shared" ca="1" si="68"/>
        <v>12073.210422955921</v>
      </c>
      <c r="AG141" s="194">
        <f t="shared" ca="1" si="43"/>
        <v>174.66666666666606</v>
      </c>
      <c r="AH141" s="196" t="str">
        <f t="shared" ca="1" si="44"/>
        <v>Stop,Reached</v>
      </c>
      <c r="AI141" s="197">
        <f t="shared" ca="1" si="55"/>
        <v>2073.2104229559209</v>
      </c>
      <c r="AJ141" s="198" cm="1">
        <f t="array" aca="1" ref="AJ141" ca="1">_xll.RiskBernoulli(0.02)</f>
        <v>0.02</v>
      </c>
      <c r="AK141" s="188" t="str">
        <f t="shared" ca="1" si="56"/>
        <v/>
      </c>
      <c r="AL141" s="188" t="str">
        <f t="shared" ca="1" si="45"/>
        <v/>
      </c>
      <c r="AM141" s="188" t="str">
        <f t="shared" ca="1" si="46"/>
        <v/>
      </c>
      <c r="AN141" s="188" t="str">
        <f t="shared" ca="1" si="47"/>
        <v/>
      </c>
      <c r="AO141" s="199" t="str">
        <f t="shared" ca="1" si="48"/>
        <v/>
      </c>
      <c r="AP141" s="188" t="str">
        <f t="shared" ca="1" si="49"/>
        <v/>
      </c>
      <c r="AQ141" s="188" t="str">
        <f t="shared" ca="1" si="57"/>
        <v/>
      </c>
      <c r="AR141" s="188">
        <f t="shared" ca="1" si="58"/>
        <v>2073.2104229559209</v>
      </c>
    </row>
    <row r="142" spans="2:44" x14ac:dyDescent="0.25">
      <c r="B142" s="189">
        <v>101</v>
      </c>
      <c r="C142" s="190" cm="1">
        <f t="array" aca="1" ref="C142" ca="1">_xll.RiskGamma(1,1/$B$5)</f>
        <v>100</v>
      </c>
      <c r="D142" s="191">
        <f t="shared" ca="1" si="59"/>
        <v>10100</v>
      </c>
      <c r="E142" s="192">
        <f t="shared" ca="1" si="60"/>
        <v>11100</v>
      </c>
      <c r="F142" s="193" cm="1">
        <f t="array" aca="1" ref="F142" ca="1">_xll.RiskPert($B$8,$E$8,$D$8)</f>
        <v>50</v>
      </c>
      <c r="G142" s="193">
        <f t="shared" ca="1" si="61"/>
        <v>11150</v>
      </c>
      <c r="H142" s="194">
        <f t="shared" ca="1" si="50"/>
        <v>1050</v>
      </c>
      <c r="I142" s="190">
        <f t="shared" ca="1" si="62"/>
        <v>11150</v>
      </c>
      <c r="J142" s="195" cm="1">
        <f t="array" aca="1" ref="J142" ca="1">_xll.RiskUniform($B$12,$D$12)</f>
        <v>60</v>
      </c>
      <c r="K142" s="195">
        <f t="shared" ca="1" si="63"/>
        <v>11210</v>
      </c>
      <c r="L142" s="191">
        <f t="shared" ca="1" si="64"/>
        <v>0</v>
      </c>
      <c r="M142" s="192">
        <f t="shared" ca="1" si="69"/>
        <v>11210</v>
      </c>
      <c r="N142" s="193" cm="1">
        <f t="array" aca="1" ref="N142" ca="1">_xll.RiskWeibull($B$15,$C$15)</f>
        <v>93.543756289254645</v>
      </c>
      <c r="O142" s="193">
        <f t="shared" ca="1" si="65"/>
        <v>11303.543756289255</v>
      </c>
      <c r="P142" s="194">
        <f t="shared" ca="1" si="51"/>
        <v>0</v>
      </c>
      <c r="Q142" s="190">
        <f t="shared" ca="1" si="66"/>
        <v>11303.543756289255</v>
      </c>
      <c r="R142" s="195" cm="1">
        <f t="array" aca="1" ref="R142" ca="1">_xll.RiskGamma(_xll.RiskSimtable($B$18:$B$19),1/_xll.RiskSimtable($C$18:$C$19))</f>
        <v>100</v>
      </c>
      <c r="S142" s="195" cm="1">
        <f t="array" aca="1" ref="S142" ca="1">_xll.RiskUniform($B$21,$C$21)</f>
        <v>20</v>
      </c>
      <c r="T142" s="195">
        <f t="shared" ca="1" si="67"/>
        <v>11423.543756289255</v>
      </c>
      <c r="U142" s="191">
        <f t="shared" ca="1" si="52"/>
        <v>100</v>
      </c>
      <c r="V142" s="192">
        <f t="shared" ca="1" si="73"/>
        <v>11753.543756289255</v>
      </c>
      <c r="W142" s="193">
        <v>120</v>
      </c>
      <c r="X142" s="193">
        <f t="shared" ca="1" si="39"/>
        <v>11873.543756289255</v>
      </c>
      <c r="Y142" s="194">
        <f t="shared" ca="1" si="40"/>
        <v>330</v>
      </c>
      <c r="Z142" s="190">
        <f t="shared" ca="1" si="41"/>
        <v>11873.543756289255</v>
      </c>
      <c r="AA142" s="195" cm="1">
        <f t="array" aca="1" ref="AA142" ca="1">_xll.RiskPert($B$27,$C$27,$D$27)</f>
        <v>99.666666666666671</v>
      </c>
      <c r="AB142" s="195">
        <f t="shared" ca="1" si="54"/>
        <v>11973.210422955921</v>
      </c>
      <c r="AC142" s="191">
        <f t="shared" ca="1" si="42"/>
        <v>0</v>
      </c>
      <c r="AD142" s="192" cm="1">
        <f t="array" aca="1" ref="AD142" ca="1">IF(MOD(ROW()-42, 8) = 0,INDEX(AB:AB,ROW()),INDEX(AF:AF,ROW()-1))</f>
        <v>12073.210422955921</v>
      </c>
      <c r="AE142" s="193" cm="1">
        <f t="array" aca="1" ref="AE142" ca="1">_xll.RiskUniform($B$30,$D$30)</f>
        <v>25</v>
      </c>
      <c r="AF142" s="193">
        <f t="shared" ca="1" si="68"/>
        <v>12098.210422955921</v>
      </c>
      <c r="AG142" s="194">
        <f t="shared" ca="1" si="43"/>
        <v>199.66666666666606</v>
      </c>
      <c r="AH142" s="196" t="str">
        <f t="shared" ca="1" si="44"/>
        <v>Stop,Reached</v>
      </c>
      <c r="AI142" s="197">
        <f t="shared" ca="1" si="55"/>
        <v>1998.2104229559209</v>
      </c>
      <c r="AJ142" s="198" cm="1">
        <f t="array" aca="1" ref="AJ142" ca="1">_xll.RiskBernoulli(0.02)</f>
        <v>0.02</v>
      </c>
      <c r="AK142" s="188" t="str">
        <f t="shared" ca="1" si="56"/>
        <v/>
      </c>
      <c r="AL142" s="188" t="str">
        <f t="shared" ca="1" si="45"/>
        <v/>
      </c>
      <c r="AM142" s="188" t="str">
        <f t="shared" ca="1" si="46"/>
        <v/>
      </c>
      <c r="AN142" s="188" t="str">
        <f t="shared" ca="1" si="47"/>
        <v/>
      </c>
      <c r="AO142" s="199" t="str">
        <f t="shared" ca="1" si="48"/>
        <v/>
      </c>
      <c r="AP142" s="188" t="str">
        <f t="shared" ca="1" si="49"/>
        <v/>
      </c>
      <c r="AQ142" s="188" t="str">
        <f t="shared" ca="1" si="57"/>
        <v/>
      </c>
      <c r="AR142" s="188">
        <f t="shared" ca="1" si="58"/>
        <v>1998.2104229559206</v>
      </c>
    </row>
    <row r="143" spans="2:44" x14ac:dyDescent="0.25">
      <c r="B143" s="189">
        <v>102</v>
      </c>
      <c r="C143" s="190" cm="1">
        <f t="array" aca="1" ref="C143" ca="1">_xll.RiskGamma(1,1/$B$5)</f>
        <v>100</v>
      </c>
      <c r="D143" s="191">
        <f t="shared" ca="1" si="59"/>
        <v>10200</v>
      </c>
      <c r="E143" s="192">
        <f t="shared" ca="1" si="60"/>
        <v>11210</v>
      </c>
      <c r="F143" s="193" cm="1">
        <f t="array" aca="1" ref="F143" ca="1">_xll.RiskPert($B$8,$E$8,$D$8)</f>
        <v>50</v>
      </c>
      <c r="G143" s="193">
        <f t="shared" ca="1" si="61"/>
        <v>11260</v>
      </c>
      <c r="H143" s="194">
        <f t="shared" ca="1" si="50"/>
        <v>1060</v>
      </c>
      <c r="I143" s="190">
        <f t="shared" ca="1" si="62"/>
        <v>11260</v>
      </c>
      <c r="J143" s="195" cm="1">
        <f t="array" aca="1" ref="J143" ca="1">_xll.RiskUniform($B$12,$D$12)</f>
        <v>60</v>
      </c>
      <c r="K143" s="195">
        <f t="shared" ca="1" si="63"/>
        <v>11320</v>
      </c>
      <c r="L143" s="191">
        <f t="shared" ca="1" si="64"/>
        <v>0</v>
      </c>
      <c r="M143" s="192">
        <f t="shared" ca="1" si="69"/>
        <v>11320</v>
      </c>
      <c r="N143" s="193" cm="1">
        <f t="array" aca="1" ref="N143" ca="1">_xll.RiskWeibull($B$15,$C$15)</f>
        <v>93.543756289254645</v>
      </c>
      <c r="O143" s="193">
        <f t="shared" ca="1" si="65"/>
        <v>11413.543756289255</v>
      </c>
      <c r="P143" s="194">
        <f t="shared" ca="1" si="51"/>
        <v>0</v>
      </c>
      <c r="Q143" s="190">
        <f t="shared" ca="1" si="66"/>
        <v>11413.543756289255</v>
      </c>
      <c r="R143" s="195" cm="1">
        <f t="array" aca="1" ref="R143" ca="1">_xll.RiskGamma(_xll.RiskSimtable($B$18:$B$19),1/_xll.RiskSimtable($C$18:$C$19))</f>
        <v>100</v>
      </c>
      <c r="S143" s="195" cm="1">
        <f t="array" aca="1" ref="S143" ca="1">_xll.RiskUniform($B$21,$C$21)</f>
        <v>20</v>
      </c>
      <c r="T143" s="195">
        <f t="shared" ca="1" si="67"/>
        <v>11533.543756289255</v>
      </c>
      <c r="U143" s="191">
        <f t="shared" ca="1" si="52"/>
        <v>100</v>
      </c>
      <c r="V143" s="192">
        <f t="shared" ca="1" si="73"/>
        <v>11753.543756289255</v>
      </c>
      <c r="W143" s="193">
        <v>120</v>
      </c>
      <c r="X143" s="193">
        <f t="shared" ca="1" si="39"/>
        <v>11873.543756289255</v>
      </c>
      <c r="Y143" s="194">
        <f t="shared" ca="1" si="40"/>
        <v>220</v>
      </c>
      <c r="Z143" s="190">
        <f t="shared" ca="1" si="41"/>
        <v>11873.543756289255</v>
      </c>
      <c r="AA143" s="195" cm="1">
        <f t="array" aca="1" ref="AA143" ca="1">_xll.RiskPert($B$27,$C$27,$D$27)</f>
        <v>99.666666666666671</v>
      </c>
      <c r="AB143" s="195">
        <f t="shared" ca="1" si="54"/>
        <v>11973.210422955921</v>
      </c>
      <c r="AC143" s="191">
        <f t="shared" ca="1" si="42"/>
        <v>0</v>
      </c>
      <c r="AD143" s="192" cm="1">
        <f t="array" aca="1" ref="AD143" ca="1">IF(MOD(ROW()-42, 8) = 0,INDEX(AB:AB,ROW()),INDEX(AF:AF,ROW()-1))</f>
        <v>12098.210422955921</v>
      </c>
      <c r="AE143" s="193" cm="1">
        <f t="array" aca="1" ref="AE143" ca="1">_xll.RiskUniform($B$30,$D$30)</f>
        <v>25</v>
      </c>
      <c r="AF143" s="193">
        <f t="shared" ca="1" si="68"/>
        <v>12123.210422955921</v>
      </c>
      <c r="AG143" s="194">
        <f t="shared" ca="1" si="43"/>
        <v>224.66666666666606</v>
      </c>
      <c r="AH143" s="196" t="str">
        <f t="shared" ca="1" si="44"/>
        <v>Stop,Reached</v>
      </c>
      <c r="AI143" s="197">
        <f t="shared" ca="1" si="55"/>
        <v>1923.2104229559209</v>
      </c>
      <c r="AJ143" s="198" cm="1">
        <f t="array" aca="1" ref="AJ143" ca="1">_xll.RiskBernoulli(0.02)</f>
        <v>0.02</v>
      </c>
      <c r="AK143" s="188" t="str">
        <f t="shared" ca="1" si="56"/>
        <v/>
      </c>
      <c r="AL143" s="188" t="str">
        <f t="shared" ca="1" si="45"/>
        <v/>
      </c>
      <c r="AM143" s="188" t="str">
        <f t="shared" ca="1" si="46"/>
        <v/>
      </c>
      <c r="AN143" s="188" t="str">
        <f t="shared" ca="1" si="47"/>
        <v/>
      </c>
      <c r="AO143" s="199" t="str">
        <f t="shared" ca="1" si="48"/>
        <v/>
      </c>
      <c r="AP143" s="188" t="str">
        <f t="shared" ca="1" si="49"/>
        <v/>
      </c>
      <c r="AQ143" s="188" t="str">
        <f t="shared" ca="1" si="57"/>
        <v/>
      </c>
      <c r="AR143" s="188">
        <f t="shared" ca="1" si="58"/>
        <v>1923.2104229559206</v>
      </c>
    </row>
    <row r="144" spans="2:44" x14ac:dyDescent="0.25">
      <c r="B144" s="189">
        <v>103</v>
      </c>
      <c r="C144" s="190" cm="1">
        <f t="array" aca="1" ref="C144" ca="1">_xll.RiskGamma(1,1/$B$5)</f>
        <v>100</v>
      </c>
      <c r="D144" s="191">
        <f t="shared" ca="1" si="59"/>
        <v>10300</v>
      </c>
      <c r="E144" s="192">
        <f t="shared" ca="1" si="60"/>
        <v>11320</v>
      </c>
      <c r="F144" s="193" cm="1">
        <f t="array" aca="1" ref="F144" ca="1">_xll.RiskPert($B$8,$E$8,$D$8)</f>
        <v>50</v>
      </c>
      <c r="G144" s="193">
        <f t="shared" ca="1" si="61"/>
        <v>11370</v>
      </c>
      <c r="H144" s="194">
        <f t="shared" ca="1" si="50"/>
        <v>1070</v>
      </c>
      <c r="I144" s="190">
        <f t="shared" ca="1" si="62"/>
        <v>11370</v>
      </c>
      <c r="J144" s="195" cm="1">
        <f t="array" aca="1" ref="J144" ca="1">_xll.RiskUniform($B$12,$D$12)</f>
        <v>60</v>
      </c>
      <c r="K144" s="195">
        <f t="shared" ca="1" si="63"/>
        <v>11430</v>
      </c>
      <c r="L144" s="191">
        <f t="shared" ca="1" si="64"/>
        <v>0</v>
      </c>
      <c r="M144" s="192">
        <f t="shared" ca="1" si="69"/>
        <v>11430</v>
      </c>
      <c r="N144" s="193" cm="1">
        <f t="array" aca="1" ref="N144" ca="1">_xll.RiskWeibull($B$15,$C$15)</f>
        <v>93.543756289254645</v>
      </c>
      <c r="O144" s="193">
        <f t="shared" ca="1" si="65"/>
        <v>11523.543756289255</v>
      </c>
      <c r="P144" s="194">
        <f t="shared" ca="1" si="51"/>
        <v>0</v>
      </c>
      <c r="Q144" s="190">
        <f t="shared" ca="1" si="66"/>
        <v>11523.543756289255</v>
      </c>
      <c r="R144" s="195" cm="1">
        <f t="array" aca="1" ref="R144" ca="1">_xll.RiskGamma(_xll.RiskSimtable($B$18:$B$19),1/_xll.RiskSimtable($C$18:$C$19))</f>
        <v>100</v>
      </c>
      <c r="S144" s="195" cm="1">
        <f t="array" aca="1" ref="S144" ca="1">_xll.RiskUniform($B$21,$C$21)</f>
        <v>20</v>
      </c>
      <c r="T144" s="195">
        <f t="shared" ca="1" si="67"/>
        <v>11643.543756289255</v>
      </c>
      <c r="U144" s="191">
        <f t="shared" ca="1" si="52"/>
        <v>100</v>
      </c>
      <c r="V144" s="192">
        <f t="shared" ca="1" si="73"/>
        <v>11753.543756289255</v>
      </c>
      <c r="W144" s="193">
        <v>120</v>
      </c>
      <c r="X144" s="193">
        <f t="shared" ca="1" si="39"/>
        <v>11873.543756289255</v>
      </c>
      <c r="Y144" s="194">
        <f t="shared" ca="1" si="40"/>
        <v>110</v>
      </c>
      <c r="Z144" s="190">
        <f t="shared" ca="1" si="41"/>
        <v>11873.543756289255</v>
      </c>
      <c r="AA144" s="195" cm="1">
        <f t="array" aca="1" ref="AA144" ca="1">_xll.RiskPert($B$27,$C$27,$D$27)</f>
        <v>99.666666666666671</v>
      </c>
      <c r="AB144" s="195">
        <f t="shared" ca="1" si="54"/>
        <v>11973.210422955921</v>
      </c>
      <c r="AC144" s="191">
        <f t="shared" ca="1" si="42"/>
        <v>0</v>
      </c>
      <c r="AD144" s="192" cm="1">
        <f t="array" aca="1" ref="AD144" ca="1">IF(MOD(ROW()-42, 8) = 0,INDEX(AB:AB,ROW()),INDEX(AF:AF,ROW()-1))</f>
        <v>12123.210422955921</v>
      </c>
      <c r="AE144" s="193" cm="1">
        <f t="array" aca="1" ref="AE144" ca="1">_xll.RiskUniform($B$30,$D$30)</f>
        <v>25</v>
      </c>
      <c r="AF144" s="193">
        <f t="shared" ca="1" si="68"/>
        <v>12148.210422955921</v>
      </c>
      <c r="AG144" s="194">
        <f t="shared" ca="1" si="43"/>
        <v>249.66666666666606</v>
      </c>
      <c r="AH144" s="196" t="str">
        <f t="shared" ca="1" si="44"/>
        <v>Stop,Reached</v>
      </c>
      <c r="AI144" s="197">
        <f t="shared" ca="1" si="55"/>
        <v>1848.2104229559209</v>
      </c>
      <c r="AJ144" s="198" cm="1">
        <f t="array" aca="1" ref="AJ144" ca="1">_xll.RiskBernoulli(0.02)</f>
        <v>0.02</v>
      </c>
      <c r="AK144" s="188" t="str">
        <f t="shared" ca="1" si="56"/>
        <v/>
      </c>
      <c r="AL144" s="188" t="str">
        <f t="shared" ca="1" si="45"/>
        <v/>
      </c>
      <c r="AM144" s="188" t="str">
        <f t="shared" ca="1" si="46"/>
        <v/>
      </c>
      <c r="AN144" s="188" t="str">
        <f t="shared" ca="1" si="47"/>
        <v/>
      </c>
      <c r="AO144" s="199" t="str">
        <f t="shared" ca="1" si="48"/>
        <v/>
      </c>
      <c r="AP144" s="188" t="str">
        <f t="shared" ca="1" si="49"/>
        <v/>
      </c>
      <c r="AQ144" s="188" t="str">
        <f t="shared" ca="1" si="57"/>
        <v/>
      </c>
      <c r="AR144" s="188">
        <f t="shared" ca="1" si="58"/>
        <v>1848.2104229559206</v>
      </c>
    </row>
    <row r="145" spans="2:44" x14ac:dyDescent="0.25">
      <c r="B145" s="200">
        <v>104</v>
      </c>
      <c r="C145" s="201" cm="1">
        <f t="array" aca="1" ref="C145" ca="1">_xll.RiskGamma(1,1/$B$5)</f>
        <v>100</v>
      </c>
      <c r="D145" s="202">
        <f t="shared" ca="1" si="59"/>
        <v>10400</v>
      </c>
      <c r="E145" s="203">
        <f t="shared" ca="1" si="60"/>
        <v>11430</v>
      </c>
      <c r="F145" s="204" cm="1">
        <f t="array" aca="1" ref="F145" ca="1">_xll.RiskPert($B$8,$E$8,$D$8)</f>
        <v>50</v>
      </c>
      <c r="G145" s="204">
        <f t="shared" ca="1" si="61"/>
        <v>11480</v>
      </c>
      <c r="H145" s="205">
        <f t="shared" ca="1" si="50"/>
        <v>1080</v>
      </c>
      <c r="I145" s="201">
        <f t="shared" ca="1" si="62"/>
        <v>11480</v>
      </c>
      <c r="J145" s="206" cm="1">
        <f t="array" aca="1" ref="J145" ca="1">_xll.RiskUniform($B$12,$D$12)</f>
        <v>60</v>
      </c>
      <c r="K145" s="206">
        <f t="shared" ca="1" si="63"/>
        <v>11540</v>
      </c>
      <c r="L145" s="202">
        <f t="shared" ca="1" si="64"/>
        <v>0</v>
      </c>
      <c r="M145" s="203">
        <f t="shared" ca="1" si="69"/>
        <v>11540</v>
      </c>
      <c r="N145" s="204" cm="1">
        <f t="array" aca="1" ref="N145" ca="1">_xll.RiskWeibull($B$15,$C$15)</f>
        <v>93.543756289254645</v>
      </c>
      <c r="O145" s="204">
        <f t="shared" ca="1" si="65"/>
        <v>11633.543756289255</v>
      </c>
      <c r="P145" s="205">
        <f t="shared" ca="1" si="51"/>
        <v>0</v>
      </c>
      <c r="Q145" s="201">
        <f t="shared" ca="1" si="66"/>
        <v>11633.543756289255</v>
      </c>
      <c r="R145" s="206" cm="1">
        <f t="array" aca="1" ref="R145" ca="1">_xll.RiskGamma(_xll.RiskSimtable($B$18:$B$19),1/_xll.RiskSimtable($C$18:$C$19))</f>
        <v>100</v>
      </c>
      <c r="S145" s="206" cm="1">
        <f t="array" aca="1" ref="S145" ca="1">_xll.RiskUniform($B$21,$C$21)</f>
        <v>20</v>
      </c>
      <c r="T145" s="206">
        <f t="shared" ca="1" si="67"/>
        <v>11753.543756289255</v>
      </c>
      <c r="U145" s="202">
        <f t="shared" ca="1" si="52"/>
        <v>100</v>
      </c>
      <c r="V145" s="203">
        <f t="shared" ca="1" si="73"/>
        <v>11753.543756289255</v>
      </c>
      <c r="W145" s="204">
        <v>120</v>
      </c>
      <c r="X145" s="204">
        <f t="shared" ca="1" si="39"/>
        <v>11873.543756289255</v>
      </c>
      <c r="Y145" s="205">
        <f t="shared" ca="1" si="40"/>
        <v>0</v>
      </c>
      <c r="Z145" s="201">
        <f t="shared" ca="1" si="41"/>
        <v>11873.543756289255</v>
      </c>
      <c r="AA145" s="206" cm="1">
        <f t="array" aca="1" ref="AA145" ca="1">_xll.RiskPert($B$27,$C$27,$D$27)</f>
        <v>99.666666666666671</v>
      </c>
      <c r="AB145" s="206">
        <f t="shared" ca="1" si="54"/>
        <v>11973.210422955921</v>
      </c>
      <c r="AC145" s="202">
        <f t="shared" ca="1" si="42"/>
        <v>0</v>
      </c>
      <c r="AD145" s="203" cm="1">
        <f t="array" aca="1" ref="AD145" ca="1">IF(MOD(ROW()-42, 8) = 0,INDEX(AB:AB,ROW()),INDEX(AF:AF,ROW()-1))</f>
        <v>12148.210422955921</v>
      </c>
      <c r="AE145" s="204" cm="1">
        <f t="array" aca="1" ref="AE145" ca="1">_xll.RiskUniform($B$30,$D$30)</f>
        <v>25</v>
      </c>
      <c r="AF145" s="204">
        <f t="shared" ca="1" si="68"/>
        <v>12173.210422955921</v>
      </c>
      <c r="AG145" s="205">
        <f t="shared" ca="1" si="43"/>
        <v>274.66666666666606</v>
      </c>
      <c r="AH145" s="207" t="str">
        <f t="shared" ca="1" si="44"/>
        <v>Stop,Reached</v>
      </c>
      <c r="AI145" s="208">
        <f t="shared" ca="1" si="55"/>
        <v>1773.2104229559209</v>
      </c>
      <c r="AJ145" s="209" cm="1">
        <f t="array" aca="1" ref="AJ145" ca="1">_xll.RiskBernoulli(0.02)</f>
        <v>0.02</v>
      </c>
      <c r="AK145" s="210" t="str">
        <f t="shared" ca="1" si="56"/>
        <v/>
      </c>
      <c r="AL145" s="210" t="str">
        <f t="shared" ca="1" si="45"/>
        <v/>
      </c>
      <c r="AM145" s="210" t="str">
        <f t="shared" ca="1" si="46"/>
        <v/>
      </c>
      <c r="AN145" s="210" t="str">
        <f t="shared" ca="1" si="47"/>
        <v/>
      </c>
      <c r="AO145" s="211" t="str">
        <f t="shared" ca="1" si="48"/>
        <v/>
      </c>
      <c r="AP145" s="210" t="str">
        <f t="shared" ca="1" si="49"/>
        <v/>
      </c>
      <c r="AQ145" s="210" t="str">
        <f t="shared" ca="1" si="57"/>
        <v/>
      </c>
      <c r="AR145" s="210">
        <f t="shared" ca="1" si="58"/>
        <v>1773.2104229559206</v>
      </c>
    </row>
  </sheetData>
  <mergeCells count="20">
    <mergeCell ref="A1:I1"/>
    <mergeCell ref="Q40:U40"/>
    <mergeCell ref="V40:Y40"/>
    <mergeCell ref="Z40:AC40"/>
    <mergeCell ref="AD40:AG40"/>
    <mergeCell ref="B40:B41"/>
    <mergeCell ref="C40:D40"/>
    <mergeCell ref="E40:H40"/>
    <mergeCell ref="I40:L40"/>
    <mergeCell ref="M40:P40"/>
    <mergeCell ref="AK37:AR39"/>
    <mergeCell ref="A32:C32"/>
    <mergeCell ref="AN40:AN41"/>
    <mergeCell ref="AO40:AO41"/>
    <mergeCell ref="AJ40:AJ41"/>
    <mergeCell ref="AQ40:AQ41"/>
    <mergeCell ref="AR40:AR41"/>
    <mergeCell ref="AK40:AK41"/>
    <mergeCell ref="AL40:AL41"/>
    <mergeCell ref="AM40:AM4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8681-62BA-4C91-8759-B093842CBB58}">
  <dimension ref="A1:AR145"/>
  <sheetViews>
    <sheetView zoomScale="55" zoomScaleNormal="55" workbookViewId="0">
      <selection activeCell="I35" sqref="I35:AJ39"/>
    </sheetView>
  </sheetViews>
  <sheetFormatPr defaultRowHeight="15" x14ac:dyDescent="0.25"/>
  <cols>
    <col min="1" max="1" width="86.28515625" customWidth="1"/>
    <col min="2" max="2" width="11.28515625" bestFit="1" customWidth="1"/>
    <col min="3" max="3" width="15.5703125" bestFit="1" customWidth="1"/>
    <col min="4" max="4" width="16.28515625" bestFit="1" customWidth="1"/>
    <col min="5" max="5" width="13" bestFit="1" customWidth="1"/>
    <col min="6" max="6" width="12.140625" bestFit="1" customWidth="1"/>
    <col min="7" max="7" width="10.7109375" customWidth="1"/>
    <col min="8" max="8" width="12.5703125" customWidth="1"/>
    <col min="9" max="9" width="33.140625" bestFit="1" customWidth="1"/>
    <col min="10" max="10" width="24.140625" customWidth="1"/>
    <col min="11" max="11" width="11.42578125" customWidth="1"/>
    <col min="12" max="12" width="10.140625" customWidth="1"/>
    <col min="13" max="13" width="31.7109375" bestFit="1" customWidth="1"/>
    <col min="14" max="14" width="15.7109375" bestFit="1" customWidth="1"/>
    <col min="15" max="15" width="11.28515625" bestFit="1" customWidth="1"/>
    <col min="17" max="17" width="61.28515625" bestFit="1" customWidth="1"/>
    <col min="18" max="18" width="22.5703125" bestFit="1" customWidth="1"/>
    <col min="19" max="19" width="23" bestFit="1" customWidth="1"/>
    <col min="20" max="20" width="10.140625" bestFit="1" customWidth="1"/>
    <col min="21" max="22" width="11.140625" customWidth="1"/>
    <col min="23" max="23" width="17.7109375" bestFit="1" customWidth="1"/>
    <col min="24" max="24" width="12.42578125" customWidth="1"/>
    <col min="25" max="25" width="11.42578125" customWidth="1"/>
    <col min="26" max="26" width="34.42578125" bestFit="1" customWidth="1"/>
    <col min="27" max="27" width="18.5703125" bestFit="1" customWidth="1"/>
    <col min="28" max="28" width="11.42578125" customWidth="1"/>
    <col min="30" max="30" width="42.28515625" bestFit="1" customWidth="1"/>
    <col min="31" max="31" width="18.5703125" bestFit="1" customWidth="1"/>
    <col min="32" max="32" width="9.7109375" bestFit="1" customWidth="1"/>
    <col min="34" max="34" width="31" bestFit="1" customWidth="1"/>
    <col min="35" max="35" width="25.7109375" bestFit="1" customWidth="1"/>
    <col min="36" max="36" width="25.7109375" customWidth="1"/>
    <col min="37" max="37" width="38.85546875" bestFit="1" customWidth="1"/>
    <col min="38" max="38" width="24.140625" bestFit="1" customWidth="1"/>
    <col min="39" max="40" width="35.140625" bestFit="1" customWidth="1"/>
    <col min="41" max="41" width="26.42578125" bestFit="1" customWidth="1"/>
    <col min="42" max="42" width="17.85546875" bestFit="1" customWidth="1"/>
    <col min="43" max="43" width="23.42578125" bestFit="1" customWidth="1"/>
    <col min="44" max="44" width="37.85546875" bestFit="1" customWidth="1"/>
    <col min="45" max="45" width="69.7109375" bestFit="1" customWidth="1"/>
  </cols>
  <sheetData>
    <row r="1" spans="1:22" ht="16.5" thickBot="1" x14ac:dyDescent="0.3">
      <c r="A1" s="128" t="s">
        <v>15</v>
      </c>
      <c r="B1" s="129"/>
      <c r="C1" s="129"/>
      <c r="D1" s="129"/>
      <c r="E1" s="129"/>
      <c r="F1" s="129"/>
      <c r="G1" s="129"/>
      <c r="H1" s="129"/>
      <c r="I1" s="141"/>
    </row>
    <row r="2" spans="1:22" ht="15.75" thickBot="1" x14ac:dyDescent="0.3"/>
    <row r="3" spans="1:22" x14ac:dyDescent="0.25">
      <c r="A3" s="84"/>
      <c r="B3" s="85" t="s">
        <v>17</v>
      </c>
      <c r="C3" s="85" t="s">
        <v>18</v>
      </c>
      <c r="D3" s="85" t="s">
        <v>19</v>
      </c>
      <c r="E3" s="85" t="s">
        <v>48</v>
      </c>
      <c r="F3" s="85" t="s">
        <v>25</v>
      </c>
      <c r="G3" s="85" t="s">
        <v>20</v>
      </c>
      <c r="H3" s="85"/>
      <c r="I3" s="86" t="s">
        <v>21</v>
      </c>
    </row>
    <row r="4" spans="1:22" ht="15.75" thickBot="1" x14ac:dyDescent="0.3">
      <c r="A4" s="87" t="s">
        <v>16</v>
      </c>
      <c r="B4" s="35" t="s">
        <v>23</v>
      </c>
      <c r="C4" s="35"/>
      <c r="D4" s="35"/>
      <c r="E4" s="35"/>
      <c r="F4" s="35" t="s">
        <v>26</v>
      </c>
      <c r="G4" s="35"/>
      <c r="H4" s="35"/>
      <c r="I4" s="76"/>
    </row>
    <row r="5" spans="1:22" ht="15.75" thickBot="1" x14ac:dyDescent="0.3">
      <c r="A5" s="87"/>
      <c r="B5" s="35">
        <f>1/100</f>
        <v>0.01</v>
      </c>
      <c r="C5" s="35"/>
      <c r="D5" s="35"/>
      <c r="E5" s="35"/>
      <c r="F5" s="35">
        <v>100</v>
      </c>
      <c r="G5" s="35" t="s">
        <v>22</v>
      </c>
      <c r="H5" s="35"/>
      <c r="I5" s="88" t="s">
        <v>24</v>
      </c>
      <c r="J5" s="1"/>
      <c r="Q5" s="70" t="s">
        <v>91</v>
      </c>
      <c r="R5" s="71"/>
      <c r="S5" s="72" t="s">
        <v>9</v>
      </c>
      <c r="T5" s="73" t="s">
        <v>162</v>
      </c>
      <c r="U5" s="74" t="s">
        <v>163</v>
      </c>
      <c r="V5" s="74" t="s">
        <v>164</v>
      </c>
    </row>
    <row r="6" spans="1:22" ht="15.75" thickBot="1" x14ac:dyDescent="0.3">
      <c r="A6" s="89"/>
      <c r="B6" s="90"/>
      <c r="C6" s="90"/>
      <c r="D6" s="90"/>
      <c r="E6" s="90"/>
      <c r="F6" s="90"/>
      <c r="G6" s="90"/>
      <c r="H6" s="90"/>
      <c r="I6" s="91"/>
      <c r="J6" s="1"/>
      <c r="Q6" s="75" t="s">
        <v>97</v>
      </c>
      <c r="R6" s="35" cm="1">
        <f t="array" aca="1" ref="R6" ca="1">_xll.RiskOutput("1) Mean Samples Processed in a Week")+COUNTIF(AH42:AH201,"Not Yet")</f>
        <v>80</v>
      </c>
      <c r="S6" s="76" t="s">
        <v>132</v>
      </c>
      <c r="T6" s="75" cm="1">
        <f t="array" aca="1" ref="T6" ca="1">_xll.RiskMean(R6)</f>
        <v>78.142600000000002</v>
      </c>
      <c r="U6" s="77" cm="1">
        <f t="array" aca="1" ref="U6" ca="1">_xll.RiskPercentile(R6,0.05)</f>
        <v>72</v>
      </c>
      <c r="V6" s="76" cm="1">
        <f t="array" aca="1" ref="V6" ca="1">_xll.RiskPercentile(R6,0.95)</f>
        <v>80</v>
      </c>
    </row>
    <row r="7" spans="1:22" x14ac:dyDescent="0.25">
      <c r="A7" s="64"/>
      <c r="B7" s="65" t="s">
        <v>28</v>
      </c>
      <c r="C7" s="65" t="s">
        <v>30</v>
      </c>
      <c r="D7" s="65" t="s">
        <v>29</v>
      </c>
      <c r="E7" s="65" t="s">
        <v>1</v>
      </c>
      <c r="F7" s="65" t="s">
        <v>49</v>
      </c>
      <c r="G7" s="65"/>
      <c r="H7" s="65"/>
      <c r="I7" s="66"/>
      <c r="Q7" s="78" t="s">
        <v>98</v>
      </c>
      <c r="R7" s="7" cm="1">
        <f t="array" aca="1" ref="R7" ca="1">_xll.RiskOutput()+COUNTIF(AP42:AP201,1)</f>
        <v>0</v>
      </c>
      <c r="S7" s="79" t="s">
        <v>133</v>
      </c>
      <c r="T7" s="78" cm="1">
        <f t="array" aca="1" ref="T7" ca="1">_xll.RiskMean(R7)</f>
        <v>1.5647</v>
      </c>
      <c r="U7" s="45" cm="1">
        <f t="array" aca="1" ref="U7" ca="1">_xll.RiskPercentile(R7,0.05)</f>
        <v>0</v>
      </c>
      <c r="V7" s="76" cm="1">
        <f t="array" aca="1" ref="V7" ca="1">_xll.RiskPercentile(R7,0.95)</f>
        <v>4</v>
      </c>
    </row>
    <row r="8" spans="1:22" x14ac:dyDescent="0.25">
      <c r="A8" s="67" t="s">
        <v>27</v>
      </c>
      <c r="B8">
        <v>40</v>
      </c>
      <c r="C8">
        <v>50</v>
      </c>
      <c r="D8">
        <v>70</v>
      </c>
      <c r="E8">
        <f>B36</f>
        <v>47.5</v>
      </c>
      <c r="F8">
        <v>50</v>
      </c>
      <c r="G8" t="s">
        <v>22</v>
      </c>
      <c r="I8" s="92" t="s">
        <v>34</v>
      </c>
      <c r="J8" s="1"/>
      <c r="Q8" s="78" t="s">
        <v>95</v>
      </c>
      <c r="R8" s="7" cm="1">
        <f t="array" aca="1" ref="R8" ca="1">_xll.RiskOutput()+(SUM(AK42:AK201)/R6)</f>
        <v>1435.71042295592</v>
      </c>
      <c r="S8" s="79" t="s">
        <v>134</v>
      </c>
      <c r="T8" s="78" cm="1">
        <f t="array" aca="1" ref="T8" ca="1">_xll.RiskMean(R8)</f>
        <v>1709.5615787236213</v>
      </c>
      <c r="U8" s="45" cm="1">
        <f t="array" aca="1" ref="U8" ca="1">_xll.RiskPercentile(R8,0.05)</f>
        <v>1288.3887690836152</v>
      </c>
      <c r="V8" s="76" cm="1">
        <f t="array" aca="1" ref="V8" ca="1">_xll.RiskPercentile(R8,0.95)</f>
        <v>2304.3762644083372</v>
      </c>
    </row>
    <row r="9" spans="1:22" x14ac:dyDescent="0.25">
      <c r="A9" s="67"/>
      <c r="I9" s="92"/>
      <c r="J9" s="1"/>
      <c r="Q9" s="78" t="s">
        <v>166</v>
      </c>
      <c r="R9" s="7" cm="1">
        <f t="array" aca="1" ref="R9" ca="1">_xll.RiskOutput()+SUM(AQ42:AQ201)/R6*100</f>
        <v>51.249999999999993</v>
      </c>
      <c r="S9" s="76" t="s">
        <v>94</v>
      </c>
      <c r="T9" s="78" cm="1">
        <f t="array" aca="1" ref="T9" ca="1">_xll.RiskMean(R9)</f>
        <v>36.737905223713014</v>
      </c>
      <c r="U9" s="45" cm="1">
        <f t="array" aca="1" ref="U9" ca="1">_xll.RiskPercentile(R9,0.05)</f>
        <v>11.111111111111111</v>
      </c>
      <c r="V9" s="76" cm="1">
        <f t="array" aca="1" ref="V9" ca="1">_xll.RiskPercentile(R9,0.95)</f>
        <v>71.25</v>
      </c>
    </row>
    <row r="10" spans="1:22" ht="15.75" thickBot="1" x14ac:dyDescent="0.3">
      <c r="A10" s="68"/>
      <c r="B10" s="69"/>
      <c r="C10" s="69"/>
      <c r="D10" s="69"/>
      <c r="E10" s="69"/>
      <c r="F10" s="69"/>
      <c r="G10" s="69"/>
      <c r="H10" s="69"/>
      <c r="I10" s="93"/>
      <c r="J10" s="1"/>
      <c r="Q10" s="78" t="s">
        <v>157</v>
      </c>
      <c r="R10" s="35" cm="1">
        <f t="array" aca="1" ref="R10" ca="1">_xll.RiskOutput()+SUM(AQ42:AQ201)</f>
        <v>41</v>
      </c>
      <c r="S10" s="76"/>
      <c r="T10" s="78" cm="1">
        <f t="array" aca="1" ref="T10" ca="1">_xll.RiskMean(R10)</f>
        <v>28.363</v>
      </c>
      <c r="U10" s="45" cm="1">
        <f t="array" aca="1" ref="U10" ca="1">_xll.RiskPercentile(R10,0.05)</f>
        <v>9</v>
      </c>
      <c r="V10" s="76" cm="1">
        <f t="array" aca="1" ref="V10" ca="1">_xll.RiskPercentile(R10,0.95)</f>
        <v>53</v>
      </c>
    </row>
    <row r="11" spans="1:22" x14ac:dyDescent="0.25">
      <c r="A11" s="84"/>
      <c r="B11" s="85" t="s">
        <v>28</v>
      </c>
      <c r="C11" s="85"/>
      <c r="D11" s="85" t="s">
        <v>29</v>
      </c>
      <c r="E11" s="85"/>
      <c r="F11" s="85" t="s">
        <v>50</v>
      </c>
      <c r="G11" s="85"/>
      <c r="H11" s="85"/>
      <c r="I11" s="86"/>
      <c r="L11" s="2"/>
      <c r="Q11" s="78" t="s">
        <v>106</v>
      </c>
      <c r="R11" s="35" cm="1">
        <f t="array" aca="1" ref="R11" ca="1">_xll.RiskOutput("Mean Wait Time of CSI")+(SUM(AL42:AL200)/R6)</f>
        <v>445</v>
      </c>
      <c r="S11" s="76" t="s">
        <v>134</v>
      </c>
      <c r="T11" s="78" cm="1">
        <f t="array" aca="1" ref="T11" ca="1">_xll.RiskMean(R11)</f>
        <v>700.57872816484587</v>
      </c>
      <c r="U11" s="45" cm="1">
        <f t="array" aca="1" ref="U11" ca="1">_xll.RiskPercentile(R11,0.05)</f>
        <v>253.29976708872022</v>
      </c>
      <c r="V11" s="76" cm="1">
        <f t="array" aca="1" ref="V11" ca="1">_xll.RiskPercentile(R11,0.95)</f>
        <v>1306.6891893767238</v>
      </c>
    </row>
    <row r="12" spans="1:22" x14ac:dyDescent="0.25">
      <c r="A12" s="87" t="s">
        <v>35</v>
      </c>
      <c r="B12" s="35">
        <v>50</v>
      </c>
      <c r="C12" s="35"/>
      <c r="D12" s="35">
        <v>70</v>
      </c>
      <c r="E12" s="35"/>
      <c r="F12" s="35">
        <v>60</v>
      </c>
      <c r="G12" s="35" t="s">
        <v>22</v>
      </c>
      <c r="H12" s="35"/>
      <c r="I12" s="76" t="s">
        <v>36</v>
      </c>
      <c r="J12" s="1"/>
      <c r="Q12" s="78" t="s">
        <v>107</v>
      </c>
      <c r="R12" s="35" cm="1">
        <f t="array" aca="1" ref="R12" ca="1">_xll.RiskOutput("Mean Wait Time Sample Prep")+(SUM(AM42:AM200)/R6)</f>
        <v>100</v>
      </c>
      <c r="S12" s="76" t="s">
        <v>134</v>
      </c>
      <c r="T12" s="78" cm="1">
        <f t="array" aca="1" ref="T12" ca="1">_xll.RiskMean(R12)</f>
        <v>99.98510547035329</v>
      </c>
      <c r="U12" s="45" cm="1">
        <f t="array" aca="1" ref="U12" ca="1">_xll.RiskPercentile(R12,0.05)</f>
        <v>91.795495755822273</v>
      </c>
      <c r="V12" s="76" cm="1">
        <f t="array" aca="1" ref="V12" ca="1">_xll.RiskPercentile(R12,0.95)</f>
        <v>108.38098630898241</v>
      </c>
    </row>
    <row r="13" spans="1:22" ht="15.75" thickBot="1" x14ac:dyDescent="0.3">
      <c r="A13" s="109" t="s">
        <v>175</v>
      </c>
      <c r="B13" s="110">
        <f>B12*0.9</f>
        <v>45</v>
      </c>
      <c r="C13" s="110"/>
      <c r="D13" s="109">
        <f t="shared" ref="D13" si="0">D12*0.9</f>
        <v>63</v>
      </c>
      <c r="E13" s="90"/>
      <c r="F13" s="90"/>
      <c r="G13" s="90"/>
      <c r="H13" s="90"/>
      <c r="I13" s="91"/>
      <c r="Q13" s="78" t="s">
        <v>108</v>
      </c>
      <c r="R13" s="35" cm="1">
        <f t="array" aca="1" ref="R13" ca="1">_xll.RiskOutput("Mean Wait time DNA Sequencing")+(SUM(AN42:AN201)/R6)</f>
        <v>385</v>
      </c>
      <c r="S13" s="76" t="s">
        <v>134</v>
      </c>
      <c r="T13" s="78" cm="1">
        <f t="array" aca="1" ref="T13" ca="1">_xll.RiskMean(R13)</f>
        <v>401.69676504098305</v>
      </c>
      <c r="U13" s="45" cm="1">
        <f t="array" aca="1" ref="U13" ca="1">_xll.RiskPercentile(R13,0.05)</f>
        <v>368.84366395027121</v>
      </c>
      <c r="V13" s="76" cm="1">
        <f t="array" aca="1" ref="V13" ca="1">_xll.RiskPercentile(R13,0.95)</f>
        <v>450.51521261376394</v>
      </c>
    </row>
    <row r="14" spans="1:22" ht="15.75" thickBot="1" x14ac:dyDescent="0.3">
      <c r="A14" s="64" t="s">
        <v>37</v>
      </c>
      <c r="B14" s="65" t="s">
        <v>38</v>
      </c>
      <c r="C14" s="65" t="s">
        <v>39</v>
      </c>
      <c r="D14" s="65"/>
      <c r="E14" s="65"/>
      <c r="F14" s="65" t="s">
        <v>52</v>
      </c>
      <c r="G14" s="65"/>
      <c r="H14" s="65"/>
      <c r="I14" s="66"/>
      <c r="Q14" s="80" t="s">
        <v>109</v>
      </c>
      <c r="R14" s="81" cm="1">
        <f t="array" aca="1" ref="R14" ca="1">_xll.RiskOutput("Mean Wait time Sample Validation")+(SUM(AO42:AO200)/R6)</f>
        <v>187.1666666666668</v>
      </c>
      <c r="S14" s="82" t="s">
        <v>134</v>
      </c>
      <c r="T14" s="80" cm="1">
        <f t="array" aca="1" ref="T14" ca="1">_xll.RiskMean(R14)</f>
        <v>186.92399474052573</v>
      </c>
      <c r="U14" s="83" cm="1">
        <f t="array" aca="1" ref="U14" ca="1">_xll.RiskPercentile(R14,0.05)</f>
        <v>180.59277093348709</v>
      </c>
      <c r="V14" s="82" cm="1">
        <f t="array" aca="1" ref="V14" ca="1">_xll.RiskPercentile(R14,0.95)</f>
        <v>193.38792348404337</v>
      </c>
    </row>
    <row r="15" spans="1:22" x14ac:dyDescent="0.25">
      <c r="A15" s="67"/>
      <c r="B15">
        <v>7</v>
      </c>
      <c r="C15">
        <v>100</v>
      </c>
      <c r="F15">
        <v>93.54</v>
      </c>
      <c r="I15" s="92" t="s">
        <v>40</v>
      </c>
      <c r="J15" s="1"/>
    </row>
    <row r="16" spans="1:22" ht="15.75" thickBot="1" x14ac:dyDescent="0.3">
      <c r="A16" s="68"/>
      <c r="B16" s="69"/>
      <c r="C16" s="69"/>
      <c r="D16" s="69"/>
      <c r="E16" s="69"/>
      <c r="F16" s="69"/>
      <c r="G16" s="69"/>
      <c r="H16" s="69"/>
      <c r="I16" s="93"/>
      <c r="J16" s="1"/>
    </row>
    <row r="17" spans="1:18" x14ac:dyDescent="0.25">
      <c r="A17" s="84"/>
      <c r="B17" s="85" t="s">
        <v>42</v>
      </c>
      <c r="C17" s="85" t="s">
        <v>43</v>
      </c>
      <c r="D17" s="85"/>
      <c r="E17" s="85"/>
      <c r="F17" s="85" t="s">
        <v>53</v>
      </c>
      <c r="G17" s="85"/>
      <c r="H17" s="85"/>
      <c r="I17" s="86"/>
    </row>
    <row r="18" spans="1:18" x14ac:dyDescent="0.25">
      <c r="A18" s="87" t="s">
        <v>41</v>
      </c>
      <c r="B18" s="35">
        <v>5</v>
      </c>
      <c r="C18" s="35">
        <f>1/20</f>
        <v>0.05</v>
      </c>
      <c r="D18" s="35"/>
      <c r="E18" s="35"/>
      <c r="F18" s="35">
        <v>100</v>
      </c>
      <c r="G18" s="35" t="s">
        <v>22</v>
      </c>
      <c r="H18" s="35"/>
      <c r="I18" s="76" t="s">
        <v>44</v>
      </c>
      <c r="J18" s="1"/>
    </row>
    <row r="19" spans="1:18" ht="15.75" thickBot="1" x14ac:dyDescent="0.3">
      <c r="A19" s="89"/>
      <c r="B19" s="90"/>
      <c r="C19" s="90"/>
      <c r="D19" s="90"/>
      <c r="E19" s="90"/>
      <c r="F19" s="90"/>
      <c r="G19" s="90"/>
      <c r="H19" s="90"/>
      <c r="I19" s="91"/>
      <c r="J19" s="1"/>
    </row>
    <row r="20" spans="1:18" x14ac:dyDescent="0.25">
      <c r="A20" s="64"/>
      <c r="B20" s="65" t="s">
        <v>45</v>
      </c>
      <c r="C20" s="65" t="s">
        <v>46</v>
      </c>
      <c r="D20" s="65"/>
      <c r="E20" s="65"/>
      <c r="F20" s="65" t="s">
        <v>54</v>
      </c>
      <c r="G20" s="65"/>
      <c r="H20" s="65"/>
      <c r="I20" s="66"/>
    </row>
    <row r="21" spans="1:18" x14ac:dyDescent="0.25">
      <c r="A21" s="67" t="s">
        <v>51</v>
      </c>
      <c r="B21">
        <v>15</v>
      </c>
      <c r="C21">
        <v>25</v>
      </c>
      <c r="F21">
        <v>20</v>
      </c>
      <c r="G21" t="s">
        <v>22</v>
      </c>
      <c r="I21" s="92" t="s">
        <v>47</v>
      </c>
      <c r="J21" s="1"/>
      <c r="R21" s="33"/>
    </row>
    <row r="22" spans="1:18" ht="15.75" thickBot="1" x14ac:dyDescent="0.3">
      <c r="A22" s="68"/>
      <c r="B22" s="69"/>
      <c r="C22" s="69"/>
      <c r="D22" s="69"/>
      <c r="E22" s="69"/>
      <c r="F22" s="69"/>
      <c r="G22" s="69"/>
      <c r="H22" s="69"/>
      <c r="I22" s="62"/>
      <c r="R22" s="33"/>
    </row>
    <row r="23" spans="1:18" x14ac:dyDescent="0.25">
      <c r="A23" s="84" t="s">
        <v>55</v>
      </c>
      <c r="B23" s="85"/>
      <c r="C23" s="85"/>
      <c r="D23" s="85"/>
      <c r="E23" s="85"/>
      <c r="F23" s="85" t="s">
        <v>56</v>
      </c>
      <c r="G23" s="85"/>
      <c r="H23" s="85"/>
      <c r="I23" s="86"/>
      <c r="R23" s="33"/>
    </row>
    <row r="24" spans="1:18" x14ac:dyDescent="0.25">
      <c r="A24" s="87"/>
      <c r="B24" s="35"/>
      <c r="C24" s="35"/>
      <c r="D24" s="35"/>
      <c r="E24" s="35"/>
      <c r="F24" s="35">
        <v>120</v>
      </c>
      <c r="G24" s="35" t="s">
        <v>22</v>
      </c>
      <c r="H24" s="35"/>
      <c r="I24" s="76" t="s">
        <v>57</v>
      </c>
      <c r="R24" s="33"/>
    </row>
    <row r="25" spans="1:18" ht="15.75" thickBot="1" x14ac:dyDescent="0.3">
      <c r="A25" s="89"/>
      <c r="B25" s="90"/>
      <c r="C25" s="90"/>
      <c r="D25" s="90"/>
      <c r="E25" s="90"/>
      <c r="F25" s="90"/>
      <c r="G25" s="90"/>
      <c r="H25" s="90"/>
      <c r="I25" s="91"/>
    </row>
    <row r="26" spans="1:18" x14ac:dyDescent="0.25">
      <c r="A26" s="64" t="s">
        <v>58</v>
      </c>
      <c r="B26" s="65" t="s">
        <v>45</v>
      </c>
      <c r="C26" s="65" t="s">
        <v>59</v>
      </c>
      <c r="D26" s="65" t="s">
        <v>46</v>
      </c>
      <c r="E26" s="65"/>
      <c r="F26" s="65" t="s">
        <v>60</v>
      </c>
      <c r="G26" s="65"/>
      <c r="H26" s="65"/>
      <c r="I26" s="66"/>
    </row>
    <row r="27" spans="1:18" x14ac:dyDescent="0.25">
      <c r="A27" s="67"/>
      <c r="B27">
        <v>75</v>
      </c>
      <c r="C27">
        <v>97</v>
      </c>
      <c r="D27">
        <v>135</v>
      </c>
      <c r="F27">
        <v>99.67</v>
      </c>
      <c r="G27" t="s">
        <v>22</v>
      </c>
      <c r="I27" s="92" t="s">
        <v>61</v>
      </c>
      <c r="J27" s="1"/>
    </row>
    <row r="28" spans="1:18" ht="15.75" thickBot="1" x14ac:dyDescent="0.3">
      <c r="A28" s="68"/>
      <c r="B28" s="69"/>
      <c r="C28" s="69"/>
      <c r="D28" s="69"/>
      <c r="E28" s="69"/>
      <c r="F28" s="69"/>
      <c r="G28" s="69"/>
      <c r="H28" s="69"/>
      <c r="I28" s="62"/>
    </row>
    <row r="29" spans="1:18" x14ac:dyDescent="0.25">
      <c r="A29" s="84" t="s">
        <v>62</v>
      </c>
      <c r="B29" s="85" t="s">
        <v>45</v>
      </c>
      <c r="C29" s="85"/>
      <c r="D29" s="85" t="s">
        <v>46</v>
      </c>
      <c r="E29" s="85"/>
      <c r="F29" s="85" t="s">
        <v>63</v>
      </c>
      <c r="G29" s="85"/>
      <c r="H29" s="85"/>
      <c r="I29" s="86"/>
      <c r="K29" t="s">
        <v>87</v>
      </c>
    </row>
    <row r="30" spans="1:18" x14ac:dyDescent="0.25">
      <c r="A30" s="87"/>
      <c r="B30" s="35">
        <v>20</v>
      </c>
      <c r="C30" s="35"/>
      <c r="D30" s="35">
        <v>30</v>
      </c>
      <c r="E30" s="35"/>
      <c r="F30" s="35">
        <v>25</v>
      </c>
      <c r="G30" s="35" t="s">
        <v>22</v>
      </c>
      <c r="H30" s="35"/>
      <c r="I30" s="76" t="s">
        <v>64</v>
      </c>
      <c r="J30" s="1"/>
    </row>
    <row r="31" spans="1:18" ht="15.75" thickBot="1" x14ac:dyDescent="0.3">
      <c r="A31" s="89"/>
      <c r="B31" s="90"/>
      <c r="C31" s="90"/>
      <c r="D31" s="90"/>
      <c r="E31" s="90"/>
      <c r="F31" s="90"/>
      <c r="G31" s="90"/>
      <c r="H31" s="90"/>
      <c r="I31" s="91"/>
    </row>
    <row r="32" spans="1:18" ht="15.75" thickBot="1" x14ac:dyDescent="0.3">
      <c r="A32" s="138" t="s">
        <v>73</v>
      </c>
      <c r="B32" s="139"/>
      <c r="C32" s="140"/>
    </row>
    <row r="33" spans="1:44" x14ac:dyDescent="0.25">
      <c r="A33" s="64" t="s">
        <v>31</v>
      </c>
      <c r="B33" s="65"/>
      <c r="C33" s="66"/>
    </row>
    <row r="34" spans="1:44" x14ac:dyDescent="0.25">
      <c r="A34" s="67" t="s">
        <v>72</v>
      </c>
      <c r="C34" s="63"/>
      <c r="AK34" s="33"/>
    </row>
    <row r="35" spans="1:44" x14ac:dyDescent="0.25">
      <c r="A35" s="67" t="s">
        <v>32</v>
      </c>
      <c r="C35" s="63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</row>
    <row r="36" spans="1:44" ht="15.75" thickBot="1" x14ac:dyDescent="0.3">
      <c r="A36" s="67" t="s">
        <v>33</v>
      </c>
      <c r="B36">
        <f>190/4</f>
        <v>47.5</v>
      </c>
      <c r="C36" s="63" t="s">
        <v>90</v>
      </c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</row>
    <row r="37" spans="1:44" ht="15" customHeight="1" x14ac:dyDescent="0.25">
      <c r="A37" s="67" t="s">
        <v>89</v>
      </c>
      <c r="B37">
        <v>10080</v>
      </c>
      <c r="C37" s="63" t="s">
        <v>90</v>
      </c>
      <c r="I37" s="105" t="s">
        <v>82</v>
      </c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 t="s">
        <v>83</v>
      </c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32" t="s">
        <v>105</v>
      </c>
      <c r="AL37" s="133"/>
      <c r="AM37" s="133"/>
      <c r="AN37" s="133"/>
      <c r="AO37" s="133"/>
      <c r="AP37" s="133"/>
      <c r="AQ37" s="133"/>
      <c r="AR37" s="133"/>
    </row>
    <row r="38" spans="1:44" ht="15" customHeight="1" thickBot="1" x14ac:dyDescent="0.3">
      <c r="A38" s="68" t="s">
        <v>93</v>
      </c>
      <c r="B38" s="69">
        <f>2/100</f>
        <v>0.02</v>
      </c>
      <c r="C38" s="62" t="s">
        <v>94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34"/>
      <c r="AL38" s="135"/>
      <c r="AM38" s="135"/>
      <c r="AN38" s="135"/>
      <c r="AO38" s="135"/>
      <c r="AP38" s="135"/>
      <c r="AQ38" s="135"/>
      <c r="AR38" s="135"/>
    </row>
    <row r="39" spans="1:44" ht="15" customHeight="1" thickBot="1" x14ac:dyDescent="0.3">
      <c r="B39" s="54"/>
      <c r="C39" s="54"/>
      <c r="D39" s="54"/>
      <c r="E39" s="54"/>
      <c r="F39" s="54"/>
      <c r="G39" s="54"/>
      <c r="H39" s="54"/>
      <c r="I39" s="105"/>
      <c r="J39" s="105"/>
      <c r="K39" s="105" t="s">
        <v>85</v>
      </c>
      <c r="L39" s="105"/>
      <c r="M39" s="105"/>
      <c r="N39" s="105"/>
      <c r="O39" s="105"/>
      <c r="P39" s="105" t="s">
        <v>84</v>
      </c>
      <c r="Q39" s="105"/>
      <c r="R39" s="105"/>
      <c r="S39" s="105"/>
      <c r="T39" s="105"/>
      <c r="U39" s="105" t="s">
        <v>100</v>
      </c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 t="s">
        <v>86</v>
      </c>
      <c r="AH39" s="105"/>
      <c r="AI39" s="105"/>
      <c r="AJ39" s="105"/>
      <c r="AK39" s="136"/>
      <c r="AL39" s="137"/>
      <c r="AM39" s="137"/>
      <c r="AN39" s="137"/>
      <c r="AO39" s="137"/>
      <c r="AP39" s="137"/>
      <c r="AQ39" s="137"/>
      <c r="AR39" s="137"/>
    </row>
    <row r="40" spans="1:44" ht="15" customHeight="1" x14ac:dyDescent="0.25">
      <c r="B40" s="142" t="s">
        <v>65</v>
      </c>
      <c r="C40" s="144" t="s">
        <v>16</v>
      </c>
      <c r="D40" s="145"/>
      <c r="E40" s="146" t="s">
        <v>27</v>
      </c>
      <c r="F40" s="147"/>
      <c r="G40" s="147"/>
      <c r="H40" s="148"/>
      <c r="I40" s="144" t="s">
        <v>35</v>
      </c>
      <c r="J40" s="149"/>
      <c r="K40" s="149"/>
      <c r="L40" s="145"/>
      <c r="M40" s="146" t="s">
        <v>74</v>
      </c>
      <c r="N40" s="147"/>
      <c r="O40" s="147"/>
      <c r="P40" s="148"/>
      <c r="Q40" s="144" t="s">
        <v>75</v>
      </c>
      <c r="R40" s="149"/>
      <c r="S40" s="149"/>
      <c r="T40" s="149"/>
      <c r="U40" s="150"/>
      <c r="V40" s="146" t="s">
        <v>76</v>
      </c>
      <c r="W40" s="147"/>
      <c r="X40" s="147"/>
      <c r="Y40" s="148"/>
      <c r="Z40" s="144" t="s">
        <v>79</v>
      </c>
      <c r="AA40" s="149"/>
      <c r="AB40" s="149"/>
      <c r="AC40" s="145"/>
      <c r="AD40" s="146" t="s">
        <v>80</v>
      </c>
      <c r="AE40" s="147"/>
      <c r="AF40" s="147"/>
      <c r="AG40" s="148"/>
      <c r="AH40" s="95" t="s">
        <v>92</v>
      </c>
      <c r="AI40" s="95" t="s">
        <v>81</v>
      </c>
      <c r="AJ40" s="151" t="s">
        <v>140</v>
      </c>
      <c r="AK40" s="157" t="s">
        <v>99</v>
      </c>
      <c r="AL40" s="157" t="s">
        <v>101</v>
      </c>
      <c r="AM40" s="157" t="s">
        <v>102</v>
      </c>
      <c r="AN40" s="157" t="s">
        <v>103</v>
      </c>
      <c r="AO40" s="157" t="s">
        <v>104</v>
      </c>
      <c r="AP40" s="126" t="s">
        <v>131</v>
      </c>
      <c r="AQ40" s="157" t="s">
        <v>135</v>
      </c>
      <c r="AR40" s="157" t="s">
        <v>174</v>
      </c>
    </row>
    <row r="41" spans="1:44" x14ac:dyDescent="0.25">
      <c r="B41" s="143"/>
      <c r="C41" s="5" t="s">
        <v>151</v>
      </c>
      <c r="D41" s="5" t="s">
        <v>67</v>
      </c>
      <c r="E41" s="4" t="s">
        <v>68</v>
      </c>
      <c r="F41" s="4" t="s">
        <v>143</v>
      </c>
      <c r="G41" s="4" t="s">
        <v>69</v>
      </c>
      <c r="H41" s="4" t="s">
        <v>71</v>
      </c>
      <c r="I41" s="5" t="s">
        <v>68</v>
      </c>
      <c r="J41" s="5" t="s">
        <v>145</v>
      </c>
      <c r="K41" s="5" t="s">
        <v>69</v>
      </c>
      <c r="L41" s="5" t="s">
        <v>71</v>
      </c>
      <c r="M41" s="4" t="s">
        <v>68</v>
      </c>
      <c r="N41" s="4" t="s">
        <v>144</v>
      </c>
      <c r="O41" s="4" t="s">
        <v>69</v>
      </c>
      <c r="P41" s="4" t="s">
        <v>71</v>
      </c>
      <c r="Q41" s="5" t="s">
        <v>68</v>
      </c>
      <c r="R41" s="5" t="s">
        <v>146</v>
      </c>
      <c r="S41" s="5" t="s">
        <v>147</v>
      </c>
      <c r="T41" s="36" t="s">
        <v>69</v>
      </c>
      <c r="U41" s="5" t="s">
        <v>71</v>
      </c>
      <c r="V41" s="37" t="s">
        <v>68</v>
      </c>
      <c r="W41" s="4" t="s">
        <v>148</v>
      </c>
      <c r="X41" s="4" t="s">
        <v>69</v>
      </c>
      <c r="Y41" s="4" t="s">
        <v>71</v>
      </c>
      <c r="Z41" s="5" t="s">
        <v>68</v>
      </c>
      <c r="AA41" s="5" t="s">
        <v>149</v>
      </c>
      <c r="AB41" s="5" t="s">
        <v>69</v>
      </c>
      <c r="AC41" s="5" t="s">
        <v>71</v>
      </c>
      <c r="AD41" s="8" t="s">
        <v>68</v>
      </c>
      <c r="AE41" s="8" t="s">
        <v>150</v>
      </c>
      <c r="AF41" s="8" t="s">
        <v>69</v>
      </c>
      <c r="AG41" s="38" t="s">
        <v>71</v>
      </c>
      <c r="AH41" s="95"/>
      <c r="AI41" s="95"/>
      <c r="AJ41" s="152"/>
      <c r="AK41" s="158"/>
      <c r="AL41" s="158"/>
      <c r="AM41" s="158"/>
      <c r="AN41" s="158"/>
      <c r="AO41" s="158"/>
      <c r="AP41" s="127"/>
      <c r="AQ41" s="158"/>
      <c r="AR41" s="158"/>
    </row>
    <row r="42" spans="1:44" x14ac:dyDescent="0.25">
      <c r="B42" s="8">
        <v>1</v>
      </c>
      <c r="C42" s="23" cm="1">
        <f t="array" aca="1" ref="C42" ca="1">_xll.RiskOutput("C41 time interval")+_xll.RiskGamma(1,1/$B$5)</f>
        <v>100</v>
      </c>
      <c r="D42" s="25">
        <f ca="1">C42</f>
        <v>100</v>
      </c>
      <c r="E42" s="15">
        <f ca="1">D42</f>
        <v>100</v>
      </c>
      <c r="F42" s="16" cm="1">
        <f t="array" aca="1" ref="F42" ca="1">_xll.RiskPert($B$8,$E$8,$D$8)</f>
        <v>50</v>
      </c>
      <c r="G42" s="16">
        <f ca="1">F42+E42</f>
        <v>150</v>
      </c>
      <c r="H42" s="17">
        <f ca="1">G42-D42</f>
        <v>50</v>
      </c>
      <c r="I42" s="23">
        <f ca="1">G42</f>
        <v>150</v>
      </c>
      <c r="J42" s="24" cm="1">
        <f t="array" aca="1" ref="J42" ca="1">_xll.RiskUniform(_xll.RiskSimtable($B$12:$B$13),_xll.RiskSimtable($D$12:$D$13))</f>
        <v>60</v>
      </c>
      <c r="K42" s="24">
        <f ca="1">J42+I42</f>
        <v>210</v>
      </c>
      <c r="L42" s="25">
        <f ca="1">I42-G42</f>
        <v>0</v>
      </c>
      <c r="M42" s="15">
        <f ca="1">K42</f>
        <v>210</v>
      </c>
      <c r="N42" s="16" cm="1">
        <f t="array" aca="1" ref="N42" ca="1">_xll.RiskWeibull($B$15,$C$15)</f>
        <v>93.543756289254645</v>
      </c>
      <c r="O42" s="16">
        <f ca="1">N42+M42</f>
        <v>303.54375628925465</v>
      </c>
      <c r="P42" s="17">
        <f ca="1">M42-K42</f>
        <v>0</v>
      </c>
      <c r="Q42" s="23">
        <f ca="1">O42</f>
        <v>303.54375628925465</v>
      </c>
      <c r="R42" s="24" cm="1">
        <f t="array" aca="1" ref="R42" ca="1">_xll.RiskGamma($B$18,1/$C$18)</f>
        <v>100</v>
      </c>
      <c r="S42" s="24" cm="1">
        <f t="array" aca="1" ref="S42" ca="1">_xll.RiskUniform($B$21,$C$21)</f>
        <v>20</v>
      </c>
      <c r="T42" s="24">
        <f ca="1">S42+R42+Q42</f>
        <v>423.54375628925465</v>
      </c>
      <c r="U42" s="25">
        <f ca="1">Q42+R42-O42</f>
        <v>100</v>
      </c>
      <c r="V42" s="15">
        <f ca="1">$T$49</f>
        <v>1193.5437562892546</v>
      </c>
      <c r="W42" s="16">
        <f>$F$24</f>
        <v>120</v>
      </c>
      <c r="X42" s="16">
        <f t="shared" ref="X42:X105" ca="1" si="1">W42+V42</f>
        <v>1313.5437562892546</v>
      </c>
      <c r="Y42" s="17">
        <f t="shared" ref="Y42:Y105" ca="1" si="2">V42-T42</f>
        <v>770</v>
      </c>
      <c r="Z42" s="23">
        <f t="shared" ref="Z42:Z105" ca="1" si="3">X42</f>
        <v>1313.5437562892546</v>
      </c>
      <c r="AA42" s="24" cm="1">
        <f t="array" aca="1" ref="AA42" ca="1">_xll.RiskPert($B$27,$C$27,$D$27)</f>
        <v>99.666666666666671</v>
      </c>
      <c r="AB42" s="24">
        <f ca="1">AA42+Z42</f>
        <v>1413.2104229559213</v>
      </c>
      <c r="AC42" s="25">
        <f t="shared" ref="AC42:AC105" ca="1" si="4">Z42-X42</f>
        <v>0</v>
      </c>
      <c r="AD42" s="15" cm="1">
        <f t="array" aca="1" ref="AD42" ca="1">IF(MOD(ROW()-42, 8) = 0,INDEX(AB:AB,ROW()),INDEX(AF:AF,ROW()-1))</f>
        <v>1413.2104229559213</v>
      </c>
      <c r="AE42" s="16" cm="1">
        <f t="array" aca="1" ref="AE42" ca="1">_xll.RiskUniform($B$30,$D$30)</f>
        <v>25</v>
      </c>
      <c r="AF42" s="16" cm="1">
        <f t="array" aca="1" ref="AF42" ca="1">_xll.RiskOutput()+AE42+AD42</f>
        <v>1438.2104229559213</v>
      </c>
      <c r="AG42" s="17">
        <f t="shared" ref="AG42:AG105" ca="1" si="5">AD42-X42</f>
        <v>99.666666666666742</v>
      </c>
      <c r="AH42" s="96" t="str">
        <f t="shared" ref="AH42:AH105" ca="1" si="6">IF(AF42&gt;$B$37,"Stop,Reached","Not Yet")</f>
        <v>Not Yet</v>
      </c>
      <c r="AI42" s="99">
        <f ca="1">AF42-D42</f>
        <v>1338.2104229559213</v>
      </c>
      <c r="AJ42" s="101" cm="1">
        <f t="array" aca="1" ref="AJ42" ca="1">_xll.RiskBernoulli(0.02)</f>
        <v>0.02</v>
      </c>
      <c r="AK42" s="48" cm="1">
        <f t="array" aca="1" ref="AK42" ca="1">_xll.RiskOutput()+IF(AF42&gt;10080,"",AI42)</f>
        <v>1338.2104229559213</v>
      </c>
      <c r="AL42" s="48">
        <f t="shared" ref="AL42:AL105" ca="1" si="7">IF(AF42&gt;10080,"",H42)</f>
        <v>50</v>
      </c>
      <c r="AM42" s="48">
        <f t="shared" ref="AM42:AM105" ca="1" si="8">IF(AF42&gt;10080,"",U42)</f>
        <v>100</v>
      </c>
      <c r="AN42" s="48">
        <f t="shared" ref="AN42:AN105" ca="1" si="9">IF(AF42&gt;10080,"",Y42)</f>
        <v>770</v>
      </c>
      <c r="AO42" s="49">
        <f t="shared" ref="AO42:AO105" ca="1" si="10">IF(AF42&gt;10080,"",AG42)</f>
        <v>99.666666666666742</v>
      </c>
      <c r="AP42" s="50">
        <f t="shared" ref="AP42:AP105" ca="1" si="11">IF(AF42&gt;10080,"",AJ42)</f>
        <v>0.02</v>
      </c>
      <c r="AQ42" s="48">
        <f ca="1">IF(AK42&lt;=1440,1,"")</f>
        <v>1</v>
      </c>
      <c r="AR42" s="48">
        <f ca="1">H42+J42+L42+N42+P42+U42+W42+Y42+S42+AC42+AE42+AG42</f>
        <v>1338.2104229559213</v>
      </c>
    </row>
    <row r="43" spans="1:44" x14ac:dyDescent="0.25">
      <c r="B43" s="9">
        <v>2</v>
      </c>
      <c r="C43" s="26" cm="1">
        <f t="array" aca="1" ref="C43" ca="1">_xll.RiskGamma(1,1/$B$5)</f>
        <v>100</v>
      </c>
      <c r="D43" s="27">
        <f ca="1">D42+C43</f>
        <v>200</v>
      </c>
      <c r="E43" s="18">
        <f ca="1">MAX(K42,D43)</f>
        <v>210</v>
      </c>
      <c r="F43" s="6" cm="1">
        <f t="array" aca="1" ref="F43" ca="1">_xll.RiskPert($B$8,$E$8,$D$8)</f>
        <v>50</v>
      </c>
      <c r="G43" s="6">
        <f ca="1">F43+E43</f>
        <v>260</v>
      </c>
      <c r="H43" s="19">
        <f t="shared" ref="H43:H106" ca="1" si="12">G43-D43</f>
        <v>60</v>
      </c>
      <c r="I43" s="26">
        <f ca="1">G43</f>
        <v>260</v>
      </c>
      <c r="J43" s="7" cm="1">
        <f t="array" aca="1" ref="J43" ca="1">_xll.RiskUniform(_xll.RiskSimtable($B$12:$B$13),_xll.RiskSimtable($D$12:$D$13))</f>
        <v>60</v>
      </c>
      <c r="K43" s="7">
        <f ca="1">J43+I43</f>
        <v>320</v>
      </c>
      <c r="L43" s="27">
        <f ca="1">I43-G43</f>
        <v>0</v>
      </c>
      <c r="M43" s="18">
        <f ca="1">K43</f>
        <v>320</v>
      </c>
      <c r="N43" s="6" cm="1">
        <f t="array" aca="1" ref="N43" ca="1">_xll.RiskWeibull($B$15,$C$15)</f>
        <v>93.543756289254645</v>
      </c>
      <c r="O43" s="6">
        <f ca="1">N43+M43</f>
        <v>413.54375628925465</v>
      </c>
      <c r="P43" s="19">
        <f t="shared" ref="P43:P106" ca="1" si="13">M43-K43</f>
        <v>0</v>
      </c>
      <c r="Q43" s="26">
        <f ca="1">O43</f>
        <v>413.54375628925465</v>
      </c>
      <c r="R43" s="7" cm="1">
        <f t="array" aca="1" ref="R43" ca="1">_xll.RiskGamma($B$18,1/$C$18)</f>
        <v>100</v>
      </c>
      <c r="S43" s="7" cm="1">
        <f t="array" aca="1" ref="S43" ca="1">_xll.RiskUniform($B$21,$C$21)</f>
        <v>20</v>
      </c>
      <c r="T43" s="7">
        <f ca="1">S43+R43+Q43</f>
        <v>533.54375628925459</v>
      </c>
      <c r="U43" s="27">
        <f t="shared" ref="U43:U106" ca="1" si="14">Q43+R43-O43</f>
        <v>99.999999999999943</v>
      </c>
      <c r="V43" s="18">
        <f t="shared" ref="V43:V49" ca="1" si="15">$T$49</f>
        <v>1193.5437562892546</v>
      </c>
      <c r="W43" s="6">
        <f t="shared" ref="W43:W106" si="16">$F$24</f>
        <v>120</v>
      </c>
      <c r="X43" s="6">
        <f t="shared" ca="1" si="1"/>
        <v>1313.5437562892546</v>
      </c>
      <c r="Y43" s="19">
        <f t="shared" ca="1" si="2"/>
        <v>660</v>
      </c>
      <c r="Z43" s="26">
        <f t="shared" ca="1" si="3"/>
        <v>1313.5437562892546</v>
      </c>
      <c r="AA43" s="7" cm="1">
        <f t="array" aca="1" ref="AA43" ca="1">_xll.RiskPert($B$27,$C$27,$D$27)</f>
        <v>99.666666666666671</v>
      </c>
      <c r="AB43" s="7">
        <f t="shared" ref="AB43:AB106" ca="1" si="17">AA43+Z43</f>
        <v>1413.2104229559213</v>
      </c>
      <c r="AC43" s="27">
        <f t="shared" ca="1" si="4"/>
        <v>0</v>
      </c>
      <c r="AD43" s="18" cm="1">
        <f t="array" aca="1" ref="AD43" ca="1">IF(MOD(ROW()-42, 8) = 0,INDEX(AB:AB,ROW()),INDEX(AF:AF,ROW()-1))</f>
        <v>1438.2104229559213</v>
      </c>
      <c r="AE43" s="6" cm="1">
        <f t="array" aca="1" ref="AE43" ca="1">_xll.RiskUniform($B$30,$D$30)</f>
        <v>25</v>
      </c>
      <c r="AF43" s="6">
        <f ca="1">AE43+AD43</f>
        <v>1463.2104229559213</v>
      </c>
      <c r="AG43" s="19">
        <f t="shared" ca="1" si="5"/>
        <v>124.66666666666674</v>
      </c>
      <c r="AH43" s="97" t="str">
        <f t="shared" ca="1" si="6"/>
        <v>Not Yet</v>
      </c>
      <c r="AI43" s="100">
        <f t="shared" ref="AI43:AI106" ca="1" si="18">AF43-D43</f>
        <v>1263.2104229559213</v>
      </c>
      <c r="AJ43" s="102" cm="1">
        <f t="array" aca="1" ref="AJ43" ca="1">_xll.RiskBernoulli(0.02)</f>
        <v>0.02</v>
      </c>
      <c r="AK43" s="50">
        <f t="shared" ref="AK43:AK106" ca="1" si="19">IF(AF43&gt;10080,"",AI43)</f>
        <v>1263.2104229559213</v>
      </c>
      <c r="AL43" s="50">
        <f t="shared" ca="1" si="7"/>
        <v>60</v>
      </c>
      <c r="AM43" s="50">
        <f t="shared" ca="1" si="8"/>
        <v>99.999999999999943</v>
      </c>
      <c r="AN43" s="50">
        <f t="shared" ca="1" si="9"/>
        <v>660</v>
      </c>
      <c r="AO43" s="51">
        <f t="shared" ca="1" si="10"/>
        <v>124.66666666666674</v>
      </c>
      <c r="AP43" s="50">
        <f t="shared" ca="1" si="11"/>
        <v>0.02</v>
      </c>
      <c r="AQ43" s="50">
        <f t="shared" ref="AQ43:AQ106" ca="1" si="20">IF(AK43&lt;=1440,1,"")</f>
        <v>1</v>
      </c>
      <c r="AR43" s="50">
        <f t="shared" ref="AR43:AR106" ca="1" si="21">H43+J43+L43+N43+P43+U43+W43+Y43+S43+AC43+AE43+AG43</f>
        <v>1263.2104229559213</v>
      </c>
    </row>
    <row r="44" spans="1:44" x14ac:dyDescent="0.25">
      <c r="B44" s="9">
        <v>3</v>
      </c>
      <c r="C44" s="26" cm="1">
        <f t="array" aca="1" ref="C44" ca="1">_xll.RiskGamma(1,1/$B$5)</f>
        <v>100</v>
      </c>
      <c r="D44" s="27">
        <f t="shared" ref="D44:D107" ca="1" si="22">D43+C44</f>
        <v>300</v>
      </c>
      <c r="E44" s="18">
        <f t="shared" ref="E44:E107" ca="1" si="23">MAX(K43,D44)</f>
        <v>320</v>
      </c>
      <c r="F44" s="6" cm="1">
        <f t="array" aca="1" ref="F44" ca="1">_xll.RiskPert($B$8,$E$8,$D$8)</f>
        <v>50</v>
      </c>
      <c r="G44" s="6">
        <f t="shared" ref="G44:G107" ca="1" si="24">F44+E44</f>
        <v>370</v>
      </c>
      <c r="H44" s="19">
        <f t="shared" ca="1" si="12"/>
        <v>70</v>
      </c>
      <c r="I44" s="26">
        <f t="shared" ref="I44:I107" ca="1" si="25">G44</f>
        <v>370</v>
      </c>
      <c r="J44" s="7" cm="1">
        <f t="array" aca="1" ref="J44" ca="1">_xll.RiskUniform(_xll.RiskSimtable($B$12:$B$13),_xll.RiskSimtable($D$12:$D$13))</f>
        <v>60</v>
      </c>
      <c r="K44" s="7">
        <f t="shared" ref="K44:K107" ca="1" si="26">J44+I44</f>
        <v>430</v>
      </c>
      <c r="L44" s="27">
        <f t="shared" ref="L44:L107" ca="1" si="27">I44-G44</f>
        <v>0</v>
      </c>
      <c r="M44" s="18">
        <f t="shared" ref="M44:M47" ca="1" si="28">K44</f>
        <v>430</v>
      </c>
      <c r="N44" s="6" cm="1">
        <f t="array" aca="1" ref="N44" ca="1">_xll.RiskWeibull($B$15,$C$15)</f>
        <v>93.543756289254645</v>
      </c>
      <c r="O44" s="6">
        <f t="shared" ref="O44:O107" ca="1" si="29">N44+M44</f>
        <v>523.54375628925459</v>
      </c>
      <c r="P44" s="19">
        <f t="shared" ca="1" si="13"/>
        <v>0</v>
      </c>
      <c r="Q44" s="26">
        <f t="shared" ref="Q44:Q107" ca="1" si="30">O44</f>
        <v>523.54375628925459</v>
      </c>
      <c r="R44" s="7" cm="1">
        <f t="array" aca="1" ref="R44" ca="1">_xll.RiskGamma($B$18,1/$C$18)</f>
        <v>100</v>
      </c>
      <c r="S44" s="7" cm="1">
        <f t="array" aca="1" ref="S44" ca="1">_xll.RiskUniform($B$21,$C$21)</f>
        <v>20</v>
      </c>
      <c r="T44" s="7">
        <f t="shared" ref="T44:T107" ca="1" si="31">S44+R44+Q44</f>
        <v>643.54375628925459</v>
      </c>
      <c r="U44" s="27">
        <f t="shared" ca="1" si="14"/>
        <v>100</v>
      </c>
      <c r="V44" s="18">
        <f t="shared" ca="1" si="15"/>
        <v>1193.5437562892546</v>
      </c>
      <c r="W44" s="6">
        <f t="shared" si="16"/>
        <v>120</v>
      </c>
      <c r="X44" s="6">
        <f t="shared" ca="1" si="1"/>
        <v>1313.5437562892546</v>
      </c>
      <c r="Y44" s="19">
        <f t="shared" ca="1" si="2"/>
        <v>550</v>
      </c>
      <c r="Z44" s="26">
        <f t="shared" ca="1" si="3"/>
        <v>1313.5437562892546</v>
      </c>
      <c r="AA44" s="7" cm="1">
        <f t="array" aca="1" ref="AA44" ca="1">_xll.RiskPert($B$27,$C$27,$D$27)</f>
        <v>99.666666666666671</v>
      </c>
      <c r="AB44" s="7">
        <f t="shared" ca="1" si="17"/>
        <v>1413.2104229559213</v>
      </c>
      <c r="AC44" s="27">
        <f t="shared" ca="1" si="4"/>
        <v>0</v>
      </c>
      <c r="AD44" s="18" cm="1">
        <f t="array" aca="1" ref="AD44" ca="1">IF(MOD(ROW()-42, 8) = 0,INDEX(AB:AB,ROW()),INDEX(AF:AF,ROW()-1))</f>
        <v>1463.2104229559213</v>
      </c>
      <c r="AE44" s="6" cm="1">
        <f t="array" aca="1" ref="AE44" ca="1">_xll.RiskUniform($B$30,$D$30)</f>
        <v>25</v>
      </c>
      <c r="AF44" s="6">
        <f t="shared" ref="AF44:AF107" ca="1" si="32">AE44+AD44</f>
        <v>1488.2104229559213</v>
      </c>
      <c r="AG44" s="19">
        <f t="shared" ca="1" si="5"/>
        <v>149.66666666666674</v>
      </c>
      <c r="AH44" s="97" t="str">
        <f t="shared" ca="1" si="6"/>
        <v>Not Yet</v>
      </c>
      <c r="AI44" s="100">
        <f t="shared" ca="1" si="18"/>
        <v>1188.2104229559213</v>
      </c>
      <c r="AJ44" s="102" cm="1">
        <f t="array" aca="1" ref="AJ44" ca="1">_xll.RiskBernoulli(0.02)</f>
        <v>0.02</v>
      </c>
      <c r="AK44" s="50">
        <f t="shared" ca="1" si="19"/>
        <v>1188.2104229559213</v>
      </c>
      <c r="AL44" s="50">
        <f t="shared" ca="1" si="7"/>
        <v>70</v>
      </c>
      <c r="AM44" s="50">
        <f t="shared" ca="1" si="8"/>
        <v>100</v>
      </c>
      <c r="AN44" s="50">
        <f t="shared" ca="1" si="9"/>
        <v>550</v>
      </c>
      <c r="AO44" s="51">
        <f t="shared" ca="1" si="10"/>
        <v>149.66666666666674</v>
      </c>
      <c r="AP44" s="50">
        <f t="shared" ca="1" si="11"/>
        <v>0.02</v>
      </c>
      <c r="AQ44" s="50">
        <f t="shared" ca="1" si="20"/>
        <v>1</v>
      </c>
      <c r="AR44" s="50">
        <f t="shared" ca="1" si="21"/>
        <v>1188.2104229559213</v>
      </c>
    </row>
    <row r="45" spans="1:44" x14ac:dyDescent="0.25">
      <c r="B45" s="9">
        <v>4</v>
      </c>
      <c r="C45" s="26" cm="1">
        <f t="array" aca="1" ref="C45" ca="1">_xll.RiskGamma(1,1/$B$5)</f>
        <v>100</v>
      </c>
      <c r="D45" s="27">
        <f t="shared" ca="1" si="22"/>
        <v>400</v>
      </c>
      <c r="E45" s="18">
        <f t="shared" ca="1" si="23"/>
        <v>430</v>
      </c>
      <c r="F45" s="6" cm="1">
        <f t="array" aca="1" ref="F45" ca="1">_xll.RiskPert($B$8,$E$8,$D$8)</f>
        <v>50</v>
      </c>
      <c r="G45" s="6">
        <f t="shared" ca="1" si="24"/>
        <v>480</v>
      </c>
      <c r="H45" s="19">
        <f t="shared" ca="1" si="12"/>
        <v>80</v>
      </c>
      <c r="I45" s="26">
        <f t="shared" ca="1" si="25"/>
        <v>480</v>
      </c>
      <c r="J45" s="7" cm="1">
        <f t="array" aca="1" ref="J45" ca="1">_xll.RiskUniform(_xll.RiskSimtable($B$12:$B$13),_xll.RiskSimtable($D$12:$D$13))</f>
        <v>60</v>
      </c>
      <c r="K45" s="7">
        <f t="shared" ca="1" si="26"/>
        <v>540</v>
      </c>
      <c r="L45" s="27">
        <f t="shared" ca="1" si="27"/>
        <v>0</v>
      </c>
      <c r="M45" s="18">
        <f t="shared" ca="1" si="28"/>
        <v>540</v>
      </c>
      <c r="N45" s="6" cm="1">
        <f t="array" aca="1" ref="N45" ca="1">_xll.RiskWeibull($B$15,$C$15)</f>
        <v>93.543756289254645</v>
      </c>
      <c r="O45" s="6">
        <f t="shared" ca="1" si="29"/>
        <v>633.54375628925459</v>
      </c>
      <c r="P45" s="19">
        <f t="shared" ca="1" si="13"/>
        <v>0</v>
      </c>
      <c r="Q45" s="26">
        <f t="shared" ca="1" si="30"/>
        <v>633.54375628925459</v>
      </c>
      <c r="R45" s="7" cm="1">
        <f t="array" aca="1" ref="R45" ca="1">_xll.RiskGamma($B$18,1/$C$18)</f>
        <v>100</v>
      </c>
      <c r="S45" s="7" cm="1">
        <f t="array" aca="1" ref="S45" ca="1">_xll.RiskUniform($B$21,$C$21)</f>
        <v>20</v>
      </c>
      <c r="T45" s="7">
        <f t="shared" ca="1" si="31"/>
        <v>753.54375628925459</v>
      </c>
      <c r="U45" s="27">
        <f t="shared" ca="1" si="14"/>
        <v>100</v>
      </c>
      <c r="V45" s="18">
        <f t="shared" ca="1" si="15"/>
        <v>1193.5437562892546</v>
      </c>
      <c r="W45" s="6">
        <f t="shared" si="16"/>
        <v>120</v>
      </c>
      <c r="X45" s="6">
        <f t="shared" ca="1" si="1"/>
        <v>1313.5437562892546</v>
      </c>
      <c r="Y45" s="19">
        <f t="shared" ca="1" si="2"/>
        <v>440</v>
      </c>
      <c r="Z45" s="26">
        <f t="shared" ca="1" si="3"/>
        <v>1313.5437562892546</v>
      </c>
      <c r="AA45" s="7" cm="1">
        <f t="array" aca="1" ref="AA45" ca="1">_xll.RiskPert($B$27,$C$27,$D$27)</f>
        <v>99.666666666666671</v>
      </c>
      <c r="AB45" s="7">
        <f t="shared" ca="1" si="17"/>
        <v>1413.2104229559213</v>
      </c>
      <c r="AC45" s="27">
        <f t="shared" ca="1" si="4"/>
        <v>0</v>
      </c>
      <c r="AD45" s="18" cm="1">
        <f t="array" aca="1" ref="AD45" ca="1">IF(MOD(ROW()-42, 8) = 0,INDEX(AB:AB,ROW()),INDEX(AF:AF,ROW()-1))</f>
        <v>1488.2104229559213</v>
      </c>
      <c r="AE45" s="6" cm="1">
        <f t="array" aca="1" ref="AE45" ca="1">_xll.RiskUniform($B$30,$D$30)</f>
        <v>25</v>
      </c>
      <c r="AF45" s="6">
        <f t="shared" ca="1" si="32"/>
        <v>1513.2104229559213</v>
      </c>
      <c r="AG45" s="19">
        <f t="shared" ca="1" si="5"/>
        <v>174.66666666666674</v>
      </c>
      <c r="AH45" s="97" t="str">
        <f t="shared" ca="1" si="6"/>
        <v>Not Yet</v>
      </c>
      <c r="AI45" s="100">
        <f t="shared" ca="1" si="18"/>
        <v>1113.2104229559213</v>
      </c>
      <c r="AJ45" s="102" cm="1">
        <f t="array" aca="1" ref="AJ45" ca="1">_xll.RiskBernoulli(0.02)</f>
        <v>0.02</v>
      </c>
      <c r="AK45" s="50">
        <f t="shared" ca="1" si="19"/>
        <v>1113.2104229559213</v>
      </c>
      <c r="AL45" s="50">
        <f t="shared" ca="1" si="7"/>
        <v>80</v>
      </c>
      <c r="AM45" s="50">
        <f t="shared" ca="1" si="8"/>
        <v>100</v>
      </c>
      <c r="AN45" s="50">
        <f t="shared" ca="1" si="9"/>
        <v>440</v>
      </c>
      <c r="AO45" s="51">
        <f t="shared" ca="1" si="10"/>
        <v>174.66666666666674</v>
      </c>
      <c r="AP45" s="50">
        <f t="shared" ca="1" si="11"/>
        <v>0.02</v>
      </c>
      <c r="AQ45" s="50">
        <f t="shared" ca="1" si="20"/>
        <v>1</v>
      </c>
      <c r="AR45" s="50">
        <f t="shared" ca="1" si="21"/>
        <v>1113.2104229559213</v>
      </c>
    </row>
    <row r="46" spans="1:44" ht="17.25" customHeight="1" x14ac:dyDescent="0.25">
      <c r="B46" s="9">
        <v>5</v>
      </c>
      <c r="C46" s="26" cm="1">
        <f t="array" aca="1" ref="C46" ca="1">_xll.RiskGamma(1,1/$B$5)</f>
        <v>100</v>
      </c>
      <c r="D46" s="27">
        <f t="shared" ca="1" si="22"/>
        <v>500</v>
      </c>
      <c r="E46" s="18">
        <f t="shared" ca="1" si="23"/>
        <v>540</v>
      </c>
      <c r="F46" s="6" cm="1">
        <f t="array" aca="1" ref="F46" ca="1">_xll.RiskPert($B$8,$E$8,$D$8)</f>
        <v>50</v>
      </c>
      <c r="G46" s="6">
        <f t="shared" ca="1" si="24"/>
        <v>590</v>
      </c>
      <c r="H46" s="19">
        <f t="shared" ca="1" si="12"/>
        <v>90</v>
      </c>
      <c r="I46" s="26">
        <f t="shared" ca="1" si="25"/>
        <v>590</v>
      </c>
      <c r="J46" s="7" cm="1">
        <f t="array" aca="1" ref="J46" ca="1">_xll.RiskUniform(_xll.RiskSimtable($B$12:$B$13),_xll.RiskSimtable($D$12:$D$13))</f>
        <v>60</v>
      </c>
      <c r="K46" s="7">
        <f t="shared" ca="1" si="26"/>
        <v>650</v>
      </c>
      <c r="L46" s="27">
        <f t="shared" ca="1" si="27"/>
        <v>0</v>
      </c>
      <c r="M46" s="18">
        <f t="shared" ca="1" si="28"/>
        <v>650</v>
      </c>
      <c r="N46" s="6" cm="1">
        <f t="array" aca="1" ref="N46" ca="1">_xll.RiskWeibull($B$15,$C$15)</f>
        <v>93.543756289254645</v>
      </c>
      <c r="O46" s="6">
        <f t="shared" ca="1" si="29"/>
        <v>743.54375628925459</v>
      </c>
      <c r="P46" s="19">
        <f t="shared" ca="1" si="13"/>
        <v>0</v>
      </c>
      <c r="Q46" s="26">
        <f t="shared" ca="1" si="30"/>
        <v>743.54375628925459</v>
      </c>
      <c r="R46" s="7" cm="1">
        <f t="array" aca="1" ref="R46" ca="1">_xll.RiskGamma($B$18,1/$C$18)</f>
        <v>100</v>
      </c>
      <c r="S46" s="7" cm="1">
        <f t="array" aca="1" ref="S46" ca="1">_xll.RiskUniform($B$21,$C$21)</f>
        <v>20</v>
      </c>
      <c r="T46" s="7">
        <f t="shared" ca="1" si="31"/>
        <v>863.54375628925459</v>
      </c>
      <c r="U46" s="27">
        <f t="shared" ca="1" si="14"/>
        <v>100</v>
      </c>
      <c r="V46" s="18">
        <f t="shared" ca="1" si="15"/>
        <v>1193.5437562892546</v>
      </c>
      <c r="W46" s="6">
        <f t="shared" si="16"/>
        <v>120</v>
      </c>
      <c r="X46" s="6">
        <f t="shared" ca="1" si="1"/>
        <v>1313.5437562892546</v>
      </c>
      <c r="Y46" s="19">
        <f t="shared" ca="1" si="2"/>
        <v>330</v>
      </c>
      <c r="Z46" s="26">
        <f t="shared" ca="1" si="3"/>
        <v>1313.5437562892546</v>
      </c>
      <c r="AA46" s="7" cm="1">
        <f t="array" aca="1" ref="AA46" ca="1">_xll.RiskPert($B$27,$C$27,$D$27)</f>
        <v>99.666666666666671</v>
      </c>
      <c r="AB46" s="7">
        <f t="shared" ca="1" si="17"/>
        <v>1413.2104229559213</v>
      </c>
      <c r="AC46" s="27">
        <f t="shared" ca="1" si="4"/>
        <v>0</v>
      </c>
      <c r="AD46" s="18" cm="1">
        <f t="array" aca="1" ref="AD46" ca="1">IF(MOD(ROW()-42, 8) = 0,INDEX(AB:AB,ROW()),INDEX(AF:AF,ROW()-1))</f>
        <v>1513.2104229559213</v>
      </c>
      <c r="AE46" s="6" cm="1">
        <f t="array" aca="1" ref="AE46" ca="1">_xll.RiskUniform($B$30,$D$30)</f>
        <v>25</v>
      </c>
      <c r="AF46" s="6">
        <f t="shared" ca="1" si="32"/>
        <v>1538.2104229559213</v>
      </c>
      <c r="AG46" s="19">
        <f t="shared" ca="1" si="5"/>
        <v>199.66666666666674</v>
      </c>
      <c r="AH46" s="97" t="str">
        <f t="shared" ca="1" si="6"/>
        <v>Not Yet</v>
      </c>
      <c r="AI46" s="100">
        <f t="shared" ca="1" si="18"/>
        <v>1038.2104229559213</v>
      </c>
      <c r="AJ46" s="102" cm="1">
        <f t="array" aca="1" ref="AJ46" ca="1">_xll.RiskBernoulli(0.02)</f>
        <v>0.02</v>
      </c>
      <c r="AK46" s="50">
        <f t="shared" ca="1" si="19"/>
        <v>1038.2104229559213</v>
      </c>
      <c r="AL46" s="50">
        <f t="shared" ca="1" si="7"/>
        <v>90</v>
      </c>
      <c r="AM46" s="50">
        <f t="shared" ca="1" si="8"/>
        <v>100</v>
      </c>
      <c r="AN46" s="50">
        <f t="shared" ca="1" si="9"/>
        <v>330</v>
      </c>
      <c r="AO46" s="51">
        <f t="shared" ca="1" si="10"/>
        <v>199.66666666666674</v>
      </c>
      <c r="AP46" s="50">
        <f t="shared" ca="1" si="11"/>
        <v>0.02</v>
      </c>
      <c r="AQ46" s="50">
        <f t="shared" ca="1" si="20"/>
        <v>1</v>
      </c>
      <c r="AR46" s="50">
        <f t="shared" ca="1" si="21"/>
        <v>1038.2104229559213</v>
      </c>
    </row>
    <row r="47" spans="1:44" x14ac:dyDescent="0.25">
      <c r="B47" s="9">
        <v>6</v>
      </c>
      <c r="C47" s="26" cm="1">
        <f t="array" aca="1" ref="C47" ca="1">_xll.RiskGamma(1,1/$B$5)</f>
        <v>100</v>
      </c>
      <c r="D47" s="27">
        <f t="shared" ca="1" si="22"/>
        <v>600</v>
      </c>
      <c r="E47" s="18">
        <f t="shared" ca="1" si="23"/>
        <v>650</v>
      </c>
      <c r="F47" s="6" cm="1">
        <f t="array" aca="1" ref="F47" ca="1">_xll.RiskPert($B$8,$E$8,$D$8)</f>
        <v>50</v>
      </c>
      <c r="G47" s="6">
        <f t="shared" ca="1" si="24"/>
        <v>700</v>
      </c>
      <c r="H47" s="19">
        <f t="shared" ca="1" si="12"/>
        <v>100</v>
      </c>
      <c r="I47" s="26">
        <f t="shared" ca="1" si="25"/>
        <v>700</v>
      </c>
      <c r="J47" s="7" cm="1">
        <f t="array" aca="1" ref="J47" ca="1">_xll.RiskUniform(_xll.RiskSimtable($B$12:$B$13),_xll.RiskSimtable($D$12:$D$13))</f>
        <v>60</v>
      </c>
      <c r="K47" s="7">
        <f t="shared" ca="1" si="26"/>
        <v>760</v>
      </c>
      <c r="L47" s="27">
        <f t="shared" ca="1" si="27"/>
        <v>0</v>
      </c>
      <c r="M47" s="18">
        <f t="shared" ca="1" si="28"/>
        <v>760</v>
      </c>
      <c r="N47" s="6" cm="1">
        <f t="array" aca="1" ref="N47" ca="1">_xll.RiskWeibull($B$15,$C$15)</f>
        <v>93.543756289254645</v>
      </c>
      <c r="O47" s="6">
        <f t="shared" ca="1" si="29"/>
        <v>853.54375628925459</v>
      </c>
      <c r="P47" s="19">
        <f t="shared" ca="1" si="13"/>
        <v>0</v>
      </c>
      <c r="Q47" s="26">
        <f t="shared" ca="1" si="30"/>
        <v>853.54375628925459</v>
      </c>
      <c r="R47" s="7" cm="1">
        <f t="array" aca="1" ref="R47" ca="1">_xll.RiskGamma($B$18,1/$C$18)</f>
        <v>100</v>
      </c>
      <c r="S47" s="7" cm="1">
        <f t="array" aca="1" ref="S47" ca="1">_xll.RiskUniform($B$21,$C$21)</f>
        <v>20</v>
      </c>
      <c r="T47" s="7">
        <f t="shared" ca="1" si="31"/>
        <v>973.54375628925459</v>
      </c>
      <c r="U47" s="27">
        <f t="shared" ca="1" si="14"/>
        <v>100</v>
      </c>
      <c r="V47" s="18">
        <f t="shared" ca="1" si="15"/>
        <v>1193.5437562892546</v>
      </c>
      <c r="W47" s="6">
        <f t="shared" si="16"/>
        <v>120</v>
      </c>
      <c r="X47" s="6">
        <f t="shared" ca="1" si="1"/>
        <v>1313.5437562892546</v>
      </c>
      <c r="Y47" s="19">
        <f t="shared" ca="1" si="2"/>
        <v>220</v>
      </c>
      <c r="Z47" s="26">
        <f t="shared" ca="1" si="3"/>
        <v>1313.5437562892546</v>
      </c>
      <c r="AA47" s="7" cm="1">
        <f t="array" aca="1" ref="AA47" ca="1">_xll.RiskPert($B$27,$C$27,$D$27)</f>
        <v>99.666666666666671</v>
      </c>
      <c r="AB47" s="7">
        <f t="shared" ca="1" si="17"/>
        <v>1413.2104229559213</v>
      </c>
      <c r="AC47" s="27">
        <f t="shared" ca="1" si="4"/>
        <v>0</v>
      </c>
      <c r="AD47" s="18" cm="1">
        <f t="array" aca="1" ref="AD47" ca="1">IF(MOD(ROW()-42, 8) = 0,INDEX(AB:AB,ROW()),INDEX(AF:AF,ROW()-1))</f>
        <v>1538.2104229559213</v>
      </c>
      <c r="AE47" s="6" cm="1">
        <f t="array" aca="1" ref="AE47" ca="1">_xll.RiskUniform($B$30,$D$30)</f>
        <v>25</v>
      </c>
      <c r="AF47" s="6">
        <f t="shared" ca="1" si="32"/>
        <v>1563.2104229559213</v>
      </c>
      <c r="AG47" s="19">
        <f t="shared" ca="1" si="5"/>
        <v>224.66666666666674</v>
      </c>
      <c r="AH47" s="97" t="str">
        <f t="shared" ca="1" si="6"/>
        <v>Not Yet</v>
      </c>
      <c r="AI47" s="100">
        <f t="shared" ca="1" si="18"/>
        <v>963.21042295592133</v>
      </c>
      <c r="AJ47" s="102" cm="1">
        <f t="array" aca="1" ref="AJ47" ca="1">_xll.RiskBernoulli(0.02)</f>
        <v>0.02</v>
      </c>
      <c r="AK47" s="50">
        <f t="shared" ca="1" si="19"/>
        <v>963.21042295592133</v>
      </c>
      <c r="AL47" s="50">
        <f t="shared" ca="1" si="7"/>
        <v>100</v>
      </c>
      <c r="AM47" s="50">
        <f t="shared" ca="1" si="8"/>
        <v>100</v>
      </c>
      <c r="AN47" s="50">
        <f t="shared" ca="1" si="9"/>
        <v>220</v>
      </c>
      <c r="AO47" s="51">
        <f t="shared" ca="1" si="10"/>
        <v>224.66666666666674</v>
      </c>
      <c r="AP47" s="50">
        <f t="shared" ca="1" si="11"/>
        <v>0.02</v>
      </c>
      <c r="AQ47" s="50">
        <f t="shared" ca="1" si="20"/>
        <v>1</v>
      </c>
      <c r="AR47" s="50">
        <f t="shared" ca="1" si="21"/>
        <v>963.21042295592133</v>
      </c>
    </row>
    <row r="48" spans="1:44" x14ac:dyDescent="0.25">
      <c r="B48" s="9">
        <v>7</v>
      </c>
      <c r="C48" s="26" cm="1">
        <f t="array" aca="1" ref="C48" ca="1">_xll.RiskGamma(1,1/$B$5)</f>
        <v>100</v>
      </c>
      <c r="D48" s="27">
        <f t="shared" ca="1" si="22"/>
        <v>700</v>
      </c>
      <c r="E48" s="18">
        <f t="shared" ca="1" si="23"/>
        <v>760</v>
      </c>
      <c r="F48" s="6" cm="1">
        <f t="array" aca="1" ref="F48" ca="1">_xll.RiskPert($B$8,$E$8,$D$8)</f>
        <v>50</v>
      </c>
      <c r="G48" s="6">
        <f t="shared" ca="1" si="24"/>
        <v>810</v>
      </c>
      <c r="H48" s="19">
        <f t="shared" ca="1" si="12"/>
        <v>110</v>
      </c>
      <c r="I48" s="26">
        <f t="shared" ca="1" si="25"/>
        <v>810</v>
      </c>
      <c r="J48" s="7" cm="1">
        <f t="array" aca="1" ref="J48" ca="1">_xll.RiskUniform(_xll.RiskSimtable($B$12:$B$13),_xll.RiskSimtable($D$12:$D$13))</f>
        <v>60</v>
      </c>
      <c r="K48" s="7">
        <f t="shared" ca="1" si="26"/>
        <v>870</v>
      </c>
      <c r="L48" s="27">
        <f t="shared" ca="1" si="27"/>
        <v>0</v>
      </c>
      <c r="M48" s="18">
        <f t="shared" ref="M48:M111" ca="1" si="33">MAX(O47,K48)</f>
        <v>870</v>
      </c>
      <c r="N48" s="6" cm="1">
        <f t="array" aca="1" ref="N48" ca="1">_xll.RiskWeibull($B$15,$C$15)</f>
        <v>93.543756289254645</v>
      </c>
      <c r="O48" s="6">
        <f t="shared" ca="1" si="29"/>
        <v>963.54375628925459</v>
      </c>
      <c r="P48" s="19">
        <f t="shared" ca="1" si="13"/>
        <v>0</v>
      </c>
      <c r="Q48" s="26">
        <f t="shared" ca="1" si="30"/>
        <v>963.54375628925459</v>
      </c>
      <c r="R48" s="7" cm="1">
        <f t="array" aca="1" ref="R48" ca="1">_xll.RiskGamma($B$18,1/$C$18)</f>
        <v>100</v>
      </c>
      <c r="S48" s="7" cm="1">
        <f t="array" aca="1" ref="S48" ca="1">_xll.RiskUniform($B$21,$C$21)</f>
        <v>20</v>
      </c>
      <c r="T48" s="7">
        <f t="shared" ca="1" si="31"/>
        <v>1083.5437562892546</v>
      </c>
      <c r="U48" s="27">
        <f t="shared" ca="1" si="14"/>
        <v>100</v>
      </c>
      <c r="V48" s="18">
        <f t="shared" ca="1" si="15"/>
        <v>1193.5437562892546</v>
      </c>
      <c r="W48" s="6">
        <f t="shared" si="16"/>
        <v>120</v>
      </c>
      <c r="X48" s="6">
        <f t="shared" ca="1" si="1"/>
        <v>1313.5437562892546</v>
      </c>
      <c r="Y48" s="19">
        <f t="shared" ca="1" si="2"/>
        <v>110</v>
      </c>
      <c r="Z48" s="26">
        <f t="shared" ca="1" si="3"/>
        <v>1313.5437562892546</v>
      </c>
      <c r="AA48" s="7" cm="1">
        <f t="array" aca="1" ref="AA48" ca="1">_xll.RiskPert($B$27,$C$27,$D$27)</f>
        <v>99.666666666666671</v>
      </c>
      <c r="AB48" s="7">
        <f t="shared" ca="1" si="17"/>
        <v>1413.2104229559213</v>
      </c>
      <c r="AC48" s="27">
        <f t="shared" ca="1" si="4"/>
        <v>0</v>
      </c>
      <c r="AD48" s="18" cm="1">
        <f t="array" aca="1" ref="AD48" ca="1">IF(MOD(ROW()-42, 8) = 0,INDEX(AB:AB,ROW()),INDEX(AF:AF,ROW()-1))</f>
        <v>1563.2104229559213</v>
      </c>
      <c r="AE48" s="6" cm="1">
        <f t="array" aca="1" ref="AE48" ca="1">_xll.RiskUniform($B$30,$D$30)</f>
        <v>25</v>
      </c>
      <c r="AF48" s="6">
        <f t="shared" ca="1" si="32"/>
        <v>1588.2104229559213</v>
      </c>
      <c r="AG48" s="19">
        <f t="shared" ca="1" si="5"/>
        <v>249.66666666666674</v>
      </c>
      <c r="AH48" s="97" t="str">
        <f t="shared" ca="1" si="6"/>
        <v>Not Yet</v>
      </c>
      <c r="AI48" s="100">
        <f t="shared" ca="1" si="18"/>
        <v>888.21042295592133</v>
      </c>
      <c r="AJ48" s="102" cm="1">
        <f t="array" aca="1" ref="AJ48" ca="1">_xll.RiskBernoulli(0.02)</f>
        <v>0.02</v>
      </c>
      <c r="AK48" s="50">
        <f t="shared" ca="1" si="19"/>
        <v>888.21042295592133</v>
      </c>
      <c r="AL48" s="50">
        <f t="shared" ca="1" si="7"/>
        <v>110</v>
      </c>
      <c r="AM48" s="50">
        <f t="shared" ca="1" si="8"/>
        <v>100</v>
      </c>
      <c r="AN48" s="50">
        <f t="shared" ca="1" si="9"/>
        <v>110</v>
      </c>
      <c r="AO48" s="51">
        <f t="shared" ca="1" si="10"/>
        <v>249.66666666666674</v>
      </c>
      <c r="AP48" s="50">
        <f t="shared" ca="1" si="11"/>
        <v>0.02</v>
      </c>
      <c r="AQ48" s="50">
        <f t="shared" ca="1" si="20"/>
        <v>1</v>
      </c>
      <c r="AR48" s="50">
        <f t="shared" ca="1" si="21"/>
        <v>888.21042295592133</v>
      </c>
    </row>
    <row r="49" spans="2:44" x14ac:dyDescent="0.25">
      <c r="B49" s="10">
        <v>8</v>
      </c>
      <c r="C49" s="61" cm="1">
        <f t="array" aca="1" ref="C49" ca="1">_xll.RiskGamma(1,1/$B$5)</f>
        <v>100</v>
      </c>
      <c r="D49" s="29">
        <f t="shared" ca="1" si="22"/>
        <v>800</v>
      </c>
      <c r="E49" s="20">
        <f t="shared" ca="1" si="23"/>
        <v>870</v>
      </c>
      <c r="F49" s="21" cm="1">
        <f t="array" aca="1" ref="F49" ca="1">_xll.RiskPert($B$8,$E$8,$D$8)</f>
        <v>50</v>
      </c>
      <c r="G49" s="21">
        <f t="shared" ca="1" si="24"/>
        <v>920</v>
      </c>
      <c r="H49" s="22">
        <f t="shared" ca="1" si="12"/>
        <v>120</v>
      </c>
      <c r="I49" s="61">
        <f t="shared" ca="1" si="25"/>
        <v>920</v>
      </c>
      <c r="J49" s="28" cm="1">
        <f t="array" aca="1" ref="J49" ca="1">_xll.RiskUniform(_xll.RiskSimtable($B$12:$B$13),_xll.RiskSimtable($D$12:$D$13))</f>
        <v>60</v>
      </c>
      <c r="K49" s="28">
        <f t="shared" ca="1" si="26"/>
        <v>980</v>
      </c>
      <c r="L49" s="29">
        <f t="shared" ca="1" si="27"/>
        <v>0</v>
      </c>
      <c r="M49" s="20">
        <f t="shared" ca="1" si="33"/>
        <v>980</v>
      </c>
      <c r="N49" s="21" cm="1">
        <f t="array" aca="1" ref="N49" ca="1">_xll.RiskWeibull($B$15,$C$15)</f>
        <v>93.543756289254645</v>
      </c>
      <c r="O49" s="21">
        <f t="shared" ca="1" si="29"/>
        <v>1073.5437562892546</v>
      </c>
      <c r="P49" s="22">
        <f t="shared" ca="1" si="13"/>
        <v>0</v>
      </c>
      <c r="Q49" s="61">
        <f t="shared" ca="1" si="30"/>
        <v>1073.5437562892546</v>
      </c>
      <c r="R49" s="28" cm="1">
        <f t="array" aca="1" ref="R49" ca="1">_xll.RiskGamma($B$18,1/$C$18)</f>
        <v>100</v>
      </c>
      <c r="S49" s="28" cm="1">
        <f t="array" aca="1" ref="S49" ca="1">_xll.RiskUniform($B$21,$C$21)</f>
        <v>20</v>
      </c>
      <c r="T49" s="28">
        <f t="shared" ca="1" si="31"/>
        <v>1193.5437562892546</v>
      </c>
      <c r="U49" s="29">
        <f t="shared" ca="1" si="14"/>
        <v>100</v>
      </c>
      <c r="V49" s="20">
        <f t="shared" ca="1" si="15"/>
        <v>1193.5437562892546</v>
      </c>
      <c r="W49" s="21">
        <f t="shared" si="16"/>
        <v>120</v>
      </c>
      <c r="X49" s="21">
        <f t="shared" ca="1" si="1"/>
        <v>1313.5437562892546</v>
      </c>
      <c r="Y49" s="22">
        <f t="shared" ca="1" si="2"/>
        <v>0</v>
      </c>
      <c r="Z49" s="61">
        <f t="shared" ca="1" si="3"/>
        <v>1313.5437562892546</v>
      </c>
      <c r="AA49" s="28" cm="1">
        <f t="array" aca="1" ref="AA49" ca="1">_xll.RiskPert($B$27,$C$27,$D$27)</f>
        <v>99.666666666666671</v>
      </c>
      <c r="AB49" s="28">
        <f t="shared" ca="1" si="17"/>
        <v>1413.2104229559213</v>
      </c>
      <c r="AC49" s="29">
        <f t="shared" ca="1" si="4"/>
        <v>0</v>
      </c>
      <c r="AD49" s="20" cm="1">
        <f t="array" aca="1" ref="AD49" ca="1">IF(MOD(ROW()-42, 8) = 0,INDEX(AB:AB,ROW()),INDEX(AF:AF,ROW()-1))</f>
        <v>1588.2104229559213</v>
      </c>
      <c r="AE49" s="21" cm="1">
        <f t="array" aca="1" ref="AE49" ca="1">_xll.RiskUniform($B$30,$D$30)</f>
        <v>25</v>
      </c>
      <c r="AF49" s="21">
        <f t="shared" ca="1" si="32"/>
        <v>1613.2104229559213</v>
      </c>
      <c r="AG49" s="22">
        <f t="shared" ca="1" si="5"/>
        <v>274.66666666666674</v>
      </c>
      <c r="AH49" s="98" t="str">
        <f t="shared" ca="1" si="6"/>
        <v>Not Yet</v>
      </c>
      <c r="AI49" s="100">
        <f t="shared" ca="1" si="18"/>
        <v>813.21042295592133</v>
      </c>
      <c r="AJ49" s="103" cm="1">
        <f t="array" aca="1" ref="AJ49" ca="1">_xll.RiskBernoulli(0.02)</f>
        <v>0.02</v>
      </c>
      <c r="AK49" s="52">
        <f t="shared" ca="1" si="19"/>
        <v>813.21042295592133</v>
      </c>
      <c r="AL49" s="52">
        <f t="shared" ca="1" si="7"/>
        <v>120</v>
      </c>
      <c r="AM49" s="52">
        <f t="shared" ca="1" si="8"/>
        <v>100</v>
      </c>
      <c r="AN49" s="52">
        <f t="shared" ca="1" si="9"/>
        <v>0</v>
      </c>
      <c r="AO49" s="53">
        <f t="shared" ca="1" si="10"/>
        <v>274.66666666666674</v>
      </c>
      <c r="AP49" s="52">
        <f t="shared" ca="1" si="11"/>
        <v>0.02</v>
      </c>
      <c r="AQ49" s="52">
        <f t="shared" ca="1" si="20"/>
        <v>1</v>
      </c>
      <c r="AR49" s="52">
        <f t="shared" ca="1" si="21"/>
        <v>813.21042295592133</v>
      </c>
    </row>
    <row r="50" spans="2:44" x14ac:dyDescent="0.25">
      <c r="B50" s="8">
        <v>9</v>
      </c>
      <c r="C50" s="23" cm="1">
        <f t="array" aca="1" ref="C50" ca="1">_xll.RiskGamma(1,1/$B$5)</f>
        <v>100</v>
      </c>
      <c r="D50" s="25">
        <f t="shared" ca="1" si="22"/>
        <v>900</v>
      </c>
      <c r="E50" s="15">
        <f t="shared" ca="1" si="23"/>
        <v>980</v>
      </c>
      <c r="F50" s="16" cm="1">
        <f t="array" aca="1" ref="F50" ca="1">_xll.RiskPert($B$8,$E$8,$D$8)</f>
        <v>50</v>
      </c>
      <c r="G50" s="16">
        <f t="shared" ca="1" si="24"/>
        <v>1030</v>
      </c>
      <c r="H50" s="17">
        <f t="shared" ca="1" si="12"/>
        <v>130</v>
      </c>
      <c r="I50" s="23">
        <f t="shared" ca="1" si="25"/>
        <v>1030</v>
      </c>
      <c r="J50" s="24" cm="1">
        <f t="array" aca="1" ref="J50" ca="1">_xll.RiskUniform(_xll.RiskSimtable($B$12:$B$13),_xll.RiskSimtable($D$12:$D$13))</f>
        <v>60</v>
      </c>
      <c r="K50" s="24">
        <f t="shared" ca="1" si="26"/>
        <v>1090</v>
      </c>
      <c r="L50" s="25">
        <f t="shared" ca="1" si="27"/>
        <v>0</v>
      </c>
      <c r="M50" s="15">
        <f t="shared" ca="1" si="33"/>
        <v>1090</v>
      </c>
      <c r="N50" s="16" cm="1">
        <f t="array" aca="1" ref="N50" ca="1">_xll.RiskWeibull($B$15,$C$15)</f>
        <v>93.543756289254645</v>
      </c>
      <c r="O50" s="16">
        <f t="shared" ca="1" si="29"/>
        <v>1183.5437562892546</v>
      </c>
      <c r="P50" s="17">
        <f t="shared" ca="1" si="13"/>
        <v>0</v>
      </c>
      <c r="Q50" s="23">
        <f t="shared" ca="1" si="30"/>
        <v>1183.5437562892546</v>
      </c>
      <c r="R50" s="24" cm="1">
        <f t="array" aca="1" ref="R50" ca="1">_xll.RiskGamma($B$18,1/$C$18)</f>
        <v>100</v>
      </c>
      <c r="S50" s="24" cm="1">
        <f t="array" aca="1" ref="S50" ca="1">_xll.RiskUniform($B$21,$C$21)</f>
        <v>20</v>
      </c>
      <c r="T50" s="24">
        <f t="shared" ca="1" si="31"/>
        <v>1303.5437562892546</v>
      </c>
      <c r="U50" s="25">
        <f t="shared" ca="1" si="14"/>
        <v>100</v>
      </c>
      <c r="V50" s="15">
        <f ca="1">$T$57</f>
        <v>2073.5437562892548</v>
      </c>
      <c r="W50" s="16">
        <f t="shared" si="16"/>
        <v>120</v>
      </c>
      <c r="X50" s="16">
        <f t="shared" ca="1" si="1"/>
        <v>2193.5437562892548</v>
      </c>
      <c r="Y50" s="17">
        <f t="shared" ca="1" si="2"/>
        <v>770.00000000000023</v>
      </c>
      <c r="Z50" s="23">
        <f t="shared" ca="1" si="3"/>
        <v>2193.5437562892548</v>
      </c>
      <c r="AA50" s="24" cm="1">
        <f t="array" aca="1" ref="AA50" ca="1">_xll.RiskPert($B$27,$C$27,$D$27)</f>
        <v>99.666666666666671</v>
      </c>
      <c r="AB50" s="24">
        <f t="shared" ca="1" si="17"/>
        <v>2293.2104229559213</v>
      </c>
      <c r="AC50" s="25">
        <f t="shared" ca="1" si="4"/>
        <v>0</v>
      </c>
      <c r="AD50" s="15" cm="1">
        <f t="array" aca="1" ref="AD50" ca="1">IF(MOD(ROW()-42, 8) = 0,INDEX(AB:AB,ROW()),INDEX(AF:AF,ROW()-1))</f>
        <v>2293.2104229559213</v>
      </c>
      <c r="AE50" s="16" cm="1">
        <f t="array" aca="1" ref="AE50" ca="1">_xll.RiskUniform($B$30,$D$30)</f>
        <v>25</v>
      </c>
      <c r="AF50" s="16">
        <f t="shared" ca="1" si="32"/>
        <v>2318.2104229559213</v>
      </c>
      <c r="AG50" s="17">
        <f t="shared" ca="1" si="5"/>
        <v>99.666666666666515</v>
      </c>
      <c r="AH50" s="96" t="str">
        <f t="shared" ca="1" si="6"/>
        <v>Not Yet</v>
      </c>
      <c r="AI50" s="100">
        <f t="shared" ca="1" si="18"/>
        <v>1418.2104229559213</v>
      </c>
      <c r="AJ50" s="101" cm="1">
        <f t="array" aca="1" ref="AJ50" ca="1">_xll.RiskBernoulli(0.02)</f>
        <v>0.02</v>
      </c>
      <c r="AK50" s="48">
        <f t="shared" ca="1" si="19"/>
        <v>1418.2104229559213</v>
      </c>
      <c r="AL50" s="48">
        <f t="shared" ca="1" si="7"/>
        <v>130</v>
      </c>
      <c r="AM50" s="48">
        <f t="shared" ca="1" si="8"/>
        <v>100</v>
      </c>
      <c r="AN50" s="48">
        <f t="shared" ca="1" si="9"/>
        <v>770.00000000000023</v>
      </c>
      <c r="AO50" s="49">
        <f t="shared" ca="1" si="10"/>
        <v>99.666666666666515</v>
      </c>
      <c r="AP50" s="50">
        <f t="shared" ca="1" si="11"/>
        <v>0.02</v>
      </c>
      <c r="AQ50" s="48">
        <f t="shared" ca="1" si="20"/>
        <v>1</v>
      </c>
      <c r="AR50" s="48">
        <f t="shared" ca="1" si="21"/>
        <v>1418.2104229559213</v>
      </c>
    </row>
    <row r="51" spans="2:44" x14ac:dyDescent="0.25">
      <c r="B51" s="9">
        <v>10</v>
      </c>
      <c r="C51" s="26" cm="1">
        <f t="array" aca="1" ref="C51" ca="1">_xll.RiskGamma(1,1/$B$5)</f>
        <v>100</v>
      </c>
      <c r="D51" s="27">
        <f t="shared" ca="1" si="22"/>
        <v>1000</v>
      </c>
      <c r="E51" s="18">
        <f t="shared" ca="1" si="23"/>
        <v>1090</v>
      </c>
      <c r="F51" s="6" cm="1">
        <f t="array" aca="1" ref="F51" ca="1">_xll.RiskPert($B$8,$E$8,$D$8)</f>
        <v>50</v>
      </c>
      <c r="G51" s="6">
        <f t="shared" ca="1" si="24"/>
        <v>1140</v>
      </c>
      <c r="H51" s="19">
        <f t="shared" ca="1" si="12"/>
        <v>140</v>
      </c>
      <c r="I51" s="26">
        <f t="shared" ca="1" si="25"/>
        <v>1140</v>
      </c>
      <c r="J51" s="7" cm="1">
        <f t="array" aca="1" ref="J51" ca="1">_xll.RiskUniform(_xll.RiskSimtable($B$12:$B$13),_xll.RiskSimtable($D$12:$D$13))</f>
        <v>60</v>
      </c>
      <c r="K51" s="7">
        <f t="shared" ca="1" si="26"/>
        <v>1200</v>
      </c>
      <c r="L51" s="27">
        <f t="shared" ca="1" si="27"/>
        <v>0</v>
      </c>
      <c r="M51" s="18">
        <f t="shared" ca="1" si="33"/>
        <v>1200</v>
      </c>
      <c r="N51" s="6" cm="1">
        <f t="array" aca="1" ref="N51" ca="1">_xll.RiskWeibull($B$15,$C$15)</f>
        <v>93.543756289254645</v>
      </c>
      <c r="O51" s="6">
        <f t="shared" ca="1" si="29"/>
        <v>1293.5437562892546</v>
      </c>
      <c r="P51" s="19">
        <f t="shared" ca="1" si="13"/>
        <v>0</v>
      </c>
      <c r="Q51" s="26">
        <f t="shared" ca="1" si="30"/>
        <v>1293.5437562892546</v>
      </c>
      <c r="R51" s="7" cm="1">
        <f t="array" aca="1" ref="R51" ca="1">_xll.RiskGamma($B$18,1/$C$18)</f>
        <v>100</v>
      </c>
      <c r="S51" s="7" cm="1">
        <f t="array" aca="1" ref="S51" ca="1">_xll.RiskUniform($B$21,$C$21)</f>
        <v>20</v>
      </c>
      <c r="T51" s="7">
        <f t="shared" ca="1" si="31"/>
        <v>1413.5437562892546</v>
      </c>
      <c r="U51" s="27">
        <f t="shared" ca="1" si="14"/>
        <v>100</v>
      </c>
      <c r="V51" s="18">
        <f t="shared" ref="V51:V57" ca="1" si="34">$T$57</f>
        <v>2073.5437562892548</v>
      </c>
      <c r="W51" s="6">
        <f t="shared" si="16"/>
        <v>120</v>
      </c>
      <c r="X51" s="6">
        <f t="shared" ca="1" si="1"/>
        <v>2193.5437562892548</v>
      </c>
      <c r="Y51" s="19">
        <f t="shared" ca="1" si="2"/>
        <v>660.00000000000023</v>
      </c>
      <c r="Z51" s="26">
        <f t="shared" ca="1" si="3"/>
        <v>2193.5437562892548</v>
      </c>
      <c r="AA51" s="7" cm="1">
        <f t="array" aca="1" ref="AA51" ca="1">_xll.RiskPert($B$27,$C$27,$D$27)</f>
        <v>99.666666666666671</v>
      </c>
      <c r="AB51" s="7">
        <f t="shared" ca="1" si="17"/>
        <v>2293.2104229559213</v>
      </c>
      <c r="AC51" s="27">
        <f t="shared" ca="1" si="4"/>
        <v>0</v>
      </c>
      <c r="AD51" s="18" cm="1">
        <f t="array" aca="1" ref="AD51" ca="1">IF(MOD(ROW()-42, 8) = 0,INDEX(AB:AB,ROW()),INDEX(AF:AF,ROW()-1))</f>
        <v>2318.2104229559213</v>
      </c>
      <c r="AE51" s="6" cm="1">
        <f t="array" aca="1" ref="AE51" ca="1">_xll.RiskUniform($B$30,$D$30)</f>
        <v>25</v>
      </c>
      <c r="AF51" s="6">
        <f t="shared" ca="1" si="32"/>
        <v>2343.2104229559213</v>
      </c>
      <c r="AG51" s="19">
        <f t="shared" ca="1" si="5"/>
        <v>124.66666666666652</v>
      </c>
      <c r="AH51" s="97" t="str">
        <f t="shared" ca="1" si="6"/>
        <v>Not Yet</v>
      </c>
      <c r="AI51" s="100">
        <f t="shared" ca="1" si="18"/>
        <v>1343.2104229559213</v>
      </c>
      <c r="AJ51" s="102" cm="1">
        <f t="array" aca="1" ref="AJ51" ca="1">_xll.RiskBernoulli(0.02)</f>
        <v>0.02</v>
      </c>
      <c r="AK51" s="50">
        <f t="shared" ca="1" si="19"/>
        <v>1343.2104229559213</v>
      </c>
      <c r="AL51" s="50">
        <f t="shared" ca="1" si="7"/>
        <v>140</v>
      </c>
      <c r="AM51" s="50">
        <f t="shared" ca="1" si="8"/>
        <v>100</v>
      </c>
      <c r="AN51" s="50">
        <f t="shared" ca="1" si="9"/>
        <v>660.00000000000023</v>
      </c>
      <c r="AO51" s="51">
        <f t="shared" ca="1" si="10"/>
        <v>124.66666666666652</v>
      </c>
      <c r="AP51" s="50">
        <f t="shared" ca="1" si="11"/>
        <v>0.02</v>
      </c>
      <c r="AQ51" s="50">
        <f t="shared" ca="1" si="20"/>
        <v>1</v>
      </c>
      <c r="AR51" s="50">
        <f t="shared" ca="1" si="21"/>
        <v>1343.2104229559213</v>
      </c>
    </row>
    <row r="52" spans="2:44" x14ac:dyDescent="0.25">
      <c r="B52" s="9">
        <v>11</v>
      </c>
      <c r="C52" s="26" cm="1">
        <f t="array" aca="1" ref="C52" ca="1">_xll.RiskGamma(1,1/$B$5)</f>
        <v>100</v>
      </c>
      <c r="D52" s="27">
        <f t="shared" ca="1" si="22"/>
        <v>1100</v>
      </c>
      <c r="E52" s="18">
        <f t="shared" ca="1" si="23"/>
        <v>1200</v>
      </c>
      <c r="F52" s="6" cm="1">
        <f t="array" aca="1" ref="F52" ca="1">_xll.RiskPert($B$8,$E$8,$D$8)</f>
        <v>50</v>
      </c>
      <c r="G52" s="6">
        <f t="shared" ca="1" si="24"/>
        <v>1250</v>
      </c>
      <c r="H52" s="19">
        <f t="shared" ca="1" si="12"/>
        <v>150</v>
      </c>
      <c r="I52" s="26">
        <f t="shared" ca="1" si="25"/>
        <v>1250</v>
      </c>
      <c r="J52" s="7" cm="1">
        <f t="array" aca="1" ref="J52" ca="1">_xll.RiskUniform(_xll.RiskSimtable($B$12:$B$13),_xll.RiskSimtable($D$12:$D$13))</f>
        <v>60</v>
      </c>
      <c r="K52" s="7">
        <f t="shared" ca="1" si="26"/>
        <v>1310</v>
      </c>
      <c r="L52" s="27">
        <f t="shared" ca="1" si="27"/>
        <v>0</v>
      </c>
      <c r="M52" s="18">
        <f t="shared" ca="1" si="33"/>
        <v>1310</v>
      </c>
      <c r="N52" s="6" cm="1">
        <f t="array" aca="1" ref="N52" ca="1">_xll.RiskWeibull($B$15,$C$15)</f>
        <v>93.543756289254645</v>
      </c>
      <c r="O52" s="6">
        <f t="shared" ca="1" si="29"/>
        <v>1403.5437562892546</v>
      </c>
      <c r="P52" s="19">
        <f t="shared" ca="1" si="13"/>
        <v>0</v>
      </c>
      <c r="Q52" s="26">
        <f t="shared" ca="1" si="30"/>
        <v>1403.5437562892546</v>
      </c>
      <c r="R52" s="7" cm="1">
        <f t="array" aca="1" ref="R52" ca="1">_xll.RiskGamma($B$18,1/$C$18)</f>
        <v>100</v>
      </c>
      <c r="S52" s="7" cm="1">
        <f t="array" aca="1" ref="S52" ca="1">_xll.RiskUniform($B$21,$C$21)</f>
        <v>20</v>
      </c>
      <c r="T52" s="7">
        <f t="shared" ca="1" si="31"/>
        <v>1523.5437562892546</v>
      </c>
      <c r="U52" s="27">
        <f t="shared" ca="1" si="14"/>
        <v>100</v>
      </c>
      <c r="V52" s="18">
        <f t="shared" ca="1" si="34"/>
        <v>2073.5437562892548</v>
      </c>
      <c r="W52" s="6">
        <f t="shared" si="16"/>
        <v>120</v>
      </c>
      <c r="X52" s="6">
        <f t="shared" ca="1" si="1"/>
        <v>2193.5437562892548</v>
      </c>
      <c r="Y52" s="19">
        <f t="shared" ca="1" si="2"/>
        <v>550.00000000000023</v>
      </c>
      <c r="Z52" s="26">
        <f t="shared" ca="1" si="3"/>
        <v>2193.5437562892548</v>
      </c>
      <c r="AA52" s="7" cm="1">
        <f t="array" aca="1" ref="AA52" ca="1">_xll.RiskPert($B$27,$C$27,$D$27)</f>
        <v>99.666666666666671</v>
      </c>
      <c r="AB52" s="7">
        <f t="shared" ca="1" si="17"/>
        <v>2293.2104229559213</v>
      </c>
      <c r="AC52" s="27">
        <f t="shared" ca="1" si="4"/>
        <v>0</v>
      </c>
      <c r="AD52" s="18" cm="1">
        <f t="array" aca="1" ref="AD52" ca="1">IF(MOD(ROW()-42, 8) = 0,INDEX(AB:AB,ROW()),INDEX(AF:AF,ROW()-1))</f>
        <v>2343.2104229559213</v>
      </c>
      <c r="AE52" s="6" cm="1">
        <f t="array" aca="1" ref="AE52" ca="1">_xll.RiskUniform($B$30,$D$30)</f>
        <v>25</v>
      </c>
      <c r="AF52" s="6">
        <f t="shared" ca="1" si="32"/>
        <v>2368.2104229559213</v>
      </c>
      <c r="AG52" s="19">
        <f t="shared" ca="1" si="5"/>
        <v>149.66666666666652</v>
      </c>
      <c r="AH52" s="97" t="str">
        <f t="shared" ca="1" si="6"/>
        <v>Not Yet</v>
      </c>
      <c r="AI52" s="100">
        <f t="shared" ca="1" si="18"/>
        <v>1268.2104229559213</v>
      </c>
      <c r="AJ52" s="102" cm="1">
        <f t="array" aca="1" ref="AJ52" ca="1">_xll.RiskBernoulli(0.02)</f>
        <v>0.02</v>
      </c>
      <c r="AK52" s="50">
        <f t="shared" ca="1" si="19"/>
        <v>1268.2104229559213</v>
      </c>
      <c r="AL52" s="50">
        <f t="shared" ca="1" si="7"/>
        <v>150</v>
      </c>
      <c r="AM52" s="50">
        <f t="shared" ca="1" si="8"/>
        <v>100</v>
      </c>
      <c r="AN52" s="50">
        <f t="shared" ca="1" si="9"/>
        <v>550.00000000000023</v>
      </c>
      <c r="AO52" s="51">
        <f t="shared" ca="1" si="10"/>
        <v>149.66666666666652</v>
      </c>
      <c r="AP52" s="50">
        <f t="shared" ca="1" si="11"/>
        <v>0.02</v>
      </c>
      <c r="AQ52" s="50">
        <f t="shared" ca="1" si="20"/>
        <v>1</v>
      </c>
      <c r="AR52" s="50">
        <f t="shared" ca="1" si="21"/>
        <v>1268.2104229559213</v>
      </c>
    </row>
    <row r="53" spans="2:44" x14ac:dyDescent="0.25">
      <c r="B53" s="9">
        <v>12</v>
      </c>
      <c r="C53" s="26" cm="1">
        <f t="array" aca="1" ref="C53" ca="1">_xll.RiskGamma(1,1/$B$5)</f>
        <v>100</v>
      </c>
      <c r="D53" s="27">
        <f t="shared" ca="1" si="22"/>
        <v>1200</v>
      </c>
      <c r="E53" s="18">
        <f t="shared" ca="1" si="23"/>
        <v>1310</v>
      </c>
      <c r="F53" s="6" cm="1">
        <f t="array" aca="1" ref="F53" ca="1">_xll.RiskPert($B$8,$E$8,$D$8)</f>
        <v>50</v>
      </c>
      <c r="G53" s="6">
        <f t="shared" ca="1" si="24"/>
        <v>1360</v>
      </c>
      <c r="H53" s="19">
        <f t="shared" ca="1" si="12"/>
        <v>160</v>
      </c>
      <c r="I53" s="26">
        <f t="shared" ca="1" si="25"/>
        <v>1360</v>
      </c>
      <c r="J53" s="7" cm="1">
        <f t="array" aca="1" ref="J53" ca="1">_xll.RiskUniform(_xll.RiskSimtable($B$12:$B$13),_xll.RiskSimtable($D$12:$D$13))</f>
        <v>60</v>
      </c>
      <c r="K53" s="7">
        <f t="shared" ca="1" si="26"/>
        <v>1420</v>
      </c>
      <c r="L53" s="27">
        <f t="shared" ca="1" si="27"/>
        <v>0</v>
      </c>
      <c r="M53" s="18">
        <f t="shared" ca="1" si="33"/>
        <v>1420</v>
      </c>
      <c r="N53" s="6" cm="1">
        <f t="array" aca="1" ref="N53" ca="1">_xll.RiskWeibull($B$15,$C$15)</f>
        <v>93.543756289254645</v>
      </c>
      <c r="O53" s="6">
        <f t="shared" ca="1" si="29"/>
        <v>1513.5437562892546</v>
      </c>
      <c r="P53" s="19">
        <f t="shared" ca="1" si="13"/>
        <v>0</v>
      </c>
      <c r="Q53" s="26">
        <f t="shared" ca="1" si="30"/>
        <v>1513.5437562892546</v>
      </c>
      <c r="R53" s="7" cm="1">
        <f t="array" aca="1" ref="R53" ca="1">_xll.RiskGamma($B$18,1/$C$18)</f>
        <v>100</v>
      </c>
      <c r="S53" s="7" cm="1">
        <f t="array" aca="1" ref="S53" ca="1">_xll.RiskUniform($B$21,$C$21)</f>
        <v>20</v>
      </c>
      <c r="T53" s="7">
        <f t="shared" ca="1" si="31"/>
        <v>1633.5437562892546</v>
      </c>
      <c r="U53" s="27">
        <f t="shared" ca="1" si="14"/>
        <v>100</v>
      </c>
      <c r="V53" s="18">
        <f t="shared" ca="1" si="34"/>
        <v>2073.5437562892548</v>
      </c>
      <c r="W53" s="6">
        <f t="shared" si="16"/>
        <v>120</v>
      </c>
      <c r="X53" s="6">
        <f t="shared" ca="1" si="1"/>
        <v>2193.5437562892548</v>
      </c>
      <c r="Y53" s="19">
        <f t="shared" ca="1" si="2"/>
        <v>440.00000000000023</v>
      </c>
      <c r="Z53" s="26">
        <f t="shared" ca="1" si="3"/>
        <v>2193.5437562892548</v>
      </c>
      <c r="AA53" s="7" cm="1">
        <f t="array" aca="1" ref="AA53" ca="1">_xll.RiskPert($B$27,$C$27,$D$27)</f>
        <v>99.666666666666671</v>
      </c>
      <c r="AB53" s="7">
        <f t="shared" ca="1" si="17"/>
        <v>2293.2104229559213</v>
      </c>
      <c r="AC53" s="27">
        <f t="shared" ca="1" si="4"/>
        <v>0</v>
      </c>
      <c r="AD53" s="18" cm="1">
        <f t="array" aca="1" ref="AD53" ca="1">IF(MOD(ROW()-42, 8) = 0,INDEX(AB:AB,ROW()),INDEX(AF:AF,ROW()-1))</f>
        <v>2368.2104229559213</v>
      </c>
      <c r="AE53" s="6" cm="1">
        <f t="array" aca="1" ref="AE53" ca="1">_xll.RiskUniform($B$30,$D$30)</f>
        <v>25</v>
      </c>
      <c r="AF53" s="6">
        <f t="shared" ca="1" si="32"/>
        <v>2393.2104229559213</v>
      </c>
      <c r="AG53" s="19">
        <f t="shared" ca="1" si="5"/>
        <v>174.66666666666652</v>
      </c>
      <c r="AH53" s="97" t="str">
        <f t="shared" ca="1" si="6"/>
        <v>Not Yet</v>
      </c>
      <c r="AI53" s="100">
        <f t="shared" ca="1" si="18"/>
        <v>1193.2104229559213</v>
      </c>
      <c r="AJ53" s="102" cm="1">
        <f t="array" aca="1" ref="AJ53" ca="1">_xll.RiskBernoulli(0.02)</f>
        <v>0.02</v>
      </c>
      <c r="AK53" s="50">
        <f t="shared" ca="1" si="19"/>
        <v>1193.2104229559213</v>
      </c>
      <c r="AL53" s="50">
        <f t="shared" ca="1" si="7"/>
        <v>160</v>
      </c>
      <c r="AM53" s="50">
        <f t="shared" ca="1" si="8"/>
        <v>100</v>
      </c>
      <c r="AN53" s="50">
        <f t="shared" ca="1" si="9"/>
        <v>440.00000000000023</v>
      </c>
      <c r="AO53" s="51">
        <f t="shared" ca="1" si="10"/>
        <v>174.66666666666652</v>
      </c>
      <c r="AP53" s="50">
        <f t="shared" ca="1" si="11"/>
        <v>0.02</v>
      </c>
      <c r="AQ53" s="50">
        <f t="shared" ca="1" si="20"/>
        <v>1</v>
      </c>
      <c r="AR53" s="50">
        <f t="shared" ca="1" si="21"/>
        <v>1193.2104229559213</v>
      </c>
    </row>
    <row r="54" spans="2:44" x14ac:dyDescent="0.25">
      <c r="B54" s="9">
        <v>13</v>
      </c>
      <c r="C54" s="26" cm="1">
        <f t="array" aca="1" ref="C54" ca="1">_xll.RiskGamma(1,1/$B$5)</f>
        <v>100</v>
      </c>
      <c r="D54" s="27">
        <f t="shared" ca="1" si="22"/>
        <v>1300</v>
      </c>
      <c r="E54" s="18">
        <f t="shared" ca="1" si="23"/>
        <v>1420</v>
      </c>
      <c r="F54" s="6" cm="1">
        <f t="array" aca="1" ref="F54" ca="1">_xll.RiskPert($B$8,$E$8,$D$8)</f>
        <v>50</v>
      </c>
      <c r="G54" s="6">
        <f t="shared" ca="1" si="24"/>
        <v>1470</v>
      </c>
      <c r="H54" s="19">
        <f t="shared" ca="1" si="12"/>
        <v>170</v>
      </c>
      <c r="I54" s="26">
        <f t="shared" ca="1" si="25"/>
        <v>1470</v>
      </c>
      <c r="J54" s="7" cm="1">
        <f t="array" aca="1" ref="J54" ca="1">_xll.RiskUniform(_xll.RiskSimtable($B$12:$B$13),_xll.RiskSimtable($D$12:$D$13))</f>
        <v>60</v>
      </c>
      <c r="K54" s="7">
        <f t="shared" ca="1" si="26"/>
        <v>1530</v>
      </c>
      <c r="L54" s="27">
        <f t="shared" ca="1" si="27"/>
        <v>0</v>
      </c>
      <c r="M54" s="18">
        <f t="shared" ca="1" si="33"/>
        <v>1530</v>
      </c>
      <c r="N54" s="6" cm="1">
        <f t="array" aca="1" ref="N54" ca="1">_xll.RiskWeibull($B$15,$C$15)</f>
        <v>93.543756289254645</v>
      </c>
      <c r="O54" s="6">
        <f t="shared" ca="1" si="29"/>
        <v>1623.5437562892546</v>
      </c>
      <c r="P54" s="19">
        <f t="shared" ca="1" si="13"/>
        <v>0</v>
      </c>
      <c r="Q54" s="26">
        <f t="shared" ca="1" si="30"/>
        <v>1623.5437562892546</v>
      </c>
      <c r="R54" s="7" cm="1">
        <f t="array" aca="1" ref="R54" ca="1">_xll.RiskGamma($B$18,1/$C$18)</f>
        <v>100</v>
      </c>
      <c r="S54" s="7" cm="1">
        <f t="array" aca="1" ref="S54" ca="1">_xll.RiskUniform($B$21,$C$21)</f>
        <v>20</v>
      </c>
      <c r="T54" s="7">
        <f t="shared" ca="1" si="31"/>
        <v>1743.5437562892546</v>
      </c>
      <c r="U54" s="27">
        <f t="shared" ca="1" si="14"/>
        <v>100</v>
      </c>
      <c r="V54" s="18">
        <f t="shared" ca="1" si="34"/>
        <v>2073.5437562892548</v>
      </c>
      <c r="W54" s="6">
        <f t="shared" si="16"/>
        <v>120</v>
      </c>
      <c r="X54" s="6">
        <f t="shared" ca="1" si="1"/>
        <v>2193.5437562892548</v>
      </c>
      <c r="Y54" s="19">
        <f t="shared" ca="1" si="2"/>
        <v>330.00000000000023</v>
      </c>
      <c r="Z54" s="26">
        <f t="shared" ca="1" si="3"/>
        <v>2193.5437562892548</v>
      </c>
      <c r="AA54" s="7" cm="1">
        <f t="array" aca="1" ref="AA54" ca="1">_xll.RiskPert($B$27,$C$27,$D$27)</f>
        <v>99.666666666666671</v>
      </c>
      <c r="AB54" s="7">
        <f t="shared" ca="1" si="17"/>
        <v>2293.2104229559213</v>
      </c>
      <c r="AC54" s="27">
        <f t="shared" ca="1" si="4"/>
        <v>0</v>
      </c>
      <c r="AD54" s="18" cm="1">
        <f t="array" aca="1" ref="AD54" ca="1">IF(MOD(ROW()-42, 8) = 0,INDEX(AB:AB,ROW()),INDEX(AF:AF,ROW()-1))</f>
        <v>2393.2104229559213</v>
      </c>
      <c r="AE54" s="6" cm="1">
        <f t="array" aca="1" ref="AE54" ca="1">_xll.RiskUniform($B$30,$D$30)</f>
        <v>25</v>
      </c>
      <c r="AF54" s="6">
        <f t="shared" ca="1" si="32"/>
        <v>2418.2104229559213</v>
      </c>
      <c r="AG54" s="19">
        <f t="shared" ca="1" si="5"/>
        <v>199.66666666666652</v>
      </c>
      <c r="AH54" s="97" t="str">
        <f t="shared" ca="1" si="6"/>
        <v>Not Yet</v>
      </c>
      <c r="AI54" s="100">
        <f t="shared" ca="1" si="18"/>
        <v>1118.2104229559213</v>
      </c>
      <c r="AJ54" s="102" cm="1">
        <f t="array" aca="1" ref="AJ54" ca="1">_xll.RiskBernoulli(0.02)</f>
        <v>0.02</v>
      </c>
      <c r="AK54" s="50">
        <f t="shared" ca="1" si="19"/>
        <v>1118.2104229559213</v>
      </c>
      <c r="AL54" s="50">
        <f t="shared" ca="1" si="7"/>
        <v>170</v>
      </c>
      <c r="AM54" s="50">
        <f t="shared" ca="1" si="8"/>
        <v>100</v>
      </c>
      <c r="AN54" s="50">
        <f t="shared" ca="1" si="9"/>
        <v>330.00000000000023</v>
      </c>
      <c r="AO54" s="51">
        <f t="shared" ca="1" si="10"/>
        <v>199.66666666666652</v>
      </c>
      <c r="AP54" s="50">
        <f t="shared" ca="1" si="11"/>
        <v>0.02</v>
      </c>
      <c r="AQ54" s="50">
        <f t="shared" ca="1" si="20"/>
        <v>1</v>
      </c>
      <c r="AR54" s="50">
        <f t="shared" ca="1" si="21"/>
        <v>1118.2104229559213</v>
      </c>
    </row>
    <row r="55" spans="2:44" x14ac:dyDescent="0.25">
      <c r="B55" s="9">
        <v>14</v>
      </c>
      <c r="C55" s="26" cm="1">
        <f t="array" aca="1" ref="C55" ca="1">_xll.RiskGamma(1,1/$B$5)</f>
        <v>100</v>
      </c>
      <c r="D55" s="27">
        <f t="shared" ca="1" si="22"/>
        <v>1400</v>
      </c>
      <c r="E55" s="18">
        <f t="shared" ca="1" si="23"/>
        <v>1530</v>
      </c>
      <c r="F55" s="6" cm="1">
        <f t="array" aca="1" ref="F55" ca="1">_xll.RiskPert($B$8,$E$8,$D$8)</f>
        <v>50</v>
      </c>
      <c r="G55" s="6">
        <f t="shared" ca="1" si="24"/>
        <v>1580</v>
      </c>
      <c r="H55" s="19">
        <f t="shared" ca="1" si="12"/>
        <v>180</v>
      </c>
      <c r="I55" s="26">
        <f t="shared" ca="1" si="25"/>
        <v>1580</v>
      </c>
      <c r="J55" s="7" cm="1">
        <f t="array" aca="1" ref="J55" ca="1">_xll.RiskUniform(_xll.RiskSimtable($B$12:$B$13),_xll.RiskSimtable($D$12:$D$13))</f>
        <v>60</v>
      </c>
      <c r="K55" s="7">
        <f t="shared" ca="1" si="26"/>
        <v>1640</v>
      </c>
      <c r="L55" s="27">
        <f t="shared" ca="1" si="27"/>
        <v>0</v>
      </c>
      <c r="M55" s="18">
        <f t="shared" ca="1" si="33"/>
        <v>1640</v>
      </c>
      <c r="N55" s="6" cm="1">
        <f t="array" aca="1" ref="N55" ca="1">_xll.RiskWeibull($B$15,$C$15)</f>
        <v>93.543756289254645</v>
      </c>
      <c r="O55" s="6">
        <f t="shared" ca="1" si="29"/>
        <v>1733.5437562892546</v>
      </c>
      <c r="P55" s="19">
        <f t="shared" ca="1" si="13"/>
        <v>0</v>
      </c>
      <c r="Q55" s="26">
        <f t="shared" ca="1" si="30"/>
        <v>1733.5437562892546</v>
      </c>
      <c r="R55" s="7" cm="1">
        <f t="array" aca="1" ref="R55" ca="1">_xll.RiskGamma($B$18,1/$C$18)</f>
        <v>100</v>
      </c>
      <c r="S55" s="7" cm="1">
        <f t="array" aca="1" ref="S55" ca="1">_xll.RiskUniform($B$21,$C$21)</f>
        <v>20</v>
      </c>
      <c r="T55" s="7">
        <f t="shared" ca="1" si="31"/>
        <v>1853.5437562892546</v>
      </c>
      <c r="U55" s="27">
        <f t="shared" ca="1" si="14"/>
        <v>100</v>
      </c>
      <c r="V55" s="18">
        <f t="shared" ca="1" si="34"/>
        <v>2073.5437562892548</v>
      </c>
      <c r="W55" s="6">
        <f t="shared" si="16"/>
        <v>120</v>
      </c>
      <c r="X55" s="6">
        <f t="shared" ca="1" si="1"/>
        <v>2193.5437562892548</v>
      </c>
      <c r="Y55" s="19">
        <f t="shared" ca="1" si="2"/>
        <v>220.00000000000023</v>
      </c>
      <c r="Z55" s="26">
        <f t="shared" ca="1" si="3"/>
        <v>2193.5437562892548</v>
      </c>
      <c r="AA55" s="7" cm="1">
        <f t="array" aca="1" ref="AA55" ca="1">_xll.RiskPert($B$27,$C$27,$D$27)</f>
        <v>99.666666666666671</v>
      </c>
      <c r="AB55" s="7">
        <f t="shared" ca="1" si="17"/>
        <v>2293.2104229559213</v>
      </c>
      <c r="AC55" s="27">
        <f t="shared" ca="1" si="4"/>
        <v>0</v>
      </c>
      <c r="AD55" s="18" cm="1">
        <f t="array" aca="1" ref="AD55" ca="1">IF(MOD(ROW()-42, 8) = 0,INDEX(AB:AB,ROW()),INDEX(AF:AF,ROW()-1))</f>
        <v>2418.2104229559213</v>
      </c>
      <c r="AE55" s="6" cm="1">
        <f t="array" aca="1" ref="AE55" ca="1">_xll.RiskUniform($B$30,$D$30)</f>
        <v>25</v>
      </c>
      <c r="AF55" s="6">
        <f t="shared" ca="1" si="32"/>
        <v>2443.2104229559213</v>
      </c>
      <c r="AG55" s="19">
        <f t="shared" ca="1" si="5"/>
        <v>224.66666666666652</v>
      </c>
      <c r="AH55" s="97" t="str">
        <f t="shared" ca="1" si="6"/>
        <v>Not Yet</v>
      </c>
      <c r="AI55" s="100">
        <f t="shared" ca="1" si="18"/>
        <v>1043.2104229559213</v>
      </c>
      <c r="AJ55" s="102" cm="1">
        <f t="array" aca="1" ref="AJ55" ca="1">_xll.RiskBernoulli(0.02)</f>
        <v>0.02</v>
      </c>
      <c r="AK55" s="50">
        <f t="shared" ca="1" si="19"/>
        <v>1043.2104229559213</v>
      </c>
      <c r="AL55" s="50">
        <f t="shared" ca="1" si="7"/>
        <v>180</v>
      </c>
      <c r="AM55" s="50">
        <f t="shared" ca="1" si="8"/>
        <v>100</v>
      </c>
      <c r="AN55" s="50">
        <f t="shared" ca="1" si="9"/>
        <v>220.00000000000023</v>
      </c>
      <c r="AO55" s="51">
        <f t="shared" ca="1" si="10"/>
        <v>224.66666666666652</v>
      </c>
      <c r="AP55" s="50">
        <f t="shared" ca="1" si="11"/>
        <v>0.02</v>
      </c>
      <c r="AQ55" s="50">
        <f t="shared" ca="1" si="20"/>
        <v>1</v>
      </c>
      <c r="AR55" s="50">
        <f t="shared" ca="1" si="21"/>
        <v>1043.2104229559213</v>
      </c>
    </row>
    <row r="56" spans="2:44" x14ac:dyDescent="0.25">
      <c r="B56" s="9">
        <v>15</v>
      </c>
      <c r="C56" s="26" cm="1">
        <f t="array" aca="1" ref="C56" ca="1">_xll.RiskGamma(1,1/$B$5)</f>
        <v>100</v>
      </c>
      <c r="D56" s="27">
        <f t="shared" ca="1" si="22"/>
        <v>1500</v>
      </c>
      <c r="E56" s="18">
        <f t="shared" ca="1" si="23"/>
        <v>1640</v>
      </c>
      <c r="F56" s="6" cm="1">
        <f t="array" aca="1" ref="F56" ca="1">_xll.RiskPert($B$8,$E$8,$D$8)</f>
        <v>50</v>
      </c>
      <c r="G56" s="6">
        <f t="shared" ca="1" si="24"/>
        <v>1690</v>
      </c>
      <c r="H56" s="19">
        <f t="shared" ca="1" si="12"/>
        <v>190</v>
      </c>
      <c r="I56" s="26">
        <f t="shared" ca="1" si="25"/>
        <v>1690</v>
      </c>
      <c r="J56" s="7" cm="1">
        <f t="array" aca="1" ref="J56" ca="1">_xll.RiskUniform(_xll.RiskSimtable($B$12:$B$13),_xll.RiskSimtable($D$12:$D$13))</f>
        <v>60</v>
      </c>
      <c r="K56" s="7">
        <f t="shared" ca="1" si="26"/>
        <v>1750</v>
      </c>
      <c r="L56" s="27">
        <f t="shared" ca="1" si="27"/>
        <v>0</v>
      </c>
      <c r="M56" s="18">
        <f t="shared" ca="1" si="33"/>
        <v>1750</v>
      </c>
      <c r="N56" s="6" cm="1">
        <f t="array" aca="1" ref="N56" ca="1">_xll.RiskWeibull($B$15,$C$15)</f>
        <v>93.543756289254645</v>
      </c>
      <c r="O56" s="6">
        <f t="shared" ca="1" si="29"/>
        <v>1843.5437562892546</v>
      </c>
      <c r="P56" s="19">
        <f t="shared" ca="1" si="13"/>
        <v>0</v>
      </c>
      <c r="Q56" s="26">
        <f t="shared" ca="1" si="30"/>
        <v>1843.5437562892546</v>
      </c>
      <c r="R56" s="7" cm="1">
        <f t="array" aca="1" ref="R56" ca="1">_xll.RiskGamma($B$18,1/$C$18)</f>
        <v>100</v>
      </c>
      <c r="S56" s="7" cm="1">
        <f t="array" aca="1" ref="S56" ca="1">_xll.RiskUniform($B$21,$C$21)</f>
        <v>20</v>
      </c>
      <c r="T56" s="7">
        <f t="shared" ca="1" si="31"/>
        <v>1963.5437562892546</v>
      </c>
      <c r="U56" s="27">
        <f t="shared" ca="1" si="14"/>
        <v>100</v>
      </c>
      <c r="V56" s="18">
        <f t="shared" ca="1" si="34"/>
        <v>2073.5437562892548</v>
      </c>
      <c r="W56" s="6">
        <f t="shared" si="16"/>
        <v>120</v>
      </c>
      <c r="X56" s="6">
        <f t="shared" ca="1" si="1"/>
        <v>2193.5437562892548</v>
      </c>
      <c r="Y56" s="19">
        <f t="shared" ca="1" si="2"/>
        <v>110.00000000000023</v>
      </c>
      <c r="Z56" s="26">
        <f t="shared" ca="1" si="3"/>
        <v>2193.5437562892548</v>
      </c>
      <c r="AA56" s="7" cm="1">
        <f t="array" aca="1" ref="AA56" ca="1">_xll.RiskPert($B$27,$C$27,$D$27)</f>
        <v>99.666666666666671</v>
      </c>
      <c r="AB56" s="7">
        <f t="shared" ca="1" si="17"/>
        <v>2293.2104229559213</v>
      </c>
      <c r="AC56" s="27">
        <f t="shared" ca="1" si="4"/>
        <v>0</v>
      </c>
      <c r="AD56" s="18" cm="1">
        <f t="array" aca="1" ref="AD56" ca="1">IF(MOD(ROW()-42, 8) = 0,INDEX(AB:AB,ROW()),INDEX(AF:AF,ROW()-1))</f>
        <v>2443.2104229559213</v>
      </c>
      <c r="AE56" s="6" cm="1">
        <f t="array" aca="1" ref="AE56" ca="1">_xll.RiskUniform($B$30,$D$30)</f>
        <v>25</v>
      </c>
      <c r="AF56" s="6">
        <f t="shared" ca="1" si="32"/>
        <v>2468.2104229559213</v>
      </c>
      <c r="AG56" s="19">
        <f t="shared" ca="1" si="5"/>
        <v>249.66666666666652</v>
      </c>
      <c r="AH56" s="97" t="str">
        <f t="shared" ca="1" si="6"/>
        <v>Not Yet</v>
      </c>
      <c r="AI56" s="100">
        <f t="shared" ca="1" si="18"/>
        <v>968.21042295592133</v>
      </c>
      <c r="AJ56" s="102" cm="1">
        <f t="array" aca="1" ref="AJ56" ca="1">_xll.RiskBernoulli(0.02)</f>
        <v>0.02</v>
      </c>
      <c r="AK56" s="50">
        <f t="shared" ca="1" si="19"/>
        <v>968.21042295592133</v>
      </c>
      <c r="AL56" s="50">
        <f t="shared" ca="1" si="7"/>
        <v>190</v>
      </c>
      <c r="AM56" s="50">
        <f t="shared" ca="1" si="8"/>
        <v>100</v>
      </c>
      <c r="AN56" s="50">
        <f t="shared" ca="1" si="9"/>
        <v>110.00000000000023</v>
      </c>
      <c r="AO56" s="51">
        <f t="shared" ca="1" si="10"/>
        <v>249.66666666666652</v>
      </c>
      <c r="AP56" s="50">
        <f t="shared" ca="1" si="11"/>
        <v>0.02</v>
      </c>
      <c r="AQ56" s="50">
        <f t="shared" ca="1" si="20"/>
        <v>1</v>
      </c>
      <c r="AR56" s="50">
        <f t="shared" ca="1" si="21"/>
        <v>968.21042295592133</v>
      </c>
    </row>
    <row r="57" spans="2:44" x14ac:dyDescent="0.25">
      <c r="B57" s="10">
        <v>16</v>
      </c>
      <c r="C57" s="61" cm="1">
        <f t="array" aca="1" ref="C57" ca="1">_xll.RiskGamma(1,1/$B$5)</f>
        <v>100</v>
      </c>
      <c r="D57" s="29">
        <f t="shared" ca="1" si="22"/>
        <v>1600</v>
      </c>
      <c r="E57" s="20">
        <f t="shared" ca="1" si="23"/>
        <v>1750</v>
      </c>
      <c r="F57" s="21" cm="1">
        <f t="array" aca="1" ref="F57" ca="1">_xll.RiskPert($B$8,$E$8,$D$8)</f>
        <v>50</v>
      </c>
      <c r="G57" s="21">
        <f t="shared" ca="1" si="24"/>
        <v>1800</v>
      </c>
      <c r="H57" s="22">
        <f t="shared" ca="1" si="12"/>
        <v>200</v>
      </c>
      <c r="I57" s="61">
        <f t="shared" ca="1" si="25"/>
        <v>1800</v>
      </c>
      <c r="J57" s="28" cm="1">
        <f t="array" aca="1" ref="J57" ca="1">_xll.RiskUniform(_xll.RiskSimtable($B$12:$B$13),_xll.RiskSimtable($D$12:$D$13))</f>
        <v>60</v>
      </c>
      <c r="K57" s="28">
        <f t="shared" ca="1" si="26"/>
        <v>1860</v>
      </c>
      <c r="L57" s="29">
        <f t="shared" ca="1" si="27"/>
        <v>0</v>
      </c>
      <c r="M57" s="20">
        <f t="shared" ca="1" si="33"/>
        <v>1860</v>
      </c>
      <c r="N57" s="21" cm="1">
        <f t="array" aca="1" ref="N57" ca="1">_xll.RiskWeibull($B$15,$C$15)</f>
        <v>93.543756289254645</v>
      </c>
      <c r="O57" s="21">
        <f t="shared" ca="1" si="29"/>
        <v>1953.5437562892546</v>
      </c>
      <c r="P57" s="22">
        <f t="shared" ca="1" si="13"/>
        <v>0</v>
      </c>
      <c r="Q57" s="61">
        <f t="shared" ca="1" si="30"/>
        <v>1953.5437562892546</v>
      </c>
      <c r="R57" s="28" cm="1">
        <f t="array" aca="1" ref="R57" ca="1">_xll.RiskGamma($B$18,1/$C$18)</f>
        <v>100</v>
      </c>
      <c r="S57" s="28" cm="1">
        <f t="array" aca="1" ref="S57" ca="1">_xll.RiskUniform($B$21,$C$21)</f>
        <v>20</v>
      </c>
      <c r="T57" s="28">
        <f t="shared" ca="1" si="31"/>
        <v>2073.5437562892548</v>
      </c>
      <c r="U57" s="29">
        <f t="shared" ca="1" si="14"/>
        <v>100.00000000000023</v>
      </c>
      <c r="V57" s="20">
        <f t="shared" ca="1" si="34"/>
        <v>2073.5437562892548</v>
      </c>
      <c r="W57" s="21">
        <f t="shared" si="16"/>
        <v>120</v>
      </c>
      <c r="X57" s="21">
        <f t="shared" ca="1" si="1"/>
        <v>2193.5437562892548</v>
      </c>
      <c r="Y57" s="22">
        <f t="shared" ca="1" si="2"/>
        <v>0</v>
      </c>
      <c r="Z57" s="61">
        <f t="shared" ca="1" si="3"/>
        <v>2193.5437562892548</v>
      </c>
      <c r="AA57" s="28" cm="1">
        <f t="array" aca="1" ref="AA57" ca="1">_xll.RiskPert($B$27,$C$27,$D$27)</f>
        <v>99.666666666666671</v>
      </c>
      <c r="AB57" s="28">
        <f t="shared" ca="1" si="17"/>
        <v>2293.2104229559213</v>
      </c>
      <c r="AC57" s="29">
        <f t="shared" ca="1" si="4"/>
        <v>0</v>
      </c>
      <c r="AD57" s="20" cm="1">
        <f t="array" aca="1" ref="AD57" ca="1">IF(MOD(ROW()-42, 8) = 0,INDEX(AB:AB,ROW()),INDEX(AF:AF,ROW()-1))</f>
        <v>2468.2104229559213</v>
      </c>
      <c r="AE57" s="21" cm="1">
        <f t="array" aca="1" ref="AE57" ca="1">_xll.RiskUniform($B$30,$D$30)</f>
        <v>25</v>
      </c>
      <c r="AF57" s="21">
        <f t="shared" ca="1" si="32"/>
        <v>2493.2104229559213</v>
      </c>
      <c r="AG57" s="22">
        <f t="shared" ca="1" si="5"/>
        <v>274.66666666666652</v>
      </c>
      <c r="AH57" s="98" t="str">
        <f t="shared" ca="1" si="6"/>
        <v>Not Yet</v>
      </c>
      <c r="AI57" s="100">
        <f t="shared" ca="1" si="18"/>
        <v>893.21042295592133</v>
      </c>
      <c r="AJ57" s="103" cm="1">
        <f t="array" aca="1" ref="AJ57" ca="1">_xll.RiskBernoulli(0.02)</f>
        <v>0.02</v>
      </c>
      <c r="AK57" s="52">
        <f t="shared" ca="1" si="19"/>
        <v>893.21042295592133</v>
      </c>
      <c r="AL57" s="52">
        <f t="shared" ca="1" si="7"/>
        <v>200</v>
      </c>
      <c r="AM57" s="52">
        <f t="shared" ca="1" si="8"/>
        <v>100.00000000000023</v>
      </c>
      <c r="AN57" s="52">
        <f t="shared" ca="1" si="9"/>
        <v>0</v>
      </c>
      <c r="AO57" s="53">
        <f t="shared" ca="1" si="10"/>
        <v>274.66666666666652</v>
      </c>
      <c r="AP57" s="52">
        <f t="shared" ca="1" si="11"/>
        <v>0.02</v>
      </c>
      <c r="AQ57" s="52">
        <f t="shared" ca="1" si="20"/>
        <v>1</v>
      </c>
      <c r="AR57" s="52">
        <f t="shared" ca="1" si="21"/>
        <v>893.21042295592133</v>
      </c>
    </row>
    <row r="58" spans="2:44" x14ac:dyDescent="0.25">
      <c r="B58" s="8">
        <v>17</v>
      </c>
      <c r="C58" s="23" cm="1">
        <f t="array" aca="1" ref="C58" ca="1">_xll.RiskGamma(1,1/$B$5)</f>
        <v>100</v>
      </c>
      <c r="D58" s="25">
        <f t="shared" ca="1" si="22"/>
        <v>1700</v>
      </c>
      <c r="E58" s="15">
        <f t="shared" ca="1" si="23"/>
        <v>1860</v>
      </c>
      <c r="F58" s="16" cm="1">
        <f t="array" aca="1" ref="F58" ca="1">_xll.RiskPert($B$8,$E$8,$D$8)</f>
        <v>50</v>
      </c>
      <c r="G58" s="16">
        <f t="shared" ca="1" si="24"/>
        <v>1910</v>
      </c>
      <c r="H58" s="17">
        <f t="shared" ca="1" si="12"/>
        <v>210</v>
      </c>
      <c r="I58" s="23">
        <f t="shared" ca="1" si="25"/>
        <v>1910</v>
      </c>
      <c r="J58" s="24" cm="1">
        <f t="array" aca="1" ref="J58" ca="1">_xll.RiskUniform(_xll.RiskSimtable($B$12:$B$13),_xll.RiskSimtable($D$12:$D$13))</f>
        <v>60</v>
      </c>
      <c r="K58" s="24">
        <f t="shared" ca="1" si="26"/>
        <v>1970</v>
      </c>
      <c r="L58" s="25">
        <f t="shared" ca="1" si="27"/>
        <v>0</v>
      </c>
      <c r="M58" s="15">
        <f t="shared" ca="1" si="33"/>
        <v>1970</v>
      </c>
      <c r="N58" s="16" cm="1">
        <f t="array" aca="1" ref="N58" ca="1">_xll.RiskWeibull($B$15,$C$15)</f>
        <v>93.543756289254645</v>
      </c>
      <c r="O58" s="16">
        <f t="shared" ca="1" si="29"/>
        <v>2063.5437562892548</v>
      </c>
      <c r="P58" s="17">
        <f t="shared" ca="1" si="13"/>
        <v>0</v>
      </c>
      <c r="Q58" s="23">
        <f t="shared" ca="1" si="30"/>
        <v>2063.5437562892548</v>
      </c>
      <c r="R58" s="24" cm="1">
        <f t="array" aca="1" ref="R58" ca="1">_xll.RiskGamma($B$18,1/$C$18)</f>
        <v>100</v>
      </c>
      <c r="S58" s="24" cm="1">
        <f t="array" aca="1" ref="S58" ca="1">_xll.RiskUniform($B$21,$C$21)</f>
        <v>20</v>
      </c>
      <c r="T58" s="24">
        <f t="shared" ca="1" si="31"/>
        <v>2183.5437562892548</v>
      </c>
      <c r="U58" s="25">
        <f t="shared" ca="1" si="14"/>
        <v>100</v>
      </c>
      <c r="V58" s="15">
        <f ca="1">$T$65</f>
        <v>2953.5437562892548</v>
      </c>
      <c r="W58" s="16">
        <f t="shared" si="16"/>
        <v>120</v>
      </c>
      <c r="X58" s="16">
        <f t="shared" ca="1" si="1"/>
        <v>3073.5437562892548</v>
      </c>
      <c r="Y58" s="17">
        <f t="shared" ca="1" si="2"/>
        <v>770</v>
      </c>
      <c r="Z58" s="23">
        <f t="shared" ca="1" si="3"/>
        <v>3073.5437562892548</v>
      </c>
      <c r="AA58" s="24" cm="1">
        <f t="array" aca="1" ref="AA58" ca="1">_xll.RiskPert($B$27,$C$27,$D$27)</f>
        <v>99.666666666666671</v>
      </c>
      <c r="AB58" s="24">
        <f t="shared" ca="1" si="17"/>
        <v>3173.2104229559213</v>
      </c>
      <c r="AC58" s="25">
        <f t="shared" ca="1" si="4"/>
        <v>0</v>
      </c>
      <c r="AD58" s="15" cm="1">
        <f t="array" aca="1" ref="AD58" ca="1">IF(MOD(ROW()-42, 8) = 0,INDEX(AB:AB,ROW()),INDEX(AF:AF,ROW()-1))</f>
        <v>3173.2104229559213</v>
      </c>
      <c r="AE58" s="16" cm="1">
        <f t="array" aca="1" ref="AE58" ca="1">_xll.RiskUniform($B$30,$D$30)</f>
        <v>25</v>
      </c>
      <c r="AF58" s="16">
        <f t="shared" ca="1" si="32"/>
        <v>3198.2104229559213</v>
      </c>
      <c r="AG58" s="17">
        <f t="shared" ca="1" si="5"/>
        <v>99.666666666666515</v>
      </c>
      <c r="AH58" s="96" t="str">
        <f t="shared" ca="1" si="6"/>
        <v>Not Yet</v>
      </c>
      <c r="AI58" s="100">
        <f t="shared" ca="1" si="18"/>
        <v>1498.2104229559213</v>
      </c>
      <c r="AJ58" s="101" cm="1">
        <f t="array" aca="1" ref="AJ58" ca="1">_xll.RiskBernoulli(0.02)</f>
        <v>0.02</v>
      </c>
      <c r="AK58" s="48">
        <f t="shared" ca="1" si="19"/>
        <v>1498.2104229559213</v>
      </c>
      <c r="AL58" s="48">
        <f t="shared" ca="1" si="7"/>
        <v>210</v>
      </c>
      <c r="AM58" s="48">
        <f t="shared" ca="1" si="8"/>
        <v>100</v>
      </c>
      <c r="AN58" s="48">
        <f t="shared" ca="1" si="9"/>
        <v>770</v>
      </c>
      <c r="AO58" s="49">
        <f t="shared" ca="1" si="10"/>
        <v>99.666666666666515</v>
      </c>
      <c r="AP58" s="50">
        <f t="shared" ca="1" si="11"/>
        <v>0.02</v>
      </c>
      <c r="AQ58" s="48" t="str">
        <f t="shared" ca="1" si="20"/>
        <v/>
      </c>
      <c r="AR58" s="48">
        <f t="shared" ca="1" si="21"/>
        <v>1498.2104229559211</v>
      </c>
    </row>
    <row r="59" spans="2:44" x14ac:dyDescent="0.25">
      <c r="B59" s="9">
        <v>18</v>
      </c>
      <c r="C59" s="26" cm="1">
        <f t="array" aca="1" ref="C59" ca="1">_xll.RiskGamma(1,1/$B$5)</f>
        <v>100</v>
      </c>
      <c r="D59" s="27">
        <f t="shared" ca="1" si="22"/>
        <v>1800</v>
      </c>
      <c r="E59" s="18">
        <f t="shared" ca="1" si="23"/>
        <v>1970</v>
      </c>
      <c r="F59" s="6" cm="1">
        <f t="array" aca="1" ref="F59" ca="1">_xll.RiskPert($B$8,$E$8,$D$8)</f>
        <v>50</v>
      </c>
      <c r="G59" s="6">
        <f t="shared" ca="1" si="24"/>
        <v>2020</v>
      </c>
      <c r="H59" s="19">
        <f t="shared" ca="1" si="12"/>
        <v>220</v>
      </c>
      <c r="I59" s="26">
        <f t="shared" ca="1" si="25"/>
        <v>2020</v>
      </c>
      <c r="J59" s="7" cm="1">
        <f t="array" aca="1" ref="J59" ca="1">_xll.RiskUniform(_xll.RiskSimtable($B$12:$B$13),_xll.RiskSimtable($D$12:$D$13))</f>
        <v>60</v>
      </c>
      <c r="K59" s="7">
        <f t="shared" ca="1" si="26"/>
        <v>2080</v>
      </c>
      <c r="L59" s="27">
        <f t="shared" ca="1" si="27"/>
        <v>0</v>
      </c>
      <c r="M59" s="18">
        <f t="shared" ca="1" si="33"/>
        <v>2080</v>
      </c>
      <c r="N59" s="6" cm="1">
        <f t="array" aca="1" ref="N59" ca="1">_xll.RiskWeibull($B$15,$C$15)</f>
        <v>93.543756289254645</v>
      </c>
      <c r="O59" s="6">
        <f t="shared" ca="1" si="29"/>
        <v>2173.5437562892548</v>
      </c>
      <c r="P59" s="19">
        <f t="shared" ca="1" si="13"/>
        <v>0</v>
      </c>
      <c r="Q59" s="26">
        <f t="shared" ca="1" si="30"/>
        <v>2173.5437562892548</v>
      </c>
      <c r="R59" s="7" cm="1">
        <f t="array" aca="1" ref="R59" ca="1">_xll.RiskGamma($B$18,1/$C$18)</f>
        <v>100</v>
      </c>
      <c r="S59" s="7" cm="1">
        <f t="array" aca="1" ref="S59" ca="1">_xll.RiskUniform($B$21,$C$21)</f>
        <v>20</v>
      </c>
      <c r="T59" s="7">
        <f t="shared" ca="1" si="31"/>
        <v>2293.5437562892548</v>
      </c>
      <c r="U59" s="27">
        <f t="shared" ca="1" si="14"/>
        <v>100</v>
      </c>
      <c r="V59" s="18">
        <f t="shared" ref="V59:V65" ca="1" si="35">$T$65</f>
        <v>2953.5437562892548</v>
      </c>
      <c r="W59" s="6">
        <f t="shared" si="16"/>
        <v>120</v>
      </c>
      <c r="X59" s="6">
        <f t="shared" ca="1" si="1"/>
        <v>3073.5437562892548</v>
      </c>
      <c r="Y59" s="19">
        <f t="shared" ca="1" si="2"/>
        <v>660</v>
      </c>
      <c r="Z59" s="26">
        <f t="shared" ca="1" si="3"/>
        <v>3073.5437562892548</v>
      </c>
      <c r="AA59" s="7" cm="1">
        <f t="array" aca="1" ref="AA59" ca="1">_xll.RiskPert($B$27,$C$27,$D$27)</f>
        <v>99.666666666666671</v>
      </c>
      <c r="AB59" s="7">
        <f t="shared" ca="1" si="17"/>
        <v>3173.2104229559213</v>
      </c>
      <c r="AC59" s="27">
        <f t="shared" ca="1" si="4"/>
        <v>0</v>
      </c>
      <c r="AD59" s="18" cm="1">
        <f t="array" aca="1" ref="AD59" ca="1">IF(MOD(ROW()-42, 8) = 0,INDEX(AB:AB,ROW()),INDEX(AF:AF,ROW()-1))</f>
        <v>3198.2104229559213</v>
      </c>
      <c r="AE59" s="6" cm="1">
        <f t="array" aca="1" ref="AE59" ca="1">_xll.RiskUniform($B$30,$D$30)</f>
        <v>25</v>
      </c>
      <c r="AF59" s="6">
        <f t="shared" ca="1" si="32"/>
        <v>3223.2104229559213</v>
      </c>
      <c r="AG59" s="19">
        <f t="shared" ca="1" si="5"/>
        <v>124.66666666666652</v>
      </c>
      <c r="AH59" s="97" t="str">
        <f t="shared" ca="1" si="6"/>
        <v>Not Yet</v>
      </c>
      <c r="AI59" s="100">
        <f t="shared" ca="1" si="18"/>
        <v>1423.2104229559213</v>
      </c>
      <c r="AJ59" s="102" cm="1">
        <f t="array" aca="1" ref="AJ59" ca="1">_xll.RiskBernoulli(0.02)</f>
        <v>0.02</v>
      </c>
      <c r="AK59" s="50">
        <f t="shared" ca="1" si="19"/>
        <v>1423.2104229559213</v>
      </c>
      <c r="AL59" s="50">
        <f t="shared" ca="1" si="7"/>
        <v>220</v>
      </c>
      <c r="AM59" s="50">
        <f t="shared" ca="1" si="8"/>
        <v>100</v>
      </c>
      <c r="AN59" s="50">
        <f t="shared" ca="1" si="9"/>
        <v>660</v>
      </c>
      <c r="AO59" s="51">
        <f t="shared" ca="1" si="10"/>
        <v>124.66666666666652</v>
      </c>
      <c r="AP59" s="50">
        <f t="shared" ca="1" si="11"/>
        <v>0.02</v>
      </c>
      <c r="AQ59" s="50">
        <f t="shared" ca="1" si="20"/>
        <v>1</v>
      </c>
      <c r="AR59" s="50">
        <f t="shared" ca="1" si="21"/>
        <v>1423.2104229559211</v>
      </c>
    </row>
    <row r="60" spans="2:44" x14ac:dyDescent="0.25">
      <c r="B60" s="9">
        <v>19</v>
      </c>
      <c r="C60" s="26" cm="1">
        <f t="array" aca="1" ref="C60" ca="1">_xll.RiskGamma(1,1/$B$5)</f>
        <v>100</v>
      </c>
      <c r="D60" s="27">
        <f t="shared" ca="1" si="22"/>
        <v>1900</v>
      </c>
      <c r="E60" s="18">
        <f t="shared" ca="1" si="23"/>
        <v>2080</v>
      </c>
      <c r="F60" s="6" cm="1">
        <f t="array" aca="1" ref="F60" ca="1">_xll.RiskPert($B$8,$E$8,$D$8)</f>
        <v>50</v>
      </c>
      <c r="G60" s="6">
        <f t="shared" ca="1" si="24"/>
        <v>2130</v>
      </c>
      <c r="H60" s="19">
        <f t="shared" ca="1" si="12"/>
        <v>230</v>
      </c>
      <c r="I60" s="26">
        <f t="shared" ca="1" si="25"/>
        <v>2130</v>
      </c>
      <c r="J60" s="7" cm="1">
        <f t="array" aca="1" ref="J60" ca="1">_xll.RiskUniform(_xll.RiskSimtable($B$12:$B$13),_xll.RiskSimtable($D$12:$D$13))</f>
        <v>60</v>
      </c>
      <c r="K60" s="7">
        <f t="shared" ca="1" si="26"/>
        <v>2190</v>
      </c>
      <c r="L60" s="27">
        <f t="shared" ca="1" si="27"/>
        <v>0</v>
      </c>
      <c r="M60" s="18">
        <f t="shared" ca="1" si="33"/>
        <v>2190</v>
      </c>
      <c r="N60" s="6" cm="1">
        <f t="array" aca="1" ref="N60" ca="1">_xll.RiskWeibull($B$15,$C$15)</f>
        <v>93.543756289254645</v>
      </c>
      <c r="O60" s="6">
        <f t="shared" ca="1" si="29"/>
        <v>2283.5437562892548</v>
      </c>
      <c r="P60" s="19">
        <f t="shared" ca="1" si="13"/>
        <v>0</v>
      </c>
      <c r="Q60" s="26">
        <f t="shared" ca="1" si="30"/>
        <v>2283.5437562892548</v>
      </c>
      <c r="R60" s="7" cm="1">
        <f t="array" aca="1" ref="R60" ca="1">_xll.RiskGamma($B$18,1/$C$18)</f>
        <v>100</v>
      </c>
      <c r="S60" s="7" cm="1">
        <f t="array" aca="1" ref="S60" ca="1">_xll.RiskUniform($B$21,$C$21)</f>
        <v>20</v>
      </c>
      <c r="T60" s="7">
        <f t="shared" ca="1" si="31"/>
        <v>2403.5437562892548</v>
      </c>
      <c r="U60" s="27">
        <f t="shared" ca="1" si="14"/>
        <v>100</v>
      </c>
      <c r="V60" s="18">
        <f t="shared" ca="1" si="35"/>
        <v>2953.5437562892548</v>
      </c>
      <c r="W60" s="6">
        <f t="shared" si="16"/>
        <v>120</v>
      </c>
      <c r="X60" s="6">
        <f t="shared" ca="1" si="1"/>
        <v>3073.5437562892548</v>
      </c>
      <c r="Y60" s="19">
        <f t="shared" ca="1" si="2"/>
        <v>550</v>
      </c>
      <c r="Z60" s="26">
        <f t="shared" ca="1" si="3"/>
        <v>3073.5437562892548</v>
      </c>
      <c r="AA60" s="7" cm="1">
        <f t="array" aca="1" ref="AA60" ca="1">_xll.RiskPert($B$27,$C$27,$D$27)</f>
        <v>99.666666666666671</v>
      </c>
      <c r="AB60" s="7">
        <f t="shared" ca="1" si="17"/>
        <v>3173.2104229559213</v>
      </c>
      <c r="AC60" s="27">
        <f t="shared" ca="1" si="4"/>
        <v>0</v>
      </c>
      <c r="AD60" s="18" cm="1">
        <f t="array" aca="1" ref="AD60" ca="1">IF(MOD(ROW()-42, 8) = 0,INDEX(AB:AB,ROW()),INDEX(AF:AF,ROW()-1))</f>
        <v>3223.2104229559213</v>
      </c>
      <c r="AE60" s="6" cm="1">
        <f t="array" aca="1" ref="AE60" ca="1">_xll.RiskUniform($B$30,$D$30)</f>
        <v>25</v>
      </c>
      <c r="AF60" s="6">
        <f t="shared" ca="1" si="32"/>
        <v>3248.2104229559213</v>
      </c>
      <c r="AG60" s="19">
        <f t="shared" ca="1" si="5"/>
        <v>149.66666666666652</v>
      </c>
      <c r="AH60" s="97" t="str">
        <f t="shared" ca="1" si="6"/>
        <v>Not Yet</v>
      </c>
      <c r="AI60" s="100">
        <f t="shared" ca="1" si="18"/>
        <v>1348.2104229559213</v>
      </c>
      <c r="AJ60" s="102" cm="1">
        <f t="array" aca="1" ref="AJ60" ca="1">_xll.RiskBernoulli(0.02)</f>
        <v>0.02</v>
      </c>
      <c r="AK60" s="50">
        <f t="shared" ca="1" si="19"/>
        <v>1348.2104229559213</v>
      </c>
      <c r="AL60" s="50">
        <f t="shared" ca="1" si="7"/>
        <v>230</v>
      </c>
      <c r="AM60" s="50">
        <f t="shared" ca="1" si="8"/>
        <v>100</v>
      </c>
      <c r="AN60" s="50">
        <f t="shared" ca="1" si="9"/>
        <v>550</v>
      </c>
      <c r="AO60" s="51">
        <f t="shared" ca="1" si="10"/>
        <v>149.66666666666652</v>
      </c>
      <c r="AP60" s="50">
        <f t="shared" ca="1" si="11"/>
        <v>0.02</v>
      </c>
      <c r="AQ60" s="50">
        <f t="shared" ca="1" si="20"/>
        <v>1</v>
      </c>
      <c r="AR60" s="50">
        <f t="shared" ca="1" si="21"/>
        <v>1348.2104229559211</v>
      </c>
    </row>
    <row r="61" spans="2:44" x14ac:dyDescent="0.25">
      <c r="B61" s="9">
        <v>20</v>
      </c>
      <c r="C61" s="26" cm="1">
        <f t="array" aca="1" ref="C61" ca="1">_xll.RiskGamma(1,1/$B$5)</f>
        <v>100</v>
      </c>
      <c r="D61" s="27">
        <f t="shared" ca="1" si="22"/>
        <v>2000</v>
      </c>
      <c r="E61" s="18">
        <f t="shared" ca="1" si="23"/>
        <v>2190</v>
      </c>
      <c r="F61" s="6" cm="1">
        <f t="array" aca="1" ref="F61" ca="1">_xll.RiskPert($B$8,$E$8,$D$8)</f>
        <v>50</v>
      </c>
      <c r="G61" s="6">
        <f t="shared" ca="1" si="24"/>
        <v>2240</v>
      </c>
      <c r="H61" s="19">
        <f t="shared" ca="1" si="12"/>
        <v>240</v>
      </c>
      <c r="I61" s="26">
        <f t="shared" ca="1" si="25"/>
        <v>2240</v>
      </c>
      <c r="J61" s="7" cm="1">
        <f t="array" aca="1" ref="J61" ca="1">_xll.RiskUniform(_xll.RiskSimtable($B$12:$B$13),_xll.RiskSimtable($D$12:$D$13))</f>
        <v>60</v>
      </c>
      <c r="K61" s="7">
        <f t="shared" ca="1" si="26"/>
        <v>2300</v>
      </c>
      <c r="L61" s="27">
        <f t="shared" ca="1" si="27"/>
        <v>0</v>
      </c>
      <c r="M61" s="18">
        <f t="shared" ca="1" si="33"/>
        <v>2300</v>
      </c>
      <c r="N61" s="6" cm="1">
        <f t="array" aca="1" ref="N61" ca="1">_xll.RiskWeibull($B$15,$C$15)</f>
        <v>93.543756289254645</v>
      </c>
      <c r="O61" s="6">
        <f t="shared" ca="1" si="29"/>
        <v>2393.5437562892548</v>
      </c>
      <c r="P61" s="19">
        <f t="shared" ca="1" si="13"/>
        <v>0</v>
      </c>
      <c r="Q61" s="26">
        <f t="shared" ca="1" si="30"/>
        <v>2393.5437562892548</v>
      </c>
      <c r="R61" s="7" cm="1">
        <f t="array" aca="1" ref="R61" ca="1">_xll.RiskGamma($B$18,1/$C$18)</f>
        <v>100</v>
      </c>
      <c r="S61" s="7" cm="1">
        <f t="array" aca="1" ref="S61" ca="1">_xll.RiskUniform($B$21,$C$21)</f>
        <v>20</v>
      </c>
      <c r="T61" s="7">
        <f t="shared" ca="1" si="31"/>
        <v>2513.5437562892548</v>
      </c>
      <c r="U61" s="27">
        <f t="shared" ca="1" si="14"/>
        <v>100</v>
      </c>
      <c r="V61" s="18">
        <f t="shared" ca="1" si="35"/>
        <v>2953.5437562892548</v>
      </c>
      <c r="W61" s="6">
        <f t="shared" si="16"/>
        <v>120</v>
      </c>
      <c r="X61" s="6">
        <f t="shared" ca="1" si="1"/>
        <v>3073.5437562892548</v>
      </c>
      <c r="Y61" s="19">
        <f t="shared" ca="1" si="2"/>
        <v>440</v>
      </c>
      <c r="Z61" s="26">
        <f t="shared" ca="1" si="3"/>
        <v>3073.5437562892548</v>
      </c>
      <c r="AA61" s="7" cm="1">
        <f t="array" aca="1" ref="AA61" ca="1">_xll.RiskPert($B$27,$C$27,$D$27)</f>
        <v>99.666666666666671</v>
      </c>
      <c r="AB61" s="7">
        <f t="shared" ca="1" si="17"/>
        <v>3173.2104229559213</v>
      </c>
      <c r="AC61" s="27">
        <f t="shared" ca="1" si="4"/>
        <v>0</v>
      </c>
      <c r="AD61" s="18" cm="1">
        <f t="array" aca="1" ref="AD61" ca="1">IF(MOD(ROW()-42, 8) = 0,INDEX(AB:AB,ROW()),INDEX(AF:AF,ROW()-1))</f>
        <v>3248.2104229559213</v>
      </c>
      <c r="AE61" s="6" cm="1">
        <f t="array" aca="1" ref="AE61" ca="1">_xll.RiskUniform($B$30,$D$30)</f>
        <v>25</v>
      </c>
      <c r="AF61" s="6">
        <f t="shared" ca="1" si="32"/>
        <v>3273.2104229559213</v>
      </c>
      <c r="AG61" s="19">
        <f t="shared" ca="1" si="5"/>
        <v>174.66666666666652</v>
      </c>
      <c r="AH61" s="97" t="str">
        <f t="shared" ca="1" si="6"/>
        <v>Not Yet</v>
      </c>
      <c r="AI61" s="100">
        <f t="shared" ca="1" si="18"/>
        <v>1273.2104229559213</v>
      </c>
      <c r="AJ61" s="102" cm="1">
        <f t="array" aca="1" ref="AJ61" ca="1">_xll.RiskBernoulli(0.02)</f>
        <v>0.02</v>
      </c>
      <c r="AK61" s="50">
        <f t="shared" ca="1" si="19"/>
        <v>1273.2104229559213</v>
      </c>
      <c r="AL61" s="50">
        <f t="shared" ca="1" si="7"/>
        <v>240</v>
      </c>
      <c r="AM61" s="50">
        <f t="shared" ca="1" si="8"/>
        <v>100</v>
      </c>
      <c r="AN61" s="50">
        <f t="shared" ca="1" si="9"/>
        <v>440</v>
      </c>
      <c r="AO61" s="51">
        <f t="shared" ca="1" si="10"/>
        <v>174.66666666666652</v>
      </c>
      <c r="AP61" s="50">
        <f t="shared" ca="1" si="11"/>
        <v>0.02</v>
      </c>
      <c r="AQ61" s="50">
        <f t="shared" ca="1" si="20"/>
        <v>1</v>
      </c>
      <c r="AR61" s="50">
        <f t="shared" ca="1" si="21"/>
        <v>1273.2104229559211</v>
      </c>
    </row>
    <row r="62" spans="2:44" x14ac:dyDescent="0.25">
      <c r="B62" s="9">
        <v>21</v>
      </c>
      <c r="C62" s="26" cm="1">
        <f t="array" aca="1" ref="C62" ca="1">_xll.RiskGamma(1,1/$B$5)</f>
        <v>100</v>
      </c>
      <c r="D62" s="27">
        <f t="shared" ca="1" si="22"/>
        <v>2100</v>
      </c>
      <c r="E62" s="18">
        <f t="shared" ca="1" si="23"/>
        <v>2300</v>
      </c>
      <c r="F62" s="6" cm="1">
        <f t="array" aca="1" ref="F62" ca="1">_xll.RiskPert($B$8,$E$8,$D$8)</f>
        <v>50</v>
      </c>
      <c r="G62" s="6">
        <f t="shared" ca="1" si="24"/>
        <v>2350</v>
      </c>
      <c r="H62" s="19">
        <f t="shared" ca="1" si="12"/>
        <v>250</v>
      </c>
      <c r="I62" s="26">
        <f t="shared" ca="1" si="25"/>
        <v>2350</v>
      </c>
      <c r="J62" s="7" cm="1">
        <f t="array" aca="1" ref="J62" ca="1">_xll.RiskUniform(_xll.RiskSimtable($B$12:$B$13),_xll.RiskSimtable($D$12:$D$13))</f>
        <v>60</v>
      </c>
      <c r="K62" s="7">
        <f t="shared" ca="1" si="26"/>
        <v>2410</v>
      </c>
      <c r="L62" s="27">
        <f t="shared" ca="1" si="27"/>
        <v>0</v>
      </c>
      <c r="M62" s="18">
        <f t="shared" ca="1" si="33"/>
        <v>2410</v>
      </c>
      <c r="N62" s="6" cm="1">
        <f t="array" aca="1" ref="N62" ca="1">_xll.RiskWeibull($B$15,$C$15)</f>
        <v>93.543756289254645</v>
      </c>
      <c r="O62" s="6">
        <f t="shared" ca="1" si="29"/>
        <v>2503.5437562892548</v>
      </c>
      <c r="P62" s="19">
        <f t="shared" ca="1" si="13"/>
        <v>0</v>
      </c>
      <c r="Q62" s="26">
        <f t="shared" ca="1" si="30"/>
        <v>2503.5437562892548</v>
      </c>
      <c r="R62" s="7" cm="1">
        <f t="array" aca="1" ref="R62" ca="1">_xll.RiskGamma($B$18,1/$C$18)</f>
        <v>100</v>
      </c>
      <c r="S62" s="7" cm="1">
        <f t="array" aca="1" ref="S62" ca="1">_xll.RiskUniform($B$21,$C$21)</f>
        <v>20</v>
      </c>
      <c r="T62" s="7">
        <f t="shared" ca="1" si="31"/>
        <v>2623.5437562892548</v>
      </c>
      <c r="U62" s="27">
        <f t="shared" ca="1" si="14"/>
        <v>100</v>
      </c>
      <c r="V62" s="18">
        <f t="shared" ca="1" si="35"/>
        <v>2953.5437562892548</v>
      </c>
      <c r="W62" s="6">
        <f t="shared" si="16"/>
        <v>120</v>
      </c>
      <c r="X62" s="6">
        <f t="shared" ca="1" si="1"/>
        <v>3073.5437562892548</v>
      </c>
      <c r="Y62" s="19">
        <f t="shared" ca="1" si="2"/>
        <v>330</v>
      </c>
      <c r="Z62" s="26">
        <f t="shared" ca="1" si="3"/>
        <v>3073.5437562892548</v>
      </c>
      <c r="AA62" s="7" cm="1">
        <f t="array" aca="1" ref="AA62" ca="1">_xll.RiskPert($B$27,$C$27,$D$27)</f>
        <v>99.666666666666671</v>
      </c>
      <c r="AB62" s="7">
        <f t="shared" ca="1" si="17"/>
        <v>3173.2104229559213</v>
      </c>
      <c r="AC62" s="27">
        <f t="shared" ca="1" si="4"/>
        <v>0</v>
      </c>
      <c r="AD62" s="18" cm="1">
        <f t="array" aca="1" ref="AD62" ca="1">IF(MOD(ROW()-42, 8) = 0,INDEX(AB:AB,ROW()),INDEX(AF:AF,ROW()-1))</f>
        <v>3273.2104229559213</v>
      </c>
      <c r="AE62" s="6" cm="1">
        <f t="array" aca="1" ref="AE62" ca="1">_xll.RiskUniform($B$30,$D$30)</f>
        <v>25</v>
      </c>
      <c r="AF62" s="6">
        <f t="shared" ca="1" si="32"/>
        <v>3298.2104229559213</v>
      </c>
      <c r="AG62" s="19">
        <f t="shared" ca="1" si="5"/>
        <v>199.66666666666652</v>
      </c>
      <c r="AH62" s="97" t="str">
        <f t="shared" ca="1" si="6"/>
        <v>Not Yet</v>
      </c>
      <c r="AI62" s="100">
        <f t="shared" ca="1" si="18"/>
        <v>1198.2104229559213</v>
      </c>
      <c r="AJ62" s="102" cm="1">
        <f t="array" aca="1" ref="AJ62" ca="1">_xll.RiskBernoulli(0.02)</f>
        <v>0.02</v>
      </c>
      <c r="AK62" s="50">
        <f t="shared" ca="1" si="19"/>
        <v>1198.2104229559213</v>
      </c>
      <c r="AL62" s="50">
        <f t="shared" ca="1" si="7"/>
        <v>250</v>
      </c>
      <c r="AM62" s="50">
        <f t="shared" ca="1" si="8"/>
        <v>100</v>
      </c>
      <c r="AN62" s="50">
        <f t="shared" ca="1" si="9"/>
        <v>330</v>
      </c>
      <c r="AO62" s="51">
        <f t="shared" ca="1" si="10"/>
        <v>199.66666666666652</v>
      </c>
      <c r="AP62" s="50">
        <f t="shared" ca="1" si="11"/>
        <v>0.02</v>
      </c>
      <c r="AQ62" s="50">
        <f t="shared" ca="1" si="20"/>
        <v>1</v>
      </c>
      <c r="AR62" s="50">
        <f t="shared" ca="1" si="21"/>
        <v>1198.2104229559211</v>
      </c>
    </row>
    <row r="63" spans="2:44" x14ac:dyDescent="0.25">
      <c r="B63" s="9">
        <v>22</v>
      </c>
      <c r="C63" s="26" cm="1">
        <f t="array" aca="1" ref="C63" ca="1">_xll.RiskGamma(1,1/$B$5)</f>
        <v>100</v>
      </c>
      <c r="D63" s="27">
        <f t="shared" ca="1" si="22"/>
        <v>2200</v>
      </c>
      <c r="E63" s="18">
        <f t="shared" ca="1" si="23"/>
        <v>2410</v>
      </c>
      <c r="F63" s="6" cm="1">
        <f t="array" aca="1" ref="F63" ca="1">_xll.RiskPert($B$8,$E$8,$D$8)</f>
        <v>50</v>
      </c>
      <c r="G63" s="6">
        <f t="shared" ca="1" si="24"/>
        <v>2460</v>
      </c>
      <c r="H63" s="19">
        <f t="shared" ca="1" si="12"/>
        <v>260</v>
      </c>
      <c r="I63" s="26">
        <f t="shared" ca="1" si="25"/>
        <v>2460</v>
      </c>
      <c r="J63" s="7" cm="1">
        <f t="array" aca="1" ref="J63" ca="1">_xll.RiskUniform(_xll.RiskSimtable($B$12:$B$13),_xll.RiskSimtable($D$12:$D$13))</f>
        <v>60</v>
      </c>
      <c r="K63" s="7">
        <f t="shared" ca="1" si="26"/>
        <v>2520</v>
      </c>
      <c r="L63" s="27">
        <f t="shared" ca="1" si="27"/>
        <v>0</v>
      </c>
      <c r="M63" s="18">
        <f t="shared" ca="1" si="33"/>
        <v>2520</v>
      </c>
      <c r="N63" s="6" cm="1">
        <f t="array" aca="1" ref="N63" ca="1">_xll.RiskWeibull($B$15,$C$15)</f>
        <v>93.543756289254645</v>
      </c>
      <c r="O63" s="6">
        <f t="shared" ca="1" si="29"/>
        <v>2613.5437562892548</v>
      </c>
      <c r="P63" s="19">
        <f t="shared" ca="1" si="13"/>
        <v>0</v>
      </c>
      <c r="Q63" s="26">
        <f t="shared" ca="1" si="30"/>
        <v>2613.5437562892548</v>
      </c>
      <c r="R63" s="7" cm="1">
        <f t="array" aca="1" ref="R63" ca="1">_xll.RiskGamma($B$18,1/$C$18)</f>
        <v>100</v>
      </c>
      <c r="S63" s="7" cm="1">
        <f t="array" aca="1" ref="S63" ca="1">_xll.RiskUniform($B$21,$C$21)</f>
        <v>20</v>
      </c>
      <c r="T63" s="7">
        <f t="shared" ca="1" si="31"/>
        <v>2733.5437562892548</v>
      </c>
      <c r="U63" s="27">
        <f t="shared" ca="1" si="14"/>
        <v>100</v>
      </c>
      <c r="V63" s="18">
        <f t="shared" ca="1" si="35"/>
        <v>2953.5437562892548</v>
      </c>
      <c r="W63" s="6">
        <f t="shared" si="16"/>
        <v>120</v>
      </c>
      <c r="X63" s="6">
        <f t="shared" ca="1" si="1"/>
        <v>3073.5437562892548</v>
      </c>
      <c r="Y63" s="19">
        <f t="shared" ca="1" si="2"/>
        <v>220</v>
      </c>
      <c r="Z63" s="26">
        <f t="shared" ca="1" si="3"/>
        <v>3073.5437562892548</v>
      </c>
      <c r="AA63" s="7" cm="1">
        <f t="array" aca="1" ref="AA63" ca="1">_xll.RiskPert($B$27,$C$27,$D$27)</f>
        <v>99.666666666666671</v>
      </c>
      <c r="AB63" s="7">
        <f t="shared" ca="1" si="17"/>
        <v>3173.2104229559213</v>
      </c>
      <c r="AC63" s="27">
        <f t="shared" ca="1" si="4"/>
        <v>0</v>
      </c>
      <c r="AD63" s="18" cm="1">
        <f t="array" aca="1" ref="AD63" ca="1">IF(MOD(ROW()-42, 8) = 0,INDEX(AB:AB,ROW()),INDEX(AF:AF,ROW()-1))</f>
        <v>3298.2104229559213</v>
      </c>
      <c r="AE63" s="6" cm="1">
        <f t="array" aca="1" ref="AE63" ca="1">_xll.RiskUniform($B$30,$D$30)</f>
        <v>25</v>
      </c>
      <c r="AF63" s="6">
        <f t="shared" ca="1" si="32"/>
        <v>3323.2104229559213</v>
      </c>
      <c r="AG63" s="19">
        <f t="shared" ca="1" si="5"/>
        <v>224.66666666666652</v>
      </c>
      <c r="AH63" s="97" t="str">
        <f t="shared" ca="1" si="6"/>
        <v>Not Yet</v>
      </c>
      <c r="AI63" s="100">
        <f t="shared" ca="1" si="18"/>
        <v>1123.2104229559213</v>
      </c>
      <c r="AJ63" s="102" cm="1">
        <f t="array" aca="1" ref="AJ63" ca="1">_xll.RiskBernoulli(0.02)</f>
        <v>0.02</v>
      </c>
      <c r="AK63" s="50">
        <f t="shared" ca="1" si="19"/>
        <v>1123.2104229559213</v>
      </c>
      <c r="AL63" s="50">
        <f t="shared" ca="1" si="7"/>
        <v>260</v>
      </c>
      <c r="AM63" s="50">
        <f t="shared" ca="1" si="8"/>
        <v>100</v>
      </c>
      <c r="AN63" s="50">
        <f t="shared" ca="1" si="9"/>
        <v>220</v>
      </c>
      <c r="AO63" s="51">
        <f t="shared" ca="1" si="10"/>
        <v>224.66666666666652</v>
      </c>
      <c r="AP63" s="50">
        <f t="shared" ca="1" si="11"/>
        <v>0.02</v>
      </c>
      <c r="AQ63" s="50">
        <f t="shared" ca="1" si="20"/>
        <v>1</v>
      </c>
      <c r="AR63" s="50">
        <f t="shared" ca="1" si="21"/>
        <v>1123.2104229559211</v>
      </c>
    </row>
    <row r="64" spans="2:44" x14ac:dyDescent="0.25">
      <c r="B64" s="9">
        <v>23</v>
      </c>
      <c r="C64" s="26" cm="1">
        <f t="array" aca="1" ref="C64" ca="1">_xll.RiskGamma(1,1/$B$5)</f>
        <v>100</v>
      </c>
      <c r="D64" s="27">
        <f t="shared" ca="1" si="22"/>
        <v>2300</v>
      </c>
      <c r="E64" s="18">
        <f t="shared" ca="1" si="23"/>
        <v>2520</v>
      </c>
      <c r="F64" s="6" cm="1">
        <f t="array" aca="1" ref="F64" ca="1">_xll.RiskPert($B$8,$E$8,$D$8)</f>
        <v>50</v>
      </c>
      <c r="G64" s="6">
        <f t="shared" ca="1" si="24"/>
        <v>2570</v>
      </c>
      <c r="H64" s="19">
        <f t="shared" ca="1" si="12"/>
        <v>270</v>
      </c>
      <c r="I64" s="26">
        <f t="shared" ca="1" si="25"/>
        <v>2570</v>
      </c>
      <c r="J64" s="7" cm="1">
        <f t="array" aca="1" ref="J64" ca="1">_xll.RiskUniform(_xll.RiskSimtable($B$12:$B$13),_xll.RiskSimtable($D$12:$D$13))</f>
        <v>60</v>
      </c>
      <c r="K64" s="7">
        <f t="shared" ca="1" si="26"/>
        <v>2630</v>
      </c>
      <c r="L64" s="27">
        <f t="shared" ca="1" si="27"/>
        <v>0</v>
      </c>
      <c r="M64" s="18">
        <f t="shared" ca="1" si="33"/>
        <v>2630</v>
      </c>
      <c r="N64" s="6" cm="1">
        <f t="array" aca="1" ref="N64" ca="1">_xll.RiskWeibull($B$15,$C$15)</f>
        <v>93.543756289254645</v>
      </c>
      <c r="O64" s="6">
        <f t="shared" ca="1" si="29"/>
        <v>2723.5437562892548</v>
      </c>
      <c r="P64" s="19">
        <f t="shared" ca="1" si="13"/>
        <v>0</v>
      </c>
      <c r="Q64" s="26">
        <f t="shared" ca="1" si="30"/>
        <v>2723.5437562892548</v>
      </c>
      <c r="R64" s="7" cm="1">
        <f t="array" aca="1" ref="R64" ca="1">_xll.RiskGamma($B$18,1/$C$18)</f>
        <v>100</v>
      </c>
      <c r="S64" s="7" cm="1">
        <f t="array" aca="1" ref="S64" ca="1">_xll.RiskUniform($B$21,$C$21)</f>
        <v>20</v>
      </c>
      <c r="T64" s="7">
        <f t="shared" ca="1" si="31"/>
        <v>2843.5437562892548</v>
      </c>
      <c r="U64" s="27">
        <f t="shared" ca="1" si="14"/>
        <v>100</v>
      </c>
      <c r="V64" s="18">
        <f t="shared" ca="1" si="35"/>
        <v>2953.5437562892548</v>
      </c>
      <c r="W64" s="6">
        <f t="shared" si="16"/>
        <v>120</v>
      </c>
      <c r="X64" s="6">
        <f t="shared" ca="1" si="1"/>
        <v>3073.5437562892548</v>
      </c>
      <c r="Y64" s="19">
        <f t="shared" ca="1" si="2"/>
        <v>110</v>
      </c>
      <c r="Z64" s="26">
        <f t="shared" ca="1" si="3"/>
        <v>3073.5437562892548</v>
      </c>
      <c r="AA64" s="7" cm="1">
        <f t="array" aca="1" ref="AA64" ca="1">_xll.RiskPert($B$27,$C$27,$D$27)</f>
        <v>99.666666666666671</v>
      </c>
      <c r="AB64" s="7">
        <f t="shared" ca="1" si="17"/>
        <v>3173.2104229559213</v>
      </c>
      <c r="AC64" s="27">
        <f t="shared" ca="1" si="4"/>
        <v>0</v>
      </c>
      <c r="AD64" s="18" cm="1">
        <f t="array" aca="1" ref="AD64" ca="1">IF(MOD(ROW()-42, 8) = 0,INDEX(AB:AB,ROW()),INDEX(AF:AF,ROW()-1))</f>
        <v>3323.2104229559213</v>
      </c>
      <c r="AE64" s="6" cm="1">
        <f t="array" aca="1" ref="AE64" ca="1">_xll.RiskUniform($B$30,$D$30)</f>
        <v>25</v>
      </c>
      <c r="AF64" s="6">
        <f t="shared" ca="1" si="32"/>
        <v>3348.2104229559213</v>
      </c>
      <c r="AG64" s="19">
        <f t="shared" ca="1" si="5"/>
        <v>249.66666666666652</v>
      </c>
      <c r="AH64" s="97" t="str">
        <f t="shared" ca="1" si="6"/>
        <v>Not Yet</v>
      </c>
      <c r="AI64" s="100">
        <f t="shared" ca="1" si="18"/>
        <v>1048.2104229559213</v>
      </c>
      <c r="AJ64" s="102" cm="1">
        <f t="array" aca="1" ref="AJ64" ca="1">_xll.RiskBernoulli(0.02)</f>
        <v>0.02</v>
      </c>
      <c r="AK64" s="50">
        <f t="shared" ca="1" si="19"/>
        <v>1048.2104229559213</v>
      </c>
      <c r="AL64" s="50">
        <f t="shared" ca="1" si="7"/>
        <v>270</v>
      </c>
      <c r="AM64" s="50">
        <f t="shared" ca="1" si="8"/>
        <v>100</v>
      </c>
      <c r="AN64" s="50">
        <f t="shared" ca="1" si="9"/>
        <v>110</v>
      </c>
      <c r="AO64" s="51">
        <f t="shared" ca="1" si="10"/>
        <v>249.66666666666652</v>
      </c>
      <c r="AP64" s="50">
        <f t="shared" ca="1" si="11"/>
        <v>0.02</v>
      </c>
      <c r="AQ64" s="50">
        <f t="shared" ca="1" si="20"/>
        <v>1</v>
      </c>
      <c r="AR64" s="50">
        <f t="shared" ca="1" si="21"/>
        <v>1048.2104229559211</v>
      </c>
    </row>
    <row r="65" spans="2:44" x14ac:dyDescent="0.25">
      <c r="B65" s="10">
        <v>24</v>
      </c>
      <c r="C65" s="61" cm="1">
        <f t="array" aca="1" ref="C65" ca="1">_xll.RiskGamma(1,1/$B$5)</f>
        <v>100</v>
      </c>
      <c r="D65" s="29">
        <f t="shared" ca="1" si="22"/>
        <v>2400</v>
      </c>
      <c r="E65" s="20">
        <f t="shared" ca="1" si="23"/>
        <v>2630</v>
      </c>
      <c r="F65" s="21" cm="1">
        <f t="array" aca="1" ref="F65" ca="1">_xll.RiskPert($B$8,$E$8,$D$8)</f>
        <v>50</v>
      </c>
      <c r="G65" s="21">
        <f t="shared" ca="1" si="24"/>
        <v>2680</v>
      </c>
      <c r="H65" s="22">
        <f t="shared" ca="1" si="12"/>
        <v>280</v>
      </c>
      <c r="I65" s="61">
        <f t="shared" ca="1" si="25"/>
        <v>2680</v>
      </c>
      <c r="J65" s="28" cm="1">
        <f t="array" aca="1" ref="J65" ca="1">_xll.RiskUniform(_xll.RiskSimtable($B$12:$B$13),_xll.RiskSimtable($D$12:$D$13))</f>
        <v>60</v>
      </c>
      <c r="K65" s="28">
        <f t="shared" ca="1" si="26"/>
        <v>2740</v>
      </c>
      <c r="L65" s="29">
        <f t="shared" ca="1" si="27"/>
        <v>0</v>
      </c>
      <c r="M65" s="20">
        <f t="shared" ca="1" si="33"/>
        <v>2740</v>
      </c>
      <c r="N65" s="21" cm="1">
        <f t="array" aca="1" ref="N65" ca="1">_xll.RiskWeibull($B$15,$C$15)</f>
        <v>93.543756289254645</v>
      </c>
      <c r="O65" s="21">
        <f t="shared" ca="1" si="29"/>
        <v>2833.5437562892548</v>
      </c>
      <c r="P65" s="22">
        <f t="shared" ca="1" si="13"/>
        <v>0</v>
      </c>
      <c r="Q65" s="61">
        <f t="shared" ca="1" si="30"/>
        <v>2833.5437562892548</v>
      </c>
      <c r="R65" s="28" cm="1">
        <f t="array" aca="1" ref="R65" ca="1">_xll.RiskGamma($B$18,1/$C$18)</f>
        <v>100</v>
      </c>
      <c r="S65" s="28" cm="1">
        <f t="array" aca="1" ref="S65" ca="1">_xll.RiskUniform($B$21,$C$21)</f>
        <v>20</v>
      </c>
      <c r="T65" s="28">
        <f t="shared" ca="1" si="31"/>
        <v>2953.5437562892548</v>
      </c>
      <c r="U65" s="29">
        <f t="shared" ca="1" si="14"/>
        <v>100</v>
      </c>
      <c r="V65" s="20">
        <f t="shared" ca="1" si="35"/>
        <v>2953.5437562892548</v>
      </c>
      <c r="W65" s="21">
        <f t="shared" si="16"/>
        <v>120</v>
      </c>
      <c r="X65" s="21">
        <f t="shared" ca="1" si="1"/>
        <v>3073.5437562892548</v>
      </c>
      <c r="Y65" s="22">
        <f t="shared" ca="1" si="2"/>
        <v>0</v>
      </c>
      <c r="Z65" s="61">
        <f t="shared" ca="1" si="3"/>
        <v>3073.5437562892548</v>
      </c>
      <c r="AA65" s="28" cm="1">
        <f t="array" aca="1" ref="AA65" ca="1">_xll.RiskPert($B$27,$C$27,$D$27)</f>
        <v>99.666666666666671</v>
      </c>
      <c r="AB65" s="28">
        <f t="shared" ca="1" si="17"/>
        <v>3173.2104229559213</v>
      </c>
      <c r="AC65" s="29">
        <f t="shared" ca="1" si="4"/>
        <v>0</v>
      </c>
      <c r="AD65" s="20" cm="1">
        <f t="array" aca="1" ref="AD65" ca="1">IF(MOD(ROW()-42, 8) = 0,INDEX(AB:AB,ROW()),INDEX(AF:AF,ROW()-1))</f>
        <v>3348.2104229559213</v>
      </c>
      <c r="AE65" s="21" cm="1">
        <f t="array" aca="1" ref="AE65" ca="1">_xll.RiskUniform($B$30,$D$30)</f>
        <v>25</v>
      </c>
      <c r="AF65" s="21">
        <f t="shared" ca="1" si="32"/>
        <v>3373.2104229559213</v>
      </c>
      <c r="AG65" s="22">
        <f t="shared" ca="1" si="5"/>
        <v>274.66666666666652</v>
      </c>
      <c r="AH65" s="98" t="str">
        <f t="shared" ca="1" si="6"/>
        <v>Not Yet</v>
      </c>
      <c r="AI65" s="100">
        <f t="shared" ca="1" si="18"/>
        <v>973.21042295592133</v>
      </c>
      <c r="AJ65" s="103" cm="1">
        <f t="array" aca="1" ref="AJ65" ca="1">_xll.RiskBernoulli(0.02)</f>
        <v>0.02</v>
      </c>
      <c r="AK65" s="52">
        <f t="shared" ca="1" si="19"/>
        <v>973.21042295592133</v>
      </c>
      <c r="AL65" s="52">
        <f t="shared" ca="1" si="7"/>
        <v>280</v>
      </c>
      <c r="AM65" s="52">
        <f t="shared" ca="1" si="8"/>
        <v>100</v>
      </c>
      <c r="AN65" s="52">
        <f t="shared" ca="1" si="9"/>
        <v>0</v>
      </c>
      <c r="AO65" s="53">
        <f t="shared" ca="1" si="10"/>
        <v>274.66666666666652</v>
      </c>
      <c r="AP65" s="52">
        <f t="shared" ca="1" si="11"/>
        <v>0.02</v>
      </c>
      <c r="AQ65" s="52">
        <f t="shared" ca="1" si="20"/>
        <v>1</v>
      </c>
      <c r="AR65" s="52">
        <f t="shared" ca="1" si="21"/>
        <v>973.2104229559211</v>
      </c>
    </row>
    <row r="66" spans="2:44" x14ac:dyDescent="0.25">
      <c r="B66" s="8">
        <v>25</v>
      </c>
      <c r="C66" s="23" cm="1">
        <f t="array" aca="1" ref="C66" ca="1">_xll.RiskGamma(1,1/$B$5)</f>
        <v>100</v>
      </c>
      <c r="D66" s="25">
        <f t="shared" ca="1" si="22"/>
        <v>2500</v>
      </c>
      <c r="E66" s="15">
        <f t="shared" ca="1" si="23"/>
        <v>2740</v>
      </c>
      <c r="F66" s="16" cm="1">
        <f t="array" aca="1" ref="F66" ca="1">_xll.RiskPert($B$8,$E$8,$D$8)</f>
        <v>50</v>
      </c>
      <c r="G66" s="16">
        <f t="shared" ca="1" si="24"/>
        <v>2790</v>
      </c>
      <c r="H66" s="17">
        <f t="shared" ca="1" si="12"/>
        <v>290</v>
      </c>
      <c r="I66" s="23">
        <f t="shared" ca="1" si="25"/>
        <v>2790</v>
      </c>
      <c r="J66" s="24" cm="1">
        <f t="array" aca="1" ref="J66" ca="1">_xll.RiskUniform(_xll.RiskSimtable($B$12:$B$13),_xll.RiskSimtable($D$12:$D$13))</f>
        <v>60</v>
      </c>
      <c r="K66" s="24">
        <f t="shared" ca="1" si="26"/>
        <v>2850</v>
      </c>
      <c r="L66" s="25">
        <f t="shared" ca="1" si="27"/>
        <v>0</v>
      </c>
      <c r="M66" s="15">
        <f t="shared" ca="1" si="33"/>
        <v>2850</v>
      </c>
      <c r="N66" s="16" cm="1">
        <f t="array" aca="1" ref="N66" ca="1">_xll.RiskWeibull($B$15,$C$15)</f>
        <v>93.543756289254645</v>
      </c>
      <c r="O66" s="16">
        <f t="shared" ca="1" si="29"/>
        <v>2943.5437562892548</v>
      </c>
      <c r="P66" s="17">
        <f t="shared" ca="1" si="13"/>
        <v>0</v>
      </c>
      <c r="Q66" s="23">
        <f t="shared" ca="1" si="30"/>
        <v>2943.5437562892548</v>
      </c>
      <c r="R66" s="24" cm="1">
        <f t="array" aca="1" ref="R66" ca="1">_xll.RiskGamma($B$18,1/$C$18)</f>
        <v>100</v>
      </c>
      <c r="S66" s="24" cm="1">
        <f t="array" aca="1" ref="S66" ca="1">_xll.RiskUniform($B$21,$C$21)</f>
        <v>20</v>
      </c>
      <c r="T66" s="24">
        <f t="shared" ca="1" si="31"/>
        <v>3063.5437562892548</v>
      </c>
      <c r="U66" s="25">
        <f t="shared" ca="1" si="14"/>
        <v>100</v>
      </c>
      <c r="V66" s="15">
        <f ca="1">$T$73</f>
        <v>3833.5437562892548</v>
      </c>
      <c r="W66" s="16">
        <f t="shared" si="16"/>
        <v>120</v>
      </c>
      <c r="X66" s="16">
        <f t="shared" ca="1" si="1"/>
        <v>3953.5437562892548</v>
      </c>
      <c r="Y66" s="17">
        <f t="shared" ca="1" si="2"/>
        <v>770</v>
      </c>
      <c r="Z66" s="23">
        <f t="shared" ca="1" si="3"/>
        <v>3953.5437562892548</v>
      </c>
      <c r="AA66" s="24" cm="1">
        <f t="array" aca="1" ref="AA66" ca="1">_xll.RiskPert($B$27,$C$27,$D$27)</f>
        <v>99.666666666666671</v>
      </c>
      <c r="AB66" s="24">
        <f t="shared" ca="1" si="17"/>
        <v>4053.2104229559213</v>
      </c>
      <c r="AC66" s="25">
        <f t="shared" ca="1" si="4"/>
        <v>0</v>
      </c>
      <c r="AD66" s="15" cm="1">
        <f t="array" aca="1" ref="AD66" ca="1">IF(MOD(ROW()-42, 8) = 0,INDEX(AB:AB,ROW()),INDEX(AF:AF,ROW()-1))</f>
        <v>4053.2104229559213</v>
      </c>
      <c r="AE66" s="16" cm="1">
        <f t="array" aca="1" ref="AE66" ca="1">_xll.RiskUniform($B$30,$D$30)</f>
        <v>25</v>
      </c>
      <c r="AF66" s="16">
        <f t="shared" ca="1" si="32"/>
        <v>4078.2104229559213</v>
      </c>
      <c r="AG66" s="17">
        <f t="shared" ca="1" si="5"/>
        <v>99.666666666666515</v>
      </c>
      <c r="AH66" s="96" t="str">
        <f t="shared" ca="1" si="6"/>
        <v>Not Yet</v>
      </c>
      <c r="AI66" s="100">
        <f t="shared" ca="1" si="18"/>
        <v>1578.2104229559213</v>
      </c>
      <c r="AJ66" s="101" cm="1">
        <f t="array" aca="1" ref="AJ66" ca="1">_xll.RiskBernoulli(0.02)</f>
        <v>0.02</v>
      </c>
      <c r="AK66" s="48">
        <f t="shared" ca="1" si="19"/>
        <v>1578.2104229559213</v>
      </c>
      <c r="AL66" s="48">
        <f t="shared" ca="1" si="7"/>
        <v>290</v>
      </c>
      <c r="AM66" s="48">
        <f t="shared" ca="1" si="8"/>
        <v>100</v>
      </c>
      <c r="AN66" s="48">
        <f t="shared" ca="1" si="9"/>
        <v>770</v>
      </c>
      <c r="AO66" s="49">
        <f t="shared" ca="1" si="10"/>
        <v>99.666666666666515</v>
      </c>
      <c r="AP66" s="50">
        <f t="shared" ca="1" si="11"/>
        <v>0.02</v>
      </c>
      <c r="AQ66" s="48" t="str">
        <f t="shared" ca="1" si="20"/>
        <v/>
      </c>
      <c r="AR66" s="48">
        <f t="shared" ca="1" si="21"/>
        <v>1578.2104229559211</v>
      </c>
    </row>
    <row r="67" spans="2:44" x14ac:dyDescent="0.25">
      <c r="B67" s="9">
        <v>26</v>
      </c>
      <c r="C67" s="26" cm="1">
        <f t="array" aca="1" ref="C67" ca="1">_xll.RiskGamma(1,1/$B$5)</f>
        <v>100</v>
      </c>
      <c r="D67" s="27">
        <f t="shared" ca="1" si="22"/>
        <v>2600</v>
      </c>
      <c r="E67" s="18">
        <f t="shared" ca="1" si="23"/>
        <v>2850</v>
      </c>
      <c r="F67" s="6" cm="1">
        <f t="array" aca="1" ref="F67" ca="1">_xll.RiskPert($B$8,$E$8,$D$8)</f>
        <v>50</v>
      </c>
      <c r="G67" s="6">
        <f t="shared" ca="1" si="24"/>
        <v>2900</v>
      </c>
      <c r="H67" s="19">
        <f t="shared" ca="1" si="12"/>
        <v>300</v>
      </c>
      <c r="I67" s="26">
        <f t="shared" ca="1" si="25"/>
        <v>2900</v>
      </c>
      <c r="J67" s="7" cm="1">
        <f t="array" aca="1" ref="J67" ca="1">_xll.RiskUniform(_xll.RiskSimtable($B$12:$B$13),_xll.RiskSimtable($D$12:$D$13))</f>
        <v>60</v>
      </c>
      <c r="K67" s="7">
        <f t="shared" ca="1" si="26"/>
        <v>2960</v>
      </c>
      <c r="L67" s="27">
        <f t="shared" ca="1" si="27"/>
        <v>0</v>
      </c>
      <c r="M67" s="18">
        <f t="shared" ca="1" si="33"/>
        <v>2960</v>
      </c>
      <c r="N67" s="6" cm="1">
        <f t="array" aca="1" ref="N67" ca="1">_xll.RiskWeibull($B$15,$C$15)</f>
        <v>93.543756289254645</v>
      </c>
      <c r="O67" s="6">
        <f t="shared" ca="1" si="29"/>
        <v>3053.5437562892548</v>
      </c>
      <c r="P67" s="19">
        <f t="shared" ca="1" si="13"/>
        <v>0</v>
      </c>
      <c r="Q67" s="26">
        <f t="shared" ca="1" si="30"/>
        <v>3053.5437562892548</v>
      </c>
      <c r="R67" s="7" cm="1">
        <f t="array" aca="1" ref="R67" ca="1">_xll.RiskGamma($B$18,1/$C$18)</f>
        <v>100</v>
      </c>
      <c r="S67" s="7" cm="1">
        <f t="array" aca="1" ref="S67" ca="1">_xll.RiskUniform($B$21,$C$21)</f>
        <v>20</v>
      </c>
      <c r="T67" s="7">
        <f t="shared" ca="1" si="31"/>
        <v>3173.5437562892548</v>
      </c>
      <c r="U67" s="27">
        <f t="shared" ca="1" si="14"/>
        <v>100</v>
      </c>
      <c r="V67" s="18">
        <f t="shared" ref="V67:V73" ca="1" si="36">$T$73</f>
        <v>3833.5437562892548</v>
      </c>
      <c r="W67" s="6">
        <f t="shared" si="16"/>
        <v>120</v>
      </c>
      <c r="X67" s="6">
        <f t="shared" ca="1" si="1"/>
        <v>3953.5437562892548</v>
      </c>
      <c r="Y67" s="19">
        <f t="shared" ca="1" si="2"/>
        <v>660</v>
      </c>
      <c r="Z67" s="26">
        <f t="shared" ca="1" si="3"/>
        <v>3953.5437562892548</v>
      </c>
      <c r="AA67" s="7" cm="1">
        <f t="array" aca="1" ref="AA67" ca="1">_xll.RiskPert($B$27,$C$27,$D$27)</f>
        <v>99.666666666666671</v>
      </c>
      <c r="AB67" s="7">
        <f t="shared" ca="1" si="17"/>
        <v>4053.2104229559213</v>
      </c>
      <c r="AC67" s="27">
        <f t="shared" ca="1" si="4"/>
        <v>0</v>
      </c>
      <c r="AD67" s="18" cm="1">
        <f t="array" aca="1" ref="AD67" ca="1">IF(MOD(ROW()-42, 8) = 0,INDEX(AB:AB,ROW()),INDEX(AF:AF,ROW()-1))</f>
        <v>4078.2104229559213</v>
      </c>
      <c r="AE67" s="6" cm="1">
        <f t="array" aca="1" ref="AE67" ca="1">_xll.RiskUniform($B$30,$D$30)</f>
        <v>25</v>
      </c>
      <c r="AF67" s="6">
        <f t="shared" ca="1" si="32"/>
        <v>4103.2104229559209</v>
      </c>
      <c r="AG67" s="19">
        <f t="shared" ca="1" si="5"/>
        <v>124.66666666666652</v>
      </c>
      <c r="AH67" s="97" t="str">
        <f t="shared" ca="1" si="6"/>
        <v>Not Yet</v>
      </c>
      <c r="AI67" s="100">
        <f t="shared" ca="1" si="18"/>
        <v>1503.2104229559209</v>
      </c>
      <c r="AJ67" s="102" cm="1">
        <f t="array" aca="1" ref="AJ67" ca="1">_xll.RiskBernoulli(0.02)</f>
        <v>0.02</v>
      </c>
      <c r="AK67" s="50">
        <f t="shared" ca="1" si="19"/>
        <v>1503.2104229559209</v>
      </c>
      <c r="AL67" s="50">
        <f t="shared" ca="1" si="7"/>
        <v>300</v>
      </c>
      <c r="AM67" s="50">
        <f t="shared" ca="1" si="8"/>
        <v>100</v>
      </c>
      <c r="AN67" s="50">
        <f t="shared" ca="1" si="9"/>
        <v>660</v>
      </c>
      <c r="AO67" s="51">
        <f t="shared" ca="1" si="10"/>
        <v>124.66666666666652</v>
      </c>
      <c r="AP67" s="50">
        <f t="shared" ca="1" si="11"/>
        <v>0.02</v>
      </c>
      <c r="AQ67" s="50" t="str">
        <f t="shared" ca="1" si="20"/>
        <v/>
      </c>
      <c r="AR67" s="50">
        <f t="shared" ca="1" si="21"/>
        <v>1503.2104229559211</v>
      </c>
    </row>
    <row r="68" spans="2:44" x14ac:dyDescent="0.25">
      <c r="B68" s="9">
        <v>27</v>
      </c>
      <c r="C68" s="26" cm="1">
        <f t="array" aca="1" ref="C68" ca="1">_xll.RiskGamma(1,1/$B$5)</f>
        <v>100</v>
      </c>
      <c r="D68" s="27">
        <f t="shared" ca="1" si="22"/>
        <v>2700</v>
      </c>
      <c r="E68" s="18">
        <f t="shared" ca="1" si="23"/>
        <v>2960</v>
      </c>
      <c r="F68" s="6" cm="1">
        <f t="array" aca="1" ref="F68" ca="1">_xll.RiskPert($B$8,$E$8,$D$8)</f>
        <v>50</v>
      </c>
      <c r="G68" s="6">
        <f t="shared" ca="1" si="24"/>
        <v>3010</v>
      </c>
      <c r="H68" s="19">
        <f t="shared" ca="1" si="12"/>
        <v>310</v>
      </c>
      <c r="I68" s="26">
        <f t="shared" ca="1" si="25"/>
        <v>3010</v>
      </c>
      <c r="J68" s="7" cm="1">
        <f t="array" aca="1" ref="J68" ca="1">_xll.RiskUniform(_xll.RiskSimtable($B$12:$B$13),_xll.RiskSimtable($D$12:$D$13))</f>
        <v>60</v>
      </c>
      <c r="K68" s="7">
        <f t="shared" ca="1" si="26"/>
        <v>3070</v>
      </c>
      <c r="L68" s="27">
        <f t="shared" ca="1" si="27"/>
        <v>0</v>
      </c>
      <c r="M68" s="18">
        <f t="shared" ca="1" si="33"/>
        <v>3070</v>
      </c>
      <c r="N68" s="6" cm="1">
        <f t="array" aca="1" ref="N68" ca="1">_xll.RiskWeibull($B$15,$C$15)</f>
        <v>93.543756289254645</v>
      </c>
      <c r="O68" s="6">
        <f t="shared" ca="1" si="29"/>
        <v>3163.5437562892548</v>
      </c>
      <c r="P68" s="19">
        <f t="shared" ca="1" si="13"/>
        <v>0</v>
      </c>
      <c r="Q68" s="26">
        <f t="shared" ca="1" si="30"/>
        <v>3163.5437562892548</v>
      </c>
      <c r="R68" s="7" cm="1">
        <f t="array" aca="1" ref="R68" ca="1">_xll.RiskGamma($B$18,1/$C$18)</f>
        <v>100</v>
      </c>
      <c r="S68" s="7" cm="1">
        <f t="array" aca="1" ref="S68" ca="1">_xll.RiskUniform($B$21,$C$21)</f>
        <v>20</v>
      </c>
      <c r="T68" s="7">
        <f t="shared" ca="1" si="31"/>
        <v>3283.5437562892548</v>
      </c>
      <c r="U68" s="27">
        <f t="shared" ca="1" si="14"/>
        <v>100</v>
      </c>
      <c r="V68" s="18">
        <f t="shared" ca="1" si="36"/>
        <v>3833.5437562892548</v>
      </c>
      <c r="W68" s="6">
        <f t="shared" si="16"/>
        <v>120</v>
      </c>
      <c r="X68" s="6">
        <f t="shared" ca="1" si="1"/>
        <v>3953.5437562892548</v>
      </c>
      <c r="Y68" s="19">
        <f t="shared" ca="1" si="2"/>
        <v>550</v>
      </c>
      <c r="Z68" s="26">
        <f t="shared" ca="1" si="3"/>
        <v>3953.5437562892548</v>
      </c>
      <c r="AA68" s="7" cm="1">
        <f t="array" aca="1" ref="AA68" ca="1">_xll.RiskPert($B$27,$C$27,$D$27)</f>
        <v>99.666666666666671</v>
      </c>
      <c r="AB68" s="7">
        <f t="shared" ca="1" si="17"/>
        <v>4053.2104229559213</v>
      </c>
      <c r="AC68" s="27">
        <f t="shared" ca="1" si="4"/>
        <v>0</v>
      </c>
      <c r="AD68" s="18" cm="1">
        <f t="array" aca="1" ref="AD68" ca="1">IF(MOD(ROW()-42, 8) = 0,INDEX(AB:AB,ROW()),INDEX(AF:AF,ROW()-1))</f>
        <v>4103.2104229559209</v>
      </c>
      <c r="AE68" s="6" cm="1">
        <f t="array" aca="1" ref="AE68" ca="1">_xll.RiskUniform($B$30,$D$30)</f>
        <v>25</v>
      </c>
      <c r="AF68" s="6">
        <f t="shared" ca="1" si="32"/>
        <v>4128.2104229559209</v>
      </c>
      <c r="AG68" s="19">
        <f t="shared" ca="1" si="5"/>
        <v>149.66666666666606</v>
      </c>
      <c r="AH68" s="97" t="str">
        <f t="shared" ca="1" si="6"/>
        <v>Not Yet</v>
      </c>
      <c r="AI68" s="100">
        <f t="shared" ca="1" si="18"/>
        <v>1428.2104229559209</v>
      </c>
      <c r="AJ68" s="102" cm="1">
        <f t="array" aca="1" ref="AJ68" ca="1">_xll.RiskBernoulli(0.02)</f>
        <v>0.02</v>
      </c>
      <c r="AK68" s="50">
        <f t="shared" ca="1" si="19"/>
        <v>1428.2104229559209</v>
      </c>
      <c r="AL68" s="50">
        <f t="shared" ca="1" si="7"/>
        <v>310</v>
      </c>
      <c r="AM68" s="50">
        <f t="shared" ca="1" si="8"/>
        <v>100</v>
      </c>
      <c r="AN68" s="50">
        <f t="shared" ca="1" si="9"/>
        <v>550</v>
      </c>
      <c r="AO68" s="51">
        <f t="shared" ca="1" si="10"/>
        <v>149.66666666666606</v>
      </c>
      <c r="AP68" s="50">
        <f t="shared" ca="1" si="11"/>
        <v>0.02</v>
      </c>
      <c r="AQ68" s="50">
        <f t="shared" ca="1" si="20"/>
        <v>1</v>
      </c>
      <c r="AR68" s="50">
        <f t="shared" ca="1" si="21"/>
        <v>1428.2104229559206</v>
      </c>
    </row>
    <row r="69" spans="2:44" x14ac:dyDescent="0.25">
      <c r="B69" s="9">
        <v>28</v>
      </c>
      <c r="C69" s="26" cm="1">
        <f t="array" aca="1" ref="C69" ca="1">_xll.RiskGamma(1,1/$B$5)</f>
        <v>100</v>
      </c>
      <c r="D69" s="27">
        <f t="shared" ca="1" si="22"/>
        <v>2800</v>
      </c>
      <c r="E69" s="18">
        <f t="shared" ca="1" si="23"/>
        <v>3070</v>
      </c>
      <c r="F69" s="6" cm="1">
        <f t="array" aca="1" ref="F69" ca="1">_xll.RiskPert($B$8,$E$8,$D$8)</f>
        <v>50</v>
      </c>
      <c r="G69" s="6">
        <f t="shared" ca="1" si="24"/>
        <v>3120</v>
      </c>
      <c r="H69" s="19">
        <f t="shared" ca="1" si="12"/>
        <v>320</v>
      </c>
      <c r="I69" s="26">
        <f t="shared" ca="1" si="25"/>
        <v>3120</v>
      </c>
      <c r="J69" s="7" cm="1">
        <f t="array" aca="1" ref="J69" ca="1">_xll.RiskUniform(_xll.RiskSimtable($B$12:$B$13),_xll.RiskSimtable($D$12:$D$13))</f>
        <v>60</v>
      </c>
      <c r="K69" s="7">
        <f t="shared" ca="1" si="26"/>
        <v>3180</v>
      </c>
      <c r="L69" s="27">
        <f t="shared" ca="1" si="27"/>
        <v>0</v>
      </c>
      <c r="M69" s="18">
        <f t="shared" ca="1" si="33"/>
        <v>3180</v>
      </c>
      <c r="N69" s="6" cm="1">
        <f t="array" aca="1" ref="N69" ca="1">_xll.RiskWeibull($B$15,$C$15)</f>
        <v>93.543756289254645</v>
      </c>
      <c r="O69" s="6">
        <f t="shared" ca="1" si="29"/>
        <v>3273.5437562892548</v>
      </c>
      <c r="P69" s="19">
        <f t="shared" ca="1" si="13"/>
        <v>0</v>
      </c>
      <c r="Q69" s="26">
        <f t="shared" ca="1" si="30"/>
        <v>3273.5437562892548</v>
      </c>
      <c r="R69" s="7" cm="1">
        <f t="array" aca="1" ref="R69" ca="1">_xll.RiskGamma($B$18,1/$C$18)</f>
        <v>100</v>
      </c>
      <c r="S69" s="7" cm="1">
        <f t="array" aca="1" ref="S69" ca="1">_xll.RiskUniform($B$21,$C$21)</f>
        <v>20</v>
      </c>
      <c r="T69" s="7">
        <f t="shared" ca="1" si="31"/>
        <v>3393.5437562892548</v>
      </c>
      <c r="U69" s="27">
        <f t="shared" ca="1" si="14"/>
        <v>100</v>
      </c>
      <c r="V69" s="18">
        <f t="shared" ca="1" si="36"/>
        <v>3833.5437562892548</v>
      </c>
      <c r="W69" s="6">
        <f t="shared" si="16"/>
        <v>120</v>
      </c>
      <c r="X69" s="6">
        <f t="shared" ca="1" si="1"/>
        <v>3953.5437562892548</v>
      </c>
      <c r="Y69" s="19">
        <f t="shared" ca="1" si="2"/>
        <v>440</v>
      </c>
      <c r="Z69" s="26">
        <f t="shared" ca="1" si="3"/>
        <v>3953.5437562892548</v>
      </c>
      <c r="AA69" s="7" cm="1">
        <f t="array" aca="1" ref="AA69" ca="1">_xll.RiskPert($B$27,$C$27,$D$27)</f>
        <v>99.666666666666671</v>
      </c>
      <c r="AB69" s="7">
        <f t="shared" ca="1" si="17"/>
        <v>4053.2104229559213</v>
      </c>
      <c r="AC69" s="27">
        <f t="shared" ca="1" si="4"/>
        <v>0</v>
      </c>
      <c r="AD69" s="18" cm="1">
        <f t="array" aca="1" ref="AD69" ca="1">IF(MOD(ROW()-42, 8) = 0,INDEX(AB:AB,ROW()),INDEX(AF:AF,ROW()-1))</f>
        <v>4128.2104229559209</v>
      </c>
      <c r="AE69" s="6" cm="1">
        <f t="array" aca="1" ref="AE69" ca="1">_xll.RiskUniform($B$30,$D$30)</f>
        <v>25</v>
      </c>
      <c r="AF69" s="6">
        <f t="shared" ca="1" si="32"/>
        <v>4153.2104229559209</v>
      </c>
      <c r="AG69" s="19">
        <f t="shared" ca="1" si="5"/>
        <v>174.66666666666606</v>
      </c>
      <c r="AH69" s="97" t="str">
        <f t="shared" ca="1" si="6"/>
        <v>Not Yet</v>
      </c>
      <c r="AI69" s="100">
        <f t="shared" ca="1" si="18"/>
        <v>1353.2104229559209</v>
      </c>
      <c r="AJ69" s="102" cm="1">
        <f t="array" aca="1" ref="AJ69" ca="1">_xll.RiskBernoulli(0.02)</f>
        <v>0.02</v>
      </c>
      <c r="AK69" s="50">
        <f t="shared" ca="1" si="19"/>
        <v>1353.2104229559209</v>
      </c>
      <c r="AL69" s="50">
        <f t="shared" ca="1" si="7"/>
        <v>320</v>
      </c>
      <c r="AM69" s="50">
        <f t="shared" ca="1" si="8"/>
        <v>100</v>
      </c>
      <c r="AN69" s="50">
        <f t="shared" ca="1" si="9"/>
        <v>440</v>
      </c>
      <c r="AO69" s="51">
        <f t="shared" ca="1" si="10"/>
        <v>174.66666666666606</v>
      </c>
      <c r="AP69" s="50">
        <f t="shared" ca="1" si="11"/>
        <v>0.02</v>
      </c>
      <c r="AQ69" s="50">
        <f t="shared" ca="1" si="20"/>
        <v>1</v>
      </c>
      <c r="AR69" s="50">
        <f t="shared" ca="1" si="21"/>
        <v>1353.2104229559206</v>
      </c>
    </row>
    <row r="70" spans="2:44" x14ac:dyDescent="0.25">
      <c r="B70" s="9">
        <v>29</v>
      </c>
      <c r="C70" s="26" cm="1">
        <f t="array" aca="1" ref="C70" ca="1">_xll.RiskGamma(1,1/$B$5)</f>
        <v>100</v>
      </c>
      <c r="D70" s="27">
        <f t="shared" ca="1" si="22"/>
        <v>2900</v>
      </c>
      <c r="E70" s="18">
        <f t="shared" ca="1" si="23"/>
        <v>3180</v>
      </c>
      <c r="F70" s="6" cm="1">
        <f t="array" aca="1" ref="F70" ca="1">_xll.RiskPert($B$8,$E$8,$D$8)</f>
        <v>50</v>
      </c>
      <c r="G70" s="6">
        <f t="shared" ca="1" si="24"/>
        <v>3230</v>
      </c>
      <c r="H70" s="19">
        <f t="shared" ca="1" si="12"/>
        <v>330</v>
      </c>
      <c r="I70" s="26">
        <f t="shared" ca="1" si="25"/>
        <v>3230</v>
      </c>
      <c r="J70" s="7" cm="1">
        <f t="array" aca="1" ref="J70" ca="1">_xll.RiskUniform(_xll.RiskSimtable($B$12:$B$13),_xll.RiskSimtable($D$12:$D$13))</f>
        <v>60</v>
      </c>
      <c r="K70" s="7">
        <f t="shared" ca="1" si="26"/>
        <v>3290</v>
      </c>
      <c r="L70" s="27">
        <f t="shared" ca="1" si="27"/>
        <v>0</v>
      </c>
      <c r="M70" s="18">
        <f t="shared" ca="1" si="33"/>
        <v>3290</v>
      </c>
      <c r="N70" s="6" cm="1">
        <f t="array" aca="1" ref="N70" ca="1">_xll.RiskWeibull($B$15,$C$15)</f>
        <v>93.543756289254645</v>
      </c>
      <c r="O70" s="6">
        <f t="shared" ca="1" si="29"/>
        <v>3383.5437562892548</v>
      </c>
      <c r="P70" s="19">
        <f t="shared" ca="1" si="13"/>
        <v>0</v>
      </c>
      <c r="Q70" s="26">
        <f t="shared" ca="1" si="30"/>
        <v>3383.5437562892548</v>
      </c>
      <c r="R70" s="7" cm="1">
        <f t="array" aca="1" ref="R70" ca="1">_xll.RiskGamma($B$18,1/$C$18)</f>
        <v>100</v>
      </c>
      <c r="S70" s="7" cm="1">
        <f t="array" aca="1" ref="S70" ca="1">_xll.RiskUniform($B$21,$C$21)</f>
        <v>20</v>
      </c>
      <c r="T70" s="7">
        <f t="shared" ca="1" si="31"/>
        <v>3503.5437562892548</v>
      </c>
      <c r="U70" s="27">
        <f t="shared" ca="1" si="14"/>
        <v>100</v>
      </c>
      <c r="V70" s="18">
        <f t="shared" ca="1" si="36"/>
        <v>3833.5437562892548</v>
      </c>
      <c r="W70" s="6">
        <f t="shared" si="16"/>
        <v>120</v>
      </c>
      <c r="X70" s="6">
        <f t="shared" ca="1" si="1"/>
        <v>3953.5437562892548</v>
      </c>
      <c r="Y70" s="19">
        <f t="shared" ca="1" si="2"/>
        <v>330</v>
      </c>
      <c r="Z70" s="26">
        <f t="shared" ca="1" si="3"/>
        <v>3953.5437562892548</v>
      </c>
      <c r="AA70" s="7" cm="1">
        <f t="array" aca="1" ref="AA70" ca="1">_xll.RiskPert($B$27,$C$27,$D$27)</f>
        <v>99.666666666666671</v>
      </c>
      <c r="AB70" s="7">
        <f t="shared" ca="1" si="17"/>
        <v>4053.2104229559213</v>
      </c>
      <c r="AC70" s="27">
        <f t="shared" ca="1" si="4"/>
        <v>0</v>
      </c>
      <c r="AD70" s="18" cm="1">
        <f t="array" aca="1" ref="AD70" ca="1">IF(MOD(ROW()-42, 8) = 0,INDEX(AB:AB,ROW()),INDEX(AF:AF,ROW()-1))</f>
        <v>4153.2104229559209</v>
      </c>
      <c r="AE70" s="6" cm="1">
        <f t="array" aca="1" ref="AE70" ca="1">_xll.RiskUniform($B$30,$D$30)</f>
        <v>25</v>
      </c>
      <c r="AF70" s="6">
        <f t="shared" ca="1" si="32"/>
        <v>4178.2104229559209</v>
      </c>
      <c r="AG70" s="19">
        <f t="shared" ca="1" si="5"/>
        <v>199.66666666666606</v>
      </c>
      <c r="AH70" s="97" t="str">
        <f t="shared" ca="1" si="6"/>
        <v>Not Yet</v>
      </c>
      <c r="AI70" s="100">
        <f t="shared" ca="1" si="18"/>
        <v>1278.2104229559209</v>
      </c>
      <c r="AJ70" s="102" cm="1">
        <f t="array" aca="1" ref="AJ70" ca="1">_xll.RiskBernoulli(0.02)</f>
        <v>0.02</v>
      </c>
      <c r="AK70" s="50">
        <f t="shared" ca="1" si="19"/>
        <v>1278.2104229559209</v>
      </c>
      <c r="AL70" s="50">
        <f t="shared" ca="1" si="7"/>
        <v>330</v>
      </c>
      <c r="AM70" s="50">
        <f t="shared" ca="1" si="8"/>
        <v>100</v>
      </c>
      <c r="AN70" s="50">
        <f t="shared" ca="1" si="9"/>
        <v>330</v>
      </c>
      <c r="AO70" s="51">
        <f t="shared" ca="1" si="10"/>
        <v>199.66666666666606</v>
      </c>
      <c r="AP70" s="50">
        <f t="shared" ca="1" si="11"/>
        <v>0.02</v>
      </c>
      <c r="AQ70" s="50">
        <f t="shared" ca="1" si="20"/>
        <v>1</v>
      </c>
      <c r="AR70" s="50">
        <f t="shared" ca="1" si="21"/>
        <v>1278.2104229559206</v>
      </c>
    </row>
    <row r="71" spans="2:44" x14ac:dyDescent="0.25">
      <c r="B71" s="9">
        <v>30</v>
      </c>
      <c r="C71" s="26" cm="1">
        <f t="array" aca="1" ref="C71" ca="1">_xll.RiskGamma(1,1/$B$5)</f>
        <v>100</v>
      </c>
      <c r="D71" s="27">
        <f t="shared" ca="1" si="22"/>
        <v>3000</v>
      </c>
      <c r="E71" s="18">
        <f t="shared" ca="1" si="23"/>
        <v>3290</v>
      </c>
      <c r="F71" s="6" cm="1">
        <f t="array" aca="1" ref="F71" ca="1">_xll.RiskPert($B$8,$E$8,$D$8)</f>
        <v>50</v>
      </c>
      <c r="G71" s="6">
        <f t="shared" ca="1" si="24"/>
        <v>3340</v>
      </c>
      <c r="H71" s="19">
        <f t="shared" ca="1" si="12"/>
        <v>340</v>
      </c>
      <c r="I71" s="26">
        <f t="shared" ca="1" si="25"/>
        <v>3340</v>
      </c>
      <c r="J71" s="7" cm="1">
        <f t="array" aca="1" ref="J71" ca="1">_xll.RiskUniform(_xll.RiskSimtable($B$12:$B$13),_xll.RiskSimtable($D$12:$D$13))</f>
        <v>60</v>
      </c>
      <c r="K71" s="7">
        <f t="shared" ca="1" si="26"/>
        <v>3400</v>
      </c>
      <c r="L71" s="27">
        <f t="shared" ca="1" si="27"/>
        <v>0</v>
      </c>
      <c r="M71" s="18">
        <f t="shared" ca="1" si="33"/>
        <v>3400</v>
      </c>
      <c r="N71" s="6" cm="1">
        <f t="array" aca="1" ref="N71" ca="1">_xll.RiskWeibull($B$15,$C$15)</f>
        <v>93.543756289254645</v>
      </c>
      <c r="O71" s="6">
        <f t="shared" ca="1" si="29"/>
        <v>3493.5437562892548</v>
      </c>
      <c r="P71" s="19">
        <f t="shared" ca="1" si="13"/>
        <v>0</v>
      </c>
      <c r="Q71" s="26">
        <f t="shared" ca="1" si="30"/>
        <v>3493.5437562892548</v>
      </c>
      <c r="R71" s="7" cm="1">
        <f t="array" aca="1" ref="R71" ca="1">_xll.RiskGamma($B$18,1/$C$18)</f>
        <v>100</v>
      </c>
      <c r="S71" s="7" cm="1">
        <f t="array" aca="1" ref="S71" ca="1">_xll.RiskUniform($B$21,$C$21)</f>
        <v>20</v>
      </c>
      <c r="T71" s="7">
        <f t="shared" ca="1" si="31"/>
        <v>3613.5437562892548</v>
      </c>
      <c r="U71" s="27">
        <f t="shared" ca="1" si="14"/>
        <v>100</v>
      </c>
      <c r="V71" s="18">
        <f t="shared" ca="1" si="36"/>
        <v>3833.5437562892548</v>
      </c>
      <c r="W71" s="6">
        <f t="shared" si="16"/>
        <v>120</v>
      </c>
      <c r="X71" s="6">
        <f t="shared" ca="1" si="1"/>
        <v>3953.5437562892548</v>
      </c>
      <c r="Y71" s="19">
        <f t="shared" ca="1" si="2"/>
        <v>220</v>
      </c>
      <c r="Z71" s="26">
        <f t="shared" ca="1" si="3"/>
        <v>3953.5437562892548</v>
      </c>
      <c r="AA71" s="7" cm="1">
        <f t="array" aca="1" ref="AA71" ca="1">_xll.RiskPert($B$27,$C$27,$D$27)</f>
        <v>99.666666666666671</v>
      </c>
      <c r="AB71" s="7">
        <f t="shared" ca="1" si="17"/>
        <v>4053.2104229559213</v>
      </c>
      <c r="AC71" s="27">
        <f t="shared" ca="1" si="4"/>
        <v>0</v>
      </c>
      <c r="AD71" s="18" cm="1">
        <f t="array" aca="1" ref="AD71" ca="1">IF(MOD(ROW()-42, 8) = 0,INDEX(AB:AB,ROW()),INDEX(AF:AF,ROW()-1))</f>
        <v>4178.2104229559209</v>
      </c>
      <c r="AE71" s="6" cm="1">
        <f t="array" aca="1" ref="AE71" ca="1">_xll.RiskUniform($B$30,$D$30)</f>
        <v>25</v>
      </c>
      <c r="AF71" s="6">
        <f t="shared" ca="1" si="32"/>
        <v>4203.2104229559209</v>
      </c>
      <c r="AG71" s="19">
        <f t="shared" ca="1" si="5"/>
        <v>224.66666666666606</v>
      </c>
      <c r="AH71" s="97" t="str">
        <f t="shared" ca="1" si="6"/>
        <v>Not Yet</v>
      </c>
      <c r="AI71" s="100">
        <f t="shared" ca="1" si="18"/>
        <v>1203.2104229559209</v>
      </c>
      <c r="AJ71" s="102" cm="1">
        <f t="array" aca="1" ref="AJ71" ca="1">_xll.RiskBernoulli(0.02)</f>
        <v>0.02</v>
      </c>
      <c r="AK71" s="50">
        <f t="shared" ca="1" si="19"/>
        <v>1203.2104229559209</v>
      </c>
      <c r="AL71" s="50">
        <f t="shared" ca="1" si="7"/>
        <v>340</v>
      </c>
      <c r="AM71" s="50">
        <f t="shared" ca="1" si="8"/>
        <v>100</v>
      </c>
      <c r="AN71" s="50">
        <f t="shared" ca="1" si="9"/>
        <v>220</v>
      </c>
      <c r="AO71" s="51">
        <f t="shared" ca="1" si="10"/>
        <v>224.66666666666606</v>
      </c>
      <c r="AP71" s="50">
        <f t="shared" ca="1" si="11"/>
        <v>0.02</v>
      </c>
      <c r="AQ71" s="50">
        <f t="shared" ca="1" si="20"/>
        <v>1</v>
      </c>
      <c r="AR71" s="50">
        <f t="shared" ca="1" si="21"/>
        <v>1203.2104229559206</v>
      </c>
    </row>
    <row r="72" spans="2:44" x14ac:dyDescent="0.25">
      <c r="B72" s="9">
        <v>31</v>
      </c>
      <c r="C72" s="26" cm="1">
        <f t="array" aca="1" ref="C72" ca="1">_xll.RiskGamma(1,1/$B$5)</f>
        <v>100</v>
      </c>
      <c r="D72" s="27">
        <f t="shared" ca="1" si="22"/>
        <v>3100</v>
      </c>
      <c r="E72" s="18">
        <f t="shared" ca="1" si="23"/>
        <v>3400</v>
      </c>
      <c r="F72" s="6" cm="1">
        <f t="array" aca="1" ref="F72" ca="1">_xll.RiskPert($B$8,$E$8,$D$8)</f>
        <v>50</v>
      </c>
      <c r="G72" s="6">
        <f t="shared" ca="1" si="24"/>
        <v>3450</v>
      </c>
      <c r="H72" s="19">
        <f t="shared" ca="1" si="12"/>
        <v>350</v>
      </c>
      <c r="I72" s="26">
        <f t="shared" ca="1" si="25"/>
        <v>3450</v>
      </c>
      <c r="J72" s="7" cm="1">
        <f t="array" aca="1" ref="J72" ca="1">_xll.RiskUniform(_xll.RiskSimtable($B$12:$B$13),_xll.RiskSimtable($D$12:$D$13))</f>
        <v>60</v>
      </c>
      <c r="K72" s="7">
        <f t="shared" ca="1" si="26"/>
        <v>3510</v>
      </c>
      <c r="L72" s="27">
        <f t="shared" ca="1" si="27"/>
        <v>0</v>
      </c>
      <c r="M72" s="18">
        <f t="shared" ca="1" si="33"/>
        <v>3510</v>
      </c>
      <c r="N72" s="6" cm="1">
        <f t="array" aca="1" ref="N72" ca="1">_xll.RiskWeibull($B$15,$C$15)</f>
        <v>93.543756289254645</v>
      </c>
      <c r="O72" s="6">
        <f t="shared" ca="1" si="29"/>
        <v>3603.5437562892548</v>
      </c>
      <c r="P72" s="19">
        <f t="shared" ca="1" si="13"/>
        <v>0</v>
      </c>
      <c r="Q72" s="26">
        <f t="shared" ca="1" si="30"/>
        <v>3603.5437562892548</v>
      </c>
      <c r="R72" s="7" cm="1">
        <f t="array" aca="1" ref="R72" ca="1">_xll.RiskGamma($B$18,1/$C$18)</f>
        <v>100</v>
      </c>
      <c r="S72" s="7" cm="1">
        <f t="array" aca="1" ref="S72" ca="1">_xll.RiskUniform($B$21,$C$21)</f>
        <v>20</v>
      </c>
      <c r="T72" s="7">
        <f t="shared" ca="1" si="31"/>
        <v>3723.5437562892548</v>
      </c>
      <c r="U72" s="27">
        <f t="shared" ca="1" si="14"/>
        <v>100</v>
      </c>
      <c r="V72" s="18">
        <f t="shared" ca="1" si="36"/>
        <v>3833.5437562892548</v>
      </c>
      <c r="W72" s="6">
        <f t="shared" si="16"/>
        <v>120</v>
      </c>
      <c r="X72" s="6">
        <f t="shared" ca="1" si="1"/>
        <v>3953.5437562892548</v>
      </c>
      <c r="Y72" s="19">
        <f t="shared" ca="1" si="2"/>
        <v>110</v>
      </c>
      <c r="Z72" s="26">
        <f t="shared" ca="1" si="3"/>
        <v>3953.5437562892548</v>
      </c>
      <c r="AA72" s="7" cm="1">
        <f t="array" aca="1" ref="AA72" ca="1">_xll.RiskPert($B$27,$C$27,$D$27)</f>
        <v>99.666666666666671</v>
      </c>
      <c r="AB72" s="7">
        <f t="shared" ca="1" si="17"/>
        <v>4053.2104229559213</v>
      </c>
      <c r="AC72" s="27">
        <f t="shared" ca="1" si="4"/>
        <v>0</v>
      </c>
      <c r="AD72" s="18" cm="1">
        <f t="array" aca="1" ref="AD72" ca="1">IF(MOD(ROW()-42, 8) = 0,INDEX(AB:AB,ROW()),INDEX(AF:AF,ROW()-1))</f>
        <v>4203.2104229559209</v>
      </c>
      <c r="AE72" s="6" cm="1">
        <f t="array" aca="1" ref="AE72" ca="1">_xll.RiskUniform($B$30,$D$30)</f>
        <v>25</v>
      </c>
      <c r="AF72" s="6">
        <f t="shared" ca="1" si="32"/>
        <v>4228.2104229559209</v>
      </c>
      <c r="AG72" s="19">
        <f t="shared" ca="1" si="5"/>
        <v>249.66666666666606</v>
      </c>
      <c r="AH72" s="97" t="str">
        <f t="shared" ca="1" si="6"/>
        <v>Not Yet</v>
      </c>
      <c r="AI72" s="100">
        <f t="shared" ca="1" si="18"/>
        <v>1128.2104229559209</v>
      </c>
      <c r="AJ72" s="102" cm="1">
        <f t="array" aca="1" ref="AJ72" ca="1">_xll.RiskBernoulli(0.02)</f>
        <v>0.02</v>
      </c>
      <c r="AK72" s="50">
        <f t="shared" ca="1" si="19"/>
        <v>1128.2104229559209</v>
      </c>
      <c r="AL72" s="50">
        <f t="shared" ca="1" si="7"/>
        <v>350</v>
      </c>
      <c r="AM72" s="50">
        <f t="shared" ca="1" si="8"/>
        <v>100</v>
      </c>
      <c r="AN72" s="50">
        <f t="shared" ca="1" si="9"/>
        <v>110</v>
      </c>
      <c r="AO72" s="51">
        <f t="shared" ca="1" si="10"/>
        <v>249.66666666666606</v>
      </c>
      <c r="AP72" s="50">
        <f t="shared" ca="1" si="11"/>
        <v>0.02</v>
      </c>
      <c r="AQ72" s="50">
        <f t="shared" ca="1" si="20"/>
        <v>1</v>
      </c>
      <c r="AR72" s="50">
        <f t="shared" ca="1" si="21"/>
        <v>1128.2104229559206</v>
      </c>
    </row>
    <row r="73" spans="2:44" x14ac:dyDescent="0.25">
      <c r="B73" s="10">
        <v>32</v>
      </c>
      <c r="C73" s="61" cm="1">
        <f t="array" aca="1" ref="C73" ca="1">_xll.RiskGamma(1,1/$B$5)</f>
        <v>100</v>
      </c>
      <c r="D73" s="29">
        <f t="shared" ca="1" si="22"/>
        <v>3200</v>
      </c>
      <c r="E73" s="20">
        <f t="shared" ca="1" si="23"/>
        <v>3510</v>
      </c>
      <c r="F73" s="21" cm="1">
        <f t="array" aca="1" ref="F73" ca="1">_xll.RiskPert($B$8,$E$8,$D$8)</f>
        <v>50</v>
      </c>
      <c r="G73" s="21">
        <f t="shared" ca="1" si="24"/>
        <v>3560</v>
      </c>
      <c r="H73" s="22">
        <f t="shared" ca="1" si="12"/>
        <v>360</v>
      </c>
      <c r="I73" s="61">
        <f t="shared" ca="1" si="25"/>
        <v>3560</v>
      </c>
      <c r="J73" s="28" cm="1">
        <f t="array" aca="1" ref="J73" ca="1">_xll.RiskUniform(_xll.RiskSimtable($B$12:$B$13),_xll.RiskSimtable($D$12:$D$13))</f>
        <v>60</v>
      </c>
      <c r="K73" s="28">
        <f t="shared" ca="1" si="26"/>
        <v>3620</v>
      </c>
      <c r="L73" s="29">
        <f t="shared" ca="1" si="27"/>
        <v>0</v>
      </c>
      <c r="M73" s="20">
        <f t="shared" ca="1" si="33"/>
        <v>3620</v>
      </c>
      <c r="N73" s="21" cm="1">
        <f t="array" aca="1" ref="N73" ca="1">_xll.RiskWeibull($B$15,$C$15)</f>
        <v>93.543756289254645</v>
      </c>
      <c r="O73" s="21">
        <f t="shared" ca="1" si="29"/>
        <v>3713.5437562892548</v>
      </c>
      <c r="P73" s="22">
        <f t="shared" ca="1" si="13"/>
        <v>0</v>
      </c>
      <c r="Q73" s="61">
        <f t="shared" ca="1" si="30"/>
        <v>3713.5437562892548</v>
      </c>
      <c r="R73" s="28" cm="1">
        <f t="array" aca="1" ref="R73" ca="1">_xll.RiskGamma($B$18,1/$C$18)</f>
        <v>100</v>
      </c>
      <c r="S73" s="28" cm="1">
        <f t="array" aca="1" ref="S73" ca="1">_xll.RiskUniform($B$21,$C$21)</f>
        <v>20</v>
      </c>
      <c r="T73" s="28">
        <f t="shared" ca="1" si="31"/>
        <v>3833.5437562892548</v>
      </c>
      <c r="U73" s="29">
        <f t="shared" ca="1" si="14"/>
        <v>100</v>
      </c>
      <c r="V73" s="20">
        <f t="shared" ca="1" si="36"/>
        <v>3833.5437562892548</v>
      </c>
      <c r="W73" s="21">
        <f t="shared" si="16"/>
        <v>120</v>
      </c>
      <c r="X73" s="21">
        <f t="shared" ca="1" si="1"/>
        <v>3953.5437562892548</v>
      </c>
      <c r="Y73" s="22">
        <f t="shared" ca="1" si="2"/>
        <v>0</v>
      </c>
      <c r="Z73" s="61">
        <f t="shared" ca="1" si="3"/>
        <v>3953.5437562892548</v>
      </c>
      <c r="AA73" s="28" cm="1">
        <f t="array" aca="1" ref="AA73" ca="1">_xll.RiskPert($B$27,$C$27,$D$27)</f>
        <v>99.666666666666671</v>
      </c>
      <c r="AB73" s="28">
        <f t="shared" ca="1" si="17"/>
        <v>4053.2104229559213</v>
      </c>
      <c r="AC73" s="29">
        <f t="shared" ca="1" si="4"/>
        <v>0</v>
      </c>
      <c r="AD73" s="20" cm="1">
        <f t="array" aca="1" ref="AD73" ca="1">IF(MOD(ROW()-42, 8) = 0,INDEX(AB:AB,ROW()),INDEX(AF:AF,ROW()-1))</f>
        <v>4228.2104229559209</v>
      </c>
      <c r="AE73" s="21" cm="1">
        <f t="array" aca="1" ref="AE73" ca="1">_xll.RiskUniform($B$30,$D$30)</f>
        <v>25</v>
      </c>
      <c r="AF73" s="21">
        <f t="shared" ca="1" si="32"/>
        <v>4253.2104229559209</v>
      </c>
      <c r="AG73" s="22">
        <f t="shared" ca="1" si="5"/>
        <v>274.66666666666606</v>
      </c>
      <c r="AH73" s="98" t="str">
        <f t="shared" ca="1" si="6"/>
        <v>Not Yet</v>
      </c>
      <c r="AI73" s="100">
        <f t="shared" ca="1" si="18"/>
        <v>1053.2104229559209</v>
      </c>
      <c r="AJ73" s="103" cm="1">
        <f t="array" aca="1" ref="AJ73" ca="1">_xll.RiskBernoulli(0.02)</f>
        <v>0.02</v>
      </c>
      <c r="AK73" s="52">
        <f t="shared" ca="1" si="19"/>
        <v>1053.2104229559209</v>
      </c>
      <c r="AL73" s="52">
        <f t="shared" ca="1" si="7"/>
        <v>360</v>
      </c>
      <c r="AM73" s="52">
        <f t="shared" ca="1" si="8"/>
        <v>100</v>
      </c>
      <c r="AN73" s="52">
        <f t="shared" ca="1" si="9"/>
        <v>0</v>
      </c>
      <c r="AO73" s="53">
        <f t="shared" ca="1" si="10"/>
        <v>274.66666666666606</v>
      </c>
      <c r="AP73" s="52">
        <f t="shared" ca="1" si="11"/>
        <v>0.02</v>
      </c>
      <c r="AQ73" s="52">
        <f t="shared" ca="1" si="20"/>
        <v>1</v>
      </c>
      <c r="AR73" s="52">
        <f t="shared" ca="1" si="21"/>
        <v>1053.2104229559206</v>
      </c>
    </row>
    <row r="74" spans="2:44" x14ac:dyDescent="0.25">
      <c r="B74" s="8">
        <v>33</v>
      </c>
      <c r="C74" s="23" cm="1">
        <f t="array" aca="1" ref="C74" ca="1">_xll.RiskGamma(1,1/$B$5)</f>
        <v>100</v>
      </c>
      <c r="D74" s="25">
        <f t="shared" ca="1" si="22"/>
        <v>3300</v>
      </c>
      <c r="E74" s="15">
        <f t="shared" ca="1" si="23"/>
        <v>3620</v>
      </c>
      <c r="F74" s="16" cm="1">
        <f t="array" aca="1" ref="F74" ca="1">_xll.RiskPert($B$8,$E$8,$D$8)</f>
        <v>50</v>
      </c>
      <c r="G74" s="16">
        <f t="shared" ca="1" si="24"/>
        <v>3670</v>
      </c>
      <c r="H74" s="17">
        <f t="shared" ca="1" si="12"/>
        <v>370</v>
      </c>
      <c r="I74" s="23">
        <f t="shared" ca="1" si="25"/>
        <v>3670</v>
      </c>
      <c r="J74" s="24" cm="1">
        <f t="array" aca="1" ref="J74" ca="1">_xll.RiskUniform(_xll.RiskSimtable($B$12:$B$13),_xll.RiskSimtable($D$12:$D$13))</f>
        <v>60</v>
      </c>
      <c r="K74" s="24">
        <f t="shared" ca="1" si="26"/>
        <v>3730</v>
      </c>
      <c r="L74" s="25">
        <f t="shared" ca="1" si="27"/>
        <v>0</v>
      </c>
      <c r="M74" s="15">
        <f t="shared" ca="1" si="33"/>
        <v>3730</v>
      </c>
      <c r="N74" s="16" cm="1">
        <f t="array" aca="1" ref="N74" ca="1">_xll.RiskWeibull($B$15,$C$15)</f>
        <v>93.543756289254645</v>
      </c>
      <c r="O74" s="16">
        <f t="shared" ca="1" si="29"/>
        <v>3823.5437562892548</v>
      </c>
      <c r="P74" s="17">
        <f t="shared" ca="1" si="13"/>
        <v>0</v>
      </c>
      <c r="Q74" s="23">
        <f t="shared" ca="1" si="30"/>
        <v>3823.5437562892548</v>
      </c>
      <c r="R74" s="24" cm="1">
        <f t="array" aca="1" ref="R74" ca="1">_xll.RiskGamma($B$18,1/$C$18)</f>
        <v>100</v>
      </c>
      <c r="S74" s="24" cm="1">
        <f t="array" aca="1" ref="S74" ca="1">_xll.RiskUniform($B$21,$C$21)</f>
        <v>20</v>
      </c>
      <c r="T74" s="24">
        <f t="shared" ca="1" si="31"/>
        <v>3943.5437562892548</v>
      </c>
      <c r="U74" s="25">
        <f t="shared" ca="1" si="14"/>
        <v>100</v>
      </c>
      <c r="V74" s="15">
        <f ca="1">$T$81</f>
        <v>4713.5437562892548</v>
      </c>
      <c r="W74" s="16">
        <f t="shared" si="16"/>
        <v>120</v>
      </c>
      <c r="X74" s="16">
        <f t="shared" ca="1" si="1"/>
        <v>4833.5437562892548</v>
      </c>
      <c r="Y74" s="17">
        <f t="shared" ca="1" si="2"/>
        <v>770</v>
      </c>
      <c r="Z74" s="23">
        <f t="shared" ca="1" si="3"/>
        <v>4833.5437562892548</v>
      </c>
      <c r="AA74" s="24" cm="1">
        <f t="array" aca="1" ref="AA74" ca="1">_xll.RiskPert($B$27,$C$27,$D$27)</f>
        <v>99.666666666666671</v>
      </c>
      <c r="AB74" s="24">
        <f t="shared" ca="1" si="17"/>
        <v>4933.2104229559218</v>
      </c>
      <c r="AC74" s="25">
        <f t="shared" ca="1" si="4"/>
        <v>0</v>
      </c>
      <c r="AD74" s="15" cm="1">
        <f t="array" aca="1" ref="AD74" ca="1">IF(MOD(ROW()-42, 8) = 0,INDEX(AB:AB,ROW()),INDEX(AF:AF,ROW()-1))</f>
        <v>4933.2104229559218</v>
      </c>
      <c r="AE74" s="16" cm="1">
        <f t="array" aca="1" ref="AE74" ca="1">_xll.RiskUniform($B$30,$D$30)</f>
        <v>25</v>
      </c>
      <c r="AF74" s="16">
        <f t="shared" ca="1" si="32"/>
        <v>4958.2104229559218</v>
      </c>
      <c r="AG74" s="17">
        <f t="shared" ca="1" si="5"/>
        <v>99.66666666666697</v>
      </c>
      <c r="AH74" s="96" t="str">
        <f t="shared" ca="1" si="6"/>
        <v>Not Yet</v>
      </c>
      <c r="AI74" s="100">
        <f t="shared" ca="1" si="18"/>
        <v>1658.2104229559218</v>
      </c>
      <c r="AJ74" s="101" cm="1">
        <f t="array" aca="1" ref="AJ74" ca="1">_xll.RiskBernoulli(0.02)</f>
        <v>0.02</v>
      </c>
      <c r="AK74" s="48">
        <f t="shared" ca="1" si="19"/>
        <v>1658.2104229559218</v>
      </c>
      <c r="AL74" s="48">
        <f t="shared" ca="1" si="7"/>
        <v>370</v>
      </c>
      <c r="AM74" s="48">
        <f t="shared" ca="1" si="8"/>
        <v>100</v>
      </c>
      <c r="AN74" s="48">
        <f t="shared" ca="1" si="9"/>
        <v>770</v>
      </c>
      <c r="AO74" s="49">
        <f t="shared" ca="1" si="10"/>
        <v>99.66666666666697</v>
      </c>
      <c r="AP74" s="50">
        <f t="shared" ca="1" si="11"/>
        <v>0.02</v>
      </c>
      <c r="AQ74" s="48" t="str">
        <f t="shared" ca="1" si="20"/>
        <v/>
      </c>
      <c r="AR74" s="48">
        <f t="shared" ca="1" si="21"/>
        <v>1658.2104229559216</v>
      </c>
    </row>
    <row r="75" spans="2:44" x14ac:dyDescent="0.25">
      <c r="B75" s="9">
        <v>34</v>
      </c>
      <c r="C75" s="26" cm="1">
        <f t="array" aca="1" ref="C75" ca="1">_xll.RiskGamma(1,1/$B$5)</f>
        <v>100</v>
      </c>
      <c r="D75" s="27">
        <f t="shared" ca="1" si="22"/>
        <v>3400</v>
      </c>
      <c r="E75" s="18">
        <f t="shared" ca="1" si="23"/>
        <v>3730</v>
      </c>
      <c r="F75" s="6" cm="1">
        <f t="array" aca="1" ref="F75" ca="1">_xll.RiskPert($B$8,$E$8,$D$8)</f>
        <v>50</v>
      </c>
      <c r="G75" s="6">
        <f t="shared" ca="1" si="24"/>
        <v>3780</v>
      </c>
      <c r="H75" s="19">
        <f t="shared" ca="1" si="12"/>
        <v>380</v>
      </c>
      <c r="I75" s="26">
        <f t="shared" ca="1" si="25"/>
        <v>3780</v>
      </c>
      <c r="J75" s="7" cm="1">
        <f t="array" aca="1" ref="J75" ca="1">_xll.RiskUniform(_xll.RiskSimtable($B$12:$B$13),_xll.RiskSimtable($D$12:$D$13))</f>
        <v>60</v>
      </c>
      <c r="K75" s="7">
        <f t="shared" ca="1" si="26"/>
        <v>3840</v>
      </c>
      <c r="L75" s="27">
        <f t="shared" ca="1" si="27"/>
        <v>0</v>
      </c>
      <c r="M75" s="18">
        <f t="shared" ca="1" si="33"/>
        <v>3840</v>
      </c>
      <c r="N75" s="6" cm="1">
        <f t="array" aca="1" ref="N75" ca="1">_xll.RiskWeibull($B$15,$C$15)</f>
        <v>93.543756289254645</v>
      </c>
      <c r="O75" s="6">
        <f t="shared" ca="1" si="29"/>
        <v>3933.5437562892548</v>
      </c>
      <c r="P75" s="19">
        <f t="shared" ca="1" si="13"/>
        <v>0</v>
      </c>
      <c r="Q75" s="26">
        <f t="shared" ca="1" si="30"/>
        <v>3933.5437562892548</v>
      </c>
      <c r="R75" s="7" cm="1">
        <f t="array" aca="1" ref="R75" ca="1">_xll.RiskGamma($B$18,1/$C$18)</f>
        <v>100</v>
      </c>
      <c r="S75" s="7" cm="1">
        <f t="array" aca="1" ref="S75" ca="1">_xll.RiskUniform($B$21,$C$21)</f>
        <v>20</v>
      </c>
      <c r="T75" s="7">
        <f t="shared" ca="1" si="31"/>
        <v>4053.5437562892548</v>
      </c>
      <c r="U75" s="27">
        <f t="shared" ca="1" si="14"/>
        <v>100</v>
      </c>
      <c r="V75" s="18">
        <f t="shared" ref="V75:V81" ca="1" si="37">$T$81</f>
        <v>4713.5437562892548</v>
      </c>
      <c r="W75" s="6">
        <f t="shared" si="16"/>
        <v>120</v>
      </c>
      <c r="X75" s="6">
        <f t="shared" ca="1" si="1"/>
        <v>4833.5437562892548</v>
      </c>
      <c r="Y75" s="19">
        <f t="shared" ca="1" si="2"/>
        <v>660</v>
      </c>
      <c r="Z75" s="26">
        <f t="shared" ca="1" si="3"/>
        <v>4833.5437562892548</v>
      </c>
      <c r="AA75" s="7" cm="1">
        <f t="array" aca="1" ref="AA75" ca="1">_xll.RiskPert($B$27,$C$27,$D$27)</f>
        <v>99.666666666666671</v>
      </c>
      <c r="AB75" s="7">
        <f t="shared" ca="1" si="17"/>
        <v>4933.2104229559218</v>
      </c>
      <c r="AC75" s="27">
        <f t="shared" ca="1" si="4"/>
        <v>0</v>
      </c>
      <c r="AD75" s="18" cm="1">
        <f t="array" aca="1" ref="AD75" ca="1">IF(MOD(ROW()-42, 8) = 0,INDEX(AB:AB,ROW()),INDEX(AF:AF,ROW()-1))</f>
        <v>4958.2104229559218</v>
      </c>
      <c r="AE75" s="6" cm="1">
        <f t="array" aca="1" ref="AE75" ca="1">_xll.RiskUniform($B$30,$D$30)</f>
        <v>25</v>
      </c>
      <c r="AF75" s="6">
        <f t="shared" ca="1" si="32"/>
        <v>4983.2104229559218</v>
      </c>
      <c r="AG75" s="19">
        <f t="shared" ca="1" si="5"/>
        <v>124.66666666666697</v>
      </c>
      <c r="AH75" s="97" t="str">
        <f t="shared" ca="1" si="6"/>
        <v>Not Yet</v>
      </c>
      <c r="AI75" s="100">
        <f t="shared" ca="1" si="18"/>
        <v>1583.2104229559218</v>
      </c>
      <c r="AJ75" s="102" cm="1">
        <f t="array" aca="1" ref="AJ75" ca="1">_xll.RiskBernoulli(0.02)</f>
        <v>0.02</v>
      </c>
      <c r="AK75" s="50">
        <f t="shared" ca="1" si="19"/>
        <v>1583.2104229559218</v>
      </c>
      <c r="AL75" s="50">
        <f t="shared" ca="1" si="7"/>
        <v>380</v>
      </c>
      <c r="AM75" s="50">
        <f t="shared" ca="1" si="8"/>
        <v>100</v>
      </c>
      <c r="AN75" s="50">
        <f t="shared" ca="1" si="9"/>
        <v>660</v>
      </c>
      <c r="AO75" s="51">
        <f t="shared" ca="1" si="10"/>
        <v>124.66666666666697</v>
      </c>
      <c r="AP75" s="50">
        <f t="shared" ca="1" si="11"/>
        <v>0.02</v>
      </c>
      <c r="AQ75" s="50" t="str">
        <f t="shared" ca="1" si="20"/>
        <v/>
      </c>
      <c r="AR75" s="50">
        <f t="shared" ca="1" si="21"/>
        <v>1583.2104229559216</v>
      </c>
    </row>
    <row r="76" spans="2:44" x14ac:dyDescent="0.25">
      <c r="B76" s="9">
        <v>35</v>
      </c>
      <c r="C76" s="26" cm="1">
        <f t="array" aca="1" ref="C76" ca="1">_xll.RiskGamma(1,1/$B$5)</f>
        <v>100</v>
      </c>
      <c r="D76" s="27">
        <f t="shared" ca="1" si="22"/>
        <v>3500</v>
      </c>
      <c r="E76" s="18">
        <f t="shared" ca="1" si="23"/>
        <v>3840</v>
      </c>
      <c r="F76" s="6" cm="1">
        <f t="array" aca="1" ref="F76" ca="1">_xll.RiskPert($B$8,$E$8,$D$8)</f>
        <v>50</v>
      </c>
      <c r="G76" s="6">
        <f t="shared" ca="1" si="24"/>
        <v>3890</v>
      </c>
      <c r="H76" s="19">
        <f t="shared" ca="1" si="12"/>
        <v>390</v>
      </c>
      <c r="I76" s="26">
        <f t="shared" ca="1" si="25"/>
        <v>3890</v>
      </c>
      <c r="J76" s="7" cm="1">
        <f t="array" aca="1" ref="J76" ca="1">_xll.RiskUniform(_xll.RiskSimtable($B$12:$B$13),_xll.RiskSimtable($D$12:$D$13))</f>
        <v>60</v>
      </c>
      <c r="K76" s="7">
        <f t="shared" ca="1" si="26"/>
        <v>3950</v>
      </c>
      <c r="L76" s="27">
        <f t="shared" ca="1" si="27"/>
        <v>0</v>
      </c>
      <c r="M76" s="18">
        <f t="shared" ca="1" si="33"/>
        <v>3950</v>
      </c>
      <c r="N76" s="6" cm="1">
        <f t="array" aca="1" ref="N76" ca="1">_xll.RiskWeibull($B$15,$C$15)</f>
        <v>93.543756289254645</v>
      </c>
      <c r="O76" s="6">
        <f t="shared" ca="1" si="29"/>
        <v>4043.5437562892548</v>
      </c>
      <c r="P76" s="19">
        <f t="shared" ca="1" si="13"/>
        <v>0</v>
      </c>
      <c r="Q76" s="26">
        <f t="shared" ca="1" si="30"/>
        <v>4043.5437562892548</v>
      </c>
      <c r="R76" s="7" cm="1">
        <f t="array" aca="1" ref="R76" ca="1">_xll.RiskGamma($B$18,1/$C$18)</f>
        <v>100</v>
      </c>
      <c r="S76" s="7" cm="1">
        <f t="array" aca="1" ref="S76" ca="1">_xll.RiskUniform($B$21,$C$21)</f>
        <v>20</v>
      </c>
      <c r="T76" s="7">
        <f t="shared" ca="1" si="31"/>
        <v>4163.5437562892548</v>
      </c>
      <c r="U76" s="27">
        <f t="shared" ca="1" si="14"/>
        <v>100</v>
      </c>
      <c r="V76" s="18">
        <f t="shared" ca="1" si="37"/>
        <v>4713.5437562892548</v>
      </c>
      <c r="W76" s="6">
        <f t="shared" si="16"/>
        <v>120</v>
      </c>
      <c r="X76" s="6">
        <f t="shared" ca="1" si="1"/>
        <v>4833.5437562892548</v>
      </c>
      <c r="Y76" s="19">
        <f t="shared" ca="1" si="2"/>
        <v>550</v>
      </c>
      <c r="Z76" s="26">
        <f t="shared" ca="1" si="3"/>
        <v>4833.5437562892548</v>
      </c>
      <c r="AA76" s="7" cm="1">
        <f t="array" aca="1" ref="AA76" ca="1">_xll.RiskPert($B$27,$C$27,$D$27)</f>
        <v>99.666666666666671</v>
      </c>
      <c r="AB76" s="7">
        <f t="shared" ca="1" si="17"/>
        <v>4933.2104229559218</v>
      </c>
      <c r="AC76" s="27">
        <f t="shared" ca="1" si="4"/>
        <v>0</v>
      </c>
      <c r="AD76" s="18" cm="1">
        <f t="array" aca="1" ref="AD76" ca="1">IF(MOD(ROW()-42, 8) = 0,INDEX(AB:AB,ROW()),INDEX(AF:AF,ROW()-1))</f>
        <v>4983.2104229559218</v>
      </c>
      <c r="AE76" s="6" cm="1">
        <f t="array" aca="1" ref="AE76" ca="1">_xll.RiskUniform($B$30,$D$30)</f>
        <v>25</v>
      </c>
      <c r="AF76" s="6">
        <f t="shared" ca="1" si="32"/>
        <v>5008.2104229559218</v>
      </c>
      <c r="AG76" s="19">
        <f t="shared" ca="1" si="5"/>
        <v>149.66666666666697</v>
      </c>
      <c r="AH76" s="97" t="str">
        <f t="shared" ca="1" si="6"/>
        <v>Not Yet</v>
      </c>
      <c r="AI76" s="100">
        <f t="shared" ca="1" si="18"/>
        <v>1508.2104229559218</v>
      </c>
      <c r="AJ76" s="102" cm="1">
        <f t="array" aca="1" ref="AJ76" ca="1">_xll.RiskBernoulli(0.02)</f>
        <v>0.02</v>
      </c>
      <c r="AK76" s="50">
        <f t="shared" ca="1" si="19"/>
        <v>1508.2104229559218</v>
      </c>
      <c r="AL76" s="50">
        <f t="shared" ca="1" si="7"/>
        <v>390</v>
      </c>
      <c r="AM76" s="50">
        <f t="shared" ca="1" si="8"/>
        <v>100</v>
      </c>
      <c r="AN76" s="50">
        <f t="shared" ca="1" si="9"/>
        <v>550</v>
      </c>
      <c r="AO76" s="51">
        <f t="shared" ca="1" si="10"/>
        <v>149.66666666666697</v>
      </c>
      <c r="AP76" s="50">
        <f t="shared" ca="1" si="11"/>
        <v>0.02</v>
      </c>
      <c r="AQ76" s="50" t="str">
        <f t="shared" ca="1" si="20"/>
        <v/>
      </c>
      <c r="AR76" s="50">
        <f t="shared" ca="1" si="21"/>
        <v>1508.2104229559216</v>
      </c>
    </row>
    <row r="77" spans="2:44" x14ac:dyDescent="0.25">
      <c r="B77" s="9">
        <v>36</v>
      </c>
      <c r="C77" s="26" cm="1">
        <f t="array" aca="1" ref="C77" ca="1">_xll.RiskGamma(1,1/$B$5)</f>
        <v>100</v>
      </c>
      <c r="D77" s="27">
        <f t="shared" ca="1" si="22"/>
        <v>3600</v>
      </c>
      <c r="E77" s="18">
        <f t="shared" ca="1" si="23"/>
        <v>3950</v>
      </c>
      <c r="F77" s="6" cm="1">
        <f t="array" aca="1" ref="F77" ca="1">_xll.RiskPert($B$8,$E$8,$D$8)</f>
        <v>50</v>
      </c>
      <c r="G77" s="6">
        <f t="shared" ca="1" si="24"/>
        <v>4000</v>
      </c>
      <c r="H77" s="19">
        <f t="shared" ca="1" si="12"/>
        <v>400</v>
      </c>
      <c r="I77" s="26">
        <f t="shared" ca="1" si="25"/>
        <v>4000</v>
      </c>
      <c r="J77" s="7" cm="1">
        <f t="array" aca="1" ref="J77" ca="1">_xll.RiskUniform(_xll.RiskSimtable($B$12:$B$13),_xll.RiskSimtable($D$12:$D$13))</f>
        <v>60</v>
      </c>
      <c r="K77" s="7">
        <f t="shared" ca="1" si="26"/>
        <v>4060</v>
      </c>
      <c r="L77" s="27">
        <f t="shared" ca="1" si="27"/>
        <v>0</v>
      </c>
      <c r="M77" s="18">
        <f t="shared" ca="1" si="33"/>
        <v>4060</v>
      </c>
      <c r="N77" s="6" cm="1">
        <f t="array" aca="1" ref="N77" ca="1">_xll.RiskWeibull($B$15,$C$15)</f>
        <v>93.543756289254645</v>
      </c>
      <c r="O77" s="6">
        <f t="shared" ca="1" si="29"/>
        <v>4153.5437562892548</v>
      </c>
      <c r="P77" s="19">
        <f t="shared" ca="1" si="13"/>
        <v>0</v>
      </c>
      <c r="Q77" s="26">
        <f t="shared" ca="1" si="30"/>
        <v>4153.5437562892548</v>
      </c>
      <c r="R77" s="7" cm="1">
        <f t="array" aca="1" ref="R77" ca="1">_xll.RiskGamma($B$18,1/$C$18)</f>
        <v>100</v>
      </c>
      <c r="S77" s="7" cm="1">
        <f t="array" aca="1" ref="S77" ca="1">_xll.RiskUniform($B$21,$C$21)</f>
        <v>20</v>
      </c>
      <c r="T77" s="7">
        <f t="shared" ca="1" si="31"/>
        <v>4273.5437562892548</v>
      </c>
      <c r="U77" s="27">
        <f t="shared" ca="1" si="14"/>
        <v>100</v>
      </c>
      <c r="V77" s="18">
        <f t="shared" ca="1" si="37"/>
        <v>4713.5437562892548</v>
      </c>
      <c r="W77" s="6">
        <f t="shared" si="16"/>
        <v>120</v>
      </c>
      <c r="X77" s="6">
        <f t="shared" ca="1" si="1"/>
        <v>4833.5437562892548</v>
      </c>
      <c r="Y77" s="19">
        <f t="shared" ca="1" si="2"/>
        <v>440</v>
      </c>
      <c r="Z77" s="26">
        <f t="shared" ca="1" si="3"/>
        <v>4833.5437562892548</v>
      </c>
      <c r="AA77" s="7" cm="1">
        <f t="array" aca="1" ref="AA77" ca="1">_xll.RiskPert($B$27,$C$27,$D$27)</f>
        <v>99.666666666666671</v>
      </c>
      <c r="AB77" s="7">
        <f t="shared" ca="1" si="17"/>
        <v>4933.2104229559218</v>
      </c>
      <c r="AC77" s="27">
        <f t="shared" ca="1" si="4"/>
        <v>0</v>
      </c>
      <c r="AD77" s="18" cm="1">
        <f t="array" aca="1" ref="AD77" ca="1">IF(MOD(ROW()-42, 8) = 0,INDEX(AB:AB,ROW()),INDEX(AF:AF,ROW()-1))</f>
        <v>5008.2104229559218</v>
      </c>
      <c r="AE77" s="6" cm="1">
        <f t="array" aca="1" ref="AE77" ca="1">_xll.RiskUniform($B$30,$D$30)</f>
        <v>25</v>
      </c>
      <c r="AF77" s="6">
        <f t="shared" ca="1" si="32"/>
        <v>5033.2104229559218</v>
      </c>
      <c r="AG77" s="19">
        <f t="shared" ca="1" si="5"/>
        <v>174.66666666666697</v>
      </c>
      <c r="AH77" s="97" t="str">
        <f t="shared" ca="1" si="6"/>
        <v>Not Yet</v>
      </c>
      <c r="AI77" s="100">
        <f t="shared" ca="1" si="18"/>
        <v>1433.2104229559218</v>
      </c>
      <c r="AJ77" s="102" cm="1">
        <f t="array" aca="1" ref="AJ77" ca="1">_xll.RiskBernoulli(0.02)</f>
        <v>0.02</v>
      </c>
      <c r="AK77" s="50">
        <f t="shared" ca="1" si="19"/>
        <v>1433.2104229559218</v>
      </c>
      <c r="AL77" s="50">
        <f t="shared" ca="1" si="7"/>
        <v>400</v>
      </c>
      <c r="AM77" s="50">
        <f t="shared" ca="1" si="8"/>
        <v>100</v>
      </c>
      <c r="AN77" s="50">
        <f t="shared" ca="1" si="9"/>
        <v>440</v>
      </c>
      <c r="AO77" s="51">
        <f t="shared" ca="1" si="10"/>
        <v>174.66666666666697</v>
      </c>
      <c r="AP77" s="50">
        <f t="shared" ca="1" si="11"/>
        <v>0.02</v>
      </c>
      <c r="AQ77" s="50">
        <f t="shared" ca="1" si="20"/>
        <v>1</v>
      </c>
      <c r="AR77" s="50">
        <f t="shared" ca="1" si="21"/>
        <v>1433.2104229559216</v>
      </c>
    </row>
    <row r="78" spans="2:44" x14ac:dyDescent="0.25">
      <c r="B78" s="9">
        <v>37</v>
      </c>
      <c r="C78" s="26" cm="1">
        <f t="array" aca="1" ref="C78" ca="1">_xll.RiskGamma(1,1/$B$5)</f>
        <v>100</v>
      </c>
      <c r="D78" s="27">
        <f t="shared" ca="1" si="22"/>
        <v>3700</v>
      </c>
      <c r="E78" s="18">
        <f t="shared" ca="1" si="23"/>
        <v>4060</v>
      </c>
      <c r="F78" s="6" cm="1">
        <f t="array" aca="1" ref="F78" ca="1">_xll.RiskPert($B$8,$E$8,$D$8)</f>
        <v>50</v>
      </c>
      <c r="G78" s="6">
        <f t="shared" ca="1" si="24"/>
        <v>4110</v>
      </c>
      <c r="H78" s="19">
        <f t="shared" ca="1" si="12"/>
        <v>410</v>
      </c>
      <c r="I78" s="26">
        <f t="shared" ca="1" si="25"/>
        <v>4110</v>
      </c>
      <c r="J78" s="7" cm="1">
        <f t="array" aca="1" ref="J78" ca="1">_xll.RiskUniform(_xll.RiskSimtable($B$12:$B$13),_xll.RiskSimtable($D$12:$D$13))</f>
        <v>60</v>
      </c>
      <c r="K78" s="7">
        <f t="shared" ca="1" si="26"/>
        <v>4170</v>
      </c>
      <c r="L78" s="27">
        <f t="shared" ca="1" si="27"/>
        <v>0</v>
      </c>
      <c r="M78" s="18">
        <f t="shared" ca="1" si="33"/>
        <v>4170</v>
      </c>
      <c r="N78" s="6" cm="1">
        <f t="array" aca="1" ref="N78" ca="1">_xll.RiskWeibull($B$15,$C$15)</f>
        <v>93.543756289254645</v>
      </c>
      <c r="O78" s="6">
        <f t="shared" ca="1" si="29"/>
        <v>4263.5437562892548</v>
      </c>
      <c r="P78" s="19">
        <f t="shared" ca="1" si="13"/>
        <v>0</v>
      </c>
      <c r="Q78" s="26">
        <f t="shared" ca="1" si="30"/>
        <v>4263.5437562892548</v>
      </c>
      <c r="R78" s="7" cm="1">
        <f t="array" aca="1" ref="R78" ca="1">_xll.RiskGamma($B$18,1/$C$18)</f>
        <v>100</v>
      </c>
      <c r="S78" s="7" cm="1">
        <f t="array" aca="1" ref="S78" ca="1">_xll.RiskUniform($B$21,$C$21)</f>
        <v>20</v>
      </c>
      <c r="T78" s="7">
        <f t="shared" ca="1" si="31"/>
        <v>4383.5437562892548</v>
      </c>
      <c r="U78" s="27">
        <f t="shared" ca="1" si="14"/>
        <v>100</v>
      </c>
      <c r="V78" s="18">
        <f t="shared" ca="1" si="37"/>
        <v>4713.5437562892548</v>
      </c>
      <c r="W78" s="6">
        <f t="shared" si="16"/>
        <v>120</v>
      </c>
      <c r="X78" s="6">
        <f t="shared" ca="1" si="1"/>
        <v>4833.5437562892548</v>
      </c>
      <c r="Y78" s="19">
        <f t="shared" ca="1" si="2"/>
        <v>330</v>
      </c>
      <c r="Z78" s="26">
        <f t="shared" ca="1" si="3"/>
        <v>4833.5437562892548</v>
      </c>
      <c r="AA78" s="7" cm="1">
        <f t="array" aca="1" ref="AA78" ca="1">_xll.RiskPert($B$27,$C$27,$D$27)</f>
        <v>99.666666666666671</v>
      </c>
      <c r="AB78" s="7">
        <f t="shared" ca="1" si="17"/>
        <v>4933.2104229559218</v>
      </c>
      <c r="AC78" s="27">
        <f t="shared" ca="1" si="4"/>
        <v>0</v>
      </c>
      <c r="AD78" s="18" cm="1">
        <f t="array" aca="1" ref="AD78" ca="1">IF(MOD(ROW()-42, 8) = 0,INDEX(AB:AB,ROW()),INDEX(AF:AF,ROW()-1))</f>
        <v>5033.2104229559218</v>
      </c>
      <c r="AE78" s="6" cm="1">
        <f t="array" aca="1" ref="AE78" ca="1">_xll.RiskUniform($B$30,$D$30)</f>
        <v>25</v>
      </c>
      <c r="AF78" s="6">
        <f t="shared" ca="1" si="32"/>
        <v>5058.2104229559218</v>
      </c>
      <c r="AG78" s="19">
        <f t="shared" ca="1" si="5"/>
        <v>199.66666666666697</v>
      </c>
      <c r="AH78" s="97" t="str">
        <f t="shared" ca="1" si="6"/>
        <v>Not Yet</v>
      </c>
      <c r="AI78" s="100">
        <f t="shared" ca="1" si="18"/>
        <v>1358.2104229559218</v>
      </c>
      <c r="AJ78" s="102" cm="1">
        <f t="array" aca="1" ref="AJ78" ca="1">_xll.RiskBernoulli(0.02)</f>
        <v>0.02</v>
      </c>
      <c r="AK78" s="50">
        <f t="shared" ca="1" si="19"/>
        <v>1358.2104229559218</v>
      </c>
      <c r="AL78" s="50">
        <f t="shared" ca="1" si="7"/>
        <v>410</v>
      </c>
      <c r="AM78" s="50">
        <f t="shared" ca="1" si="8"/>
        <v>100</v>
      </c>
      <c r="AN78" s="50">
        <f t="shared" ca="1" si="9"/>
        <v>330</v>
      </c>
      <c r="AO78" s="51">
        <f t="shared" ca="1" si="10"/>
        <v>199.66666666666697</v>
      </c>
      <c r="AP78" s="50">
        <f t="shared" ca="1" si="11"/>
        <v>0.02</v>
      </c>
      <c r="AQ78" s="50">
        <f t="shared" ca="1" si="20"/>
        <v>1</v>
      </c>
      <c r="AR78" s="50">
        <f t="shared" ca="1" si="21"/>
        <v>1358.2104229559216</v>
      </c>
    </row>
    <row r="79" spans="2:44" x14ac:dyDescent="0.25">
      <c r="B79" s="9">
        <v>38</v>
      </c>
      <c r="C79" s="26" cm="1">
        <f t="array" aca="1" ref="C79" ca="1">_xll.RiskGamma(1,1/$B$5)</f>
        <v>100</v>
      </c>
      <c r="D79" s="27">
        <f t="shared" ca="1" si="22"/>
        <v>3800</v>
      </c>
      <c r="E79" s="18">
        <f t="shared" ca="1" si="23"/>
        <v>4170</v>
      </c>
      <c r="F79" s="6" cm="1">
        <f t="array" aca="1" ref="F79" ca="1">_xll.RiskPert($B$8,$E$8,$D$8)</f>
        <v>50</v>
      </c>
      <c r="G79" s="6">
        <f t="shared" ca="1" si="24"/>
        <v>4220</v>
      </c>
      <c r="H79" s="19">
        <f t="shared" ca="1" si="12"/>
        <v>420</v>
      </c>
      <c r="I79" s="26">
        <f t="shared" ca="1" si="25"/>
        <v>4220</v>
      </c>
      <c r="J79" s="7" cm="1">
        <f t="array" aca="1" ref="J79" ca="1">_xll.RiskUniform(_xll.RiskSimtable($B$12:$B$13),_xll.RiskSimtable($D$12:$D$13))</f>
        <v>60</v>
      </c>
      <c r="K79" s="7">
        <f t="shared" ca="1" si="26"/>
        <v>4280</v>
      </c>
      <c r="L79" s="27">
        <f t="shared" ca="1" si="27"/>
        <v>0</v>
      </c>
      <c r="M79" s="18">
        <f t="shared" ca="1" si="33"/>
        <v>4280</v>
      </c>
      <c r="N79" s="6" cm="1">
        <f t="array" aca="1" ref="N79" ca="1">_xll.RiskWeibull($B$15,$C$15)</f>
        <v>93.543756289254645</v>
      </c>
      <c r="O79" s="6">
        <f t="shared" ca="1" si="29"/>
        <v>4373.5437562892548</v>
      </c>
      <c r="P79" s="19">
        <f t="shared" ca="1" si="13"/>
        <v>0</v>
      </c>
      <c r="Q79" s="26">
        <f t="shared" ca="1" si="30"/>
        <v>4373.5437562892548</v>
      </c>
      <c r="R79" s="7" cm="1">
        <f t="array" aca="1" ref="R79" ca="1">_xll.RiskGamma($B$18,1/$C$18)</f>
        <v>100</v>
      </c>
      <c r="S79" s="7" cm="1">
        <f t="array" aca="1" ref="S79" ca="1">_xll.RiskUniform($B$21,$C$21)</f>
        <v>20</v>
      </c>
      <c r="T79" s="7">
        <f t="shared" ca="1" si="31"/>
        <v>4493.5437562892548</v>
      </c>
      <c r="U79" s="27">
        <f t="shared" ca="1" si="14"/>
        <v>100</v>
      </c>
      <c r="V79" s="18">
        <f t="shared" ca="1" si="37"/>
        <v>4713.5437562892548</v>
      </c>
      <c r="W79" s="6">
        <f t="shared" si="16"/>
        <v>120</v>
      </c>
      <c r="X79" s="6">
        <f t="shared" ca="1" si="1"/>
        <v>4833.5437562892548</v>
      </c>
      <c r="Y79" s="19">
        <f t="shared" ca="1" si="2"/>
        <v>220</v>
      </c>
      <c r="Z79" s="26">
        <f t="shared" ca="1" si="3"/>
        <v>4833.5437562892548</v>
      </c>
      <c r="AA79" s="7" cm="1">
        <f t="array" aca="1" ref="AA79" ca="1">_xll.RiskPert($B$27,$C$27,$D$27)</f>
        <v>99.666666666666671</v>
      </c>
      <c r="AB79" s="7">
        <f t="shared" ca="1" si="17"/>
        <v>4933.2104229559218</v>
      </c>
      <c r="AC79" s="27">
        <f t="shared" ca="1" si="4"/>
        <v>0</v>
      </c>
      <c r="AD79" s="18" cm="1">
        <f t="array" aca="1" ref="AD79" ca="1">IF(MOD(ROW()-42, 8) = 0,INDEX(AB:AB,ROW()),INDEX(AF:AF,ROW()-1))</f>
        <v>5058.2104229559218</v>
      </c>
      <c r="AE79" s="6" cm="1">
        <f t="array" aca="1" ref="AE79" ca="1">_xll.RiskUniform($B$30,$D$30)</f>
        <v>25</v>
      </c>
      <c r="AF79" s="6">
        <f t="shared" ca="1" si="32"/>
        <v>5083.2104229559218</v>
      </c>
      <c r="AG79" s="19">
        <f t="shared" ca="1" si="5"/>
        <v>224.66666666666697</v>
      </c>
      <c r="AH79" s="97" t="str">
        <f t="shared" ca="1" si="6"/>
        <v>Not Yet</v>
      </c>
      <c r="AI79" s="100">
        <f t="shared" ca="1" si="18"/>
        <v>1283.2104229559218</v>
      </c>
      <c r="AJ79" s="102" cm="1">
        <f t="array" aca="1" ref="AJ79" ca="1">_xll.RiskBernoulli(0.02)</f>
        <v>0.02</v>
      </c>
      <c r="AK79" s="50">
        <f t="shared" ca="1" si="19"/>
        <v>1283.2104229559218</v>
      </c>
      <c r="AL79" s="50">
        <f t="shared" ca="1" si="7"/>
        <v>420</v>
      </c>
      <c r="AM79" s="50">
        <f t="shared" ca="1" si="8"/>
        <v>100</v>
      </c>
      <c r="AN79" s="50">
        <f t="shared" ca="1" si="9"/>
        <v>220</v>
      </c>
      <c r="AO79" s="51">
        <f t="shared" ca="1" si="10"/>
        <v>224.66666666666697</v>
      </c>
      <c r="AP79" s="50">
        <f t="shared" ca="1" si="11"/>
        <v>0.02</v>
      </c>
      <c r="AQ79" s="50">
        <f t="shared" ca="1" si="20"/>
        <v>1</v>
      </c>
      <c r="AR79" s="50">
        <f t="shared" ca="1" si="21"/>
        <v>1283.2104229559216</v>
      </c>
    </row>
    <row r="80" spans="2:44" x14ac:dyDescent="0.25">
      <c r="B80" s="9">
        <v>39</v>
      </c>
      <c r="C80" s="26" cm="1">
        <f t="array" aca="1" ref="C80" ca="1">_xll.RiskGamma(1,1/$B$5)</f>
        <v>100</v>
      </c>
      <c r="D80" s="27">
        <f t="shared" ca="1" si="22"/>
        <v>3900</v>
      </c>
      <c r="E80" s="18">
        <f t="shared" ca="1" si="23"/>
        <v>4280</v>
      </c>
      <c r="F80" s="6" cm="1">
        <f t="array" aca="1" ref="F80" ca="1">_xll.RiskPert($B$8,$E$8,$D$8)</f>
        <v>50</v>
      </c>
      <c r="G80" s="6">
        <f t="shared" ca="1" si="24"/>
        <v>4330</v>
      </c>
      <c r="H80" s="19">
        <f t="shared" ca="1" si="12"/>
        <v>430</v>
      </c>
      <c r="I80" s="26">
        <f t="shared" ca="1" si="25"/>
        <v>4330</v>
      </c>
      <c r="J80" s="7" cm="1">
        <f t="array" aca="1" ref="J80" ca="1">_xll.RiskUniform(_xll.RiskSimtable($B$12:$B$13),_xll.RiskSimtable($D$12:$D$13))</f>
        <v>60</v>
      </c>
      <c r="K80" s="7">
        <f t="shared" ca="1" si="26"/>
        <v>4390</v>
      </c>
      <c r="L80" s="27">
        <f t="shared" ca="1" si="27"/>
        <v>0</v>
      </c>
      <c r="M80" s="18">
        <f t="shared" ca="1" si="33"/>
        <v>4390</v>
      </c>
      <c r="N80" s="6" cm="1">
        <f t="array" aca="1" ref="N80" ca="1">_xll.RiskWeibull($B$15,$C$15)</f>
        <v>93.543756289254645</v>
      </c>
      <c r="O80" s="6">
        <f t="shared" ca="1" si="29"/>
        <v>4483.5437562892548</v>
      </c>
      <c r="P80" s="19">
        <f t="shared" ca="1" si="13"/>
        <v>0</v>
      </c>
      <c r="Q80" s="26">
        <f t="shared" ca="1" si="30"/>
        <v>4483.5437562892548</v>
      </c>
      <c r="R80" s="7" cm="1">
        <f t="array" aca="1" ref="R80" ca="1">_xll.RiskGamma($B$18,1/$C$18)</f>
        <v>100</v>
      </c>
      <c r="S80" s="7" cm="1">
        <f t="array" aca="1" ref="S80" ca="1">_xll.RiskUniform($B$21,$C$21)</f>
        <v>20</v>
      </c>
      <c r="T80" s="7">
        <f t="shared" ca="1" si="31"/>
        <v>4603.5437562892548</v>
      </c>
      <c r="U80" s="27">
        <f t="shared" ca="1" si="14"/>
        <v>100</v>
      </c>
      <c r="V80" s="18">
        <f t="shared" ca="1" si="37"/>
        <v>4713.5437562892548</v>
      </c>
      <c r="W80" s="6">
        <f t="shared" si="16"/>
        <v>120</v>
      </c>
      <c r="X80" s="6">
        <f t="shared" ca="1" si="1"/>
        <v>4833.5437562892548</v>
      </c>
      <c r="Y80" s="19">
        <f t="shared" ca="1" si="2"/>
        <v>110</v>
      </c>
      <c r="Z80" s="26">
        <f t="shared" ca="1" si="3"/>
        <v>4833.5437562892548</v>
      </c>
      <c r="AA80" s="7" cm="1">
        <f t="array" aca="1" ref="AA80" ca="1">_xll.RiskPert($B$27,$C$27,$D$27)</f>
        <v>99.666666666666671</v>
      </c>
      <c r="AB80" s="7">
        <f t="shared" ca="1" si="17"/>
        <v>4933.2104229559218</v>
      </c>
      <c r="AC80" s="27">
        <f t="shared" ca="1" si="4"/>
        <v>0</v>
      </c>
      <c r="AD80" s="18" cm="1">
        <f t="array" aca="1" ref="AD80" ca="1">IF(MOD(ROW()-42, 8) = 0,INDEX(AB:AB,ROW()),INDEX(AF:AF,ROW()-1))</f>
        <v>5083.2104229559218</v>
      </c>
      <c r="AE80" s="6" cm="1">
        <f t="array" aca="1" ref="AE80" ca="1">_xll.RiskUniform($B$30,$D$30)</f>
        <v>25</v>
      </c>
      <c r="AF80" s="6">
        <f t="shared" ca="1" si="32"/>
        <v>5108.2104229559218</v>
      </c>
      <c r="AG80" s="19">
        <f t="shared" ca="1" si="5"/>
        <v>249.66666666666697</v>
      </c>
      <c r="AH80" s="97" t="str">
        <f t="shared" ca="1" si="6"/>
        <v>Not Yet</v>
      </c>
      <c r="AI80" s="100">
        <f t="shared" ca="1" si="18"/>
        <v>1208.2104229559218</v>
      </c>
      <c r="AJ80" s="102" cm="1">
        <f t="array" aca="1" ref="AJ80" ca="1">_xll.RiskBernoulli(0.02)</f>
        <v>0.02</v>
      </c>
      <c r="AK80" s="50">
        <f t="shared" ca="1" si="19"/>
        <v>1208.2104229559218</v>
      </c>
      <c r="AL80" s="50">
        <f t="shared" ca="1" si="7"/>
        <v>430</v>
      </c>
      <c r="AM80" s="50">
        <f t="shared" ca="1" si="8"/>
        <v>100</v>
      </c>
      <c r="AN80" s="50">
        <f t="shared" ca="1" si="9"/>
        <v>110</v>
      </c>
      <c r="AO80" s="51">
        <f t="shared" ca="1" si="10"/>
        <v>249.66666666666697</v>
      </c>
      <c r="AP80" s="50">
        <f t="shared" ca="1" si="11"/>
        <v>0.02</v>
      </c>
      <c r="AQ80" s="50">
        <f t="shared" ca="1" si="20"/>
        <v>1</v>
      </c>
      <c r="AR80" s="50">
        <f t="shared" ca="1" si="21"/>
        <v>1208.2104229559216</v>
      </c>
    </row>
    <row r="81" spans="2:44" x14ac:dyDescent="0.25">
      <c r="B81" s="10">
        <v>40</v>
      </c>
      <c r="C81" s="61" cm="1">
        <f t="array" aca="1" ref="C81" ca="1">_xll.RiskGamma(1,1/$B$5)</f>
        <v>100</v>
      </c>
      <c r="D81" s="29">
        <f t="shared" ca="1" si="22"/>
        <v>4000</v>
      </c>
      <c r="E81" s="20">
        <f t="shared" ca="1" si="23"/>
        <v>4390</v>
      </c>
      <c r="F81" s="21" cm="1">
        <f t="array" aca="1" ref="F81" ca="1">_xll.RiskPert($B$8,$E$8,$D$8)</f>
        <v>50</v>
      </c>
      <c r="G81" s="21">
        <f t="shared" ca="1" si="24"/>
        <v>4440</v>
      </c>
      <c r="H81" s="22">
        <f t="shared" ca="1" si="12"/>
        <v>440</v>
      </c>
      <c r="I81" s="61">
        <f t="shared" ca="1" si="25"/>
        <v>4440</v>
      </c>
      <c r="J81" s="28" cm="1">
        <f t="array" aca="1" ref="J81" ca="1">_xll.RiskUniform(_xll.RiskSimtable($B$12:$B$13),_xll.RiskSimtable($D$12:$D$13))</f>
        <v>60</v>
      </c>
      <c r="K81" s="28">
        <f t="shared" ca="1" si="26"/>
        <v>4500</v>
      </c>
      <c r="L81" s="29">
        <f t="shared" ca="1" si="27"/>
        <v>0</v>
      </c>
      <c r="M81" s="20">
        <f t="shared" ca="1" si="33"/>
        <v>4500</v>
      </c>
      <c r="N81" s="21" cm="1">
        <f t="array" aca="1" ref="N81" ca="1">_xll.RiskWeibull($B$15,$C$15)</f>
        <v>93.543756289254645</v>
      </c>
      <c r="O81" s="21">
        <f t="shared" ca="1" si="29"/>
        <v>4593.5437562892548</v>
      </c>
      <c r="P81" s="22">
        <f t="shared" ca="1" si="13"/>
        <v>0</v>
      </c>
      <c r="Q81" s="61">
        <f t="shared" ca="1" si="30"/>
        <v>4593.5437562892548</v>
      </c>
      <c r="R81" s="28" cm="1">
        <f t="array" aca="1" ref="R81" ca="1">_xll.RiskGamma($B$18,1/$C$18)</f>
        <v>100</v>
      </c>
      <c r="S81" s="28" cm="1">
        <f t="array" aca="1" ref="S81" ca="1">_xll.RiskUniform($B$21,$C$21)</f>
        <v>20</v>
      </c>
      <c r="T81" s="28">
        <f t="shared" ca="1" si="31"/>
        <v>4713.5437562892548</v>
      </c>
      <c r="U81" s="29">
        <f t="shared" ca="1" si="14"/>
        <v>100</v>
      </c>
      <c r="V81" s="20">
        <f t="shared" ca="1" si="37"/>
        <v>4713.5437562892548</v>
      </c>
      <c r="W81" s="21">
        <f t="shared" si="16"/>
        <v>120</v>
      </c>
      <c r="X81" s="21">
        <f t="shared" ca="1" si="1"/>
        <v>4833.5437562892548</v>
      </c>
      <c r="Y81" s="22">
        <f t="shared" ca="1" si="2"/>
        <v>0</v>
      </c>
      <c r="Z81" s="61">
        <f t="shared" ca="1" si="3"/>
        <v>4833.5437562892548</v>
      </c>
      <c r="AA81" s="28" cm="1">
        <f t="array" aca="1" ref="AA81" ca="1">_xll.RiskPert($B$27,$C$27,$D$27)</f>
        <v>99.666666666666671</v>
      </c>
      <c r="AB81" s="28">
        <f t="shared" ca="1" si="17"/>
        <v>4933.2104229559218</v>
      </c>
      <c r="AC81" s="29">
        <f t="shared" ca="1" si="4"/>
        <v>0</v>
      </c>
      <c r="AD81" s="20" cm="1">
        <f t="array" aca="1" ref="AD81" ca="1">IF(MOD(ROW()-42, 8) = 0,INDEX(AB:AB,ROW()),INDEX(AF:AF,ROW()-1))</f>
        <v>5108.2104229559218</v>
      </c>
      <c r="AE81" s="21" cm="1">
        <f t="array" aca="1" ref="AE81" ca="1">_xll.RiskUniform($B$30,$D$30)</f>
        <v>25</v>
      </c>
      <c r="AF81" s="21">
        <f t="shared" ca="1" si="32"/>
        <v>5133.2104229559218</v>
      </c>
      <c r="AG81" s="22">
        <f t="shared" ca="1" si="5"/>
        <v>274.66666666666697</v>
      </c>
      <c r="AH81" s="98" t="str">
        <f t="shared" ca="1" si="6"/>
        <v>Not Yet</v>
      </c>
      <c r="AI81" s="100">
        <f t="shared" ca="1" si="18"/>
        <v>1133.2104229559218</v>
      </c>
      <c r="AJ81" s="103" cm="1">
        <f t="array" aca="1" ref="AJ81" ca="1">_xll.RiskBernoulli(0.02)</f>
        <v>0.02</v>
      </c>
      <c r="AK81" s="52">
        <f t="shared" ca="1" si="19"/>
        <v>1133.2104229559218</v>
      </c>
      <c r="AL81" s="52">
        <f t="shared" ca="1" si="7"/>
        <v>440</v>
      </c>
      <c r="AM81" s="52">
        <f t="shared" ca="1" si="8"/>
        <v>100</v>
      </c>
      <c r="AN81" s="52">
        <f t="shared" ca="1" si="9"/>
        <v>0</v>
      </c>
      <c r="AO81" s="53">
        <f t="shared" ca="1" si="10"/>
        <v>274.66666666666697</v>
      </c>
      <c r="AP81" s="52">
        <f t="shared" ca="1" si="11"/>
        <v>0.02</v>
      </c>
      <c r="AQ81" s="52">
        <f t="shared" ca="1" si="20"/>
        <v>1</v>
      </c>
      <c r="AR81" s="52">
        <f t="shared" ca="1" si="21"/>
        <v>1133.2104229559216</v>
      </c>
    </row>
    <row r="82" spans="2:44" x14ac:dyDescent="0.25">
      <c r="B82" s="8">
        <v>41</v>
      </c>
      <c r="C82" s="23" cm="1">
        <f t="array" aca="1" ref="C82" ca="1">_xll.RiskGamma(1,1/$B$5)</f>
        <v>100</v>
      </c>
      <c r="D82" s="25">
        <f t="shared" ca="1" si="22"/>
        <v>4100</v>
      </c>
      <c r="E82" s="15">
        <f t="shared" ca="1" si="23"/>
        <v>4500</v>
      </c>
      <c r="F82" s="16" cm="1">
        <f t="array" aca="1" ref="F82" ca="1">_xll.RiskPert($B$8,$E$8,$D$8)</f>
        <v>50</v>
      </c>
      <c r="G82" s="16">
        <f t="shared" ca="1" si="24"/>
        <v>4550</v>
      </c>
      <c r="H82" s="17">
        <f t="shared" ca="1" si="12"/>
        <v>450</v>
      </c>
      <c r="I82" s="23">
        <f t="shared" ca="1" si="25"/>
        <v>4550</v>
      </c>
      <c r="J82" s="24" cm="1">
        <f t="array" aca="1" ref="J82" ca="1">_xll.RiskUniform(_xll.RiskSimtable($B$12:$B$13),_xll.RiskSimtable($D$12:$D$13))</f>
        <v>60</v>
      </c>
      <c r="K82" s="24">
        <f t="shared" ca="1" si="26"/>
        <v>4610</v>
      </c>
      <c r="L82" s="25">
        <f t="shared" ca="1" si="27"/>
        <v>0</v>
      </c>
      <c r="M82" s="15">
        <f t="shared" ca="1" si="33"/>
        <v>4610</v>
      </c>
      <c r="N82" s="16" cm="1">
        <f t="array" aca="1" ref="N82" ca="1">_xll.RiskWeibull($B$15,$C$15)</f>
        <v>93.543756289254645</v>
      </c>
      <c r="O82" s="16">
        <f t="shared" ca="1" si="29"/>
        <v>4703.5437562892548</v>
      </c>
      <c r="P82" s="17">
        <f t="shared" ca="1" si="13"/>
        <v>0</v>
      </c>
      <c r="Q82" s="23">
        <f t="shared" ca="1" si="30"/>
        <v>4703.5437562892548</v>
      </c>
      <c r="R82" s="24" cm="1">
        <f t="array" aca="1" ref="R82" ca="1">_xll.RiskGamma($B$18,1/$C$18)</f>
        <v>100</v>
      </c>
      <c r="S82" s="24" cm="1">
        <f t="array" aca="1" ref="S82" ca="1">_xll.RiskUniform($B$21,$C$21)</f>
        <v>20</v>
      </c>
      <c r="T82" s="24">
        <f t="shared" ca="1" si="31"/>
        <v>4823.5437562892548</v>
      </c>
      <c r="U82" s="25">
        <f t="shared" ca="1" si="14"/>
        <v>100</v>
      </c>
      <c r="V82" s="15">
        <f ca="1">$T$89</f>
        <v>5593.5437562892548</v>
      </c>
      <c r="W82" s="16">
        <f t="shared" si="16"/>
        <v>120</v>
      </c>
      <c r="X82" s="16">
        <f t="shared" ca="1" si="1"/>
        <v>5713.5437562892548</v>
      </c>
      <c r="Y82" s="17">
        <f t="shared" ca="1" si="2"/>
        <v>770</v>
      </c>
      <c r="Z82" s="23">
        <f t="shared" ca="1" si="3"/>
        <v>5713.5437562892548</v>
      </c>
      <c r="AA82" s="24" cm="1">
        <f t="array" aca="1" ref="AA82" ca="1">_xll.RiskPert($B$27,$C$27,$D$27)</f>
        <v>99.666666666666671</v>
      </c>
      <c r="AB82" s="24">
        <f t="shared" ca="1" si="17"/>
        <v>5813.2104229559218</v>
      </c>
      <c r="AC82" s="25">
        <f t="shared" ca="1" si="4"/>
        <v>0</v>
      </c>
      <c r="AD82" s="15" cm="1">
        <f t="array" aca="1" ref="AD82" ca="1">IF(MOD(ROW()-42, 8) = 0,INDEX(AB:AB,ROW()),INDEX(AF:AF,ROW()-1))</f>
        <v>5813.2104229559218</v>
      </c>
      <c r="AE82" s="16" cm="1">
        <f t="array" aca="1" ref="AE82" ca="1">_xll.RiskUniform($B$30,$D$30)</f>
        <v>25</v>
      </c>
      <c r="AF82" s="16">
        <f t="shared" ca="1" si="32"/>
        <v>5838.2104229559218</v>
      </c>
      <c r="AG82" s="17">
        <f t="shared" ca="1" si="5"/>
        <v>99.66666666666697</v>
      </c>
      <c r="AH82" s="96" t="str">
        <f t="shared" ca="1" si="6"/>
        <v>Not Yet</v>
      </c>
      <c r="AI82" s="100">
        <f t="shared" ca="1" si="18"/>
        <v>1738.2104229559218</v>
      </c>
      <c r="AJ82" s="101" cm="1">
        <f t="array" aca="1" ref="AJ82" ca="1">_xll.RiskBernoulli(0.02)</f>
        <v>0.02</v>
      </c>
      <c r="AK82" s="48">
        <f t="shared" ca="1" si="19"/>
        <v>1738.2104229559218</v>
      </c>
      <c r="AL82" s="48">
        <f t="shared" ca="1" si="7"/>
        <v>450</v>
      </c>
      <c r="AM82" s="48">
        <f t="shared" ca="1" si="8"/>
        <v>100</v>
      </c>
      <c r="AN82" s="48">
        <f t="shared" ca="1" si="9"/>
        <v>770</v>
      </c>
      <c r="AO82" s="49">
        <f t="shared" ca="1" si="10"/>
        <v>99.66666666666697</v>
      </c>
      <c r="AP82" s="50">
        <f t="shared" ca="1" si="11"/>
        <v>0.02</v>
      </c>
      <c r="AQ82" s="48" t="str">
        <f t="shared" ca="1" si="20"/>
        <v/>
      </c>
      <c r="AR82" s="48">
        <f t="shared" ca="1" si="21"/>
        <v>1738.2104229559216</v>
      </c>
    </row>
    <row r="83" spans="2:44" x14ac:dyDescent="0.25">
      <c r="B83" s="9">
        <v>42</v>
      </c>
      <c r="C83" s="26" cm="1">
        <f t="array" aca="1" ref="C83" ca="1">_xll.RiskGamma(1,1/$B$5)</f>
        <v>100</v>
      </c>
      <c r="D83" s="27">
        <f t="shared" ca="1" si="22"/>
        <v>4200</v>
      </c>
      <c r="E83" s="18">
        <f t="shared" ca="1" si="23"/>
        <v>4610</v>
      </c>
      <c r="F83" s="6" cm="1">
        <f t="array" aca="1" ref="F83" ca="1">_xll.RiskPert($B$8,$E$8,$D$8)</f>
        <v>50</v>
      </c>
      <c r="G83" s="6">
        <f t="shared" ca="1" si="24"/>
        <v>4660</v>
      </c>
      <c r="H83" s="19">
        <f t="shared" ca="1" si="12"/>
        <v>460</v>
      </c>
      <c r="I83" s="26">
        <f t="shared" ca="1" si="25"/>
        <v>4660</v>
      </c>
      <c r="J83" s="7" cm="1">
        <f t="array" aca="1" ref="J83" ca="1">_xll.RiskUniform(_xll.RiskSimtable($B$12:$B$13),_xll.RiskSimtable($D$12:$D$13))</f>
        <v>60</v>
      </c>
      <c r="K83" s="7">
        <f t="shared" ca="1" si="26"/>
        <v>4720</v>
      </c>
      <c r="L83" s="27">
        <f t="shared" ca="1" si="27"/>
        <v>0</v>
      </c>
      <c r="M83" s="18">
        <f t="shared" ca="1" si="33"/>
        <v>4720</v>
      </c>
      <c r="N83" s="6" cm="1">
        <f t="array" aca="1" ref="N83" ca="1">_xll.RiskWeibull($B$15,$C$15)</f>
        <v>93.543756289254645</v>
      </c>
      <c r="O83" s="6">
        <f t="shared" ca="1" si="29"/>
        <v>4813.5437562892548</v>
      </c>
      <c r="P83" s="19">
        <f t="shared" ca="1" si="13"/>
        <v>0</v>
      </c>
      <c r="Q83" s="26">
        <f t="shared" ca="1" si="30"/>
        <v>4813.5437562892548</v>
      </c>
      <c r="R83" s="7" cm="1">
        <f t="array" aca="1" ref="R83" ca="1">_xll.RiskGamma($B$18,1/$C$18)</f>
        <v>100</v>
      </c>
      <c r="S83" s="7" cm="1">
        <f t="array" aca="1" ref="S83" ca="1">_xll.RiskUniform($B$21,$C$21)</f>
        <v>20</v>
      </c>
      <c r="T83" s="7">
        <f t="shared" ca="1" si="31"/>
        <v>4933.5437562892548</v>
      </c>
      <c r="U83" s="27">
        <f t="shared" ca="1" si="14"/>
        <v>100</v>
      </c>
      <c r="V83" s="18">
        <f t="shared" ref="V83:V89" ca="1" si="38">$T$89</f>
        <v>5593.5437562892548</v>
      </c>
      <c r="W83" s="6">
        <f t="shared" si="16"/>
        <v>120</v>
      </c>
      <c r="X83" s="6">
        <f t="shared" ca="1" si="1"/>
        <v>5713.5437562892548</v>
      </c>
      <c r="Y83" s="19">
        <f t="shared" ca="1" si="2"/>
        <v>660</v>
      </c>
      <c r="Z83" s="26">
        <f t="shared" ca="1" si="3"/>
        <v>5713.5437562892548</v>
      </c>
      <c r="AA83" s="7" cm="1">
        <f t="array" aca="1" ref="AA83" ca="1">_xll.RiskPert($B$27,$C$27,$D$27)</f>
        <v>99.666666666666671</v>
      </c>
      <c r="AB83" s="7">
        <f t="shared" ca="1" si="17"/>
        <v>5813.2104229559218</v>
      </c>
      <c r="AC83" s="27">
        <f t="shared" ca="1" si="4"/>
        <v>0</v>
      </c>
      <c r="AD83" s="18" cm="1">
        <f t="array" aca="1" ref="AD83" ca="1">IF(MOD(ROW()-42, 8) = 0,INDEX(AB:AB,ROW()),INDEX(AF:AF,ROW()-1))</f>
        <v>5838.2104229559218</v>
      </c>
      <c r="AE83" s="6" cm="1">
        <f t="array" aca="1" ref="AE83" ca="1">_xll.RiskUniform($B$30,$D$30)</f>
        <v>25</v>
      </c>
      <c r="AF83" s="6">
        <f t="shared" ca="1" si="32"/>
        <v>5863.2104229559218</v>
      </c>
      <c r="AG83" s="19">
        <f t="shared" ca="1" si="5"/>
        <v>124.66666666666697</v>
      </c>
      <c r="AH83" s="97" t="str">
        <f t="shared" ca="1" si="6"/>
        <v>Not Yet</v>
      </c>
      <c r="AI83" s="100">
        <f t="shared" ca="1" si="18"/>
        <v>1663.2104229559218</v>
      </c>
      <c r="AJ83" s="102" cm="1">
        <f t="array" aca="1" ref="AJ83" ca="1">_xll.RiskBernoulli(0.02)</f>
        <v>0.02</v>
      </c>
      <c r="AK83" s="50">
        <f t="shared" ca="1" si="19"/>
        <v>1663.2104229559218</v>
      </c>
      <c r="AL83" s="50">
        <f t="shared" ca="1" si="7"/>
        <v>460</v>
      </c>
      <c r="AM83" s="50">
        <f t="shared" ca="1" si="8"/>
        <v>100</v>
      </c>
      <c r="AN83" s="50">
        <f t="shared" ca="1" si="9"/>
        <v>660</v>
      </c>
      <c r="AO83" s="51">
        <f t="shared" ca="1" si="10"/>
        <v>124.66666666666697</v>
      </c>
      <c r="AP83" s="50">
        <f t="shared" ca="1" si="11"/>
        <v>0.02</v>
      </c>
      <c r="AQ83" s="50" t="str">
        <f t="shared" ca="1" si="20"/>
        <v/>
      </c>
      <c r="AR83" s="50">
        <f t="shared" ca="1" si="21"/>
        <v>1663.2104229559216</v>
      </c>
    </row>
    <row r="84" spans="2:44" x14ac:dyDescent="0.25">
      <c r="B84" s="9">
        <v>43</v>
      </c>
      <c r="C84" s="26" cm="1">
        <f t="array" aca="1" ref="C84" ca="1">_xll.RiskGamma(1,1/$B$5)</f>
        <v>100</v>
      </c>
      <c r="D84" s="27">
        <f t="shared" ca="1" si="22"/>
        <v>4300</v>
      </c>
      <c r="E84" s="18">
        <f t="shared" ca="1" si="23"/>
        <v>4720</v>
      </c>
      <c r="F84" s="6" cm="1">
        <f t="array" aca="1" ref="F84" ca="1">_xll.RiskPert($B$8,$E$8,$D$8)</f>
        <v>50</v>
      </c>
      <c r="G84" s="6">
        <f t="shared" ca="1" si="24"/>
        <v>4770</v>
      </c>
      <c r="H84" s="19">
        <f t="shared" ca="1" si="12"/>
        <v>470</v>
      </c>
      <c r="I84" s="26">
        <f t="shared" ca="1" si="25"/>
        <v>4770</v>
      </c>
      <c r="J84" s="7" cm="1">
        <f t="array" aca="1" ref="J84" ca="1">_xll.RiskUniform(_xll.RiskSimtable($B$12:$B$13),_xll.RiskSimtable($D$12:$D$13))</f>
        <v>60</v>
      </c>
      <c r="K84" s="7">
        <f t="shared" ca="1" si="26"/>
        <v>4830</v>
      </c>
      <c r="L84" s="27">
        <f t="shared" ca="1" si="27"/>
        <v>0</v>
      </c>
      <c r="M84" s="18">
        <f t="shared" ca="1" si="33"/>
        <v>4830</v>
      </c>
      <c r="N84" s="6" cm="1">
        <f t="array" aca="1" ref="N84" ca="1">_xll.RiskWeibull($B$15,$C$15)</f>
        <v>93.543756289254645</v>
      </c>
      <c r="O84" s="6">
        <f t="shared" ca="1" si="29"/>
        <v>4923.5437562892548</v>
      </c>
      <c r="P84" s="19">
        <f t="shared" ca="1" si="13"/>
        <v>0</v>
      </c>
      <c r="Q84" s="26">
        <f t="shared" ca="1" si="30"/>
        <v>4923.5437562892548</v>
      </c>
      <c r="R84" s="7" cm="1">
        <f t="array" aca="1" ref="R84" ca="1">_xll.RiskGamma($B$18,1/$C$18)</f>
        <v>100</v>
      </c>
      <c r="S84" s="7" cm="1">
        <f t="array" aca="1" ref="S84" ca="1">_xll.RiskUniform($B$21,$C$21)</f>
        <v>20</v>
      </c>
      <c r="T84" s="7">
        <f t="shared" ca="1" si="31"/>
        <v>5043.5437562892548</v>
      </c>
      <c r="U84" s="27">
        <f t="shared" ca="1" si="14"/>
        <v>100</v>
      </c>
      <c r="V84" s="18">
        <f t="shared" ca="1" si="38"/>
        <v>5593.5437562892548</v>
      </c>
      <c r="W84" s="6">
        <f t="shared" si="16"/>
        <v>120</v>
      </c>
      <c r="X84" s="6">
        <f t="shared" ca="1" si="1"/>
        <v>5713.5437562892548</v>
      </c>
      <c r="Y84" s="19">
        <f t="shared" ca="1" si="2"/>
        <v>550</v>
      </c>
      <c r="Z84" s="26">
        <f t="shared" ca="1" si="3"/>
        <v>5713.5437562892548</v>
      </c>
      <c r="AA84" s="7" cm="1">
        <f t="array" aca="1" ref="AA84" ca="1">_xll.RiskPert($B$27,$C$27,$D$27)</f>
        <v>99.666666666666671</v>
      </c>
      <c r="AB84" s="7">
        <f t="shared" ca="1" si="17"/>
        <v>5813.2104229559218</v>
      </c>
      <c r="AC84" s="27">
        <f t="shared" ca="1" si="4"/>
        <v>0</v>
      </c>
      <c r="AD84" s="18" cm="1">
        <f t="array" aca="1" ref="AD84" ca="1">IF(MOD(ROW()-42, 8) = 0,INDEX(AB:AB,ROW()),INDEX(AF:AF,ROW()-1))</f>
        <v>5863.2104229559218</v>
      </c>
      <c r="AE84" s="6" cm="1">
        <f t="array" aca="1" ref="AE84" ca="1">_xll.RiskUniform($B$30,$D$30)</f>
        <v>25</v>
      </c>
      <c r="AF84" s="6">
        <f t="shared" ca="1" si="32"/>
        <v>5888.2104229559218</v>
      </c>
      <c r="AG84" s="19">
        <f t="shared" ca="1" si="5"/>
        <v>149.66666666666697</v>
      </c>
      <c r="AH84" s="97" t="str">
        <f t="shared" ca="1" si="6"/>
        <v>Not Yet</v>
      </c>
      <c r="AI84" s="100">
        <f t="shared" ca="1" si="18"/>
        <v>1588.2104229559218</v>
      </c>
      <c r="AJ84" s="102" cm="1">
        <f t="array" aca="1" ref="AJ84" ca="1">_xll.RiskBernoulli(0.02)</f>
        <v>0.02</v>
      </c>
      <c r="AK84" s="50">
        <f t="shared" ca="1" si="19"/>
        <v>1588.2104229559218</v>
      </c>
      <c r="AL84" s="50">
        <f t="shared" ca="1" si="7"/>
        <v>470</v>
      </c>
      <c r="AM84" s="50">
        <f t="shared" ca="1" si="8"/>
        <v>100</v>
      </c>
      <c r="AN84" s="50">
        <f t="shared" ca="1" si="9"/>
        <v>550</v>
      </c>
      <c r="AO84" s="51">
        <f t="shared" ca="1" si="10"/>
        <v>149.66666666666697</v>
      </c>
      <c r="AP84" s="50">
        <f t="shared" ca="1" si="11"/>
        <v>0.02</v>
      </c>
      <c r="AQ84" s="50" t="str">
        <f t="shared" ca="1" si="20"/>
        <v/>
      </c>
      <c r="AR84" s="50">
        <f t="shared" ca="1" si="21"/>
        <v>1588.2104229559216</v>
      </c>
    </row>
    <row r="85" spans="2:44" x14ac:dyDescent="0.25">
      <c r="B85" s="9">
        <v>44</v>
      </c>
      <c r="C85" s="26" cm="1">
        <f t="array" aca="1" ref="C85" ca="1">_xll.RiskGamma(1,1/$B$5)</f>
        <v>100</v>
      </c>
      <c r="D85" s="27">
        <f t="shared" ca="1" si="22"/>
        <v>4400</v>
      </c>
      <c r="E85" s="18">
        <f t="shared" ca="1" si="23"/>
        <v>4830</v>
      </c>
      <c r="F85" s="6" cm="1">
        <f t="array" aca="1" ref="F85" ca="1">_xll.RiskPert($B$8,$E$8,$D$8)</f>
        <v>50</v>
      </c>
      <c r="G85" s="6">
        <f t="shared" ca="1" si="24"/>
        <v>4880</v>
      </c>
      <c r="H85" s="19">
        <f t="shared" ca="1" si="12"/>
        <v>480</v>
      </c>
      <c r="I85" s="26">
        <f t="shared" ca="1" si="25"/>
        <v>4880</v>
      </c>
      <c r="J85" s="7" cm="1">
        <f t="array" aca="1" ref="J85" ca="1">_xll.RiskUniform(_xll.RiskSimtable($B$12:$B$13),_xll.RiskSimtable($D$12:$D$13))</f>
        <v>60</v>
      </c>
      <c r="K85" s="7">
        <f t="shared" ca="1" si="26"/>
        <v>4940</v>
      </c>
      <c r="L85" s="27">
        <f t="shared" ca="1" si="27"/>
        <v>0</v>
      </c>
      <c r="M85" s="18">
        <f t="shared" ca="1" si="33"/>
        <v>4940</v>
      </c>
      <c r="N85" s="6" cm="1">
        <f t="array" aca="1" ref="N85" ca="1">_xll.RiskWeibull($B$15,$C$15)</f>
        <v>93.543756289254645</v>
      </c>
      <c r="O85" s="6">
        <f t="shared" ca="1" si="29"/>
        <v>5033.5437562892548</v>
      </c>
      <c r="P85" s="19">
        <f t="shared" ca="1" si="13"/>
        <v>0</v>
      </c>
      <c r="Q85" s="26">
        <f t="shared" ca="1" si="30"/>
        <v>5033.5437562892548</v>
      </c>
      <c r="R85" s="7" cm="1">
        <f t="array" aca="1" ref="R85" ca="1">_xll.RiskGamma($B$18,1/$C$18)</f>
        <v>100</v>
      </c>
      <c r="S85" s="7" cm="1">
        <f t="array" aca="1" ref="S85" ca="1">_xll.RiskUniform($B$21,$C$21)</f>
        <v>20</v>
      </c>
      <c r="T85" s="7">
        <f t="shared" ca="1" si="31"/>
        <v>5153.5437562892548</v>
      </c>
      <c r="U85" s="27">
        <f t="shared" ca="1" si="14"/>
        <v>100</v>
      </c>
      <c r="V85" s="18">
        <f t="shared" ca="1" si="38"/>
        <v>5593.5437562892548</v>
      </c>
      <c r="W85" s="6">
        <f t="shared" si="16"/>
        <v>120</v>
      </c>
      <c r="X85" s="6">
        <f t="shared" ca="1" si="1"/>
        <v>5713.5437562892548</v>
      </c>
      <c r="Y85" s="19">
        <f t="shared" ca="1" si="2"/>
        <v>440</v>
      </c>
      <c r="Z85" s="26">
        <f t="shared" ca="1" si="3"/>
        <v>5713.5437562892548</v>
      </c>
      <c r="AA85" s="7" cm="1">
        <f t="array" aca="1" ref="AA85" ca="1">_xll.RiskPert($B$27,$C$27,$D$27)</f>
        <v>99.666666666666671</v>
      </c>
      <c r="AB85" s="7">
        <f t="shared" ca="1" si="17"/>
        <v>5813.2104229559218</v>
      </c>
      <c r="AC85" s="27">
        <f t="shared" ca="1" si="4"/>
        <v>0</v>
      </c>
      <c r="AD85" s="18" cm="1">
        <f t="array" aca="1" ref="AD85" ca="1">IF(MOD(ROW()-42, 8) = 0,INDEX(AB:AB,ROW()),INDEX(AF:AF,ROW()-1))</f>
        <v>5888.2104229559218</v>
      </c>
      <c r="AE85" s="6" cm="1">
        <f t="array" aca="1" ref="AE85" ca="1">_xll.RiskUniform($B$30,$D$30)</f>
        <v>25</v>
      </c>
      <c r="AF85" s="6">
        <f t="shared" ca="1" si="32"/>
        <v>5913.2104229559218</v>
      </c>
      <c r="AG85" s="19">
        <f t="shared" ca="1" si="5"/>
        <v>174.66666666666697</v>
      </c>
      <c r="AH85" s="97" t="str">
        <f t="shared" ca="1" si="6"/>
        <v>Not Yet</v>
      </c>
      <c r="AI85" s="100">
        <f t="shared" ca="1" si="18"/>
        <v>1513.2104229559218</v>
      </c>
      <c r="AJ85" s="102" cm="1">
        <f t="array" aca="1" ref="AJ85" ca="1">_xll.RiskBernoulli(0.02)</f>
        <v>0.02</v>
      </c>
      <c r="AK85" s="50">
        <f t="shared" ca="1" si="19"/>
        <v>1513.2104229559218</v>
      </c>
      <c r="AL85" s="50">
        <f t="shared" ca="1" si="7"/>
        <v>480</v>
      </c>
      <c r="AM85" s="50">
        <f t="shared" ca="1" si="8"/>
        <v>100</v>
      </c>
      <c r="AN85" s="50">
        <f t="shared" ca="1" si="9"/>
        <v>440</v>
      </c>
      <c r="AO85" s="51">
        <f t="shared" ca="1" si="10"/>
        <v>174.66666666666697</v>
      </c>
      <c r="AP85" s="50">
        <f t="shared" ca="1" si="11"/>
        <v>0.02</v>
      </c>
      <c r="AQ85" s="50" t="str">
        <f t="shared" ca="1" si="20"/>
        <v/>
      </c>
      <c r="AR85" s="50">
        <f t="shared" ca="1" si="21"/>
        <v>1513.2104229559216</v>
      </c>
    </row>
    <row r="86" spans="2:44" x14ac:dyDescent="0.25">
      <c r="B86" s="9">
        <v>45</v>
      </c>
      <c r="C86" s="26" cm="1">
        <f t="array" aca="1" ref="C86" ca="1">_xll.RiskGamma(1,1/$B$5)</f>
        <v>100</v>
      </c>
      <c r="D86" s="27">
        <f t="shared" ca="1" si="22"/>
        <v>4500</v>
      </c>
      <c r="E86" s="18">
        <f t="shared" ca="1" si="23"/>
        <v>4940</v>
      </c>
      <c r="F86" s="6" cm="1">
        <f t="array" aca="1" ref="F86" ca="1">_xll.RiskPert($B$8,$E$8,$D$8)</f>
        <v>50</v>
      </c>
      <c r="G86" s="6">
        <f t="shared" ca="1" si="24"/>
        <v>4990</v>
      </c>
      <c r="H86" s="19">
        <f t="shared" ca="1" si="12"/>
        <v>490</v>
      </c>
      <c r="I86" s="26">
        <f t="shared" ca="1" si="25"/>
        <v>4990</v>
      </c>
      <c r="J86" s="7" cm="1">
        <f t="array" aca="1" ref="J86" ca="1">_xll.RiskUniform(_xll.RiskSimtable($B$12:$B$13),_xll.RiskSimtable($D$12:$D$13))</f>
        <v>60</v>
      </c>
      <c r="K86" s="7">
        <f t="shared" ca="1" si="26"/>
        <v>5050</v>
      </c>
      <c r="L86" s="27">
        <f t="shared" ca="1" si="27"/>
        <v>0</v>
      </c>
      <c r="M86" s="18">
        <f t="shared" ca="1" si="33"/>
        <v>5050</v>
      </c>
      <c r="N86" s="6" cm="1">
        <f t="array" aca="1" ref="N86" ca="1">_xll.RiskWeibull($B$15,$C$15)</f>
        <v>93.543756289254645</v>
      </c>
      <c r="O86" s="6">
        <f t="shared" ca="1" si="29"/>
        <v>5143.5437562892548</v>
      </c>
      <c r="P86" s="19">
        <f t="shared" ca="1" si="13"/>
        <v>0</v>
      </c>
      <c r="Q86" s="26">
        <f t="shared" ca="1" si="30"/>
        <v>5143.5437562892548</v>
      </c>
      <c r="R86" s="7" cm="1">
        <f t="array" aca="1" ref="R86" ca="1">_xll.RiskGamma($B$18,1/$C$18)</f>
        <v>100</v>
      </c>
      <c r="S86" s="7" cm="1">
        <f t="array" aca="1" ref="S86" ca="1">_xll.RiskUniform($B$21,$C$21)</f>
        <v>20</v>
      </c>
      <c r="T86" s="7">
        <f t="shared" ca="1" si="31"/>
        <v>5263.5437562892548</v>
      </c>
      <c r="U86" s="27">
        <f t="shared" ca="1" si="14"/>
        <v>100</v>
      </c>
      <c r="V86" s="18">
        <f t="shared" ca="1" si="38"/>
        <v>5593.5437562892548</v>
      </c>
      <c r="W86" s="6">
        <f t="shared" si="16"/>
        <v>120</v>
      </c>
      <c r="X86" s="6">
        <f t="shared" ca="1" si="1"/>
        <v>5713.5437562892548</v>
      </c>
      <c r="Y86" s="19">
        <f t="shared" ca="1" si="2"/>
        <v>330</v>
      </c>
      <c r="Z86" s="26">
        <f t="shared" ca="1" si="3"/>
        <v>5713.5437562892548</v>
      </c>
      <c r="AA86" s="7" cm="1">
        <f t="array" aca="1" ref="AA86" ca="1">_xll.RiskPert($B$27,$C$27,$D$27)</f>
        <v>99.666666666666671</v>
      </c>
      <c r="AB86" s="7">
        <f t="shared" ca="1" si="17"/>
        <v>5813.2104229559218</v>
      </c>
      <c r="AC86" s="27">
        <f t="shared" ca="1" si="4"/>
        <v>0</v>
      </c>
      <c r="AD86" s="18" cm="1">
        <f t="array" aca="1" ref="AD86" ca="1">IF(MOD(ROW()-42, 8) = 0,INDEX(AB:AB,ROW()),INDEX(AF:AF,ROW()-1))</f>
        <v>5913.2104229559218</v>
      </c>
      <c r="AE86" s="6" cm="1">
        <f t="array" aca="1" ref="AE86" ca="1">_xll.RiskUniform($B$30,$D$30)</f>
        <v>25</v>
      </c>
      <c r="AF86" s="6">
        <f t="shared" ca="1" si="32"/>
        <v>5938.2104229559218</v>
      </c>
      <c r="AG86" s="19">
        <f t="shared" ca="1" si="5"/>
        <v>199.66666666666697</v>
      </c>
      <c r="AH86" s="97" t="str">
        <f t="shared" ca="1" si="6"/>
        <v>Not Yet</v>
      </c>
      <c r="AI86" s="100">
        <f t="shared" ca="1" si="18"/>
        <v>1438.2104229559218</v>
      </c>
      <c r="AJ86" s="102" cm="1">
        <f t="array" aca="1" ref="AJ86" ca="1">_xll.RiskBernoulli(0.02)</f>
        <v>0.02</v>
      </c>
      <c r="AK86" s="50">
        <f t="shared" ca="1" si="19"/>
        <v>1438.2104229559218</v>
      </c>
      <c r="AL86" s="50">
        <f t="shared" ca="1" si="7"/>
        <v>490</v>
      </c>
      <c r="AM86" s="50">
        <f t="shared" ca="1" si="8"/>
        <v>100</v>
      </c>
      <c r="AN86" s="50">
        <f t="shared" ca="1" si="9"/>
        <v>330</v>
      </c>
      <c r="AO86" s="51">
        <f t="shared" ca="1" si="10"/>
        <v>199.66666666666697</v>
      </c>
      <c r="AP86" s="50">
        <f t="shared" ca="1" si="11"/>
        <v>0.02</v>
      </c>
      <c r="AQ86" s="50">
        <f t="shared" ca="1" si="20"/>
        <v>1</v>
      </c>
      <c r="AR86" s="50">
        <f t="shared" ca="1" si="21"/>
        <v>1438.2104229559216</v>
      </c>
    </row>
    <row r="87" spans="2:44" x14ac:dyDescent="0.25">
      <c r="B87" s="9">
        <v>46</v>
      </c>
      <c r="C87" s="26" cm="1">
        <f t="array" aca="1" ref="C87" ca="1">_xll.RiskGamma(1,1/$B$5)</f>
        <v>100</v>
      </c>
      <c r="D87" s="27">
        <f t="shared" ca="1" si="22"/>
        <v>4600</v>
      </c>
      <c r="E87" s="18">
        <f t="shared" ca="1" si="23"/>
        <v>5050</v>
      </c>
      <c r="F87" s="6" cm="1">
        <f t="array" aca="1" ref="F87" ca="1">_xll.RiskPert($B$8,$E$8,$D$8)</f>
        <v>50</v>
      </c>
      <c r="G87" s="6">
        <f t="shared" ca="1" si="24"/>
        <v>5100</v>
      </c>
      <c r="H87" s="19">
        <f t="shared" ca="1" si="12"/>
        <v>500</v>
      </c>
      <c r="I87" s="26">
        <f t="shared" ca="1" si="25"/>
        <v>5100</v>
      </c>
      <c r="J87" s="7" cm="1">
        <f t="array" aca="1" ref="J87" ca="1">_xll.RiskUniform(_xll.RiskSimtable($B$12:$B$13),_xll.RiskSimtable($D$12:$D$13))</f>
        <v>60</v>
      </c>
      <c r="K87" s="7">
        <f t="shared" ca="1" si="26"/>
        <v>5160</v>
      </c>
      <c r="L87" s="27">
        <f t="shared" ca="1" si="27"/>
        <v>0</v>
      </c>
      <c r="M87" s="18">
        <f t="shared" ca="1" si="33"/>
        <v>5160</v>
      </c>
      <c r="N87" s="6" cm="1">
        <f t="array" aca="1" ref="N87" ca="1">_xll.RiskWeibull($B$15,$C$15)</f>
        <v>93.543756289254645</v>
      </c>
      <c r="O87" s="6">
        <f t="shared" ca="1" si="29"/>
        <v>5253.5437562892548</v>
      </c>
      <c r="P87" s="19">
        <f t="shared" ca="1" si="13"/>
        <v>0</v>
      </c>
      <c r="Q87" s="26">
        <f t="shared" ca="1" si="30"/>
        <v>5253.5437562892548</v>
      </c>
      <c r="R87" s="7" cm="1">
        <f t="array" aca="1" ref="R87" ca="1">_xll.RiskGamma($B$18,1/$C$18)</f>
        <v>100</v>
      </c>
      <c r="S87" s="7" cm="1">
        <f t="array" aca="1" ref="S87" ca="1">_xll.RiskUniform($B$21,$C$21)</f>
        <v>20</v>
      </c>
      <c r="T87" s="7">
        <f t="shared" ca="1" si="31"/>
        <v>5373.5437562892548</v>
      </c>
      <c r="U87" s="27">
        <f t="shared" ca="1" si="14"/>
        <v>100</v>
      </c>
      <c r="V87" s="18">
        <f t="shared" ca="1" si="38"/>
        <v>5593.5437562892548</v>
      </c>
      <c r="W87" s="6">
        <f t="shared" si="16"/>
        <v>120</v>
      </c>
      <c r="X87" s="6">
        <f t="shared" ca="1" si="1"/>
        <v>5713.5437562892548</v>
      </c>
      <c r="Y87" s="19">
        <f t="shared" ca="1" si="2"/>
        <v>220</v>
      </c>
      <c r="Z87" s="26">
        <f t="shared" ca="1" si="3"/>
        <v>5713.5437562892548</v>
      </c>
      <c r="AA87" s="7" cm="1">
        <f t="array" aca="1" ref="AA87" ca="1">_xll.RiskPert($B$27,$C$27,$D$27)</f>
        <v>99.666666666666671</v>
      </c>
      <c r="AB87" s="7">
        <f t="shared" ca="1" si="17"/>
        <v>5813.2104229559218</v>
      </c>
      <c r="AC87" s="27">
        <f t="shared" ca="1" si="4"/>
        <v>0</v>
      </c>
      <c r="AD87" s="18" cm="1">
        <f t="array" aca="1" ref="AD87" ca="1">IF(MOD(ROW()-42, 8) = 0,INDEX(AB:AB,ROW()),INDEX(AF:AF,ROW()-1))</f>
        <v>5938.2104229559218</v>
      </c>
      <c r="AE87" s="6" cm="1">
        <f t="array" aca="1" ref="AE87" ca="1">_xll.RiskUniform($B$30,$D$30)</f>
        <v>25</v>
      </c>
      <c r="AF87" s="6">
        <f t="shared" ca="1" si="32"/>
        <v>5963.2104229559218</v>
      </c>
      <c r="AG87" s="19">
        <f t="shared" ca="1" si="5"/>
        <v>224.66666666666697</v>
      </c>
      <c r="AH87" s="97" t="str">
        <f t="shared" ca="1" si="6"/>
        <v>Not Yet</v>
      </c>
      <c r="AI87" s="100">
        <f t="shared" ca="1" si="18"/>
        <v>1363.2104229559218</v>
      </c>
      <c r="AJ87" s="102" cm="1">
        <f t="array" aca="1" ref="AJ87" ca="1">_xll.RiskBernoulli(0.02)</f>
        <v>0.02</v>
      </c>
      <c r="AK87" s="50">
        <f t="shared" ca="1" si="19"/>
        <v>1363.2104229559218</v>
      </c>
      <c r="AL87" s="50">
        <f t="shared" ca="1" si="7"/>
        <v>500</v>
      </c>
      <c r="AM87" s="50">
        <f t="shared" ca="1" si="8"/>
        <v>100</v>
      </c>
      <c r="AN87" s="50">
        <f t="shared" ca="1" si="9"/>
        <v>220</v>
      </c>
      <c r="AO87" s="51">
        <f t="shared" ca="1" si="10"/>
        <v>224.66666666666697</v>
      </c>
      <c r="AP87" s="50">
        <f t="shared" ca="1" si="11"/>
        <v>0.02</v>
      </c>
      <c r="AQ87" s="50">
        <f t="shared" ca="1" si="20"/>
        <v>1</v>
      </c>
      <c r="AR87" s="50">
        <f t="shared" ca="1" si="21"/>
        <v>1363.2104229559216</v>
      </c>
    </row>
    <row r="88" spans="2:44" x14ac:dyDescent="0.25">
      <c r="B88" s="9">
        <v>47</v>
      </c>
      <c r="C88" s="26" cm="1">
        <f t="array" aca="1" ref="C88" ca="1">_xll.RiskGamma(1,1/$B$5)</f>
        <v>100</v>
      </c>
      <c r="D88" s="27">
        <f t="shared" ca="1" si="22"/>
        <v>4700</v>
      </c>
      <c r="E88" s="18">
        <f t="shared" ca="1" si="23"/>
        <v>5160</v>
      </c>
      <c r="F88" s="6" cm="1">
        <f t="array" aca="1" ref="F88" ca="1">_xll.RiskPert($B$8,$E$8,$D$8)</f>
        <v>50</v>
      </c>
      <c r="G88" s="6">
        <f t="shared" ca="1" si="24"/>
        <v>5210</v>
      </c>
      <c r="H88" s="19">
        <f t="shared" ca="1" si="12"/>
        <v>510</v>
      </c>
      <c r="I88" s="26">
        <f t="shared" ca="1" si="25"/>
        <v>5210</v>
      </c>
      <c r="J88" s="7" cm="1">
        <f t="array" aca="1" ref="J88" ca="1">_xll.RiskUniform(_xll.RiskSimtable($B$12:$B$13),_xll.RiskSimtable($D$12:$D$13))</f>
        <v>60</v>
      </c>
      <c r="K88" s="7">
        <f t="shared" ca="1" si="26"/>
        <v>5270</v>
      </c>
      <c r="L88" s="27">
        <f t="shared" ca="1" si="27"/>
        <v>0</v>
      </c>
      <c r="M88" s="18">
        <f t="shared" ca="1" si="33"/>
        <v>5270</v>
      </c>
      <c r="N88" s="6" cm="1">
        <f t="array" aca="1" ref="N88" ca="1">_xll.RiskWeibull($B$15,$C$15)</f>
        <v>93.543756289254645</v>
      </c>
      <c r="O88" s="6">
        <f t="shared" ca="1" si="29"/>
        <v>5363.5437562892548</v>
      </c>
      <c r="P88" s="19">
        <f t="shared" ca="1" si="13"/>
        <v>0</v>
      </c>
      <c r="Q88" s="26">
        <f t="shared" ca="1" si="30"/>
        <v>5363.5437562892548</v>
      </c>
      <c r="R88" s="7" cm="1">
        <f t="array" aca="1" ref="R88" ca="1">_xll.RiskGamma($B$18,1/$C$18)</f>
        <v>100</v>
      </c>
      <c r="S88" s="7" cm="1">
        <f t="array" aca="1" ref="S88" ca="1">_xll.RiskUniform($B$21,$C$21)</f>
        <v>20</v>
      </c>
      <c r="T88" s="7">
        <f t="shared" ca="1" si="31"/>
        <v>5483.5437562892548</v>
      </c>
      <c r="U88" s="27">
        <f t="shared" ca="1" si="14"/>
        <v>100</v>
      </c>
      <c r="V88" s="18">
        <f t="shared" ca="1" si="38"/>
        <v>5593.5437562892548</v>
      </c>
      <c r="W88" s="6">
        <f t="shared" si="16"/>
        <v>120</v>
      </c>
      <c r="X88" s="6">
        <f t="shared" ca="1" si="1"/>
        <v>5713.5437562892548</v>
      </c>
      <c r="Y88" s="19">
        <f t="shared" ca="1" si="2"/>
        <v>110</v>
      </c>
      <c r="Z88" s="26">
        <f t="shared" ca="1" si="3"/>
        <v>5713.5437562892548</v>
      </c>
      <c r="AA88" s="7" cm="1">
        <f t="array" aca="1" ref="AA88" ca="1">_xll.RiskPert($B$27,$C$27,$D$27)</f>
        <v>99.666666666666671</v>
      </c>
      <c r="AB88" s="7">
        <f t="shared" ca="1" si="17"/>
        <v>5813.2104229559218</v>
      </c>
      <c r="AC88" s="27">
        <f t="shared" ca="1" si="4"/>
        <v>0</v>
      </c>
      <c r="AD88" s="18" cm="1">
        <f t="array" aca="1" ref="AD88" ca="1">IF(MOD(ROW()-42, 8) = 0,INDEX(AB:AB,ROW()),INDEX(AF:AF,ROW()-1))</f>
        <v>5963.2104229559218</v>
      </c>
      <c r="AE88" s="6" cm="1">
        <f t="array" aca="1" ref="AE88" ca="1">_xll.RiskUniform($B$30,$D$30)</f>
        <v>25</v>
      </c>
      <c r="AF88" s="6">
        <f t="shared" ca="1" si="32"/>
        <v>5988.2104229559218</v>
      </c>
      <c r="AG88" s="19">
        <f t="shared" ca="1" si="5"/>
        <v>249.66666666666697</v>
      </c>
      <c r="AH88" s="97" t="str">
        <f t="shared" ca="1" si="6"/>
        <v>Not Yet</v>
      </c>
      <c r="AI88" s="100">
        <f t="shared" ca="1" si="18"/>
        <v>1288.2104229559218</v>
      </c>
      <c r="AJ88" s="102" cm="1">
        <f t="array" aca="1" ref="AJ88" ca="1">_xll.RiskBernoulli(0.02)</f>
        <v>0.02</v>
      </c>
      <c r="AK88" s="50">
        <f t="shared" ca="1" si="19"/>
        <v>1288.2104229559218</v>
      </c>
      <c r="AL88" s="50">
        <f t="shared" ca="1" si="7"/>
        <v>510</v>
      </c>
      <c r="AM88" s="50">
        <f t="shared" ca="1" si="8"/>
        <v>100</v>
      </c>
      <c r="AN88" s="50">
        <f t="shared" ca="1" si="9"/>
        <v>110</v>
      </c>
      <c r="AO88" s="51">
        <f t="shared" ca="1" si="10"/>
        <v>249.66666666666697</v>
      </c>
      <c r="AP88" s="50">
        <f t="shared" ca="1" si="11"/>
        <v>0.02</v>
      </c>
      <c r="AQ88" s="50">
        <f t="shared" ca="1" si="20"/>
        <v>1</v>
      </c>
      <c r="AR88" s="50">
        <f t="shared" ca="1" si="21"/>
        <v>1288.2104229559216</v>
      </c>
    </row>
    <row r="89" spans="2:44" x14ac:dyDescent="0.25">
      <c r="B89" s="10">
        <v>48</v>
      </c>
      <c r="C89" s="61" cm="1">
        <f t="array" aca="1" ref="C89" ca="1">_xll.RiskGamma(1,1/$B$5)</f>
        <v>100</v>
      </c>
      <c r="D89" s="29">
        <f t="shared" ca="1" si="22"/>
        <v>4800</v>
      </c>
      <c r="E89" s="20">
        <f t="shared" ca="1" si="23"/>
        <v>5270</v>
      </c>
      <c r="F89" s="21" cm="1">
        <f t="array" aca="1" ref="F89" ca="1">_xll.RiskPert($B$8,$E$8,$D$8)</f>
        <v>50</v>
      </c>
      <c r="G89" s="21">
        <f t="shared" ca="1" si="24"/>
        <v>5320</v>
      </c>
      <c r="H89" s="22">
        <f t="shared" ca="1" si="12"/>
        <v>520</v>
      </c>
      <c r="I89" s="61">
        <f t="shared" ca="1" si="25"/>
        <v>5320</v>
      </c>
      <c r="J89" s="28" cm="1">
        <f t="array" aca="1" ref="J89" ca="1">_xll.RiskUniform(_xll.RiskSimtable($B$12:$B$13),_xll.RiskSimtable($D$12:$D$13))</f>
        <v>60</v>
      </c>
      <c r="K89" s="28">
        <f t="shared" ca="1" si="26"/>
        <v>5380</v>
      </c>
      <c r="L89" s="29">
        <f t="shared" ca="1" si="27"/>
        <v>0</v>
      </c>
      <c r="M89" s="20">
        <f t="shared" ca="1" si="33"/>
        <v>5380</v>
      </c>
      <c r="N89" s="21" cm="1">
        <f t="array" aca="1" ref="N89" ca="1">_xll.RiskWeibull($B$15,$C$15)</f>
        <v>93.543756289254645</v>
      </c>
      <c r="O89" s="21">
        <f t="shared" ca="1" si="29"/>
        <v>5473.5437562892548</v>
      </c>
      <c r="P89" s="22">
        <f t="shared" ca="1" si="13"/>
        <v>0</v>
      </c>
      <c r="Q89" s="61">
        <f t="shared" ca="1" si="30"/>
        <v>5473.5437562892548</v>
      </c>
      <c r="R89" s="28" cm="1">
        <f t="array" aca="1" ref="R89" ca="1">_xll.RiskGamma($B$18,1/$C$18)</f>
        <v>100</v>
      </c>
      <c r="S89" s="28" cm="1">
        <f t="array" aca="1" ref="S89" ca="1">_xll.RiskUniform($B$21,$C$21)</f>
        <v>20</v>
      </c>
      <c r="T89" s="28">
        <f t="shared" ca="1" si="31"/>
        <v>5593.5437562892548</v>
      </c>
      <c r="U89" s="29">
        <f t="shared" ca="1" si="14"/>
        <v>100</v>
      </c>
      <c r="V89" s="20">
        <f t="shared" ca="1" si="38"/>
        <v>5593.5437562892548</v>
      </c>
      <c r="W89" s="21">
        <f t="shared" si="16"/>
        <v>120</v>
      </c>
      <c r="X89" s="21">
        <f t="shared" ca="1" si="1"/>
        <v>5713.5437562892548</v>
      </c>
      <c r="Y89" s="22">
        <f t="shared" ca="1" si="2"/>
        <v>0</v>
      </c>
      <c r="Z89" s="61">
        <f t="shared" ca="1" si="3"/>
        <v>5713.5437562892548</v>
      </c>
      <c r="AA89" s="28" cm="1">
        <f t="array" aca="1" ref="AA89" ca="1">_xll.RiskPert($B$27,$C$27,$D$27)</f>
        <v>99.666666666666671</v>
      </c>
      <c r="AB89" s="28">
        <f t="shared" ca="1" si="17"/>
        <v>5813.2104229559218</v>
      </c>
      <c r="AC89" s="29">
        <f t="shared" ca="1" si="4"/>
        <v>0</v>
      </c>
      <c r="AD89" s="20" cm="1">
        <f t="array" aca="1" ref="AD89" ca="1">IF(MOD(ROW()-42, 8) = 0,INDEX(AB:AB,ROW()),INDEX(AF:AF,ROW()-1))</f>
        <v>5988.2104229559218</v>
      </c>
      <c r="AE89" s="21" cm="1">
        <f t="array" aca="1" ref="AE89" ca="1">_xll.RiskUniform($B$30,$D$30)</f>
        <v>25</v>
      </c>
      <c r="AF89" s="21">
        <f t="shared" ca="1" si="32"/>
        <v>6013.2104229559218</v>
      </c>
      <c r="AG89" s="22">
        <f t="shared" ca="1" si="5"/>
        <v>274.66666666666697</v>
      </c>
      <c r="AH89" s="98" t="str">
        <f t="shared" ca="1" si="6"/>
        <v>Not Yet</v>
      </c>
      <c r="AI89" s="100">
        <f t="shared" ca="1" si="18"/>
        <v>1213.2104229559218</v>
      </c>
      <c r="AJ89" s="103" cm="1">
        <f t="array" aca="1" ref="AJ89" ca="1">_xll.RiskBernoulli(0.02)</f>
        <v>0.02</v>
      </c>
      <c r="AK89" s="52">
        <f t="shared" ca="1" si="19"/>
        <v>1213.2104229559218</v>
      </c>
      <c r="AL89" s="52">
        <f t="shared" ca="1" si="7"/>
        <v>520</v>
      </c>
      <c r="AM89" s="52">
        <f t="shared" ca="1" si="8"/>
        <v>100</v>
      </c>
      <c r="AN89" s="52">
        <f t="shared" ca="1" si="9"/>
        <v>0</v>
      </c>
      <c r="AO89" s="53">
        <f t="shared" ca="1" si="10"/>
        <v>274.66666666666697</v>
      </c>
      <c r="AP89" s="52">
        <f t="shared" ca="1" si="11"/>
        <v>0.02</v>
      </c>
      <c r="AQ89" s="52">
        <f t="shared" ca="1" si="20"/>
        <v>1</v>
      </c>
      <c r="AR89" s="52">
        <f t="shared" ca="1" si="21"/>
        <v>1213.2104229559216</v>
      </c>
    </row>
    <row r="90" spans="2:44" x14ac:dyDescent="0.25">
      <c r="B90" s="8">
        <v>49</v>
      </c>
      <c r="C90" s="23" cm="1">
        <f t="array" aca="1" ref="C90" ca="1">_xll.RiskGamma(1,1/$B$5)</f>
        <v>100</v>
      </c>
      <c r="D90" s="25">
        <f t="shared" ca="1" si="22"/>
        <v>4900</v>
      </c>
      <c r="E90" s="15">
        <f t="shared" ca="1" si="23"/>
        <v>5380</v>
      </c>
      <c r="F90" s="16" cm="1">
        <f t="array" aca="1" ref="F90" ca="1">_xll.RiskPert($B$8,$E$8,$D$8)</f>
        <v>50</v>
      </c>
      <c r="G90" s="16">
        <f t="shared" ca="1" si="24"/>
        <v>5430</v>
      </c>
      <c r="H90" s="17">
        <f t="shared" ca="1" si="12"/>
        <v>530</v>
      </c>
      <c r="I90" s="23">
        <f t="shared" ca="1" si="25"/>
        <v>5430</v>
      </c>
      <c r="J90" s="24" cm="1">
        <f t="array" aca="1" ref="J90" ca="1">_xll.RiskUniform(_xll.RiskSimtable($B$12:$B$13),_xll.RiskSimtable($D$12:$D$13))</f>
        <v>60</v>
      </c>
      <c r="K90" s="24">
        <f t="shared" ca="1" si="26"/>
        <v>5490</v>
      </c>
      <c r="L90" s="25">
        <f t="shared" ca="1" si="27"/>
        <v>0</v>
      </c>
      <c r="M90" s="15">
        <f t="shared" ca="1" si="33"/>
        <v>5490</v>
      </c>
      <c r="N90" s="16" cm="1">
        <f t="array" aca="1" ref="N90" ca="1">_xll.RiskWeibull($B$15,$C$15)</f>
        <v>93.543756289254645</v>
      </c>
      <c r="O90" s="16">
        <f t="shared" ca="1" si="29"/>
        <v>5583.5437562892548</v>
      </c>
      <c r="P90" s="17">
        <f t="shared" ca="1" si="13"/>
        <v>0</v>
      </c>
      <c r="Q90" s="23">
        <f t="shared" ca="1" si="30"/>
        <v>5583.5437562892548</v>
      </c>
      <c r="R90" s="24" cm="1">
        <f t="array" aca="1" ref="R90" ca="1">_xll.RiskGamma($B$18,1/$C$18)</f>
        <v>100</v>
      </c>
      <c r="S90" s="24" cm="1">
        <f t="array" aca="1" ref="S90" ca="1">_xll.RiskUniform($B$21,$C$21)</f>
        <v>20</v>
      </c>
      <c r="T90" s="24">
        <f t="shared" ca="1" si="31"/>
        <v>5703.5437562892548</v>
      </c>
      <c r="U90" s="25">
        <f t="shared" ca="1" si="14"/>
        <v>100</v>
      </c>
      <c r="V90" s="15">
        <f ca="1">$T$97</f>
        <v>6473.5437562892548</v>
      </c>
      <c r="W90" s="16">
        <f t="shared" si="16"/>
        <v>120</v>
      </c>
      <c r="X90" s="16">
        <f t="shared" ca="1" si="1"/>
        <v>6593.5437562892548</v>
      </c>
      <c r="Y90" s="17">
        <f t="shared" ca="1" si="2"/>
        <v>770</v>
      </c>
      <c r="Z90" s="23">
        <f t="shared" ca="1" si="3"/>
        <v>6593.5437562892548</v>
      </c>
      <c r="AA90" s="24" cm="1">
        <f t="array" aca="1" ref="AA90" ca="1">_xll.RiskPert($B$27,$C$27,$D$27)</f>
        <v>99.666666666666671</v>
      </c>
      <c r="AB90" s="24">
        <f t="shared" ca="1" si="17"/>
        <v>6693.2104229559218</v>
      </c>
      <c r="AC90" s="25">
        <f t="shared" ca="1" si="4"/>
        <v>0</v>
      </c>
      <c r="AD90" s="15" cm="1">
        <f t="array" aca="1" ref="AD90" ca="1">IF(MOD(ROW()-42, 8) = 0,INDEX(AB:AB,ROW()),INDEX(AF:AF,ROW()-1))</f>
        <v>6693.2104229559218</v>
      </c>
      <c r="AE90" s="16" cm="1">
        <f t="array" aca="1" ref="AE90" ca="1">_xll.RiskUniform($B$30,$D$30)</f>
        <v>25</v>
      </c>
      <c r="AF90" s="16">
        <f t="shared" ca="1" si="32"/>
        <v>6718.2104229559218</v>
      </c>
      <c r="AG90" s="17">
        <f t="shared" ca="1" si="5"/>
        <v>99.66666666666697</v>
      </c>
      <c r="AH90" s="96" t="str">
        <f t="shared" ca="1" si="6"/>
        <v>Not Yet</v>
      </c>
      <c r="AI90" s="100">
        <f t="shared" ca="1" si="18"/>
        <v>1818.2104229559218</v>
      </c>
      <c r="AJ90" s="101" cm="1">
        <f t="array" aca="1" ref="AJ90" ca="1">_xll.RiskBernoulli(0.02)</f>
        <v>0.02</v>
      </c>
      <c r="AK90" s="48">
        <f t="shared" ca="1" si="19"/>
        <v>1818.2104229559218</v>
      </c>
      <c r="AL90" s="48">
        <f t="shared" ca="1" si="7"/>
        <v>530</v>
      </c>
      <c r="AM90" s="48">
        <f t="shared" ca="1" si="8"/>
        <v>100</v>
      </c>
      <c r="AN90" s="48">
        <f t="shared" ca="1" si="9"/>
        <v>770</v>
      </c>
      <c r="AO90" s="49">
        <f t="shared" ca="1" si="10"/>
        <v>99.66666666666697</v>
      </c>
      <c r="AP90" s="50">
        <f t="shared" ca="1" si="11"/>
        <v>0.02</v>
      </c>
      <c r="AQ90" s="48" t="str">
        <f t="shared" ca="1" si="20"/>
        <v/>
      </c>
      <c r="AR90" s="48">
        <f t="shared" ca="1" si="21"/>
        <v>1818.2104229559216</v>
      </c>
    </row>
    <row r="91" spans="2:44" x14ac:dyDescent="0.25">
      <c r="B91" s="9">
        <v>50</v>
      </c>
      <c r="C91" s="26" cm="1">
        <f t="array" aca="1" ref="C91" ca="1">_xll.RiskGamma(1,1/$B$5)</f>
        <v>100</v>
      </c>
      <c r="D91" s="27">
        <f t="shared" ca="1" si="22"/>
        <v>5000</v>
      </c>
      <c r="E91" s="18">
        <f t="shared" ca="1" si="23"/>
        <v>5490</v>
      </c>
      <c r="F91" s="6" cm="1">
        <f t="array" aca="1" ref="F91" ca="1">_xll.RiskPert($B$8,$E$8,$D$8)</f>
        <v>50</v>
      </c>
      <c r="G91" s="6">
        <f t="shared" ca="1" si="24"/>
        <v>5540</v>
      </c>
      <c r="H91" s="19">
        <f t="shared" ca="1" si="12"/>
        <v>540</v>
      </c>
      <c r="I91" s="26">
        <f t="shared" ca="1" si="25"/>
        <v>5540</v>
      </c>
      <c r="J91" s="7" cm="1">
        <f t="array" aca="1" ref="J91" ca="1">_xll.RiskUniform(_xll.RiskSimtable($B$12:$B$13),_xll.RiskSimtable($D$12:$D$13))</f>
        <v>60</v>
      </c>
      <c r="K91" s="7">
        <f t="shared" ca="1" si="26"/>
        <v>5600</v>
      </c>
      <c r="L91" s="27">
        <f t="shared" ca="1" si="27"/>
        <v>0</v>
      </c>
      <c r="M91" s="18">
        <f t="shared" ca="1" si="33"/>
        <v>5600</v>
      </c>
      <c r="N91" s="6" cm="1">
        <f t="array" aca="1" ref="N91" ca="1">_xll.RiskWeibull($B$15,$C$15)</f>
        <v>93.543756289254645</v>
      </c>
      <c r="O91" s="6">
        <f t="shared" ca="1" si="29"/>
        <v>5693.5437562892548</v>
      </c>
      <c r="P91" s="19">
        <f t="shared" ca="1" si="13"/>
        <v>0</v>
      </c>
      <c r="Q91" s="26">
        <f t="shared" ca="1" si="30"/>
        <v>5693.5437562892548</v>
      </c>
      <c r="R91" s="7" cm="1">
        <f t="array" aca="1" ref="R91" ca="1">_xll.RiskGamma($B$18,1/$C$18)</f>
        <v>100</v>
      </c>
      <c r="S91" s="7" cm="1">
        <f t="array" aca="1" ref="S91" ca="1">_xll.RiskUniform($B$21,$C$21)</f>
        <v>20</v>
      </c>
      <c r="T91" s="7">
        <f t="shared" ca="1" si="31"/>
        <v>5813.5437562892548</v>
      </c>
      <c r="U91" s="27">
        <f t="shared" ca="1" si="14"/>
        <v>100</v>
      </c>
      <c r="V91" s="18">
        <f t="shared" ref="V91:V97" ca="1" si="39">$T$97</f>
        <v>6473.5437562892548</v>
      </c>
      <c r="W91" s="6">
        <f t="shared" si="16"/>
        <v>120</v>
      </c>
      <c r="X91" s="6">
        <f t="shared" ca="1" si="1"/>
        <v>6593.5437562892548</v>
      </c>
      <c r="Y91" s="19">
        <f t="shared" ca="1" si="2"/>
        <v>660</v>
      </c>
      <c r="Z91" s="26">
        <f t="shared" ca="1" si="3"/>
        <v>6593.5437562892548</v>
      </c>
      <c r="AA91" s="7" cm="1">
        <f t="array" aca="1" ref="AA91" ca="1">_xll.RiskPert($B$27,$C$27,$D$27)</f>
        <v>99.666666666666671</v>
      </c>
      <c r="AB91" s="7">
        <f t="shared" ca="1" si="17"/>
        <v>6693.2104229559218</v>
      </c>
      <c r="AC91" s="27">
        <f t="shared" ca="1" si="4"/>
        <v>0</v>
      </c>
      <c r="AD91" s="18" cm="1">
        <f t="array" aca="1" ref="AD91" ca="1">IF(MOD(ROW()-42, 8) = 0,INDEX(AB:AB,ROW()),INDEX(AF:AF,ROW()-1))</f>
        <v>6718.2104229559218</v>
      </c>
      <c r="AE91" s="6" cm="1">
        <f t="array" aca="1" ref="AE91" ca="1">_xll.RiskUniform($B$30,$D$30)</f>
        <v>25</v>
      </c>
      <c r="AF91" s="6">
        <f t="shared" ca="1" si="32"/>
        <v>6743.2104229559218</v>
      </c>
      <c r="AG91" s="19">
        <f t="shared" ca="1" si="5"/>
        <v>124.66666666666697</v>
      </c>
      <c r="AH91" s="97" t="str">
        <f t="shared" ca="1" si="6"/>
        <v>Not Yet</v>
      </c>
      <c r="AI91" s="100">
        <f t="shared" ca="1" si="18"/>
        <v>1743.2104229559218</v>
      </c>
      <c r="AJ91" s="102" cm="1">
        <f t="array" aca="1" ref="AJ91" ca="1">_xll.RiskBernoulli(0.02)</f>
        <v>0.02</v>
      </c>
      <c r="AK91" s="50">
        <f t="shared" ca="1" si="19"/>
        <v>1743.2104229559218</v>
      </c>
      <c r="AL91" s="50">
        <f t="shared" ca="1" si="7"/>
        <v>540</v>
      </c>
      <c r="AM91" s="50">
        <f t="shared" ca="1" si="8"/>
        <v>100</v>
      </c>
      <c r="AN91" s="50">
        <f t="shared" ca="1" si="9"/>
        <v>660</v>
      </c>
      <c r="AO91" s="51">
        <f t="shared" ca="1" si="10"/>
        <v>124.66666666666697</v>
      </c>
      <c r="AP91" s="50">
        <f t="shared" ca="1" si="11"/>
        <v>0.02</v>
      </c>
      <c r="AQ91" s="50" t="str">
        <f t="shared" ca="1" si="20"/>
        <v/>
      </c>
      <c r="AR91" s="50">
        <f t="shared" ca="1" si="21"/>
        <v>1743.2104229559216</v>
      </c>
    </row>
    <row r="92" spans="2:44" x14ac:dyDescent="0.25">
      <c r="B92" s="9">
        <v>51</v>
      </c>
      <c r="C92" s="26" cm="1">
        <f t="array" aca="1" ref="C92" ca="1">_xll.RiskGamma(1,1/$B$5)</f>
        <v>100</v>
      </c>
      <c r="D92" s="27">
        <f t="shared" ca="1" si="22"/>
        <v>5100</v>
      </c>
      <c r="E92" s="18">
        <f t="shared" ca="1" si="23"/>
        <v>5600</v>
      </c>
      <c r="F92" s="6" cm="1">
        <f t="array" aca="1" ref="F92" ca="1">_xll.RiskPert($B$8,$E$8,$D$8)</f>
        <v>50</v>
      </c>
      <c r="G92" s="6">
        <f t="shared" ca="1" si="24"/>
        <v>5650</v>
      </c>
      <c r="H92" s="19">
        <f t="shared" ca="1" si="12"/>
        <v>550</v>
      </c>
      <c r="I92" s="26">
        <f t="shared" ca="1" si="25"/>
        <v>5650</v>
      </c>
      <c r="J92" s="7" cm="1">
        <f t="array" aca="1" ref="J92" ca="1">_xll.RiskUniform(_xll.RiskSimtable($B$12:$B$13),_xll.RiskSimtable($D$12:$D$13))</f>
        <v>60</v>
      </c>
      <c r="K92" s="7">
        <f t="shared" ca="1" si="26"/>
        <v>5710</v>
      </c>
      <c r="L92" s="27">
        <f t="shared" ca="1" si="27"/>
        <v>0</v>
      </c>
      <c r="M92" s="18">
        <f t="shared" ca="1" si="33"/>
        <v>5710</v>
      </c>
      <c r="N92" s="6" cm="1">
        <f t="array" aca="1" ref="N92" ca="1">_xll.RiskWeibull($B$15,$C$15)</f>
        <v>93.543756289254645</v>
      </c>
      <c r="O92" s="6">
        <f t="shared" ca="1" si="29"/>
        <v>5803.5437562892548</v>
      </c>
      <c r="P92" s="19">
        <f t="shared" ca="1" si="13"/>
        <v>0</v>
      </c>
      <c r="Q92" s="26">
        <f t="shared" ca="1" si="30"/>
        <v>5803.5437562892548</v>
      </c>
      <c r="R92" s="7" cm="1">
        <f t="array" aca="1" ref="R92" ca="1">_xll.RiskGamma($B$18,1/$C$18)</f>
        <v>100</v>
      </c>
      <c r="S92" s="7" cm="1">
        <f t="array" aca="1" ref="S92" ca="1">_xll.RiskUniform($B$21,$C$21)</f>
        <v>20</v>
      </c>
      <c r="T92" s="7">
        <f t="shared" ca="1" si="31"/>
        <v>5923.5437562892548</v>
      </c>
      <c r="U92" s="27">
        <f t="shared" ca="1" si="14"/>
        <v>100</v>
      </c>
      <c r="V92" s="18">
        <f t="shared" ca="1" si="39"/>
        <v>6473.5437562892548</v>
      </c>
      <c r="W92" s="6">
        <f t="shared" si="16"/>
        <v>120</v>
      </c>
      <c r="X92" s="6">
        <f t="shared" ca="1" si="1"/>
        <v>6593.5437562892548</v>
      </c>
      <c r="Y92" s="19">
        <f t="shared" ca="1" si="2"/>
        <v>550</v>
      </c>
      <c r="Z92" s="26">
        <f t="shared" ca="1" si="3"/>
        <v>6593.5437562892548</v>
      </c>
      <c r="AA92" s="7" cm="1">
        <f t="array" aca="1" ref="AA92" ca="1">_xll.RiskPert($B$27,$C$27,$D$27)</f>
        <v>99.666666666666671</v>
      </c>
      <c r="AB92" s="7">
        <f t="shared" ca="1" si="17"/>
        <v>6693.2104229559218</v>
      </c>
      <c r="AC92" s="27">
        <f t="shared" ca="1" si="4"/>
        <v>0</v>
      </c>
      <c r="AD92" s="18" cm="1">
        <f t="array" aca="1" ref="AD92" ca="1">IF(MOD(ROW()-42, 8) = 0,INDEX(AB:AB,ROW()),INDEX(AF:AF,ROW()-1))</f>
        <v>6743.2104229559218</v>
      </c>
      <c r="AE92" s="6" cm="1">
        <f t="array" aca="1" ref="AE92" ca="1">_xll.RiskUniform($B$30,$D$30)</f>
        <v>25</v>
      </c>
      <c r="AF92" s="6">
        <f t="shared" ca="1" si="32"/>
        <v>6768.2104229559218</v>
      </c>
      <c r="AG92" s="19">
        <f t="shared" ca="1" si="5"/>
        <v>149.66666666666697</v>
      </c>
      <c r="AH92" s="97" t="str">
        <f t="shared" ca="1" si="6"/>
        <v>Not Yet</v>
      </c>
      <c r="AI92" s="100">
        <f t="shared" ca="1" si="18"/>
        <v>1668.2104229559218</v>
      </c>
      <c r="AJ92" s="102" cm="1">
        <f t="array" aca="1" ref="AJ92" ca="1">_xll.RiskBernoulli(0.02)</f>
        <v>0.02</v>
      </c>
      <c r="AK92" s="50">
        <f t="shared" ca="1" si="19"/>
        <v>1668.2104229559218</v>
      </c>
      <c r="AL92" s="50">
        <f t="shared" ca="1" si="7"/>
        <v>550</v>
      </c>
      <c r="AM92" s="50">
        <f t="shared" ca="1" si="8"/>
        <v>100</v>
      </c>
      <c r="AN92" s="50">
        <f t="shared" ca="1" si="9"/>
        <v>550</v>
      </c>
      <c r="AO92" s="51">
        <f t="shared" ca="1" si="10"/>
        <v>149.66666666666697</v>
      </c>
      <c r="AP92" s="50">
        <f t="shared" ca="1" si="11"/>
        <v>0.02</v>
      </c>
      <c r="AQ92" s="50" t="str">
        <f t="shared" ca="1" si="20"/>
        <v/>
      </c>
      <c r="AR92" s="50">
        <f t="shared" ca="1" si="21"/>
        <v>1668.2104229559216</v>
      </c>
    </row>
    <row r="93" spans="2:44" x14ac:dyDescent="0.25">
      <c r="B93" s="9">
        <v>52</v>
      </c>
      <c r="C93" s="26" cm="1">
        <f t="array" aca="1" ref="C93" ca="1">_xll.RiskGamma(1,1/$B$5)</f>
        <v>100</v>
      </c>
      <c r="D93" s="27">
        <f t="shared" ca="1" si="22"/>
        <v>5200</v>
      </c>
      <c r="E93" s="18">
        <f t="shared" ca="1" si="23"/>
        <v>5710</v>
      </c>
      <c r="F93" s="6" cm="1">
        <f t="array" aca="1" ref="F93" ca="1">_xll.RiskPert($B$8,$E$8,$D$8)</f>
        <v>50</v>
      </c>
      <c r="G93" s="6">
        <f t="shared" ca="1" si="24"/>
        <v>5760</v>
      </c>
      <c r="H93" s="19">
        <f t="shared" ca="1" si="12"/>
        <v>560</v>
      </c>
      <c r="I93" s="26">
        <f t="shared" ca="1" si="25"/>
        <v>5760</v>
      </c>
      <c r="J93" s="7" cm="1">
        <f t="array" aca="1" ref="J93" ca="1">_xll.RiskUniform(_xll.RiskSimtable($B$12:$B$13),_xll.RiskSimtable($D$12:$D$13))</f>
        <v>60</v>
      </c>
      <c r="K93" s="7">
        <f t="shared" ca="1" si="26"/>
        <v>5820</v>
      </c>
      <c r="L93" s="27">
        <f t="shared" ca="1" si="27"/>
        <v>0</v>
      </c>
      <c r="M93" s="18">
        <f t="shared" ca="1" si="33"/>
        <v>5820</v>
      </c>
      <c r="N93" s="6" cm="1">
        <f t="array" aca="1" ref="N93" ca="1">_xll.RiskWeibull($B$15,$C$15)</f>
        <v>93.543756289254645</v>
      </c>
      <c r="O93" s="6">
        <f t="shared" ca="1" si="29"/>
        <v>5913.5437562892548</v>
      </c>
      <c r="P93" s="19">
        <f t="shared" ca="1" si="13"/>
        <v>0</v>
      </c>
      <c r="Q93" s="26">
        <f t="shared" ca="1" si="30"/>
        <v>5913.5437562892548</v>
      </c>
      <c r="R93" s="7" cm="1">
        <f t="array" aca="1" ref="R93" ca="1">_xll.RiskGamma($B$18,1/$C$18)</f>
        <v>100</v>
      </c>
      <c r="S93" s="7" cm="1">
        <f t="array" aca="1" ref="S93" ca="1">_xll.RiskUniform($B$21,$C$21)</f>
        <v>20</v>
      </c>
      <c r="T93" s="7">
        <f t="shared" ca="1" si="31"/>
        <v>6033.5437562892548</v>
      </c>
      <c r="U93" s="27">
        <f t="shared" ca="1" si="14"/>
        <v>100</v>
      </c>
      <c r="V93" s="18">
        <f t="shared" ca="1" si="39"/>
        <v>6473.5437562892548</v>
      </c>
      <c r="W93" s="6">
        <f t="shared" si="16"/>
        <v>120</v>
      </c>
      <c r="X93" s="6">
        <f t="shared" ca="1" si="1"/>
        <v>6593.5437562892548</v>
      </c>
      <c r="Y93" s="19">
        <f t="shared" ca="1" si="2"/>
        <v>440</v>
      </c>
      <c r="Z93" s="26">
        <f t="shared" ca="1" si="3"/>
        <v>6593.5437562892548</v>
      </c>
      <c r="AA93" s="7" cm="1">
        <f t="array" aca="1" ref="AA93" ca="1">_xll.RiskPert($B$27,$C$27,$D$27)</f>
        <v>99.666666666666671</v>
      </c>
      <c r="AB93" s="7">
        <f t="shared" ca="1" si="17"/>
        <v>6693.2104229559218</v>
      </c>
      <c r="AC93" s="27">
        <f t="shared" ca="1" si="4"/>
        <v>0</v>
      </c>
      <c r="AD93" s="18" cm="1">
        <f t="array" aca="1" ref="AD93" ca="1">IF(MOD(ROW()-42, 8) = 0,INDEX(AB:AB,ROW()),INDEX(AF:AF,ROW()-1))</f>
        <v>6768.2104229559218</v>
      </c>
      <c r="AE93" s="6" cm="1">
        <f t="array" aca="1" ref="AE93" ca="1">_xll.RiskUniform($B$30,$D$30)</f>
        <v>25</v>
      </c>
      <c r="AF93" s="6">
        <f t="shared" ca="1" si="32"/>
        <v>6793.2104229559218</v>
      </c>
      <c r="AG93" s="19">
        <f t="shared" ca="1" si="5"/>
        <v>174.66666666666697</v>
      </c>
      <c r="AH93" s="97" t="str">
        <f t="shared" ca="1" si="6"/>
        <v>Not Yet</v>
      </c>
      <c r="AI93" s="100">
        <f t="shared" ca="1" si="18"/>
        <v>1593.2104229559218</v>
      </c>
      <c r="AJ93" s="102" cm="1">
        <f t="array" aca="1" ref="AJ93" ca="1">_xll.RiskBernoulli(0.02)</f>
        <v>0.02</v>
      </c>
      <c r="AK93" s="50">
        <f t="shared" ca="1" si="19"/>
        <v>1593.2104229559218</v>
      </c>
      <c r="AL93" s="50">
        <f t="shared" ca="1" si="7"/>
        <v>560</v>
      </c>
      <c r="AM93" s="50">
        <f t="shared" ca="1" si="8"/>
        <v>100</v>
      </c>
      <c r="AN93" s="50">
        <f t="shared" ca="1" si="9"/>
        <v>440</v>
      </c>
      <c r="AO93" s="51">
        <f t="shared" ca="1" si="10"/>
        <v>174.66666666666697</v>
      </c>
      <c r="AP93" s="50">
        <f t="shared" ca="1" si="11"/>
        <v>0.02</v>
      </c>
      <c r="AQ93" s="50" t="str">
        <f t="shared" ca="1" si="20"/>
        <v/>
      </c>
      <c r="AR93" s="50">
        <f t="shared" ca="1" si="21"/>
        <v>1593.2104229559216</v>
      </c>
    </row>
    <row r="94" spans="2:44" x14ac:dyDescent="0.25">
      <c r="B94" s="9">
        <v>53</v>
      </c>
      <c r="C94" s="26" cm="1">
        <f t="array" aca="1" ref="C94" ca="1">_xll.RiskGamma(1,1/$B$5)</f>
        <v>100</v>
      </c>
      <c r="D94" s="27">
        <f t="shared" ca="1" si="22"/>
        <v>5300</v>
      </c>
      <c r="E94" s="18">
        <f t="shared" ca="1" si="23"/>
        <v>5820</v>
      </c>
      <c r="F94" s="6" cm="1">
        <f t="array" aca="1" ref="F94" ca="1">_xll.RiskPert($B$8,$E$8,$D$8)</f>
        <v>50</v>
      </c>
      <c r="G94" s="6">
        <f t="shared" ca="1" si="24"/>
        <v>5870</v>
      </c>
      <c r="H94" s="19">
        <f t="shared" ca="1" si="12"/>
        <v>570</v>
      </c>
      <c r="I94" s="26">
        <f t="shared" ca="1" si="25"/>
        <v>5870</v>
      </c>
      <c r="J94" s="7" cm="1">
        <f t="array" aca="1" ref="J94" ca="1">_xll.RiskUniform(_xll.RiskSimtable($B$12:$B$13),_xll.RiskSimtable($D$12:$D$13))</f>
        <v>60</v>
      </c>
      <c r="K94" s="7">
        <f t="shared" ca="1" si="26"/>
        <v>5930</v>
      </c>
      <c r="L94" s="27">
        <f t="shared" ca="1" si="27"/>
        <v>0</v>
      </c>
      <c r="M94" s="18">
        <f t="shared" ca="1" si="33"/>
        <v>5930</v>
      </c>
      <c r="N94" s="6" cm="1">
        <f t="array" aca="1" ref="N94" ca="1">_xll.RiskWeibull($B$15,$C$15)</f>
        <v>93.543756289254645</v>
      </c>
      <c r="O94" s="6">
        <f t="shared" ca="1" si="29"/>
        <v>6023.5437562892548</v>
      </c>
      <c r="P94" s="19">
        <f t="shared" ca="1" si="13"/>
        <v>0</v>
      </c>
      <c r="Q94" s="26">
        <f t="shared" ca="1" si="30"/>
        <v>6023.5437562892548</v>
      </c>
      <c r="R94" s="7" cm="1">
        <f t="array" aca="1" ref="R94" ca="1">_xll.RiskGamma($B$18,1/$C$18)</f>
        <v>100</v>
      </c>
      <c r="S94" s="7" cm="1">
        <f t="array" aca="1" ref="S94" ca="1">_xll.RiskUniform($B$21,$C$21)</f>
        <v>20</v>
      </c>
      <c r="T94" s="7">
        <f t="shared" ca="1" si="31"/>
        <v>6143.5437562892548</v>
      </c>
      <c r="U94" s="27">
        <f t="shared" ca="1" si="14"/>
        <v>100</v>
      </c>
      <c r="V94" s="18">
        <f t="shared" ca="1" si="39"/>
        <v>6473.5437562892548</v>
      </c>
      <c r="W94" s="6">
        <f t="shared" si="16"/>
        <v>120</v>
      </c>
      <c r="X94" s="6">
        <f t="shared" ca="1" si="1"/>
        <v>6593.5437562892548</v>
      </c>
      <c r="Y94" s="19">
        <f t="shared" ca="1" si="2"/>
        <v>330</v>
      </c>
      <c r="Z94" s="26">
        <f t="shared" ca="1" si="3"/>
        <v>6593.5437562892548</v>
      </c>
      <c r="AA94" s="7" cm="1">
        <f t="array" aca="1" ref="AA94" ca="1">_xll.RiskPert($B$27,$C$27,$D$27)</f>
        <v>99.666666666666671</v>
      </c>
      <c r="AB94" s="7">
        <f t="shared" ca="1" si="17"/>
        <v>6693.2104229559218</v>
      </c>
      <c r="AC94" s="27">
        <f t="shared" ca="1" si="4"/>
        <v>0</v>
      </c>
      <c r="AD94" s="18" cm="1">
        <f t="array" aca="1" ref="AD94" ca="1">IF(MOD(ROW()-42, 8) = 0,INDEX(AB:AB,ROW()),INDEX(AF:AF,ROW()-1))</f>
        <v>6793.2104229559218</v>
      </c>
      <c r="AE94" s="6" cm="1">
        <f t="array" aca="1" ref="AE94" ca="1">_xll.RiskUniform($B$30,$D$30)</f>
        <v>25</v>
      </c>
      <c r="AF94" s="6">
        <f t="shared" ca="1" si="32"/>
        <v>6818.2104229559218</v>
      </c>
      <c r="AG94" s="19">
        <f t="shared" ca="1" si="5"/>
        <v>199.66666666666697</v>
      </c>
      <c r="AH94" s="97" t="str">
        <f t="shared" ca="1" si="6"/>
        <v>Not Yet</v>
      </c>
      <c r="AI94" s="100">
        <f t="shared" ca="1" si="18"/>
        <v>1518.2104229559218</v>
      </c>
      <c r="AJ94" s="102" cm="1">
        <f t="array" aca="1" ref="AJ94" ca="1">_xll.RiskBernoulli(0.02)</f>
        <v>0.02</v>
      </c>
      <c r="AK94" s="50">
        <f t="shared" ca="1" si="19"/>
        <v>1518.2104229559218</v>
      </c>
      <c r="AL94" s="50">
        <f t="shared" ca="1" si="7"/>
        <v>570</v>
      </c>
      <c r="AM94" s="50">
        <f t="shared" ca="1" si="8"/>
        <v>100</v>
      </c>
      <c r="AN94" s="50">
        <f t="shared" ca="1" si="9"/>
        <v>330</v>
      </c>
      <c r="AO94" s="51">
        <f t="shared" ca="1" si="10"/>
        <v>199.66666666666697</v>
      </c>
      <c r="AP94" s="50">
        <f t="shared" ca="1" si="11"/>
        <v>0.02</v>
      </c>
      <c r="AQ94" s="50" t="str">
        <f t="shared" ca="1" si="20"/>
        <v/>
      </c>
      <c r="AR94" s="50">
        <f t="shared" ca="1" si="21"/>
        <v>1518.2104229559216</v>
      </c>
    </row>
    <row r="95" spans="2:44" x14ac:dyDescent="0.25">
      <c r="B95" s="9">
        <v>54</v>
      </c>
      <c r="C95" s="26" cm="1">
        <f t="array" aca="1" ref="C95" ca="1">_xll.RiskGamma(1,1/$B$5)</f>
        <v>100</v>
      </c>
      <c r="D95" s="27">
        <f t="shared" ca="1" si="22"/>
        <v>5400</v>
      </c>
      <c r="E95" s="18">
        <f t="shared" ca="1" si="23"/>
        <v>5930</v>
      </c>
      <c r="F95" s="6" cm="1">
        <f t="array" aca="1" ref="F95" ca="1">_xll.RiskPert($B$8,$E$8,$D$8)</f>
        <v>50</v>
      </c>
      <c r="G95" s="6">
        <f t="shared" ca="1" si="24"/>
        <v>5980</v>
      </c>
      <c r="H95" s="19">
        <f t="shared" ca="1" si="12"/>
        <v>580</v>
      </c>
      <c r="I95" s="26">
        <f t="shared" ca="1" si="25"/>
        <v>5980</v>
      </c>
      <c r="J95" s="7" cm="1">
        <f t="array" aca="1" ref="J95" ca="1">_xll.RiskUniform(_xll.RiskSimtable($B$12:$B$13),_xll.RiskSimtable($D$12:$D$13))</f>
        <v>60</v>
      </c>
      <c r="K95" s="7">
        <f t="shared" ca="1" si="26"/>
        <v>6040</v>
      </c>
      <c r="L95" s="27">
        <f t="shared" ca="1" si="27"/>
        <v>0</v>
      </c>
      <c r="M95" s="18">
        <f t="shared" ca="1" si="33"/>
        <v>6040</v>
      </c>
      <c r="N95" s="6" cm="1">
        <f t="array" aca="1" ref="N95" ca="1">_xll.RiskWeibull($B$15,$C$15)</f>
        <v>93.543756289254645</v>
      </c>
      <c r="O95" s="6">
        <f t="shared" ca="1" si="29"/>
        <v>6133.5437562892548</v>
      </c>
      <c r="P95" s="19">
        <f t="shared" ca="1" si="13"/>
        <v>0</v>
      </c>
      <c r="Q95" s="26">
        <f t="shared" ca="1" si="30"/>
        <v>6133.5437562892548</v>
      </c>
      <c r="R95" s="7" cm="1">
        <f t="array" aca="1" ref="R95" ca="1">_xll.RiskGamma($B$18,1/$C$18)</f>
        <v>100</v>
      </c>
      <c r="S95" s="7" cm="1">
        <f t="array" aca="1" ref="S95" ca="1">_xll.RiskUniform($B$21,$C$21)</f>
        <v>20</v>
      </c>
      <c r="T95" s="7">
        <f t="shared" ca="1" si="31"/>
        <v>6253.5437562892548</v>
      </c>
      <c r="U95" s="27">
        <f t="shared" ca="1" si="14"/>
        <v>100</v>
      </c>
      <c r="V95" s="18">
        <f t="shared" ca="1" si="39"/>
        <v>6473.5437562892548</v>
      </c>
      <c r="W95" s="6">
        <f t="shared" si="16"/>
        <v>120</v>
      </c>
      <c r="X95" s="6">
        <f t="shared" ca="1" si="1"/>
        <v>6593.5437562892548</v>
      </c>
      <c r="Y95" s="19">
        <f t="shared" ca="1" si="2"/>
        <v>220</v>
      </c>
      <c r="Z95" s="26">
        <f t="shared" ca="1" si="3"/>
        <v>6593.5437562892548</v>
      </c>
      <c r="AA95" s="7" cm="1">
        <f t="array" aca="1" ref="AA95" ca="1">_xll.RiskPert($B$27,$C$27,$D$27)</f>
        <v>99.666666666666671</v>
      </c>
      <c r="AB95" s="7">
        <f t="shared" ca="1" si="17"/>
        <v>6693.2104229559218</v>
      </c>
      <c r="AC95" s="27">
        <f t="shared" ca="1" si="4"/>
        <v>0</v>
      </c>
      <c r="AD95" s="18" cm="1">
        <f t="array" aca="1" ref="AD95" ca="1">IF(MOD(ROW()-42, 8) = 0,INDEX(AB:AB,ROW()),INDEX(AF:AF,ROW()-1))</f>
        <v>6818.2104229559218</v>
      </c>
      <c r="AE95" s="6" cm="1">
        <f t="array" aca="1" ref="AE95" ca="1">_xll.RiskUniform($B$30,$D$30)</f>
        <v>25</v>
      </c>
      <c r="AF95" s="6">
        <f t="shared" ca="1" si="32"/>
        <v>6843.2104229559218</v>
      </c>
      <c r="AG95" s="19">
        <f t="shared" ca="1" si="5"/>
        <v>224.66666666666697</v>
      </c>
      <c r="AH95" s="97" t="str">
        <f t="shared" ca="1" si="6"/>
        <v>Not Yet</v>
      </c>
      <c r="AI95" s="100">
        <f t="shared" ca="1" si="18"/>
        <v>1443.2104229559218</v>
      </c>
      <c r="AJ95" s="102" cm="1">
        <f t="array" aca="1" ref="AJ95" ca="1">_xll.RiskBernoulli(0.02)</f>
        <v>0.02</v>
      </c>
      <c r="AK95" s="50">
        <f t="shared" ca="1" si="19"/>
        <v>1443.2104229559218</v>
      </c>
      <c r="AL95" s="50">
        <f t="shared" ca="1" si="7"/>
        <v>580</v>
      </c>
      <c r="AM95" s="50">
        <f t="shared" ca="1" si="8"/>
        <v>100</v>
      </c>
      <c r="AN95" s="50">
        <f t="shared" ca="1" si="9"/>
        <v>220</v>
      </c>
      <c r="AO95" s="51">
        <f t="shared" ca="1" si="10"/>
        <v>224.66666666666697</v>
      </c>
      <c r="AP95" s="50">
        <f t="shared" ca="1" si="11"/>
        <v>0.02</v>
      </c>
      <c r="AQ95" s="50" t="str">
        <f t="shared" ca="1" si="20"/>
        <v/>
      </c>
      <c r="AR95" s="50">
        <f t="shared" ca="1" si="21"/>
        <v>1443.2104229559216</v>
      </c>
    </row>
    <row r="96" spans="2:44" x14ac:dyDescent="0.25">
      <c r="B96" s="9">
        <v>55</v>
      </c>
      <c r="C96" s="26" cm="1">
        <f t="array" aca="1" ref="C96" ca="1">_xll.RiskGamma(1,1/$B$5)</f>
        <v>100</v>
      </c>
      <c r="D96" s="27">
        <f t="shared" ca="1" si="22"/>
        <v>5500</v>
      </c>
      <c r="E96" s="18">
        <f t="shared" ca="1" si="23"/>
        <v>6040</v>
      </c>
      <c r="F96" s="6" cm="1">
        <f t="array" aca="1" ref="F96" ca="1">_xll.RiskPert($B$8,$E$8,$D$8)</f>
        <v>50</v>
      </c>
      <c r="G96" s="6">
        <f t="shared" ca="1" si="24"/>
        <v>6090</v>
      </c>
      <c r="H96" s="19">
        <f t="shared" ca="1" si="12"/>
        <v>590</v>
      </c>
      <c r="I96" s="26">
        <f t="shared" ca="1" si="25"/>
        <v>6090</v>
      </c>
      <c r="J96" s="7" cm="1">
        <f t="array" aca="1" ref="J96" ca="1">_xll.RiskUniform(_xll.RiskSimtable($B$12:$B$13),_xll.RiskSimtable($D$12:$D$13))</f>
        <v>60</v>
      </c>
      <c r="K96" s="7">
        <f t="shared" ca="1" si="26"/>
        <v>6150</v>
      </c>
      <c r="L96" s="27">
        <f t="shared" ca="1" si="27"/>
        <v>0</v>
      </c>
      <c r="M96" s="18">
        <f t="shared" ca="1" si="33"/>
        <v>6150</v>
      </c>
      <c r="N96" s="6" cm="1">
        <f t="array" aca="1" ref="N96" ca="1">_xll.RiskWeibull($B$15,$C$15)</f>
        <v>93.543756289254645</v>
      </c>
      <c r="O96" s="6">
        <f t="shared" ca="1" si="29"/>
        <v>6243.5437562892548</v>
      </c>
      <c r="P96" s="19">
        <f t="shared" ca="1" si="13"/>
        <v>0</v>
      </c>
      <c r="Q96" s="26">
        <f t="shared" ca="1" si="30"/>
        <v>6243.5437562892548</v>
      </c>
      <c r="R96" s="7" cm="1">
        <f t="array" aca="1" ref="R96" ca="1">_xll.RiskGamma($B$18,1/$C$18)</f>
        <v>100</v>
      </c>
      <c r="S96" s="7" cm="1">
        <f t="array" aca="1" ref="S96" ca="1">_xll.RiskUniform($B$21,$C$21)</f>
        <v>20</v>
      </c>
      <c r="T96" s="7">
        <f t="shared" ca="1" si="31"/>
        <v>6363.5437562892548</v>
      </c>
      <c r="U96" s="27">
        <f t="shared" ca="1" si="14"/>
        <v>100</v>
      </c>
      <c r="V96" s="18">
        <f t="shared" ca="1" si="39"/>
        <v>6473.5437562892548</v>
      </c>
      <c r="W96" s="6">
        <f t="shared" si="16"/>
        <v>120</v>
      </c>
      <c r="X96" s="6">
        <f t="shared" ca="1" si="1"/>
        <v>6593.5437562892548</v>
      </c>
      <c r="Y96" s="19">
        <f t="shared" ca="1" si="2"/>
        <v>110</v>
      </c>
      <c r="Z96" s="26">
        <f t="shared" ca="1" si="3"/>
        <v>6593.5437562892548</v>
      </c>
      <c r="AA96" s="7" cm="1">
        <f t="array" aca="1" ref="AA96" ca="1">_xll.RiskPert($B$27,$C$27,$D$27)</f>
        <v>99.666666666666671</v>
      </c>
      <c r="AB96" s="7">
        <f t="shared" ca="1" si="17"/>
        <v>6693.2104229559218</v>
      </c>
      <c r="AC96" s="27">
        <f t="shared" ca="1" si="4"/>
        <v>0</v>
      </c>
      <c r="AD96" s="18" cm="1">
        <f t="array" aca="1" ref="AD96" ca="1">IF(MOD(ROW()-42, 8) = 0,INDEX(AB:AB,ROW()),INDEX(AF:AF,ROW()-1))</f>
        <v>6843.2104229559218</v>
      </c>
      <c r="AE96" s="6" cm="1">
        <f t="array" aca="1" ref="AE96" ca="1">_xll.RiskUniform($B$30,$D$30)</f>
        <v>25</v>
      </c>
      <c r="AF96" s="6">
        <f t="shared" ca="1" si="32"/>
        <v>6868.2104229559218</v>
      </c>
      <c r="AG96" s="19">
        <f t="shared" ca="1" si="5"/>
        <v>249.66666666666697</v>
      </c>
      <c r="AH96" s="97" t="str">
        <f t="shared" ca="1" si="6"/>
        <v>Not Yet</v>
      </c>
      <c r="AI96" s="100">
        <f t="shared" ca="1" si="18"/>
        <v>1368.2104229559218</v>
      </c>
      <c r="AJ96" s="102" cm="1">
        <f t="array" aca="1" ref="AJ96" ca="1">_xll.RiskBernoulli(0.02)</f>
        <v>0.02</v>
      </c>
      <c r="AK96" s="50">
        <f t="shared" ca="1" si="19"/>
        <v>1368.2104229559218</v>
      </c>
      <c r="AL96" s="50">
        <f t="shared" ca="1" si="7"/>
        <v>590</v>
      </c>
      <c r="AM96" s="50">
        <f t="shared" ca="1" si="8"/>
        <v>100</v>
      </c>
      <c r="AN96" s="50">
        <f t="shared" ca="1" si="9"/>
        <v>110</v>
      </c>
      <c r="AO96" s="51">
        <f t="shared" ca="1" si="10"/>
        <v>249.66666666666697</v>
      </c>
      <c r="AP96" s="50">
        <f t="shared" ca="1" si="11"/>
        <v>0.02</v>
      </c>
      <c r="AQ96" s="50">
        <f t="shared" ca="1" si="20"/>
        <v>1</v>
      </c>
      <c r="AR96" s="50">
        <f t="shared" ca="1" si="21"/>
        <v>1368.2104229559216</v>
      </c>
    </row>
    <row r="97" spans="2:44" x14ac:dyDescent="0.25">
      <c r="B97" s="10">
        <v>56</v>
      </c>
      <c r="C97" s="61" cm="1">
        <f t="array" aca="1" ref="C97" ca="1">_xll.RiskGamma(1,1/$B$5)</f>
        <v>100</v>
      </c>
      <c r="D97" s="29">
        <f t="shared" ca="1" si="22"/>
        <v>5600</v>
      </c>
      <c r="E97" s="20">
        <f t="shared" ca="1" si="23"/>
        <v>6150</v>
      </c>
      <c r="F97" s="21" cm="1">
        <f t="array" aca="1" ref="F97" ca="1">_xll.RiskPert($B$8,$E$8,$D$8)</f>
        <v>50</v>
      </c>
      <c r="G97" s="21">
        <f t="shared" ca="1" si="24"/>
        <v>6200</v>
      </c>
      <c r="H97" s="22">
        <f t="shared" ca="1" si="12"/>
        <v>600</v>
      </c>
      <c r="I97" s="61">
        <f t="shared" ca="1" si="25"/>
        <v>6200</v>
      </c>
      <c r="J97" s="28" cm="1">
        <f t="array" aca="1" ref="J97" ca="1">_xll.RiskUniform(_xll.RiskSimtable($B$12:$B$13),_xll.RiskSimtable($D$12:$D$13))</f>
        <v>60</v>
      </c>
      <c r="K97" s="28">
        <f t="shared" ca="1" si="26"/>
        <v>6260</v>
      </c>
      <c r="L97" s="29">
        <f t="shared" ca="1" si="27"/>
        <v>0</v>
      </c>
      <c r="M97" s="20">
        <f t="shared" ca="1" si="33"/>
        <v>6260</v>
      </c>
      <c r="N97" s="21" cm="1">
        <f t="array" aca="1" ref="N97" ca="1">_xll.RiskWeibull($B$15,$C$15)</f>
        <v>93.543756289254645</v>
      </c>
      <c r="O97" s="21">
        <f t="shared" ca="1" si="29"/>
        <v>6353.5437562892548</v>
      </c>
      <c r="P97" s="22">
        <f t="shared" ca="1" si="13"/>
        <v>0</v>
      </c>
      <c r="Q97" s="61">
        <f t="shared" ca="1" si="30"/>
        <v>6353.5437562892548</v>
      </c>
      <c r="R97" s="28" cm="1">
        <f t="array" aca="1" ref="R97" ca="1">_xll.RiskGamma($B$18,1/$C$18)</f>
        <v>100</v>
      </c>
      <c r="S97" s="28" cm="1">
        <f t="array" aca="1" ref="S97" ca="1">_xll.RiskUniform($B$21,$C$21)</f>
        <v>20</v>
      </c>
      <c r="T97" s="28">
        <f t="shared" ca="1" si="31"/>
        <v>6473.5437562892548</v>
      </c>
      <c r="U97" s="29">
        <f t="shared" ca="1" si="14"/>
        <v>100</v>
      </c>
      <c r="V97" s="20">
        <f t="shared" ca="1" si="39"/>
        <v>6473.5437562892548</v>
      </c>
      <c r="W97" s="21">
        <f t="shared" si="16"/>
        <v>120</v>
      </c>
      <c r="X97" s="21">
        <f t="shared" ca="1" si="1"/>
        <v>6593.5437562892548</v>
      </c>
      <c r="Y97" s="22">
        <f t="shared" ca="1" si="2"/>
        <v>0</v>
      </c>
      <c r="Z97" s="61">
        <f t="shared" ca="1" si="3"/>
        <v>6593.5437562892548</v>
      </c>
      <c r="AA97" s="28" cm="1">
        <f t="array" aca="1" ref="AA97" ca="1">_xll.RiskPert($B$27,$C$27,$D$27)</f>
        <v>99.666666666666671</v>
      </c>
      <c r="AB97" s="28">
        <f t="shared" ca="1" si="17"/>
        <v>6693.2104229559218</v>
      </c>
      <c r="AC97" s="29">
        <f t="shared" ca="1" si="4"/>
        <v>0</v>
      </c>
      <c r="AD97" s="20" cm="1">
        <f t="array" aca="1" ref="AD97" ca="1">IF(MOD(ROW()-42, 8) = 0,INDEX(AB:AB,ROW()),INDEX(AF:AF,ROW()-1))</f>
        <v>6868.2104229559218</v>
      </c>
      <c r="AE97" s="21" cm="1">
        <f t="array" aca="1" ref="AE97" ca="1">_xll.RiskUniform($B$30,$D$30)</f>
        <v>25</v>
      </c>
      <c r="AF97" s="21">
        <f t="shared" ca="1" si="32"/>
        <v>6893.2104229559218</v>
      </c>
      <c r="AG97" s="22">
        <f t="shared" ca="1" si="5"/>
        <v>274.66666666666697</v>
      </c>
      <c r="AH97" s="98" t="str">
        <f t="shared" ca="1" si="6"/>
        <v>Not Yet</v>
      </c>
      <c r="AI97" s="100">
        <f t="shared" ca="1" si="18"/>
        <v>1293.2104229559218</v>
      </c>
      <c r="AJ97" s="103" cm="1">
        <f t="array" aca="1" ref="AJ97" ca="1">_xll.RiskBernoulli(0.02)</f>
        <v>0.02</v>
      </c>
      <c r="AK97" s="52">
        <f t="shared" ca="1" si="19"/>
        <v>1293.2104229559218</v>
      </c>
      <c r="AL97" s="52">
        <f t="shared" ca="1" si="7"/>
        <v>600</v>
      </c>
      <c r="AM97" s="52">
        <f t="shared" ca="1" si="8"/>
        <v>100</v>
      </c>
      <c r="AN97" s="52">
        <f t="shared" ca="1" si="9"/>
        <v>0</v>
      </c>
      <c r="AO97" s="53">
        <f t="shared" ca="1" si="10"/>
        <v>274.66666666666697</v>
      </c>
      <c r="AP97" s="52">
        <f t="shared" ca="1" si="11"/>
        <v>0.02</v>
      </c>
      <c r="AQ97" s="52">
        <f t="shared" ca="1" si="20"/>
        <v>1</v>
      </c>
      <c r="AR97" s="52">
        <f t="shared" ca="1" si="21"/>
        <v>1293.2104229559216</v>
      </c>
    </row>
    <row r="98" spans="2:44" x14ac:dyDescent="0.25">
      <c r="B98" s="8">
        <v>57</v>
      </c>
      <c r="C98" s="23" cm="1">
        <f t="array" aca="1" ref="C98" ca="1">_xll.RiskGamma(1,1/$B$5)</f>
        <v>100</v>
      </c>
      <c r="D98" s="25">
        <f t="shared" ca="1" si="22"/>
        <v>5700</v>
      </c>
      <c r="E98" s="15">
        <f t="shared" ca="1" si="23"/>
        <v>6260</v>
      </c>
      <c r="F98" s="16" cm="1">
        <f t="array" aca="1" ref="F98" ca="1">_xll.RiskPert($B$8,$E$8,$D$8)</f>
        <v>50</v>
      </c>
      <c r="G98" s="16">
        <f t="shared" ca="1" si="24"/>
        <v>6310</v>
      </c>
      <c r="H98" s="17">
        <f t="shared" ca="1" si="12"/>
        <v>610</v>
      </c>
      <c r="I98" s="23">
        <f t="shared" ca="1" si="25"/>
        <v>6310</v>
      </c>
      <c r="J98" s="24" cm="1">
        <f t="array" aca="1" ref="J98" ca="1">_xll.RiskUniform(_xll.RiskSimtable($B$12:$B$13),_xll.RiskSimtable($D$12:$D$13))</f>
        <v>60</v>
      </c>
      <c r="K98" s="24">
        <f t="shared" ca="1" si="26"/>
        <v>6370</v>
      </c>
      <c r="L98" s="25">
        <f t="shared" ca="1" si="27"/>
        <v>0</v>
      </c>
      <c r="M98" s="15">
        <f t="shared" ca="1" si="33"/>
        <v>6370</v>
      </c>
      <c r="N98" s="16" cm="1">
        <f t="array" aca="1" ref="N98" ca="1">_xll.RiskWeibull($B$15,$C$15)</f>
        <v>93.543756289254645</v>
      </c>
      <c r="O98" s="16">
        <f t="shared" ca="1" si="29"/>
        <v>6463.5437562892548</v>
      </c>
      <c r="P98" s="17">
        <f t="shared" ca="1" si="13"/>
        <v>0</v>
      </c>
      <c r="Q98" s="23">
        <f t="shared" ca="1" si="30"/>
        <v>6463.5437562892548</v>
      </c>
      <c r="R98" s="24" cm="1">
        <f t="array" aca="1" ref="R98" ca="1">_xll.RiskGamma($B$18,1/$C$18)</f>
        <v>100</v>
      </c>
      <c r="S98" s="24" cm="1">
        <f t="array" aca="1" ref="S98" ca="1">_xll.RiskUniform($B$21,$C$21)</f>
        <v>20</v>
      </c>
      <c r="T98" s="24">
        <f t="shared" ca="1" si="31"/>
        <v>6583.5437562892548</v>
      </c>
      <c r="U98" s="25">
        <f t="shared" ca="1" si="14"/>
        <v>100</v>
      </c>
      <c r="V98" s="15">
        <f ca="1">$T$105</f>
        <v>7353.5437562892548</v>
      </c>
      <c r="W98" s="16">
        <f t="shared" si="16"/>
        <v>120</v>
      </c>
      <c r="X98" s="16">
        <f t="shared" ca="1" si="1"/>
        <v>7473.5437562892548</v>
      </c>
      <c r="Y98" s="17">
        <f t="shared" ca="1" si="2"/>
        <v>770</v>
      </c>
      <c r="Z98" s="23">
        <f t="shared" ca="1" si="3"/>
        <v>7473.5437562892548</v>
      </c>
      <c r="AA98" s="24" cm="1">
        <f t="array" aca="1" ref="AA98" ca="1">_xll.RiskPert($B$27,$C$27,$D$27)</f>
        <v>99.666666666666671</v>
      </c>
      <c r="AB98" s="24">
        <f t="shared" ca="1" si="17"/>
        <v>7573.2104229559218</v>
      </c>
      <c r="AC98" s="25">
        <f t="shared" ca="1" si="4"/>
        <v>0</v>
      </c>
      <c r="AD98" s="15" cm="1">
        <f t="array" aca="1" ref="AD98" ca="1">IF(MOD(ROW()-42, 8) = 0,INDEX(AB:AB,ROW()),INDEX(AF:AF,ROW()-1))</f>
        <v>7573.2104229559218</v>
      </c>
      <c r="AE98" s="16" cm="1">
        <f t="array" aca="1" ref="AE98" ca="1">_xll.RiskUniform($B$30,$D$30)</f>
        <v>25</v>
      </c>
      <c r="AF98" s="16">
        <f t="shared" ca="1" si="32"/>
        <v>7598.2104229559218</v>
      </c>
      <c r="AG98" s="17">
        <f t="shared" ca="1" si="5"/>
        <v>99.66666666666697</v>
      </c>
      <c r="AH98" s="96" t="str">
        <f t="shared" ca="1" si="6"/>
        <v>Not Yet</v>
      </c>
      <c r="AI98" s="100">
        <f t="shared" ca="1" si="18"/>
        <v>1898.2104229559218</v>
      </c>
      <c r="AJ98" s="101" cm="1">
        <f t="array" aca="1" ref="AJ98" ca="1">_xll.RiskBernoulli(0.02)</f>
        <v>0.02</v>
      </c>
      <c r="AK98" s="48">
        <f t="shared" ca="1" si="19"/>
        <v>1898.2104229559218</v>
      </c>
      <c r="AL98" s="48">
        <f t="shared" ca="1" si="7"/>
        <v>610</v>
      </c>
      <c r="AM98" s="48">
        <f t="shared" ca="1" si="8"/>
        <v>100</v>
      </c>
      <c r="AN98" s="48">
        <f t="shared" ca="1" si="9"/>
        <v>770</v>
      </c>
      <c r="AO98" s="49">
        <f t="shared" ca="1" si="10"/>
        <v>99.66666666666697</v>
      </c>
      <c r="AP98" s="50">
        <f t="shared" ca="1" si="11"/>
        <v>0.02</v>
      </c>
      <c r="AQ98" s="48" t="str">
        <f t="shared" ca="1" si="20"/>
        <v/>
      </c>
      <c r="AR98" s="48">
        <f t="shared" ca="1" si="21"/>
        <v>1898.2104229559216</v>
      </c>
    </row>
    <row r="99" spans="2:44" x14ac:dyDescent="0.25">
      <c r="B99" s="9">
        <v>58</v>
      </c>
      <c r="C99" s="26" cm="1">
        <f t="array" aca="1" ref="C99" ca="1">_xll.RiskGamma(1,1/$B$5)</f>
        <v>100</v>
      </c>
      <c r="D99" s="27">
        <f t="shared" ca="1" si="22"/>
        <v>5800</v>
      </c>
      <c r="E99" s="18">
        <f t="shared" ca="1" si="23"/>
        <v>6370</v>
      </c>
      <c r="F99" s="6" cm="1">
        <f t="array" aca="1" ref="F99" ca="1">_xll.RiskPert($B$8,$E$8,$D$8)</f>
        <v>50</v>
      </c>
      <c r="G99" s="6">
        <f t="shared" ca="1" si="24"/>
        <v>6420</v>
      </c>
      <c r="H99" s="19">
        <f t="shared" ca="1" si="12"/>
        <v>620</v>
      </c>
      <c r="I99" s="26">
        <f t="shared" ca="1" si="25"/>
        <v>6420</v>
      </c>
      <c r="J99" s="7" cm="1">
        <f t="array" aca="1" ref="J99" ca="1">_xll.RiskUniform(_xll.RiskSimtable($B$12:$B$13),_xll.RiskSimtable($D$12:$D$13))</f>
        <v>60</v>
      </c>
      <c r="K99" s="7">
        <f t="shared" ca="1" si="26"/>
        <v>6480</v>
      </c>
      <c r="L99" s="27">
        <f t="shared" ca="1" si="27"/>
        <v>0</v>
      </c>
      <c r="M99" s="18">
        <f t="shared" ca="1" si="33"/>
        <v>6480</v>
      </c>
      <c r="N99" s="6" cm="1">
        <f t="array" aca="1" ref="N99" ca="1">_xll.RiskWeibull($B$15,$C$15)</f>
        <v>93.543756289254645</v>
      </c>
      <c r="O99" s="6">
        <f t="shared" ca="1" si="29"/>
        <v>6573.5437562892548</v>
      </c>
      <c r="P99" s="19">
        <f t="shared" ca="1" si="13"/>
        <v>0</v>
      </c>
      <c r="Q99" s="26">
        <f t="shared" ca="1" si="30"/>
        <v>6573.5437562892548</v>
      </c>
      <c r="R99" s="7" cm="1">
        <f t="array" aca="1" ref="R99" ca="1">_xll.RiskGamma($B$18,1/$C$18)</f>
        <v>100</v>
      </c>
      <c r="S99" s="7" cm="1">
        <f t="array" aca="1" ref="S99" ca="1">_xll.RiskUniform($B$21,$C$21)</f>
        <v>20</v>
      </c>
      <c r="T99" s="7">
        <f t="shared" ca="1" si="31"/>
        <v>6693.5437562892548</v>
      </c>
      <c r="U99" s="27">
        <f t="shared" ca="1" si="14"/>
        <v>100</v>
      </c>
      <c r="V99" s="18">
        <f t="shared" ref="V99:V105" ca="1" si="40">$T$105</f>
        <v>7353.5437562892548</v>
      </c>
      <c r="W99" s="6">
        <f t="shared" si="16"/>
        <v>120</v>
      </c>
      <c r="X99" s="6">
        <f t="shared" ca="1" si="1"/>
        <v>7473.5437562892548</v>
      </c>
      <c r="Y99" s="19">
        <f t="shared" ca="1" si="2"/>
        <v>660</v>
      </c>
      <c r="Z99" s="26">
        <f t="shared" ca="1" si="3"/>
        <v>7473.5437562892548</v>
      </c>
      <c r="AA99" s="7" cm="1">
        <f t="array" aca="1" ref="AA99" ca="1">_xll.RiskPert($B$27,$C$27,$D$27)</f>
        <v>99.666666666666671</v>
      </c>
      <c r="AB99" s="7">
        <f t="shared" ca="1" si="17"/>
        <v>7573.2104229559218</v>
      </c>
      <c r="AC99" s="27">
        <f t="shared" ca="1" si="4"/>
        <v>0</v>
      </c>
      <c r="AD99" s="18" cm="1">
        <f t="array" aca="1" ref="AD99" ca="1">IF(MOD(ROW()-42, 8) = 0,INDEX(AB:AB,ROW()),INDEX(AF:AF,ROW()-1))</f>
        <v>7598.2104229559218</v>
      </c>
      <c r="AE99" s="6" cm="1">
        <f t="array" aca="1" ref="AE99" ca="1">_xll.RiskUniform($B$30,$D$30)</f>
        <v>25</v>
      </c>
      <c r="AF99" s="6">
        <f t="shared" ca="1" si="32"/>
        <v>7623.2104229559218</v>
      </c>
      <c r="AG99" s="19">
        <f t="shared" ca="1" si="5"/>
        <v>124.66666666666697</v>
      </c>
      <c r="AH99" s="97" t="str">
        <f t="shared" ca="1" si="6"/>
        <v>Not Yet</v>
      </c>
      <c r="AI99" s="100">
        <f t="shared" ca="1" si="18"/>
        <v>1823.2104229559218</v>
      </c>
      <c r="AJ99" s="102" cm="1">
        <f t="array" aca="1" ref="AJ99" ca="1">_xll.RiskBernoulli(0.02)</f>
        <v>0.02</v>
      </c>
      <c r="AK99" s="50">
        <f t="shared" ca="1" si="19"/>
        <v>1823.2104229559218</v>
      </c>
      <c r="AL99" s="50">
        <f t="shared" ca="1" si="7"/>
        <v>620</v>
      </c>
      <c r="AM99" s="50">
        <f t="shared" ca="1" si="8"/>
        <v>100</v>
      </c>
      <c r="AN99" s="50">
        <f t="shared" ca="1" si="9"/>
        <v>660</v>
      </c>
      <c r="AO99" s="51">
        <f t="shared" ca="1" si="10"/>
        <v>124.66666666666697</v>
      </c>
      <c r="AP99" s="50">
        <f t="shared" ca="1" si="11"/>
        <v>0.02</v>
      </c>
      <c r="AQ99" s="50" t="str">
        <f t="shared" ca="1" si="20"/>
        <v/>
      </c>
      <c r="AR99" s="50">
        <f t="shared" ca="1" si="21"/>
        <v>1823.2104229559216</v>
      </c>
    </row>
    <row r="100" spans="2:44" x14ac:dyDescent="0.25">
      <c r="B100" s="9">
        <v>59</v>
      </c>
      <c r="C100" s="26" cm="1">
        <f t="array" aca="1" ref="C100" ca="1">_xll.RiskGamma(1,1/$B$5)</f>
        <v>100</v>
      </c>
      <c r="D100" s="27">
        <f t="shared" ca="1" si="22"/>
        <v>5900</v>
      </c>
      <c r="E100" s="18">
        <f t="shared" ca="1" si="23"/>
        <v>6480</v>
      </c>
      <c r="F100" s="6" cm="1">
        <f t="array" aca="1" ref="F100" ca="1">_xll.RiskPert($B$8,$E$8,$D$8)</f>
        <v>50</v>
      </c>
      <c r="G100" s="6">
        <f t="shared" ca="1" si="24"/>
        <v>6530</v>
      </c>
      <c r="H100" s="19">
        <f t="shared" ca="1" si="12"/>
        <v>630</v>
      </c>
      <c r="I100" s="26">
        <f t="shared" ca="1" si="25"/>
        <v>6530</v>
      </c>
      <c r="J100" s="7" cm="1">
        <f t="array" aca="1" ref="J100" ca="1">_xll.RiskUniform(_xll.RiskSimtable($B$12:$B$13),_xll.RiskSimtable($D$12:$D$13))</f>
        <v>60</v>
      </c>
      <c r="K100" s="7">
        <f t="shared" ca="1" si="26"/>
        <v>6590</v>
      </c>
      <c r="L100" s="27">
        <f t="shared" ca="1" si="27"/>
        <v>0</v>
      </c>
      <c r="M100" s="18">
        <f t="shared" ca="1" si="33"/>
        <v>6590</v>
      </c>
      <c r="N100" s="6" cm="1">
        <f t="array" aca="1" ref="N100" ca="1">_xll.RiskWeibull($B$15,$C$15)</f>
        <v>93.543756289254645</v>
      </c>
      <c r="O100" s="6">
        <f t="shared" ca="1" si="29"/>
        <v>6683.5437562892548</v>
      </c>
      <c r="P100" s="19">
        <f t="shared" ca="1" si="13"/>
        <v>0</v>
      </c>
      <c r="Q100" s="26">
        <f t="shared" ca="1" si="30"/>
        <v>6683.5437562892548</v>
      </c>
      <c r="R100" s="7" cm="1">
        <f t="array" aca="1" ref="R100" ca="1">_xll.RiskGamma($B$18,1/$C$18)</f>
        <v>100</v>
      </c>
      <c r="S100" s="7" cm="1">
        <f t="array" aca="1" ref="S100" ca="1">_xll.RiskUniform($B$21,$C$21)</f>
        <v>20</v>
      </c>
      <c r="T100" s="7">
        <f t="shared" ca="1" si="31"/>
        <v>6803.5437562892548</v>
      </c>
      <c r="U100" s="27">
        <f t="shared" ca="1" si="14"/>
        <v>100</v>
      </c>
      <c r="V100" s="18">
        <f t="shared" ca="1" si="40"/>
        <v>7353.5437562892548</v>
      </c>
      <c r="W100" s="6">
        <f t="shared" si="16"/>
        <v>120</v>
      </c>
      <c r="X100" s="6">
        <f t="shared" ca="1" si="1"/>
        <v>7473.5437562892548</v>
      </c>
      <c r="Y100" s="19">
        <f t="shared" ca="1" si="2"/>
        <v>550</v>
      </c>
      <c r="Z100" s="26">
        <f t="shared" ca="1" si="3"/>
        <v>7473.5437562892548</v>
      </c>
      <c r="AA100" s="7" cm="1">
        <f t="array" aca="1" ref="AA100" ca="1">_xll.RiskPert($B$27,$C$27,$D$27)</f>
        <v>99.666666666666671</v>
      </c>
      <c r="AB100" s="7">
        <f t="shared" ca="1" si="17"/>
        <v>7573.2104229559218</v>
      </c>
      <c r="AC100" s="27">
        <f t="shared" ca="1" si="4"/>
        <v>0</v>
      </c>
      <c r="AD100" s="18" cm="1">
        <f t="array" aca="1" ref="AD100" ca="1">IF(MOD(ROW()-42, 8) = 0,INDEX(AB:AB,ROW()),INDEX(AF:AF,ROW()-1))</f>
        <v>7623.2104229559218</v>
      </c>
      <c r="AE100" s="6" cm="1">
        <f t="array" aca="1" ref="AE100" ca="1">_xll.RiskUniform($B$30,$D$30)</f>
        <v>25</v>
      </c>
      <c r="AF100" s="6">
        <f t="shared" ca="1" si="32"/>
        <v>7648.2104229559218</v>
      </c>
      <c r="AG100" s="19">
        <f t="shared" ca="1" si="5"/>
        <v>149.66666666666697</v>
      </c>
      <c r="AH100" s="97" t="str">
        <f t="shared" ca="1" si="6"/>
        <v>Not Yet</v>
      </c>
      <c r="AI100" s="100">
        <f t="shared" ca="1" si="18"/>
        <v>1748.2104229559218</v>
      </c>
      <c r="AJ100" s="102" cm="1">
        <f t="array" aca="1" ref="AJ100" ca="1">_xll.RiskBernoulli(0.02)</f>
        <v>0.02</v>
      </c>
      <c r="AK100" s="50">
        <f t="shared" ca="1" si="19"/>
        <v>1748.2104229559218</v>
      </c>
      <c r="AL100" s="50">
        <f t="shared" ca="1" si="7"/>
        <v>630</v>
      </c>
      <c r="AM100" s="50">
        <f t="shared" ca="1" si="8"/>
        <v>100</v>
      </c>
      <c r="AN100" s="50">
        <f t="shared" ca="1" si="9"/>
        <v>550</v>
      </c>
      <c r="AO100" s="51">
        <f t="shared" ca="1" si="10"/>
        <v>149.66666666666697</v>
      </c>
      <c r="AP100" s="50">
        <f t="shared" ca="1" si="11"/>
        <v>0.02</v>
      </c>
      <c r="AQ100" s="50" t="str">
        <f t="shared" ca="1" si="20"/>
        <v/>
      </c>
      <c r="AR100" s="50">
        <f t="shared" ca="1" si="21"/>
        <v>1748.2104229559216</v>
      </c>
    </row>
    <row r="101" spans="2:44" x14ac:dyDescent="0.25">
      <c r="B101" s="9">
        <v>60</v>
      </c>
      <c r="C101" s="26" cm="1">
        <f t="array" aca="1" ref="C101" ca="1">_xll.RiskGamma(1,1/$B$5)</f>
        <v>100</v>
      </c>
      <c r="D101" s="27">
        <f t="shared" ca="1" si="22"/>
        <v>6000</v>
      </c>
      <c r="E101" s="18">
        <f t="shared" ca="1" si="23"/>
        <v>6590</v>
      </c>
      <c r="F101" s="6" cm="1">
        <f t="array" aca="1" ref="F101" ca="1">_xll.RiskPert($B$8,$E$8,$D$8)</f>
        <v>50</v>
      </c>
      <c r="G101" s="6">
        <f t="shared" ca="1" si="24"/>
        <v>6640</v>
      </c>
      <c r="H101" s="19">
        <f t="shared" ca="1" si="12"/>
        <v>640</v>
      </c>
      <c r="I101" s="26">
        <f t="shared" ca="1" si="25"/>
        <v>6640</v>
      </c>
      <c r="J101" s="7" cm="1">
        <f t="array" aca="1" ref="J101" ca="1">_xll.RiskUniform(_xll.RiskSimtable($B$12:$B$13),_xll.RiskSimtable($D$12:$D$13))</f>
        <v>60</v>
      </c>
      <c r="K101" s="7">
        <f t="shared" ca="1" si="26"/>
        <v>6700</v>
      </c>
      <c r="L101" s="27">
        <f t="shared" ca="1" si="27"/>
        <v>0</v>
      </c>
      <c r="M101" s="18">
        <f t="shared" ca="1" si="33"/>
        <v>6700</v>
      </c>
      <c r="N101" s="6" cm="1">
        <f t="array" aca="1" ref="N101" ca="1">_xll.RiskWeibull($B$15,$C$15)</f>
        <v>93.543756289254645</v>
      </c>
      <c r="O101" s="6">
        <f t="shared" ca="1" si="29"/>
        <v>6793.5437562892548</v>
      </c>
      <c r="P101" s="19">
        <f t="shared" ca="1" si="13"/>
        <v>0</v>
      </c>
      <c r="Q101" s="26">
        <f t="shared" ca="1" si="30"/>
        <v>6793.5437562892548</v>
      </c>
      <c r="R101" s="7" cm="1">
        <f t="array" aca="1" ref="R101" ca="1">_xll.RiskGamma($B$18,1/$C$18)</f>
        <v>100</v>
      </c>
      <c r="S101" s="7" cm="1">
        <f t="array" aca="1" ref="S101" ca="1">_xll.RiskUniform($B$21,$C$21)</f>
        <v>20</v>
      </c>
      <c r="T101" s="7">
        <f t="shared" ca="1" si="31"/>
        <v>6913.5437562892548</v>
      </c>
      <c r="U101" s="27">
        <f t="shared" ca="1" si="14"/>
        <v>100</v>
      </c>
      <c r="V101" s="18">
        <f t="shared" ca="1" si="40"/>
        <v>7353.5437562892548</v>
      </c>
      <c r="W101" s="6">
        <f t="shared" si="16"/>
        <v>120</v>
      </c>
      <c r="X101" s="6">
        <f t="shared" ca="1" si="1"/>
        <v>7473.5437562892548</v>
      </c>
      <c r="Y101" s="19">
        <f t="shared" ca="1" si="2"/>
        <v>440</v>
      </c>
      <c r="Z101" s="26">
        <f t="shared" ca="1" si="3"/>
        <v>7473.5437562892548</v>
      </c>
      <c r="AA101" s="7" cm="1">
        <f t="array" aca="1" ref="AA101" ca="1">_xll.RiskPert($B$27,$C$27,$D$27)</f>
        <v>99.666666666666671</v>
      </c>
      <c r="AB101" s="7">
        <f t="shared" ca="1" si="17"/>
        <v>7573.2104229559218</v>
      </c>
      <c r="AC101" s="27">
        <f t="shared" ca="1" si="4"/>
        <v>0</v>
      </c>
      <c r="AD101" s="18" cm="1">
        <f t="array" aca="1" ref="AD101" ca="1">IF(MOD(ROW()-42, 8) = 0,INDEX(AB:AB,ROW()),INDEX(AF:AF,ROW()-1))</f>
        <v>7648.2104229559218</v>
      </c>
      <c r="AE101" s="6" cm="1">
        <f t="array" aca="1" ref="AE101" ca="1">_xll.RiskUniform($B$30,$D$30)</f>
        <v>25</v>
      </c>
      <c r="AF101" s="6">
        <f t="shared" ca="1" si="32"/>
        <v>7673.2104229559218</v>
      </c>
      <c r="AG101" s="19">
        <f t="shared" ca="1" si="5"/>
        <v>174.66666666666697</v>
      </c>
      <c r="AH101" s="97" t="str">
        <f t="shared" ca="1" si="6"/>
        <v>Not Yet</v>
      </c>
      <c r="AI101" s="100">
        <f t="shared" ca="1" si="18"/>
        <v>1673.2104229559218</v>
      </c>
      <c r="AJ101" s="102" cm="1">
        <f t="array" aca="1" ref="AJ101" ca="1">_xll.RiskBernoulli(0.02)</f>
        <v>0.02</v>
      </c>
      <c r="AK101" s="50">
        <f t="shared" ca="1" si="19"/>
        <v>1673.2104229559218</v>
      </c>
      <c r="AL101" s="50">
        <f t="shared" ca="1" si="7"/>
        <v>640</v>
      </c>
      <c r="AM101" s="50">
        <f t="shared" ca="1" si="8"/>
        <v>100</v>
      </c>
      <c r="AN101" s="50">
        <f t="shared" ca="1" si="9"/>
        <v>440</v>
      </c>
      <c r="AO101" s="51">
        <f t="shared" ca="1" si="10"/>
        <v>174.66666666666697</v>
      </c>
      <c r="AP101" s="50">
        <f t="shared" ca="1" si="11"/>
        <v>0.02</v>
      </c>
      <c r="AQ101" s="50" t="str">
        <f t="shared" ca="1" si="20"/>
        <v/>
      </c>
      <c r="AR101" s="50">
        <f t="shared" ca="1" si="21"/>
        <v>1673.2104229559216</v>
      </c>
    </row>
    <row r="102" spans="2:44" x14ac:dyDescent="0.25">
      <c r="B102" s="9">
        <v>61</v>
      </c>
      <c r="C102" s="26" cm="1">
        <f t="array" aca="1" ref="C102" ca="1">_xll.RiskGamma(1,1/$B$5)</f>
        <v>100</v>
      </c>
      <c r="D102" s="27">
        <f t="shared" ca="1" si="22"/>
        <v>6100</v>
      </c>
      <c r="E102" s="18">
        <f t="shared" ca="1" si="23"/>
        <v>6700</v>
      </c>
      <c r="F102" s="6" cm="1">
        <f t="array" aca="1" ref="F102" ca="1">_xll.RiskPert($B$8,$E$8,$D$8)</f>
        <v>50</v>
      </c>
      <c r="G102" s="6">
        <f t="shared" ca="1" si="24"/>
        <v>6750</v>
      </c>
      <c r="H102" s="19">
        <f t="shared" ca="1" si="12"/>
        <v>650</v>
      </c>
      <c r="I102" s="26">
        <f t="shared" ca="1" si="25"/>
        <v>6750</v>
      </c>
      <c r="J102" s="7" cm="1">
        <f t="array" aca="1" ref="J102" ca="1">_xll.RiskUniform(_xll.RiskSimtable($B$12:$B$13),_xll.RiskSimtable($D$12:$D$13))</f>
        <v>60</v>
      </c>
      <c r="K102" s="7">
        <f t="shared" ca="1" si="26"/>
        <v>6810</v>
      </c>
      <c r="L102" s="27">
        <f t="shared" ca="1" si="27"/>
        <v>0</v>
      </c>
      <c r="M102" s="18">
        <f t="shared" ca="1" si="33"/>
        <v>6810</v>
      </c>
      <c r="N102" s="6" cm="1">
        <f t="array" aca="1" ref="N102" ca="1">_xll.RiskWeibull($B$15,$C$15)</f>
        <v>93.543756289254645</v>
      </c>
      <c r="O102" s="6">
        <f t="shared" ca="1" si="29"/>
        <v>6903.5437562892548</v>
      </c>
      <c r="P102" s="19">
        <f t="shared" ca="1" si="13"/>
        <v>0</v>
      </c>
      <c r="Q102" s="26">
        <f t="shared" ca="1" si="30"/>
        <v>6903.5437562892548</v>
      </c>
      <c r="R102" s="7" cm="1">
        <f t="array" aca="1" ref="R102" ca="1">_xll.RiskGamma($B$18,1/$C$18)</f>
        <v>100</v>
      </c>
      <c r="S102" s="7" cm="1">
        <f t="array" aca="1" ref="S102" ca="1">_xll.RiskUniform($B$21,$C$21)</f>
        <v>20</v>
      </c>
      <c r="T102" s="7">
        <f t="shared" ca="1" si="31"/>
        <v>7023.5437562892548</v>
      </c>
      <c r="U102" s="27">
        <f t="shared" ca="1" si="14"/>
        <v>100</v>
      </c>
      <c r="V102" s="18">
        <f t="shared" ca="1" si="40"/>
        <v>7353.5437562892548</v>
      </c>
      <c r="W102" s="6">
        <f t="shared" si="16"/>
        <v>120</v>
      </c>
      <c r="X102" s="6">
        <f t="shared" ca="1" si="1"/>
        <v>7473.5437562892548</v>
      </c>
      <c r="Y102" s="19">
        <f t="shared" ca="1" si="2"/>
        <v>330</v>
      </c>
      <c r="Z102" s="26">
        <f t="shared" ca="1" si="3"/>
        <v>7473.5437562892548</v>
      </c>
      <c r="AA102" s="7" cm="1">
        <f t="array" aca="1" ref="AA102" ca="1">_xll.RiskPert($B$27,$C$27,$D$27)</f>
        <v>99.666666666666671</v>
      </c>
      <c r="AB102" s="7">
        <f t="shared" ca="1" si="17"/>
        <v>7573.2104229559218</v>
      </c>
      <c r="AC102" s="27">
        <f t="shared" ca="1" si="4"/>
        <v>0</v>
      </c>
      <c r="AD102" s="18" cm="1">
        <f t="array" aca="1" ref="AD102" ca="1">IF(MOD(ROW()-42, 8) = 0,INDEX(AB:AB,ROW()),INDEX(AF:AF,ROW()-1))</f>
        <v>7673.2104229559218</v>
      </c>
      <c r="AE102" s="6" cm="1">
        <f t="array" aca="1" ref="AE102" ca="1">_xll.RiskUniform($B$30,$D$30)</f>
        <v>25</v>
      </c>
      <c r="AF102" s="6">
        <f t="shared" ca="1" si="32"/>
        <v>7698.2104229559218</v>
      </c>
      <c r="AG102" s="19">
        <f t="shared" ca="1" si="5"/>
        <v>199.66666666666697</v>
      </c>
      <c r="AH102" s="97" t="str">
        <f t="shared" ca="1" si="6"/>
        <v>Not Yet</v>
      </c>
      <c r="AI102" s="100">
        <f t="shared" ca="1" si="18"/>
        <v>1598.2104229559218</v>
      </c>
      <c r="AJ102" s="102" cm="1">
        <f t="array" aca="1" ref="AJ102" ca="1">_xll.RiskBernoulli(0.02)</f>
        <v>0.02</v>
      </c>
      <c r="AK102" s="50">
        <f t="shared" ca="1" si="19"/>
        <v>1598.2104229559218</v>
      </c>
      <c r="AL102" s="50">
        <f t="shared" ca="1" si="7"/>
        <v>650</v>
      </c>
      <c r="AM102" s="50">
        <f t="shared" ca="1" si="8"/>
        <v>100</v>
      </c>
      <c r="AN102" s="50">
        <f t="shared" ca="1" si="9"/>
        <v>330</v>
      </c>
      <c r="AO102" s="51">
        <f t="shared" ca="1" si="10"/>
        <v>199.66666666666697</v>
      </c>
      <c r="AP102" s="50">
        <f t="shared" ca="1" si="11"/>
        <v>0.02</v>
      </c>
      <c r="AQ102" s="50" t="str">
        <f t="shared" ca="1" si="20"/>
        <v/>
      </c>
      <c r="AR102" s="50">
        <f t="shared" ca="1" si="21"/>
        <v>1598.2104229559216</v>
      </c>
    </row>
    <row r="103" spans="2:44" x14ac:dyDescent="0.25">
      <c r="B103" s="9">
        <v>62</v>
      </c>
      <c r="C103" s="26" cm="1">
        <f t="array" aca="1" ref="C103" ca="1">_xll.RiskGamma(1,1/$B$5)</f>
        <v>100</v>
      </c>
      <c r="D103" s="27">
        <f t="shared" ca="1" si="22"/>
        <v>6200</v>
      </c>
      <c r="E103" s="18">
        <f t="shared" ca="1" si="23"/>
        <v>6810</v>
      </c>
      <c r="F103" s="6" cm="1">
        <f t="array" aca="1" ref="F103" ca="1">_xll.RiskPert($B$8,$E$8,$D$8)</f>
        <v>50</v>
      </c>
      <c r="G103" s="6">
        <f t="shared" ca="1" si="24"/>
        <v>6860</v>
      </c>
      <c r="H103" s="19">
        <f t="shared" ca="1" si="12"/>
        <v>660</v>
      </c>
      <c r="I103" s="26">
        <f t="shared" ca="1" si="25"/>
        <v>6860</v>
      </c>
      <c r="J103" s="7" cm="1">
        <f t="array" aca="1" ref="J103" ca="1">_xll.RiskUniform(_xll.RiskSimtable($B$12:$B$13),_xll.RiskSimtable($D$12:$D$13))</f>
        <v>60</v>
      </c>
      <c r="K103" s="7">
        <f t="shared" ca="1" si="26"/>
        <v>6920</v>
      </c>
      <c r="L103" s="27">
        <f t="shared" ca="1" si="27"/>
        <v>0</v>
      </c>
      <c r="M103" s="18">
        <f t="shared" ca="1" si="33"/>
        <v>6920</v>
      </c>
      <c r="N103" s="6" cm="1">
        <f t="array" aca="1" ref="N103" ca="1">_xll.RiskWeibull($B$15,$C$15)</f>
        <v>93.543756289254645</v>
      </c>
      <c r="O103" s="6">
        <f t="shared" ca="1" si="29"/>
        <v>7013.5437562892548</v>
      </c>
      <c r="P103" s="19">
        <f t="shared" ca="1" si="13"/>
        <v>0</v>
      </c>
      <c r="Q103" s="26">
        <f t="shared" ca="1" si="30"/>
        <v>7013.5437562892548</v>
      </c>
      <c r="R103" s="7" cm="1">
        <f t="array" aca="1" ref="R103" ca="1">_xll.RiskGamma($B$18,1/$C$18)</f>
        <v>100</v>
      </c>
      <c r="S103" s="7" cm="1">
        <f t="array" aca="1" ref="S103" ca="1">_xll.RiskUniform($B$21,$C$21)</f>
        <v>20</v>
      </c>
      <c r="T103" s="7">
        <f t="shared" ca="1" si="31"/>
        <v>7133.5437562892548</v>
      </c>
      <c r="U103" s="27">
        <f t="shared" ca="1" si="14"/>
        <v>100</v>
      </c>
      <c r="V103" s="18">
        <f t="shared" ca="1" si="40"/>
        <v>7353.5437562892548</v>
      </c>
      <c r="W103" s="6">
        <f t="shared" si="16"/>
        <v>120</v>
      </c>
      <c r="X103" s="6">
        <f t="shared" ca="1" si="1"/>
        <v>7473.5437562892548</v>
      </c>
      <c r="Y103" s="19">
        <f t="shared" ca="1" si="2"/>
        <v>220</v>
      </c>
      <c r="Z103" s="26">
        <f t="shared" ca="1" si="3"/>
        <v>7473.5437562892548</v>
      </c>
      <c r="AA103" s="7" cm="1">
        <f t="array" aca="1" ref="AA103" ca="1">_xll.RiskPert($B$27,$C$27,$D$27)</f>
        <v>99.666666666666671</v>
      </c>
      <c r="AB103" s="7">
        <f t="shared" ca="1" si="17"/>
        <v>7573.2104229559218</v>
      </c>
      <c r="AC103" s="27">
        <f t="shared" ca="1" si="4"/>
        <v>0</v>
      </c>
      <c r="AD103" s="18" cm="1">
        <f t="array" aca="1" ref="AD103" ca="1">IF(MOD(ROW()-42, 8) = 0,INDEX(AB:AB,ROW()),INDEX(AF:AF,ROW()-1))</f>
        <v>7698.2104229559218</v>
      </c>
      <c r="AE103" s="6" cm="1">
        <f t="array" aca="1" ref="AE103" ca="1">_xll.RiskUniform($B$30,$D$30)</f>
        <v>25</v>
      </c>
      <c r="AF103" s="6">
        <f t="shared" ca="1" si="32"/>
        <v>7723.2104229559218</v>
      </c>
      <c r="AG103" s="19">
        <f t="shared" ca="1" si="5"/>
        <v>224.66666666666697</v>
      </c>
      <c r="AH103" s="97" t="str">
        <f t="shared" ca="1" si="6"/>
        <v>Not Yet</v>
      </c>
      <c r="AI103" s="100">
        <f t="shared" ca="1" si="18"/>
        <v>1523.2104229559218</v>
      </c>
      <c r="AJ103" s="102" cm="1">
        <f t="array" aca="1" ref="AJ103" ca="1">_xll.RiskBernoulli(0.02)</f>
        <v>0.02</v>
      </c>
      <c r="AK103" s="50">
        <f t="shared" ca="1" si="19"/>
        <v>1523.2104229559218</v>
      </c>
      <c r="AL103" s="50">
        <f t="shared" ca="1" si="7"/>
        <v>660</v>
      </c>
      <c r="AM103" s="50">
        <f t="shared" ca="1" si="8"/>
        <v>100</v>
      </c>
      <c r="AN103" s="50">
        <f t="shared" ca="1" si="9"/>
        <v>220</v>
      </c>
      <c r="AO103" s="51">
        <f t="shared" ca="1" si="10"/>
        <v>224.66666666666697</v>
      </c>
      <c r="AP103" s="50">
        <f t="shared" ca="1" si="11"/>
        <v>0.02</v>
      </c>
      <c r="AQ103" s="50" t="str">
        <f t="shared" ca="1" si="20"/>
        <v/>
      </c>
      <c r="AR103" s="50">
        <f t="shared" ca="1" si="21"/>
        <v>1523.2104229559216</v>
      </c>
    </row>
    <row r="104" spans="2:44" x14ac:dyDescent="0.25">
      <c r="B104" s="9">
        <v>63</v>
      </c>
      <c r="C104" s="26" cm="1">
        <f t="array" aca="1" ref="C104" ca="1">_xll.RiskGamma(1,1/$B$5)</f>
        <v>100</v>
      </c>
      <c r="D104" s="27">
        <f t="shared" ca="1" si="22"/>
        <v>6300</v>
      </c>
      <c r="E104" s="18">
        <f t="shared" ca="1" si="23"/>
        <v>6920</v>
      </c>
      <c r="F104" s="6" cm="1">
        <f t="array" aca="1" ref="F104" ca="1">_xll.RiskPert($B$8,$E$8,$D$8)</f>
        <v>50</v>
      </c>
      <c r="G104" s="6">
        <f t="shared" ca="1" si="24"/>
        <v>6970</v>
      </c>
      <c r="H104" s="19">
        <f t="shared" ca="1" si="12"/>
        <v>670</v>
      </c>
      <c r="I104" s="26">
        <f t="shared" ca="1" si="25"/>
        <v>6970</v>
      </c>
      <c r="J104" s="7" cm="1">
        <f t="array" aca="1" ref="J104" ca="1">_xll.RiskUniform(_xll.RiskSimtable($B$12:$B$13),_xll.RiskSimtable($D$12:$D$13))</f>
        <v>60</v>
      </c>
      <c r="K104" s="7">
        <f t="shared" ca="1" si="26"/>
        <v>7030</v>
      </c>
      <c r="L104" s="27">
        <f t="shared" ca="1" si="27"/>
        <v>0</v>
      </c>
      <c r="M104" s="18">
        <f t="shared" ca="1" si="33"/>
        <v>7030</v>
      </c>
      <c r="N104" s="6" cm="1">
        <f t="array" aca="1" ref="N104" ca="1">_xll.RiskWeibull($B$15,$C$15)</f>
        <v>93.543756289254645</v>
      </c>
      <c r="O104" s="6">
        <f t="shared" ca="1" si="29"/>
        <v>7123.5437562892548</v>
      </c>
      <c r="P104" s="19">
        <f t="shared" ca="1" si="13"/>
        <v>0</v>
      </c>
      <c r="Q104" s="26">
        <f t="shared" ca="1" si="30"/>
        <v>7123.5437562892548</v>
      </c>
      <c r="R104" s="7" cm="1">
        <f t="array" aca="1" ref="R104" ca="1">_xll.RiskGamma($B$18,1/$C$18)</f>
        <v>100</v>
      </c>
      <c r="S104" s="7" cm="1">
        <f t="array" aca="1" ref="S104" ca="1">_xll.RiskUniform($B$21,$C$21)</f>
        <v>20</v>
      </c>
      <c r="T104" s="7">
        <f t="shared" ca="1" si="31"/>
        <v>7243.5437562892548</v>
      </c>
      <c r="U104" s="27">
        <f t="shared" ca="1" si="14"/>
        <v>100</v>
      </c>
      <c r="V104" s="18">
        <f t="shared" ca="1" si="40"/>
        <v>7353.5437562892548</v>
      </c>
      <c r="W104" s="6">
        <f t="shared" si="16"/>
        <v>120</v>
      </c>
      <c r="X104" s="6">
        <f t="shared" ca="1" si="1"/>
        <v>7473.5437562892548</v>
      </c>
      <c r="Y104" s="19">
        <f t="shared" ca="1" si="2"/>
        <v>110</v>
      </c>
      <c r="Z104" s="26">
        <f t="shared" ca="1" si="3"/>
        <v>7473.5437562892548</v>
      </c>
      <c r="AA104" s="7" cm="1">
        <f t="array" aca="1" ref="AA104" ca="1">_xll.RiskPert($B$27,$C$27,$D$27)</f>
        <v>99.666666666666671</v>
      </c>
      <c r="AB104" s="7">
        <f t="shared" ca="1" si="17"/>
        <v>7573.2104229559218</v>
      </c>
      <c r="AC104" s="27">
        <f t="shared" ca="1" si="4"/>
        <v>0</v>
      </c>
      <c r="AD104" s="18" cm="1">
        <f t="array" aca="1" ref="AD104" ca="1">IF(MOD(ROW()-42, 8) = 0,INDEX(AB:AB,ROW()),INDEX(AF:AF,ROW()-1))</f>
        <v>7723.2104229559218</v>
      </c>
      <c r="AE104" s="6" cm="1">
        <f t="array" aca="1" ref="AE104" ca="1">_xll.RiskUniform($B$30,$D$30)</f>
        <v>25</v>
      </c>
      <c r="AF104" s="6">
        <f t="shared" ca="1" si="32"/>
        <v>7748.2104229559218</v>
      </c>
      <c r="AG104" s="19">
        <f t="shared" ca="1" si="5"/>
        <v>249.66666666666697</v>
      </c>
      <c r="AH104" s="97" t="str">
        <f t="shared" ca="1" si="6"/>
        <v>Not Yet</v>
      </c>
      <c r="AI104" s="100">
        <f t="shared" ca="1" si="18"/>
        <v>1448.2104229559218</v>
      </c>
      <c r="AJ104" s="102" cm="1">
        <f t="array" aca="1" ref="AJ104" ca="1">_xll.RiskBernoulli(0.02)</f>
        <v>0.02</v>
      </c>
      <c r="AK104" s="50">
        <f t="shared" ca="1" si="19"/>
        <v>1448.2104229559218</v>
      </c>
      <c r="AL104" s="50">
        <f t="shared" ca="1" si="7"/>
        <v>670</v>
      </c>
      <c r="AM104" s="50">
        <f t="shared" ca="1" si="8"/>
        <v>100</v>
      </c>
      <c r="AN104" s="50">
        <f t="shared" ca="1" si="9"/>
        <v>110</v>
      </c>
      <c r="AO104" s="51">
        <f t="shared" ca="1" si="10"/>
        <v>249.66666666666697</v>
      </c>
      <c r="AP104" s="50">
        <f t="shared" ca="1" si="11"/>
        <v>0.02</v>
      </c>
      <c r="AQ104" s="50" t="str">
        <f t="shared" ca="1" si="20"/>
        <v/>
      </c>
      <c r="AR104" s="50">
        <f t="shared" ca="1" si="21"/>
        <v>1448.2104229559216</v>
      </c>
    </row>
    <row r="105" spans="2:44" x14ac:dyDescent="0.25">
      <c r="B105" s="10">
        <v>64</v>
      </c>
      <c r="C105" s="61" cm="1">
        <f t="array" aca="1" ref="C105" ca="1">_xll.RiskGamma(1,1/$B$5)</f>
        <v>100</v>
      </c>
      <c r="D105" s="29">
        <f t="shared" ca="1" si="22"/>
        <v>6400</v>
      </c>
      <c r="E105" s="20">
        <f t="shared" ca="1" si="23"/>
        <v>7030</v>
      </c>
      <c r="F105" s="21" cm="1">
        <f t="array" aca="1" ref="F105" ca="1">_xll.RiskPert($B$8,$E$8,$D$8)</f>
        <v>50</v>
      </c>
      <c r="G105" s="21">
        <f t="shared" ca="1" si="24"/>
        <v>7080</v>
      </c>
      <c r="H105" s="22">
        <f t="shared" ca="1" si="12"/>
        <v>680</v>
      </c>
      <c r="I105" s="61">
        <f t="shared" ca="1" si="25"/>
        <v>7080</v>
      </c>
      <c r="J105" s="28" cm="1">
        <f t="array" aca="1" ref="J105" ca="1">_xll.RiskUniform(_xll.RiskSimtable($B$12:$B$13),_xll.RiskSimtable($D$12:$D$13))</f>
        <v>60</v>
      </c>
      <c r="K105" s="28">
        <f t="shared" ca="1" si="26"/>
        <v>7140</v>
      </c>
      <c r="L105" s="29">
        <f t="shared" ca="1" si="27"/>
        <v>0</v>
      </c>
      <c r="M105" s="20">
        <f t="shared" ca="1" si="33"/>
        <v>7140</v>
      </c>
      <c r="N105" s="21" cm="1">
        <f t="array" aca="1" ref="N105" ca="1">_xll.RiskWeibull($B$15,$C$15)</f>
        <v>93.543756289254645</v>
      </c>
      <c r="O105" s="21">
        <f t="shared" ca="1" si="29"/>
        <v>7233.5437562892548</v>
      </c>
      <c r="P105" s="22">
        <f t="shared" ca="1" si="13"/>
        <v>0</v>
      </c>
      <c r="Q105" s="61">
        <f t="shared" ca="1" si="30"/>
        <v>7233.5437562892548</v>
      </c>
      <c r="R105" s="28" cm="1">
        <f t="array" aca="1" ref="R105" ca="1">_xll.RiskGamma($B$18,1/$C$18)</f>
        <v>100</v>
      </c>
      <c r="S105" s="28" cm="1">
        <f t="array" aca="1" ref="S105" ca="1">_xll.RiskUniform($B$21,$C$21)</f>
        <v>20</v>
      </c>
      <c r="T105" s="28">
        <f t="shared" ca="1" si="31"/>
        <v>7353.5437562892548</v>
      </c>
      <c r="U105" s="29">
        <f t="shared" ca="1" si="14"/>
        <v>100</v>
      </c>
      <c r="V105" s="20">
        <f t="shared" ca="1" si="40"/>
        <v>7353.5437562892548</v>
      </c>
      <c r="W105" s="21">
        <f t="shared" si="16"/>
        <v>120</v>
      </c>
      <c r="X105" s="21">
        <f t="shared" ca="1" si="1"/>
        <v>7473.5437562892548</v>
      </c>
      <c r="Y105" s="22">
        <f t="shared" ca="1" si="2"/>
        <v>0</v>
      </c>
      <c r="Z105" s="61">
        <f t="shared" ca="1" si="3"/>
        <v>7473.5437562892548</v>
      </c>
      <c r="AA105" s="28" cm="1">
        <f t="array" aca="1" ref="AA105" ca="1">_xll.RiskPert($B$27,$C$27,$D$27)</f>
        <v>99.666666666666671</v>
      </c>
      <c r="AB105" s="28">
        <f t="shared" ca="1" si="17"/>
        <v>7573.2104229559218</v>
      </c>
      <c r="AC105" s="29">
        <f t="shared" ca="1" si="4"/>
        <v>0</v>
      </c>
      <c r="AD105" s="20" cm="1">
        <f t="array" aca="1" ref="AD105" ca="1">IF(MOD(ROW()-42, 8) = 0,INDEX(AB:AB,ROW()),INDEX(AF:AF,ROW()-1))</f>
        <v>7748.2104229559218</v>
      </c>
      <c r="AE105" s="21" cm="1">
        <f t="array" aca="1" ref="AE105" ca="1">_xll.RiskUniform($B$30,$D$30)</f>
        <v>25</v>
      </c>
      <c r="AF105" s="21">
        <f t="shared" ca="1" si="32"/>
        <v>7773.2104229559218</v>
      </c>
      <c r="AG105" s="22">
        <f t="shared" ca="1" si="5"/>
        <v>274.66666666666697</v>
      </c>
      <c r="AH105" s="98" t="str">
        <f t="shared" ca="1" si="6"/>
        <v>Not Yet</v>
      </c>
      <c r="AI105" s="100">
        <f t="shared" ca="1" si="18"/>
        <v>1373.2104229559218</v>
      </c>
      <c r="AJ105" s="103" cm="1">
        <f t="array" aca="1" ref="AJ105" ca="1">_xll.RiskBernoulli(0.02)</f>
        <v>0.02</v>
      </c>
      <c r="AK105" s="52">
        <f t="shared" ca="1" si="19"/>
        <v>1373.2104229559218</v>
      </c>
      <c r="AL105" s="52">
        <f t="shared" ca="1" si="7"/>
        <v>680</v>
      </c>
      <c r="AM105" s="52">
        <f t="shared" ca="1" si="8"/>
        <v>100</v>
      </c>
      <c r="AN105" s="52">
        <f t="shared" ca="1" si="9"/>
        <v>0</v>
      </c>
      <c r="AO105" s="53">
        <f t="shared" ca="1" si="10"/>
        <v>274.66666666666697</v>
      </c>
      <c r="AP105" s="52">
        <f t="shared" ca="1" si="11"/>
        <v>0.02</v>
      </c>
      <c r="AQ105" s="52">
        <f t="shared" ca="1" si="20"/>
        <v>1</v>
      </c>
      <c r="AR105" s="52">
        <f t="shared" ca="1" si="21"/>
        <v>1373.2104229559216</v>
      </c>
    </row>
    <row r="106" spans="2:44" x14ac:dyDescent="0.25">
      <c r="B106" s="8">
        <v>65</v>
      </c>
      <c r="C106" s="23" cm="1">
        <f t="array" aca="1" ref="C106" ca="1">_xll.RiskGamma(1,1/$B$5)</f>
        <v>100</v>
      </c>
      <c r="D106" s="25">
        <f t="shared" ca="1" si="22"/>
        <v>6500</v>
      </c>
      <c r="E106" s="15">
        <f t="shared" ca="1" si="23"/>
        <v>7140</v>
      </c>
      <c r="F106" s="16" cm="1">
        <f t="array" aca="1" ref="F106" ca="1">_xll.RiskPert($B$8,$E$8,$D$8)</f>
        <v>50</v>
      </c>
      <c r="G106" s="16">
        <f t="shared" ca="1" si="24"/>
        <v>7190</v>
      </c>
      <c r="H106" s="17">
        <f t="shared" ca="1" si="12"/>
        <v>690</v>
      </c>
      <c r="I106" s="23">
        <f t="shared" ca="1" si="25"/>
        <v>7190</v>
      </c>
      <c r="J106" s="24" cm="1">
        <f t="array" aca="1" ref="J106" ca="1">_xll.RiskUniform(_xll.RiskSimtable($B$12:$B$13),_xll.RiskSimtable($D$12:$D$13))</f>
        <v>60</v>
      </c>
      <c r="K106" s="24">
        <f t="shared" ca="1" si="26"/>
        <v>7250</v>
      </c>
      <c r="L106" s="25">
        <f t="shared" ca="1" si="27"/>
        <v>0</v>
      </c>
      <c r="M106" s="15">
        <f t="shared" ca="1" si="33"/>
        <v>7250</v>
      </c>
      <c r="N106" s="16" cm="1">
        <f t="array" aca="1" ref="N106" ca="1">_xll.RiskWeibull($B$15,$C$15)</f>
        <v>93.543756289254645</v>
      </c>
      <c r="O106" s="16">
        <f t="shared" ca="1" si="29"/>
        <v>7343.5437562892548</v>
      </c>
      <c r="P106" s="17">
        <f t="shared" ca="1" si="13"/>
        <v>0</v>
      </c>
      <c r="Q106" s="23">
        <f t="shared" ca="1" si="30"/>
        <v>7343.5437562892548</v>
      </c>
      <c r="R106" s="24" cm="1">
        <f t="array" aca="1" ref="R106" ca="1">_xll.RiskGamma($B$18,1/$C$18)</f>
        <v>100</v>
      </c>
      <c r="S106" s="24" cm="1">
        <f t="array" aca="1" ref="S106" ca="1">_xll.RiskUniform($B$21,$C$21)</f>
        <v>20</v>
      </c>
      <c r="T106" s="24">
        <f t="shared" ca="1" si="31"/>
        <v>7463.5437562892548</v>
      </c>
      <c r="U106" s="25">
        <f t="shared" ca="1" si="14"/>
        <v>100</v>
      </c>
      <c r="V106" s="15">
        <f ca="1">$T$113</f>
        <v>8233.5437562892548</v>
      </c>
      <c r="W106" s="16">
        <f t="shared" si="16"/>
        <v>120</v>
      </c>
      <c r="X106" s="16">
        <f t="shared" ref="X106:X145" ca="1" si="41">W106+V106</f>
        <v>8353.5437562892548</v>
      </c>
      <c r="Y106" s="17">
        <f t="shared" ref="Y106:Y145" ca="1" si="42">V106-T106</f>
        <v>770</v>
      </c>
      <c r="Z106" s="23">
        <f t="shared" ref="Z106:Z145" ca="1" si="43">X106</f>
        <v>8353.5437562892548</v>
      </c>
      <c r="AA106" s="24" cm="1">
        <f t="array" aca="1" ref="AA106" ca="1">_xll.RiskPert($B$27,$C$27,$D$27)</f>
        <v>99.666666666666671</v>
      </c>
      <c r="AB106" s="24">
        <f t="shared" ca="1" si="17"/>
        <v>8453.2104229559209</v>
      </c>
      <c r="AC106" s="25">
        <f t="shared" ref="AC106:AC145" ca="1" si="44">Z106-X106</f>
        <v>0</v>
      </c>
      <c r="AD106" s="15" cm="1">
        <f t="array" aca="1" ref="AD106" ca="1">IF(MOD(ROW()-42, 8) = 0,INDEX(AB:AB,ROW()),INDEX(AF:AF,ROW()-1))</f>
        <v>8453.2104229559209</v>
      </c>
      <c r="AE106" s="16" cm="1">
        <f t="array" aca="1" ref="AE106" ca="1">_xll.RiskUniform($B$30,$D$30)</f>
        <v>25</v>
      </c>
      <c r="AF106" s="16">
        <f t="shared" ca="1" si="32"/>
        <v>8478.2104229559209</v>
      </c>
      <c r="AG106" s="17">
        <f t="shared" ref="AG106:AG145" ca="1" si="45">AD106-X106</f>
        <v>99.66666666666606</v>
      </c>
      <c r="AH106" s="96" t="str">
        <f t="shared" ref="AH106:AH145" ca="1" si="46">IF(AF106&gt;$B$37,"Stop,Reached","Not Yet")</f>
        <v>Not Yet</v>
      </c>
      <c r="AI106" s="100">
        <f t="shared" ca="1" si="18"/>
        <v>1978.2104229559209</v>
      </c>
      <c r="AJ106" s="101" cm="1">
        <f t="array" aca="1" ref="AJ106" ca="1">_xll.RiskBernoulli(0.02)</f>
        <v>0.02</v>
      </c>
      <c r="AK106" s="48">
        <f t="shared" ca="1" si="19"/>
        <v>1978.2104229559209</v>
      </c>
      <c r="AL106" s="48">
        <f t="shared" ref="AL106:AL145" ca="1" si="47">IF(AF106&gt;10080,"",H106)</f>
        <v>690</v>
      </c>
      <c r="AM106" s="48">
        <f t="shared" ref="AM106:AM145" ca="1" si="48">IF(AF106&gt;10080,"",U106)</f>
        <v>100</v>
      </c>
      <c r="AN106" s="48">
        <f t="shared" ref="AN106:AN145" ca="1" si="49">IF(AF106&gt;10080,"",Y106)</f>
        <v>770</v>
      </c>
      <c r="AO106" s="49">
        <f t="shared" ref="AO106:AO145" ca="1" si="50">IF(AF106&gt;10080,"",AG106)</f>
        <v>99.66666666666606</v>
      </c>
      <c r="AP106" s="50">
        <f t="shared" ref="AP106:AP145" ca="1" si="51">IF(AF106&gt;10080,"",AJ106)</f>
        <v>0.02</v>
      </c>
      <c r="AQ106" s="48" t="str">
        <f t="shared" ca="1" si="20"/>
        <v/>
      </c>
      <c r="AR106" s="48">
        <f t="shared" ca="1" si="21"/>
        <v>1978.2104229559206</v>
      </c>
    </row>
    <row r="107" spans="2:44" x14ac:dyDescent="0.25">
      <c r="B107" s="9">
        <v>66</v>
      </c>
      <c r="C107" s="26" cm="1">
        <f t="array" aca="1" ref="C107" ca="1">_xll.RiskGamma(1,1/$B$5)</f>
        <v>100</v>
      </c>
      <c r="D107" s="27">
        <f t="shared" ca="1" si="22"/>
        <v>6600</v>
      </c>
      <c r="E107" s="18">
        <f t="shared" ca="1" si="23"/>
        <v>7250</v>
      </c>
      <c r="F107" s="6" cm="1">
        <f t="array" aca="1" ref="F107" ca="1">_xll.RiskPert($B$8,$E$8,$D$8)</f>
        <v>50</v>
      </c>
      <c r="G107" s="6">
        <f t="shared" ca="1" si="24"/>
        <v>7300</v>
      </c>
      <c r="H107" s="19">
        <f t="shared" ref="H107:H145" ca="1" si="52">G107-D107</f>
        <v>700</v>
      </c>
      <c r="I107" s="26">
        <f t="shared" ca="1" si="25"/>
        <v>7300</v>
      </c>
      <c r="J107" s="7" cm="1">
        <f t="array" aca="1" ref="J107" ca="1">_xll.RiskUniform(_xll.RiskSimtable($B$12:$B$13),_xll.RiskSimtable($D$12:$D$13))</f>
        <v>60</v>
      </c>
      <c r="K107" s="7">
        <f t="shared" ca="1" si="26"/>
        <v>7360</v>
      </c>
      <c r="L107" s="27">
        <f t="shared" ca="1" si="27"/>
        <v>0</v>
      </c>
      <c r="M107" s="18">
        <f t="shared" ca="1" si="33"/>
        <v>7360</v>
      </c>
      <c r="N107" s="6" cm="1">
        <f t="array" aca="1" ref="N107" ca="1">_xll.RiskWeibull($B$15,$C$15)</f>
        <v>93.543756289254645</v>
      </c>
      <c r="O107" s="6">
        <f t="shared" ca="1" si="29"/>
        <v>7453.5437562892548</v>
      </c>
      <c r="P107" s="19">
        <f t="shared" ref="P107:P145" ca="1" si="53">M107-K107</f>
        <v>0</v>
      </c>
      <c r="Q107" s="26">
        <f t="shared" ca="1" si="30"/>
        <v>7453.5437562892548</v>
      </c>
      <c r="R107" s="7" cm="1">
        <f t="array" aca="1" ref="R107" ca="1">_xll.RiskGamma($B$18,1/$C$18)</f>
        <v>100</v>
      </c>
      <c r="S107" s="7" cm="1">
        <f t="array" aca="1" ref="S107" ca="1">_xll.RiskUniform($B$21,$C$21)</f>
        <v>20</v>
      </c>
      <c r="T107" s="7">
        <f t="shared" ca="1" si="31"/>
        <v>7573.5437562892548</v>
      </c>
      <c r="U107" s="27">
        <f t="shared" ref="U107:U145" ca="1" si="54">Q107+R107-O107</f>
        <v>100</v>
      </c>
      <c r="V107" s="18">
        <f t="shared" ref="V107:V113" ca="1" si="55">$T$113</f>
        <v>8233.5437562892548</v>
      </c>
      <c r="W107" s="6">
        <f t="shared" ref="W107:W145" si="56">$F$24</f>
        <v>120</v>
      </c>
      <c r="X107" s="6">
        <f t="shared" ca="1" si="41"/>
        <v>8353.5437562892548</v>
      </c>
      <c r="Y107" s="19">
        <f t="shared" ca="1" si="42"/>
        <v>660</v>
      </c>
      <c r="Z107" s="26">
        <f t="shared" ca="1" si="43"/>
        <v>8353.5437562892548</v>
      </c>
      <c r="AA107" s="7" cm="1">
        <f t="array" aca="1" ref="AA107" ca="1">_xll.RiskPert($B$27,$C$27,$D$27)</f>
        <v>99.666666666666671</v>
      </c>
      <c r="AB107" s="7">
        <f t="shared" ref="AB107:AB145" ca="1" si="57">AA107+Z107</f>
        <v>8453.2104229559209</v>
      </c>
      <c r="AC107" s="27">
        <f t="shared" ca="1" si="44"/>
        <v>0</v>
      </c>
      <c r="AD107" s="18" cm="1">
        <f t="array" aca="1" ref="AD107" ca="1">IF(MOD(ROW()-42, 8) = 0,INDEX(AB:AB,ROW()),INDEX(AF:AF,ROW()-1))</f>
        <v>8478.2104229559209</v>
      </c>
      <c r="AE107" s="6" cm="1">
        <f t="array" aca="1" ref="AE107" ca="1">_xll.RiskUniform($B$30,$D$30)</f>
        <v>25</v>
      </c>
      <c r="AF107" s="6">
        <f t="shared" ca="1" si="32"/>
        <v>8503.2104229559209</v>
      </c>
      <c r="AG107" s="19">
        <f t="shared" ca="1" si="45"/>
        <v>124.66666666666606</v>
      </c>
      <c r="AH107" s="97" t="str">
        <f t="shared" ca="1" si="46"/>
        <v>Not Yet</v>
      </c>
      <c r="AI107" s="100">
        <f t="shared" ref="AI107:AI145" ca="1" si="58">AF107-D107</f>
        <v>1903.2104229559209</v>
      </c>
      <c r="AJ107" s="102" cm="1">
        <f t="array" aca="1" ref="AJ107" ca="1">_xll.RiskBernoulli(0.02)</f>
        <v>0.02</v>
      </c>
      <c r="AK107" s="50">
        <f t="shared" ref="AK107:AK145" ca="1" si="59">IF(AF107&gt;10080,"",AI107)</f>
        <v>1903.2104229559209</v>
      </c>
      <c r="AL107" s="50">
        <f t="shared" ca="1" si="47"/>
        <v>700</v>
      </c>
      <c r="AM107" s="50">
        <f t="shared" ca="1" si="48"/>
        <v>100</v>
      </c>
      <c r="AN107" s="50">
        <f t="shared" ca="1" si="49"/>
        <v>660</v>
      </c>
      <c r="AO107" s="51">
        <f t="shared" ca="1" si="50"/>
        <v>124.66666666666606</v>
      </c>
      <c r="AP107" s="50">
        <f t="shared" ca="1" si="51"/>
        <v>0.02</v>
      </c>
      <c r="AQ107" s="50" t="str">
        <f t="shared" ref="AQ107:AQ121" ca="1" si="60">IF(AK107&lt;=1440,1,"")</f>
        <v/>
      </c>
      <c r="AR107" s="50">
        <f t="shared" ref="AR107:AR145" ca="1" si="61">H107+J107+L107+N107+P107+U107+W107+Y107+S107+AC107+AE107+AG107</f>
        <v>1903.2104229559206</v>
      </c>
    </row>
    <row r="108" spans="2:44" x14ac:dyDescent="0.25">
      <c r="B108" s="9">
        <v>67</v>
      </c>
      <c r="C108" s="26" cm="1">
        <f t="array" aca="1" ref="C108" ca="1">_xll.RiskGamma(1,1/$B$5)</f>
        <v>100</v>
      </c>
      <c r="D108" s="27">
        <f t="shared" ref="D108:D145" ca="1" si="62">D107+C108</f>
        <v>6700</v>
      </c>
      <c r="E108" s="18">
        <f t="shared" ref="E108:E145" ca="1" si="63">MAX(K107,D108)</f>
        <v>7360</v>
      </c>
      <c r="F108" s="6" cm="1">
        <f t="array" aca="1" ref="F108" ca="1">_xll.RiskPert($B$8,$E$8,$D$8)</f>
        <v>50</v>
      </c>
      <c r="G108" s="6">
        <f t="shared" ref="G108:G145" ca="1" si="64">F108+E108</f>
        <v>7410</v>
      </c>
      <c r="H108" s="19">
        <f t="shared" ca="1" si="52"/>
        <v>710</v>
      </c>
      <c r="I108" s="26">
        <f t="shared" ref="I108:I145" ca="1" si="65">G108</f>
        <v>7410</v>
      </c>
      <c r="J108" s="7" cm="1">
        <f t="array" aca="1" ref="J108" ca="1">_xll.RiskUniform(_xll.RiskSimtable($B$12:$B$13),_xll.RiskSimtable($D$12:$D$13))</f>
        <v>60</v>
      </c>
      <c r="K108" s="7">
        <f t="shared" ref="K108:K145" ca="1" si="66">J108+I108</f>
        <v>7470</v>
      </c>
      <c r="L108" s="27">
        <f t="shared" ref="L108:L145" ca="1" si="67">I108-G108</f>
        <v>0</v>
      </c>
      <c r="M108" s="18">
        <f t="shared" ca="1" si="33"/>
        <v>7470</v>
      </c>
      <c r="N108" s="6" cm="1">
        <f t="array" aca="1" ref="N108" ca="1">_xll.RiskWeibull($B$15,$C$15)</f>
        <v>93.543756289254645</v>
      </c>
      <c r="O108" s="6">
        <f t="shared" ref="O108:O145" ca="1" si="68">N108+M108</f>
        <v>7563.5437562892548</v>
      </c>
      <c r="P108" s="19">
        <f t="shared" ca="1" si="53"/>
        <v>0</v>
      </c>
      <c r="Q108" s="26">
        <f t="shared" ref="Q108:Q145" ca="1" si="69">O108</f>
        <v>7563.5437562892548</v>
      </c>
      <c r="R108" s="7" cm="1">
        <f t="array" aca="1" ref="R108" ca="1">_xll.RiskGamma($B$18,1/$C$18)</f>
        <v>100</v>
      </c>
      <c r="S108" s="7" cm="1">
        <f t="array" aca="1" ref="S108" ca="1">_xll.RiskUniform($B$21,$C$21)</f>
        <v>20</v>
      </c>
      <c r="T108" s="7">
        <f t="shared" ref="T108:T145" ca="1" si="70">S108+R108+Q108</f>
        <v>7683.5437562892548</v>
      </c>
      <c r="U108" s="27">
        <f t="shared" ca="1" si="54"/>
        <v>100</v>
      </c>
      <c r="V108" s="18">
        <f t="shared" ca="1" si="55"/>
        <v>8233.5437562892548</v>
      </c>
      <c r="W108" s="6">
        <f t="shared" si="56"/>
        <v>120</v>
      </c>
      <c r="X108" s="6">
        <f t="shared" ca="1" si="41"/>
        <v>8353.5437562892548</v>
      </c>
      <c r="Y108" s="19">
        <f t="shared" ca="1" si="42"/>
        <v>550</v>
      </c>
      <c r="Z108" s="26">
        <f t="shared" ca="1" si="43"/>
        <v>8353.5437562892548</v>
      </c>
      <c r="AA108" s="7" cm="1">
        <f t="array" aca="1" ref="AA108" ca="1">_xll.RiskPert($B$27,$C$27,$D$27)</f>
        <v>99.666666666666671</v>
      </c>
      <c r="AB108" s="7">
        <f t="shared" ca="1" si="57"/>
        <v>8453.2104229559209</v>
      </c>
      <c r="AC108" s="27">
        <f t="shared" ca="1" si="44"/>
        <v>0</v>
      </c>
      <c r="AD108" s="18" cm="1">
        <f t="array" aca="1" ref="AD108" ca="1">IF(MOD(ROW()-42, 8) = 0,INDEX(AB:AB,ROW()),INDEX(AF:AF,ROW()-1))</f>
        <v>8503.2104229559209</v>
      </c>
      <c r="AE108" s="6" cm="1">
        <f t="array" aca="1" ref="AE108" ca="1">_xll.RiskUniform($B$30,$D$30)</f>
        <v>25</v>
      </c>
      <c r="AF108" s="6">
        <f t="shared" ref="AF108:AF145" ca="1" si="71">AE108+AD108</f>
        <v>8528.2104229559209</v>
      </c>
      <c r="AG108" s="19">
        <f t="shared" ca="1" si="45"/>
        <v>149.66666666666606</v>
      </c>
      <c r="AH108" s="97" t="str">
        <f t="shared" ca="1" si="46"/>
        <v>Not Yet</v>
      </c>
      <c r="AI108" s="100">
        <f t="shared" ca="1" si="58"/>
        <v>1828.2104229559209</v>
      </c>
      <c r="AJ108" s="102" cm="1">
        <f t="array" aca="1" ref="AJ108" ca="1">_xll.RiskBernoulli(0.02)</f>
        <v>0.02</v>
      </c>
      <c r="AK108" s="50">
        <f t="shared" ca="1" si="59"/>
        <v>1828.2104229559209</v>
      </c>
      <c r="AL108" s="50">
        <f t="shared" ca="1" si="47"/>
        <v>710</v>
      </c>
      <c r="AM108" s="50">
        <f t="shared" ca="1" si="48"/>
        <v>100</v>
      </c>
      <c r="AN108" s="50">
        <f t="shared" ca="1" si="49"/>
        <v>550</v>
      </c>
      <c r="AO108" s="51">
        <f t="shared" ca="1" si="50"/>
        <v>149.66666666666606</v>
      </c>
      <c r="AP108" s="50">
        <f t="shared" ca="1" si="51"/>
        <v>0.02</v>
      </c>
      <c r="AQ108" s="50" t="str">
        <f t="shared" ca="1" si="60"/>
        <v/>
      </c>
      <c r="AR108" s="50">
        <f t="shared" ca="1" si="61"/>
        <v>1828.2104229559206</v>
      </c>
    </row>
    <row r="109" spans="2:44" x14ac:dyDescent="0.25">
      <c r="B109" s="9">
        <v>68</v>
      </c>
      <c r="C109" s="26" cm="1">
        <f t="array" aca="1" ref="C109" ca="1">_xll.RiskGamma(1,1/$B$5)</f>
        <v>100</v>
      </c>
      <c r="D109" s="27">
        <f t="shared" ca="1" si="62"/>
        <v>6800</v>
      </c>
      <c r="E109" s="18">
        <f t="shared" ca="1" si="63"/>
        <v>7470</v>
      </c>
      <c r="F109" s="6" cm="1">
        <f t="array" aca="1" ref="F109" ca="1">_xll.RiskPert($B$8,$E$8,$D$8)</f>
        <v>50</v>
      </c>
      <c r="G109" s="6">
        <f t="shared" ca="1" si="64"/>
        <v>7520</v>
      </c>
      <c r="H109" s="19">
        <f t="shared" ca="1" si="52"/>
        <v>720</v>
      </c>
      <c r="I109" s="26">
        <f t="shared" ca="1" si="65"/>
        <v>7520</v>
      </c>
      <c r="J109" s="7" cm="1">
        <f t="array" aca="1" ref="J109" ca="1">_xll.RiskUniform(_xll.RiskSimtable($B$12:$B$13),_xll.RiskSimtable($D$12:$D$13))</f>
        <v>60</v>
      </c>
      <c r="K109" s="7">
        <f t="shared" ca="1" si="66"/>
        <v>7580</v>
      </c>
      <c r="L109" s="27">
        <f t="shared" ca="1" si="67"/>
        <v>0</v>
      </c>
      <c r="M109" s="18">
        <f t="shared" ca="1" si="33"/>
        <v>7580</v>
      </c>
      <c r="N109" s="6" cm="1">
        <f t="array" aca="1" ref="N109" ca="1">_xll.RiskWeibull($B$15,$C$15)</f>
        <v>93.543756289254645</v>
      </c>
      <c r="O109" s="6">
        <f t="shared" ca="1" si="68"/>
        <v>7673.5437562892548</v>
      </c>
      <c r="P109" s="19">
        <f t="shared" ca="1" si="53"/>
        <v>0</v>
      </c>
      <c r="Q109" s="26">
        <f t="shared" ca="1" si="69"/>
        <v>7673.5437562892548</v>
      </c>
      <c r="R109" s="7" cm="1">
        <f t="array" aca="1" ref="R109" ca="1">_xll.RiskGamma($B$18,1/$C$18)</f>
        <v>100</v>
      </c>
      <c r="S109" s="7" cm="1">
        <f t="array" aca="1" ref="S109" ca="1">_xll.RiskUniform($B$21,$C$21)</f>
        <v>20</v>
      </c>
      <c r="T109" s="7">
        <f t="shared" ca="1" si="70"/>
        <v>7793.5437562892548</v>
      </c>
      <c r="U109" s="27">
        <f t="shared" ca="1" si="54"/>
        <v>100</v>
      </c>
      <c r="V109" s="18">
        <f t="shared" ca="1" si="55"/>
        <v>8233.5437562892548</v>
      </c>
      <c r="W109" s="6">
        <f t="shared" si="56"/>
        <v>120</v>
      </c>
      <c r="X109" s="6">
        <f t="shared" ca="1" si="41"/>
        <v>8353.5437562892548</v>
      </c>
      <c r="Y109" s="19">
        <f t="shared" ca="1" si="42"/>
        <v>440</v>
      </c>
      <c r="Z109" s="26">
        <f t="shared" ca="1" si="43"/>
        <v>8353.5437562892548</v>
      </c>
      <c r="AA109" s="7" cm="1">
        <f t="array" aca="1" ref="AA109" ca="1">_xll.RiskPert($B$27,$C$27,$D$27)</f>
        <v>99.666666666666671</v>
      </c>
      <c r="AB109" s="7">
        <f t="shared" ca="1" si="57"/>
        <v>8453.2104229559209</v>
      </c>
      <c r="AC109" s="27">
        <f t="shared" ca="1" si="44"/>
        <v>0</v>
      </c>
      <c r="AD109" s="18" cm="1">
        <f t="array" aca="1" ref="AD109" ca="1">IF(MOD(ROW()-42, 8) = 0,INDEX(AB:AB,ROW()),INDEX(AF:AF,ROW()-1))</f>
        <v>8528.2104229559209</v>
      </c>
      <c r="AE109" s="6" cm="1">
        <f t="array" aca="1" ref="AE109" ca="1">_xll.RiskUniform($B$30,$D$30)</f>
        <v>25</v>
      </c>
      <c r="AF109" s="6">
        <f t="shared" ca="1" si="71"/>
        <v>8553.2104229559209</v>
      </c>
      <c r="AG109" s="19">
        <f t="shared" ca="1" si="45"/>
        <v>174.66666666666606</v>
      </c>
      <c r="AH109" s="97" t="str">
        <f t="shared" ca="1" si="46"/>
        <v>Not Yet</v>
      </c>
      <c r="AI109" s="100">
        <f t="shared" ca="1" si="58"/>
        <v>1753.2104229559209</v>
      </c>
      <c r="AJ109" s="102" cm="1">
        <f t="array" aca="1" ref="AJ109" ca="1">_xll.RiskBernoulli(0.02)</f>
        <v>0.02</v>
      </c>
      <c r="AK109" s="50">
        <f t="shared" ca="1" si="59"/>
        <v>1753.2104229559209</v>
      </c>
      <c r="AL109" s="50">
        <f t="shared" ca="1" si="47"/>
        <v>720</v>
      </c>
      <c r="AM109" s="50">
        <f t="shared" ca="1" si="48"/>
        <v>100</v>
      </c>
      <c r="AN109" s="50">
        <f t="shared" ca="1" si="49"/>
        <v>440</v>
      </c>
      <c r="AO109" s="51">
        <f t="shared" ca="1" si="50"/>
        <v>174.66666666666606</v>
      </c>
      <c r="AP109" s="50">
        <f t="shared" ca="1" si="51"/>
        <v>0.02</v>
      </c>
      <c r="AQ109" s="50" t="str">
        <f t="shared" ca="1" si="60"/>
        <v/>
      </c>
      <c r="AR109" s="50">
        <f t="shared" ca="1" si="61"/>
        <v>1753.2104229559206</v>
      </c>
    </row>
    <row r="110" spans="2:44" x14ac:dyDescent="0.25">
      <c r="B110" s="9">
        <v>69</v>
      </c>
      <c r="C110" s="26" cm="1">
        <f t="array" aca="1" ref="C110" ca="1">_xll.RiskGamma(1,1/$B$5)</f>
        <v>100</v>
      </c>
      <c r="D110" s="27">
        <f t="shared" ca="1" si="62"/>
        <v>6900</v>
      </c>
      <c r="E110" s="18">
        <f t="shared" ca="1" si="63"/>
        <v>7580</v>
      </c>
      <c r="F110" s="6" cm="1">
        <f t="array" aca="1" ref="F110" ca="1">_xll.RiskPert($B$8,$E$8,$D$8)</f>
        <v>50</v>
      </c>
      <c r="G110" s="6">
        <f t="shared" ca="1" si="64"/>
        <v>7630</v>
      </c>
      <c r="H110" s="19">
        <f t="shared" ca="1" si="52"/>
        <v>730</v>
      </c>
      <c r="I110" s="26">
        <f t="shared" ca="1" si="65"/>
        <v>7630</v>
      </c>
      <c r="J110" s="7" cm="1">
        <f t="array" aca="1" ref="J110" ca="1">_xll.RiskUniform(_xll.RiskSimtable($B$12:$B$13),_xll.RiskSimtable($D$12:$D$13))</f>
        <v>60</v>
      </c>
      <c r="K110" s="7">
        <f t="shared" ca="1" si="66"/>
        <v>7690</v>
      </c>
      <c r="L110" s="27">
        <f t="shared" ca="1" si="67"/>
        <v>0</v>
      </c>
      <c r="M110" s="18">
        <f t="shared" ca="1" si="33"/>
        <v>7690</v>
      </c>
      <c r="N110" s="6" cm="1">
        <f t="array" aca="1" ref="N110" ca="1">_xll.RiskWeibull($B$15,$C$15)</f>
        <v>93.543756289254645</v>
      </c>
      <c r="O110" s="6">
        <f t="shared" ca="1" si="68"/>
        <v>7783.5437562892548</v>
      </c>
      <c r="P110" s="19">
        <f t="shared" ca="1" si="53"/>
        <v>0</v>
      </c>
      <c r="Q110" s="26">
        <f t="shared" ca="1" si="69"/>
        <v>7783.5437562892548</v>
      </c>
      <c r="R110" s="7" cm="1">
        <f t="array" aca="1" ref="R110" ca="1">_xll.RiskGamma($B$18,1/$C$18)</f>
        <v>100</v>
      </c>
      <c r="S110" s="7" cm="1">
        <f t="array" aca="1" ref="S110" ca="1">_xll.RiskUniform($B$21,$C$21)</f>
        <v>20</v>
      </c>
      <c r="T110" s="7">
        <f t="shared" ca="1" si="70"/>
        <v>7903.5437562892548</v>
      </c>
      <c r="U110" s="27">
        <f t="shared" ca="1" si="54"/>
        <v>100</v>
      </c>
      <c r="V110" s="18">
        <f t="shared" ca="1" si="55"/>
        <v>8233.5437562892548</v>
      </c>
      <c r="W110" s="6">
        <f t="shared" si="56"/>
        <v>120</v>
      </c>
      <c r="X110" s="6">
        <f t="shared" ca="1" si="41"/>
        <v>8353.5437562892548</v>
      </c>
      <c r="Y110" s="19">
        <f t="shared" ca="1" si="42"/>
        <v>330</v>
      </c>
      <c r="Z110" s="26">
        <f t="shared" ca="1" si="43"/>
        <v>8353.5437562892548</v>
      </c>
      <c r="AA110" s="7" cm="1">
        <f t="array" aca="1" ref="AA110" ca="1">_xll.RiskPert($B$27,$C$27,$D$27)</f>
        <v>99.666666666666671</v>
      </c>
      <c r="AB110" s="7">
        <f t="shared" ca="1" si="57"/>
        <v>8453.2104229559209</v>
      </c>
      <c r="AC110" s="27">
        <f t="shared" ca="1" si="44"/>
        <v>0</v>
      </c>
      <c r="AD110" s="18" cm="1">
        <f t="array" aca="1" ref="AD110" ca="1">IF(MOD(ROW()-42, 8) = 0,INDEX(AB:AB,ROW()),INDEX(AF:AF,ROW()-1))</f>
        <v>8553.2104229559209</v>
      </c>
      <c r="AE110" s="6" cm="1">
        <f t="array" aca="1" ref="AE110" ca="1">_xll.RiskUniform($B$30,$D$30)</f>
        <v>25</v>
      </c>
      <c r="AF110" s="6">
        <f t="shared" ca="1" si="71"/>
        <v>8578.2104229559209</v>
      </c>
      <c r="AG110" s="19">
        <f t="shared" ca="1" si="45"/>
        <v>199.66666666666606</v>
      </c>
      <c r="AH110" s="97" t="str">
        <f t="shared" ca="1" si="46"/>
        <v>Not Yet</v>
      </c>
      <c r="AI110" s="100">
        <f t="shared" ca="1" si="58"/>
        <v>1678.2104229559209</v>
      </c>
      <c r="AJ110" s="102" cm="1">
        <f t="array" aca="1" ref="AJ110" ca="1">_xll.RiskBernoulli(0.02)</f>
        <v>0.02</v>
      </c>
      <c r="AK110" s="50">
        <f t="shared" ca="1" si="59"/>
        <v>1678.2104229559209</v>
      </c>
      <c r="AL110" s="50">
        <f t="shared" ca="1" si="47"/>
        <v>730</v>
      </c>
      <c r="AM110" s="50">
        <f t="shared" ca="1" si="48"/>
        <v>100</v>
      </c>
      <c r="AN110" s="50">
        <f t="shared" ca="1" si="49"/>
        <v>330</v>
      </c>
      <c r="AO110" s="51">
        <f t="shared" ca="1" si="50"/>
        <v>199.66666666666606</v>
      </c>
      <c r="AP110" s="50">
        <f t="shared" ca="1" si="51"/>
        <v>0.02</v>
      </c>
      <c r="AQ110" s="50" t="str">
        <f t="shared" ca="1" si="60"/>
        <v/>
      </c>
      <c r="AR110" s="50">
        <f t="shared" ca="1" si="61"/>
        <v>1678.2104229559206</v>
      </c>
    </row>
    <row r="111" spans="2:44" x14ac:dyDescent="0.25">
      <c r="B111" s="9">
        <v>70</v>
      </c>
      <c r="C111" s="26" cm="1">
        <f t="array" aca="1" ref="C111" ca="1">_xll.RiskGamma(1,1/$B$5)</f>
        <v>100</v>
      </c>
      <c r="D111" s="27">
        <f t="shared" ca="1" si="62"/>
        <v>7000</v>
      </c>
      <c r="E111" s="18">
        <f t="shared" ca="1" si="63"/>
        <v>7690</v>
      </c>
      <c r="F111" s="6" cm="1">
        <f t="array" aca="1" ref="F111" ca="1">_xll.RiskPert($B$8,$E$8,$D$8)</f>
        <v>50</v>
      </c>
      <c r="G111" s="6">
        <f t="shared" ca="1" si="64"/>
        <v>7740</v>
      </c>
      <c r="H111" s="19">
        <f t="shared" ca="1" si="52"/>
        <v>740</v>
      </c>
      <c r="I111" s="26">
        <f t="shared" ca="1" si="65"/>
        <v>7740</v>
      </c>
      <c r="J111" s="7" cm="1">
        <f t="array" aca="1" ref="J111" ca="1">_xll.RiskUniform(_xll.RiskSimtable($B$12:$B$13),_xll.RiskSimtable($D$12:$D$13))</f>
        <v>60</v>
      </c>
      <c r="K111" s="7">
        <f t="shared" ca="1" si="66"/>
        <v>7800</v>
      </c>
      <c r="L111" s="27">
        <f t="shared" ca="1" si="67"/>
        <v>0</v>
      </c>
      <c r="M111" s="18">
        <f t="shared" ca="1" si="33"/>
        <v>7800</v>
      </c>
      <c r="N111" s="6" cm="1">
        <f t="array" aca="1" ref="N111" ca="1">_xll.RiskWeibull($B$15,$C$15)</f>
        <v>93.543756289254645</v>
      </c>
      <c r="O111" s="6">
        <f t="shared" ca="1" si="68"/>
        <v>7893.5437562892548</v>
      </c>
      <c r="P111" s="19">
        <f t="shared" ca="1" si="53"/>
        <v>0</v>
      </c>
      <c r="Q111" s="26">
        <f t="shared" ca="1" si="69"/>
        <v>7893.5437562892548</v>
      </c>
      <c r="R111" s="7" cm="1">
        <f t="array" aca="1" ref="R111" ca="1">_xll.RiskGamma($B$18,1/$C$18)</f>
        <v>100</v>
      </c>
      <c r="S111" s="7" cm="1">
        <f t="array" aca="1" ref="S111" ca="1">_xll.RiskUniform($B$21,$C$21)</f>
        <v>20</v>
      </c>
      <c r="T111" s="7">
        <f t="shared" ca="1" si="70"/>
        <v>8013.5437562892548</v>
      </c>
      <c r="U111" s="27">
        <f t="shared" ca="1" si="54"/>
        <v>100</v>
      </c>
      <c r="V111" s="18">
        <f t="shared" ca="1" si="55"/>
        <v>8233.5437562892548</v>
      </c>
      <c r="W111" s="6">
        <f t="shared" si="56"/>
        <v>120</v>
      </c>
      <c r="X111" s="6">
        <f t="shared" ca="1" si="41"/>
        <v>8353.5437562892548</v>
      </c>
      <c r="Y111" s="19">
        <f t="shared" ca="1" si="42"/>
        <v>220</v>
      </c>
      <c r="Z111" s="26">
        <f t="shared" ca="1" si="43"/>
        <v>8353.5437562892548</v>
      </c>
      <c r="AA111" s="7" cm="1">
        <f t="array" aca="1" ref="AA111" ca="1">_xll.RiskPert($B$27,$C$27,$D$27)</f>
        <v>99.666666666666671</v>
      </c>
      <c r="AB111" s="7">
        <f t="shared" ca="1" si="57"/>
        <v>8453.2104229559209</v>
      </c>
      <c r="AC111" s="27">
        <f t="shared" ca="1" si="44"/>
        <v>0</v>
      </c>
      <c r="AD111" s="18" cm="1">
        <f t="array" aca="1" ref="AD111" ca="1">IF(MOD(ROW()-42, 8) = 0,INDEX(AB:AB,ROW()),INDEX(AF:AF,ROW()-1))</f>
        <v>8578.2104229559209</v>
      </c>
      <c r="AE111" s="6" cm="1">
        <f t="array" aca="1" ref="AE111" ca="1">_xll.RiskUniform($B$30,$D$30)</f>
        <v>25</v>
      </c>
      <c r="AF111" s="6">
        <f t="shared" ca="1" si="71"/>
        <v>8603.2104229559209</v>
      </c>
      <c r="AG111" s="19">
        <f t="shared" ca="1" si="45"/>
        <v>224.66666666666606</v>
      </c>
      <c r="AH111" s="97" t="str">
        <f t="shared" ca="1" si="46"/>
        <v>Not Yet</v>
      </c>
      <c r="AI111" s="100">
        <f t="shared" ca="1" si="58"/>
        <v>1603.2104229559209</v>
      </c>
      <c r="AJ111" s="102" cm="1">
        <f t="array" aca="1" ref="AJ111" ca="1">_xll.RiskBernoulli(0.02)</f>
        <v>0.02</v>
      </c>
      <c r="AK111" s="50">
        <f t="shared" ca="1" si="59"/>
        <v>1603.2104229559209</v>
      </c>
      <c r="AL111" s="50">
        <f t="shared" ca="1" si="47"/>
        <v>740</v>
      </c>
      <c r="AM111" s="50">
        <f t="shared" ca="1" si="48"/>
        <v>100</v>
      </c>
      <c r="AN111" s="50">
        <f t="shared" ca="1" si="49"/>
        <v>220</v>
      </c>
      <c r="AO111" s="51">
        <f t="shared" ca="1" si="50"/>
        <v>224.66666666666606</v>
      </c>
      <c r="AP111" s="50">
        <f t="shared" ca="1" si="51"/>
        <v>0.02</v>
      </c>
      <c r="AQ111" s="50" t="str">
        <f t="shared" ca="1" si="60"/>
        <v/>
      </c>
      <c r="AR111" s="50">
        <f t="shared" ca="1" si="61"/>
        <v>1603.2104229559206</v>
      </c>
    </row>
    <row r="112" spans="2:44" x14ac:dyDescent="0.25">
      <c r="B112" s="9">
        <v>71</v>
      </c>
      <c r="C112" s="26" cm="1">
        <f t="array" aca="1" ref="C112" ca="1">_xll.RiskGamma(1,1/$B$5)</f>
        <v>100</v>
      </c>
      <c r="D112" s="27">
        <f t="shared" ca="1" si="62"/>
        <v>7100</v>
      </c>
      <c r="E112" s="18">
        <f t="shared" ca="1" si="63"/>
        <v>7800</v>
      </c>
      <c r="F112" s="6" cm="1">
        <f t="array" aca="1" ref="F112" ca="1">_xll.RiskPert($B$8,$E$8,$D$8)</f>
        <v>50</v>
      </c>
      <c r="G112" s="6">
        <f t="shared" ca="1" si="64"/>
        <v>7850</v>
      </c>
      <c r="H112" s="19">
        <f t="shared" ca="1" si="52"/>
        <v>750</v>
      </c>
      <c r="I112" s="26">
        <f t="shared" ca="1" si="65"/>
        <v>7850</v>
      </c>
      <c r="J112" s="7" cm="1">
        <f t="array" aca="1" ref="J112" ca="1">_xll.RiskUniform(_xll.RiskSimtable($B$12:$B$13),_xll.RiskSimtable($D$12:$D$13))</f>
        <v>60</v>
      </c>
      <c r="K112" s="7">
        <f t="shared" ca="1" si="66"/>
        <v>7910</v>
      </c>
      <c r="L112" s="27">
        <f t="shared" ca="1" si="67"/>
        <v>0</v>
      </c>
      <c r="M112" s="18">
        <f t="shared" ref="M112:M145" ca="1" si="72">MAX(O111,K112)</f>
        <v>7910</v>
      </c>
      <c r="N112" s="6" cm="1">
        <f t="array" aca="1" ref="N112" ca="1">_xll.RiskWeibull($B$15,$C$15)</f>
        <v>93.543756289254645</v>
      </c>
      <c r="O112" s="6">
        <f t="shared" ca="1" si="68"/>
        <v>8003.5437562892548</v>
      </c>
      <c r="P112" s="19">
        <f t="shared" ca="1" si="53"/>
        <v>0</v>
      </c>
      <c r="Q112" s="26">
        <f t="shared" ca="1" si="69"/>
        <v>8003.5437562892548</v>
      </c>
      <c r="R112" s="7" cm="1">
        <f t="array" aca="1" ref="R112" ca="1">_xll.RiskGamma($B$18,1/$C$18)</f>
        <v>100</v>
      </c>
      <c r="S112" s="7" cm="1">
        <f t="array" aca="1" ref="S112" ca="1">_xll.RiskUniform($B$21,$C$21)</f>
        <v>20</v>
      </c>
      <c r="T112" s="7">
        <f t="shared" ca="1" si="70"/>
        <v>8123.5437562892548</v>
      </c>
      <c r="U112" s="27">
        <f t="shared" ca="1" si="54"/>
        <v>100</v>
      </c>
      <c r="V112" s="18">
        <f t="shared" ca="1" si="55"/>
        <v>8233.5437562892548</v>
      </c>
      <c r="W112" s="6">
        <f t="shared" si="56"/>
        <v>120</v>
      </c>
      <c r="X112" s="6">
        <f t="shared" ca="1" si="41"/>
        <v>8353.5437562892548</v>
      </c>
      <c r="Y112" s="19">
        <f t="shared" ca="1" si="42"/>
        <v>110</v>
      </c>
      <c r="Z112" s="26">
        <f t="shared" ca="1" si="43"/>
        <v>8353.5437562892548</v>
      </c>
      <c r="AA112" s="7" cm="1">
        <f t="array" aca="1" ref="AA112" ca="1">_xll.RiskPert($B$27,$C$27,$D$27)</f>
        <v>99.666666666666671</v>
      </c>
      <c r="AB112" s="7">
        <f t="shared" ca="1" si="57"/>
        <v>8453.2104229559209</v>
      </c>
      <c r="AC112" s="27">
        <f t="shared" ca="1" si="44"/>
        <v>0</v>
      </c>
      <c r="AD112" s="18" cm="1">
        <f t="array" aca="1" ref="AD112" ca="1">IF(MOD(ROW()-42, 8) = 0,INDEX(AB:AB,ROW()),INDEX(AF:AF,ROW()-1))</f>
        <v>8603.2104229559209</v>
      </c>
      <c r="AE112" s="6" cm="1">
        <f t="array" aca="1" ref="AE112" ca="1">_xll.RiskUniform($B$30,$D$30)</f>
        <v>25</v>
      </c>
      <c r="AF112" s="6">
        <f t="shared" ca="1" si="71"/>
        <v>8628.2104229559209</v>
      </c>
      <c r="AG112" s="19">
        <f t="shared" ca="1" si="45"/>
        <v>249.66666666666606</v>
      </c>
      <c r="AH112" s="97" t="str">
        <f t="shared" ca="1" si="46"/>
        <v>Not Yet</v>
      </c>
      <c r="AI112" s="100">
        <f t="shared" ca="1" si="58"/>
        <v>1528.2104229559209</v>
      </c>
      <c r="AJ112" s="102" cm="1">
        <f t="array" aca="1" ref="AJ112" ca="1">_xll.RiskBernoulli(0.02)</f>
        <v>0.02</v>
      </c>
      <c r="AK112" s="50">
        <f t="shared" ca="1" si="59"/>
        <v>1528.2104229559209</v>
      </c>
      <c r="AL112" s="50">
        <f t="shared" ca="1" si="47"/>
        <v>750</v>
      </c>
      <c r="AM112" s="50">
        <f t="shared" ca="1" si="48"/>
        <v>100</v>
      </c>
      <c r="AN112" s="50">
        <f t="shared" ca="1" si="49"/>
        <v>110</v>
      </c>
      <c r="AO112" s="51">
        <f t="shared" ca="1" si="50"/>
        <v>249.66666666666606</v>
      </c>
      <c r="AP112" s="50">
        <f t="shared" ca="1" si="51"/>
        <v>0.02</v>
      </c>
      <c r="AQ112" s="50" t="str">
        <f t="shared" ca="1" si="60"/>
        <v/>
      </c>
      <c r="AR112" s="50">
        <f t="shared" ca="1" si="61"/>
        <v>1528.2104229559206</v>
      </c>
    </row>
    <row r="113" spans="2:44" x14ac:dyDescent="0.25">
      <c r="B113" s="10">
        <v>72</v>
      </c>
      <c r="C113" s="61" cm="1">
        <f t="array" aca="1" ref="C113" ca="1">_xll.RiskGamma(1,1/$B$5)</f>
        <v>100</v>
      </c>
      <c r="D113" s="29">
        <f t="shared" ca="1" si="62"/>
        <v>7200</v>
      </c>
      <c r="E113" s="20">
        <f t="shared" ca="1" si="63"/>
        <v>7910</v>
      </c>
      <c r="F113" s="21" cm="1">
        <f t="array" aca="1" ref="F113" ca="1">_xll.RiskPert($B$8,$E$8,$D$8)</f>
        <v>50</v>
      </c>
      <c r="G113" s="21">
        <f t="shared" ca="1" si="64"/>
        <v>7960</v>
      </c>
      <c r="H113" s="22">
        <f t="shared" ca="1" si="52"/>
        <v>760</v>
      </c>
      <c r="I113" s="61">
        <f t="shared" ca="1" si="65"/>
        <v>7960</v>
      </c>
      <c r="J113" s="28" cm="1">
        <f t="array" aca="1" ref="J113" ca="1">_xll.RiskUniform(_xll.RiskSimtable($B$12:$B$13),_xll.RiskSimtable($D$12:$D$13))</f>
        <v>60</v>
      </c>
      <c r="K113" s="28">
        <f t="shared" ca="1" si="66"/>
        <v>8020</v>
      </c>
      <c r="L113" s="29">
        <f t="shared" ca="1" si="67"/>
        <v>0</v>
      </c>
      <c r="M113" s="20">
        <f t="shared" ca="1" si="72"/>
        <v>8020</v>
      </c>
      <c r="N113" s="21" cm="1">
        <f t="array" aca="1" ref="N113" ca="1">_xll.RiskWeibull($B$15,$C$15)</f>
        <v>93.543756289254645</v>
      </c>
      <c r="O113" s="21">
        <f t="shared" ca="1" si="68"/>
        <v>8113.5437562892548</v>
      </c>
      <c r="P113" s="22">
        <f t="shared" ca="1" si="53"/>
        <v>0</v>
      </c>
      <c r="Q113" s="61">
        <f t="shared" ca="1" si="69"/>
        <v>8113.5437562892548</v>
      </c>
      <c r="R113" s="28" cm="1">
        <f t="array" aca="1" ref="R113" ca="1">_xll.RiskGamma($B$18,1/$C$18)</f>
        <v>100</v>
      </c>
      <c r="S113" s="28" cm="1">
        <f t="array" aca="1" ref="S113" ca="1">_xll.RiskUniform($B$21,$C$21)</f>
        <v>20</v>
      </c>
      <c r="T113" s="28">
        <f t="shared" ca="1" si="70"/>
        <v>8233.5437562892548</v>
      </c>
      <c r="U113" s="29">
        <f t="shared" ca="1" si="54"/>
        <v>100</v>
      </c>
      <c r="V113" s="20">
        <f t="shared" ca="1" si="55"/>
        <v>8233.5437562892548</v>
      </c>
      <c r="W113" s="21">
        <f t="shared" si="56"/>
        <v>120</v>
      </c>
      <c r="X113" s="21">
        <f t="shared" ca="1" si="41"/>
        <v>8353.5437562892548</v>
      </c>
      <c r="Y113" s="22">
        <f t="shared" ca="1" si="42"/>
        <v>0</v>
      </c>
      <c r="Z113" s="61">
        <f t="shared" ca="1" si="43"/>
        <v>8353.5437562892548</v>
      </c>
      <c r="AA113" s="28" cm="1">
        <f t="array" aca="1" ref="AA113" ca="1">_xll.RiskPert($B$27,$C$27,$D$27)</f>
        <v>99.666666666666671</v>
      </c>
      <c r="AB113" s="28">
        <f t="shared" ca="1" si="57"/>
        <v>8453.2104229559209</v>
      </c>
      <c r="AC113" s="29">
        <f t="shared" ca="1" si="44"/>
        <v>0</v>
      </c>
      <c r="AD113" s="20" cm="1">
        <f t="array" aca="1" ref="AD113" ca="1">IF(MOD(ROW()-42, 8) = 0,INDEX(AB:AB,ROW()),INDEX(AF:AF,ROW()-1))</f>
        <v>8628.2104229559209</v>
      </c>
      <c r="AE113" s="21" cm="1">
        <f t="array" aca="1" ref="AE113" ca="1">_xll.RiskUniform($B$30,$D$30)</f>
        <v>25</v>
      </c>
      <c r="AF113" s="21">
        <f t="shared" ca="1" si="71"/>
        <v>8653.2104229559209</v>
      </c>
      <c r="AG113" s="22">
        <f t="shared" ca="1" si="45"/>
        <v>274.66666666666606</v>
      </c>
      <c r="AH113" s="98" t="str">
        <f t="shared" ca="1" si="46"/>
        <v>Not Yet</v>
      </c>
      <c r="AI113" s="100">
        <f t="shared" ca="1" si="58"/>
        <v>1453.2104229559209</v>
      </c>
      <c r="AJ113" s="103" cm="1">
        <f t="array" aca="1" ref="AJ113" ca="1">_xll.RiskBernoulli(0.02)</f>
        <v>0.02</v>
      </c>
      <c r="AK113" s="52">
        <f t="shared" ca="1" si="59"/>
        <v>1453.2104229559209</v>
      </c>
      <c r="AL113" s="52">
        <f t="shared" ca="1" si="47"/>
        <v>760</v>
      </c>
      <c r="AM113" s="52">
        <f t="shared" ca="1" si="48"/>
        <v>100</v>
      </c>
      <c r="AN113" s="52">
        <f t="shared" ca="1" si="49"/>
        <v>0</v>
      </c>
      <c r="AO113" s="53">
        <f t="shared" ca="1" si="50"/>
        <v>274.66666666666606</v>
      </c>
      <c r="AP113" s="52">
        <f t="shared" ca="1" si="51"/>
        <v>0.02</v>
      </c>
      <c r="AQ113" s="52" t="str">
        <f t="shared" ca="1" si="60"/>
        <v/>
      </c>
      <c r="AR113" s="52">
        <f t="shared" ca="1" si="61"/>
        <v>1453.2104229559206</v>
      </c>
    </row>
    <row r="114" spans="2:44" x14ac:dyDescent="0.25">
      <c r="B114" s="8">
        <v>73</v>
      </c>
      <c r="C114" s="23" cm="1">
        <f t="array" aca="1" ref="C114" ca="1">_xll.RiskGamma(1,1/$B$5)</f>
        <v>100</v>
      </c>
      <c r="D114" s="25">
        <f t="shared" ca="1" si="62"/>
        <v>7300</v>
      </c>
      <c r="E114" s="15">
        <f t="shared" ca="1" si="63"/>
        <v>8020</v>
      </c>
      <c r="F114" s="16" cm="1">
        <f t="array" aca="1" ref="F114" ca="1">_xll.RiskPert($B$8,$E$8,$D$8)</f>
        <v>50</v>
      </c>
      <c r="G114" s="16">
        <f t="shared" ca="1" si="64"/>
        <v>8070</v>
      </c>
      <c r="H114" s="17">
        <f t="shared" ca="1" si="52"/>
        <v>770</v>
      </c>
      <c r="I114" s="23">
        <f t="shared" ca="1" si="65"/>
        <v>8070</v>
      </c>
      <c r="J114" s="24" cm="1">
        <f t="array" aca="1" ref="J114" ca="1">_xll.RiskUniform(_xll.RiskSimtable($B$12:$B$13),_xll.RiskSimtable($D$12:$D$13))</f>
        <v>60</v>
      </c>
      <c r="K114" s="24">
        <f t="shared" ca="1" si="66"/>
        <v>8130</v>
      </c>
      <c r="L114" s="25">
        <f t="shared" ca="1" si="67"/>
        <v>0</v>
      </c>
      <c r="M114" s="15">
        <f t="shared" ca="1" si="72"/>
        <v>8130</v>
      </c>
      <c r="N114" s="16" cm="1">
        <f t="array" aca="1" ref="N114" ca="1">_xll.RiskWeibull($B$15,$C$15)</f>
        <v>93.543756289254645</v>
      </c>
      <c r="O114" s="16">
        <f t="shared" ca="1" si="68"/>
        <v>8223.5437562892548</v>
      </c>
      <c r="P114" s="17">
        <f t="shared" ca="1" si="53"/>
        <v>0</v>
      </c>
      <c r="Q114" s="23">
        <f t="shared" ca="1" si="69"/>
        <v>8223.5437562892548</v>
      </c>
      <c r="R114" s="24" cm="1">
        <f t="array" aca="1" ref="R114" ca="1">_xll.RiskGamma($B$18,1/$C$18)</f>
        <v>100</v>
      </c>
      <c r="S114" s="24" cm="1">
        <f t="array" aca="1" ref="S114" ca="1">_xll.RiskUniform($B$21,$C$21)</f>
        <v>20</v>
      </c>
      <c r="T114" s="24">
        <f t="shared" ca="1" si="70"/>
        <v>8343.5437562892548</v>
      </c>
      <c r="U114" s="25">
        <f t="shared" ca="1" si="54"/>
        <v>100</v>
      </c>
      <c r="V114" s="15">
        <f ca="1">$T$121</f>
        <v>9113.5437562892548</v>
      </c>
      <c r="W114" s="16">
        <f t="shared" si="56"/>
        <v>120</v>
      </c>
      <c r="X114" s="16">
        <f t="shared" ca="1" si="41"/>
        <v>9233.5437562892548</v>
      </c>
      <c r="Y114" s="17">
        <f t="shared" ca="1" si="42"/>
        <v>770</v>
      </c>
      <c r="Z114" s="23">
        <f t="shared" ca="1" si="43"/>
        <v>9233.5437562892548</v>
      </c>
      <c r="AA114" s="24" cm="1">
        <f t="array" aca="1" ref="AA114" ca="1">_xll.RiskPert($B$27,$C$27,$D$27)</f>
        <v>99.666666666666671</v>
      </c>
      <c r="AB114" s="24">
        <f t="shared" ca="1" si="57"/>
        <v>9333.2104229559209</v>
      </c>
      <c r="AC114" s="25">
        <f t="shared" ca="1" si="44"/>
        <v>0</v>
      </c>
      <c r="AD114" s="15" cm="1">
        <f t="array" aca="1" ref="AD114" ca="1">IF(MOD(ROW()-42, 8) = 0,INDEX(AB:AB,ROW()),INDEX(AF:AF,ROW()-1))</f>
        <v>9333.2104229559209</v>
      </c>
      <c r="AE114" s="16" cm="1">
        <f t="array" aca="1" ref="AE114" ca="1">_xll.RiskUniform($B$30,$D$30)</f>
        <v>25</v>
      </c>
      <c r="AF114" s="16">
        <f t="shared" ca="1" si="71"/>
        <v>9358.2104229559209</v>
      </c>
      <c r="AG114" s="17">
        <f t="shared" ca="1" si="45"/>
        <v>99.66666666666606</v>
      </c>
      <c r="AH114" s="96" t="str">
        <f t="shared" ca="1" si="46"/>
        <v>Not Yet</v>
      </c>
      <c r="AI114" s="100">
        <f t="shared" ca="1" si="58"/>
        <v>2058.2104229559209</v>
      </c>
      <c r="AJ114" s="101" cm="1">
        <f t="array" aca="1" ref="AJ114" ca="1">_xll.RiskBernoulli(0.02)</f>
        <v>0.02</v>
      </c>
      <c r="AK114" s="48">
        <f t="shared" ca="1" si="59"/>
        <v>2058.2104229559209</v>
      </c>
      <c r="AL114" s="48">
        <f t="shared" ca="1" si="47"/>
        <v>770</v>
      </c>
      <c r="AM114" s="48">
        <f t="shared" ca="1" si="48"/>
        <v>100</v>
      </c>
      <c r="AN114" s="48">
        <f t="shared" ca="1" si="49"/>
        <v>770</v>
      </c>
      <c r="AO114" s="49">
        <f t="shared" ca="1" si="50"/>
        <v>99.66666666666606</v>
      </c>
      <c r="AP114" s="50">
        <f t="shared" ca="1" si="51"/>
        <v>0.02</v>
      </c>
      <c r="AQ114" s="48" t="str">
        <f t="shared" ca="1" si="60"/>
        <v/>
      </c>
      <c r="AR114" s="48">
        <f t="shared" ca="1" si="61"/>
        <v>2058.2104229559209</v>
      </c>
    </row>
    <row r="115" spans="2:44" x14ac:dyDescent="0.25">
      <c r="B115" s="9">
        <v>74</v>
      </c>
      <c r="C115" s="26" cm="1">
        <f t="array" aca="1" ref="C115" ca="1">_xll.RiskGamma(1,1/$B$5)</f>
        <v>100</v>
      </c>
      <c r="D115" s="27">
        <f t="shared" ca="1" si="62"/>
        <v>7400</v>
      </c>
      <c r="E115" s="18">
        <f t="shared" ca="1" si="63"/>
        <v>8130</v>
      </c>
      <c r="F115" s="6" cm="1">
        <f t="array" aca="1" ref="F115" ca="1">_xll.RiskPert($B$8,$E$8,$D$8)</f>
        <v>50</v>
      </c>
      <c r="G115" s="6">
        <f t="shared" ca="1" si="64"/>
        <v>8180</v>
      </c>
      <c r="H115" s="19">
        <f t="shared" ca="1" si="52"/>
        <v>780</v>
      </c>
      <c r="I115" s="26">
        <f t="shared" ca="1" si="65"/>
        <v>8180</v>
      </c>
      <c r="J115" s="7" cm="1">
        <f t="array" aca="1" ref="J115" ca="1">_xll.RiskUniform(_xll.RiskSimtable($B$12:$B$13),_xll.RiskSimtable($D$12:$D$13))</f>
        <v>60</v>
      </c>
      <c r="K115" s="7">
        <f t="shared" ca="1" si="66"/>
        <v>8240</v>
      </c>
      <c r="L115" s="27">
        <f t="shared" ca="1" si="67"/>
        <v>0</v>
      </c>
      <c r="M115" s="18">
        <f t="shared" ca="1" si="72"/>
        <v>8240</v>
      </c>
      <c r="N115" s="6" cm="1">
        <f t="array" aca="1" ref="N115" ca="1">_xll.RiskWeibull($B$15,$C$15)</f>
        <v>93.543756289254645</v>
      </c>
      <c r="O115" s="6">
        <f t="shared" ca="1" si="68"/>
        <v>8333.5437562892548</v>
      </c>
      <c r="P115" s="19">
        <f t="shared" ca="1" si="53"/>
        <v>0</v>
      </c>
      <c r="Q115" s="26">
        <f t="shared" ca="1" si="69"/>
        <v>8333.5437562892548</v>
      </c>
      <c r="R115" s="7" cm="1">
        <f t="array" aca="1" ref="R115" ca="1">_xll.RiskGamma($B$18,1/$C$18)</f>
        <v>100</v>
      </c>
      <c r="S115" s="7" cm="1">
        <f t="array" aca="1" ref="S115" ca="1">_xll.RiskUniform($B$21,$C$21)</f>
        <v>20</v>
      </c>
      <c r="T115" s="7">
        <f t="shared" ca="1" si="70"/>
        <v>8453.5437562892548</v>
      </c>
      <c r="U115" s="27">
        <f t="shared" ca="1" si="54"/>
        <v>100</v>
      </c>
      <c r="V115" s="18">
        <f t="shared" ref="V115:V121" ca="1" si="73">$T$121</f>
        <v>9113.5437562892548</v>
      </c>
      <c r="W115" s="6">
        <f t="shared" si="56"/>
        <v>120</v>
      </c>
      <c r="X115" s="6">
        <f t="shared" ca="1" si="41"/>
        <v>9233.5437562892548</v>
      </c>
      <c r="Y115" s="19">
        <f t="shared" ca="1" si="42"/>
        <v>660</v>
      </c>
      <c r="Z115" s="26">
        <f t="shared" ca="1" si="43"/>
        <v>9233.5437562892548</v>
      </c>
      <c r="AA115" s="7" cm="1">
        <f t="array" aca="1" ref="AA115" ca="1">_xll.RiskPert($B$27,$C$27,$D$27)</f>
        <v>99.666666666666671</v>
      </c>
      <c r="AB115" s="7">
        <f t="shared" ca="1" si="57"/>
        <v>9333.2104229559209</v>
      </c>
      <c r="AC115" s="27">
        <f t="shared" ca="1" si="44"/>
        <v>0</v>
      </c>
      <c r="AD115" s="18" cm="1">
        <f t="array" aca="1" ref="AD115" ca="1">IF(MOD(ROW()-42, 8) = 0,INDEX(AB:AB,ROW()),INDEX(AF:AF,ROW()-1))</f>
        <v>9358.2104229559209</v>
      </c>
      <c r="AE115" s="6" cm="1">
        <f t="array" aca="1" ref="AE115" ca="1">_xll.RiskUniform($B$30,$D$30)</f>
        <v>25</v>
      </c>
      <c r="AF115" s="6">
        <f t="shared" ca="1" si="71"/>
        <v>9383.2104229559209</v>
      </c>
      <c r="AG115" s="19">
        <f t="shared" ca="1" si="45"/>
        <v>124.66666666666606</v>
      </c>
      <c r="AH115" s="97" t="str">
        <f t="shared" ca="1" si="46"/>
        <v>Not Yet</v>
      </c>
      <c r="AI115" s="100">
        <f t="shared" ca="1" si="58"/>
        <v>1983.2104229559209</v>
      </c>
      <c r="AJ115" s="102" cm="1">
        <f t="array" aca="1" ref="AJ115" ca="1">_xll.RiskBernoulli(0.02)</f>
        <v>0.02</v>
      </c>
      <c r="AK115" s="50">
        <f t="shared" ca="1" si="59"/>
        <v>1983.2104229559209</v>
      </c>
      <c r="AL115" s="50">
        <f t="shared" ca="1" si="47"/>
        <v>780</v>
      </c>
      <c r="AM115" s="50">
        <f t="shared" ca="1" si="48"/>
        <v>100</v>
      </c>
      <c r="AN115" s="50">
        <f t="shared" ca="1" si="49"/>
        <v>660</v>
      </c>
      <c r="AO115" s="51">
        <f t="shared" ca="1" si="50"/>
        <v>124.66666666666606</v>
      </c>
      <c r="AP115" s="50">
        <f t="shared" ca="1" si="51"/>
        <v>0.02</v>
      </c>
      <c r="AQ115" s="50" t="str">
        <f t="shared" ca="1" si="60"/>
        <v/>
      </c>
      <c r="AR115" s="50">
        <f t="shared" ca="1" si="61"/>
        <v>1983.2104229559206</v>
      </c>
    </row>
    <row r="116" spans="2:44" x14ac:dyDescent="0.25">
      <c r="B116" s="9">
        <v>75</v>
      </c>
      <c r="C116" s="26" cm="1">
        <f t="array" aca="1" ref="C116" ca="1">_xll.RiskGamma(1,1/$B$5)</f>
        <v>100</v>
      </c>
      <c r="D116" s="27">
        <f t="shared" ca="1" si="62"/>
        <v>7500</v>
      </c>
      <c r="E116" s="18">
        <f t="shared" ca="1" si="63"/>
        <v>8240</v>
      </c>
      <c r="F116" s="6" cm="1">
        <f t="array" aca="1" ref="F116" ca="1">_xll.RiskPert($B$8,$E$8,$D$8)</f>
        <v>50</v>
      </c>
      <c r="G116" s="6">
        <f t="shared" ca="1" si="64"/>
        <v>8290</v>
      </c>
      <c r="H116" s="19">
        <f t="shared" ca="1" si="52"/>
        <v>790</v>
      </c>
      <c r="I116" s="26">
        <f t="shared" ca="1" si="65"/>
        <v>8290</v>
      </c>
      <c r="J116" s="7" cm="1">
        <f t="array" aca="1" ref="J116" ca="1">_xll.RiskUniform(_xll.RiskSimtable($B$12:$B$13),_xll.RiskSimtable($D$12:$D$13))</f>
        <v>60</v>
      </c>
      <c r="K116" s="7">
        <f t="shared" ca="1" si="66"/>
        <v>8350</v>
      </c>
      <c r="L116" s="27">
        <f t="shared" ca="1" si="67"/>
        <v>0</v>
      </c>
      <c r="M116" s="18">
        <f t="shared" ca="1" si="72"/>
        <v>8350</v>
      </c>
      <c r="N116" s="6" cm="1">
        <f t="array" aca="1" ref="N116" ca="1">_xll.RiskWeibull($B$15,$C$15)</f>
        <v>93.543756289254645</v>
      </c>
      <c r="O116" s="6">
        <f t="shared" ca="1" si="68"/>
        <v>8443.5437562892548</v>
      </c>
      <c r="P116" s="19">
        <f t="shared" ca="1" si="53"/>
        <v>0</v>
      </c>
      <c r="Q116" s="26">
        <f t="shared" ca="1" si="69"/>
        <v>8443.5437562892548</v>
      </c>
      <c r="R116" s="7" cm="1">
        <f t="array" aca="1" ref="R116" ca="1">_xll.RiskGamma($B$18,1/$C$18)</f>
        <v>100</v>
      </c>
      <c r="S116" s="7" cm="1">
        <f t="array" aca="1" ref="S116" ca="1">_xll.RiskUniform($B$21,$C$21)</f>
        <v>20</v>
      </c>
      <c r="T116" s="7">
        <f t="shared" ca="1" si="70"/>
        <v>8563.5437562892548</v>
      </c>
      <c r="U116" s="27">
        <f t="shared" ca="1" si="54"/>
        <v>100</v>
      </c>
      <c r="V116" s="18">
        <f t="shared" ca="1" si="73"/>
        <v>9113.5437562892548</v>
      </c>
      <c r="W116" s="6">
        <f t="shared" si="56"/>
        <v>120</v>
      </c>
      <c r="X116" s="6">
        <f t="shared" ca="1" si="41"/>
        <v>9233.5437562892548</v>
      </c>
      <c r="Y116" s="19">
        <f t="shared" ca="1" si="42"/>
        <v>550</v>
      </c>
      <c r="Z116" s="26">
        <f t="shared" ca="1" si="43"/>
        <v>9233.5437562892548</v>
      </c>
      <c r="AA116" s="7" cm="1">
        <f t="array" aca="1" ref="AA116" ca="1">_xll.RiskPert($B$27,$C$27,$D$27)</f>
        <v>99.666666666666671</v>
      </c>
      <c r="AB116" s="7">
        <f t="shared" ca="1" si="57"/>
        <v>9333.2104229559209</v>
      </c>
      <c r="AC116" s="27">
        <f t="shared" ca="1" si="44"/>
        <v>0</v>
      </c>
      <c r="AD116" s="18" cm="1">
        <f t="array" aca="1" ref="AD116" ca="1">IF(MOD(ROW()-42, 8) = 0,INDEX(AB:AB,ROW()),INDEX(AF:AF,ROW()-1))</f>
        <v>9383.2104229559209</v>
      </c>
      <c r="AE116" s="6" cm="1">
        <f t="array" aca="1" ref="AE116" ca="1">_xll.RiskUniform($B$30,$D$30)</f>
        <v>25</v>
      </c>
      <c r="AF116" s="6">
        <f t="shared" ca="1" si="71"/>
        <v>9408.2104229559209</v>
      </c>
      <c r="AG116" s="19">
        <f t="shared" ca="1" si="45"/>
        <v>149.66666666666606</v>
      </c>
      <c r="AH116" s="97" t="str">
        <f t="shared" ca="1" si="46"/>
        <v>Not Yet</v>
      </c>
      <c r="AI116" s="100">
        <f t="shared" ca="1" si="58"/>
        <v>1908.2104229559209</v>
      </c>
      <c r="AJ116" s="102" cm="1">
        <f t="array" aca="1" ref="AJ116" ca="1">_xll.RiskBernoulli(0.02)</f>
        <v>0.02</v>
      </c>
      <c r="AK116" s="50">
        <f t="shared" ca="1" si="59"/>
        <v>1908.2104229559209</v>
      </c>
      <c r="AL116" s="50">
        <f t="shared" ca="1" si="47"/>
        <v>790</v>
      </c>
      <c r="AM116" s="50">
        <f t="shared" ca="1" si="48"/>
        <v>100</v>
      </c>
      <c r="AN116" s="50">
        <f t="shared" ca="1" si="49"/>
        <v>550</v>
      </c>
      <c r="AO116" s="51">
        <f t="shared" ca="1" si="50"/>
        <v>149.66666666666606</v>
      </c>
      <c r="AP116" s="50">
        <f t="shared" ca="1" si="51"/>
        <v>0.02</v>
      </c>
      <c r="AQ116" s="50" t="str">
        <f t="shared" ca="1" si="60"/>
        <v/>
      </c>
      <c r="AR116" s="50">
        <f t="shared" ca="1" si="61"/>
        <v>1908.2104229559206</v>
      </c>
    </row>
    <row r="117" spans="2:44" x14ac:dyDescent="0.25">
      <c r="B117" s="9">
        <v>76</v>
      </c>
      <c r="C117" s="26" cm="1">
        <f t="array" aca="1" ref="C117" ca="1">_xll.RiskGamma(1,1/$B$5)</f>
        <v>100</v>
      </c>
      <c r="D117" s="27">
        <f t="shared" ca="1" si="62"/>
        <v>7600</v>
      </c>
      <c r="E117" s="18">
        <f t="shared" ca="1" si="63"/>
        <v>8350</v>
      </c>
      <c r="F117" s="6" cm="1">
        <f t="array" aca="1" ref="F117" ca="1">_xll.RiskPert($B$8,$E$8,$D$8)</f>
        <v>50</v>
      </c>
      <c r="G117" s="6">
        <f t="shared" ca="1" si="64"/>
        <v>8400</v>
      </c>
      <c r="H117" s="19">
        <f t="shared" ca="1" si="52"/>
        <v>800</v>
      </c>
      <c r="I117" s="26">
        <f t="shared" ca="1" si="65"/>
        <v>8400</v>
      </c>
      <c r="J117" s="7" cm="1">
        <f t="array" aca="1" ref="J117" ca="1">_xll.RiskUniform(_xll.RiskSimtable($B$12:$B$13),_xll.RiskSimtable($D$12:$D$13))</f>
        <v>60</v>
      </c>
      <c r="K117" s="7">
        <f t="shared" ca="1" si="66"/>
        <v>8460</v>
      </c>
      <c r="L117" s="27">
        <f t="shared" ca="1" si="67"/>
        <v>0</v>
      </c>
      <c r="M117" s="18">
        <f t="shared" ca="1" si="72"/>
        <v>8460</v>
      </c>
      <c r="N117" s="6" cm="1">
        <f t="array" aca="1" ref="N117" ca="1">_xll.RiskWeibull($B$15,$C$15)</f>
        <v>93.543756289254645</v>
      </c>
      <c r="O117" s="6">
        <f t="shared" ca="1" si="68"/>
        <v>8553.5437562892548</v>
      </c>
      <c r="P117" s="19">
        <f t="shared" ca="1" si="53"/>
        <v>0</v>
      </c>
      <c r="Q117" s="26">
        <f t="shared" ca="1" si="69"/>
        <v>8553.5437562892548</v>
      </c>
      <c r="R117" s="7" cm="1">
        <f t="array" aca="1" ref="R117" ca="1">_xll.RiskGamma($B$18,1/$C$18)</f>
        <v>100</v>
      </c>
      <c r="S117" s="7" cm="1">
        <f t="array" aca="1" ref="S117" ca="1">_xll.RiskUniform($B$21,$C$21)</f>
        <v>20</v>
      </c>
      <c r="T117" s="7">
        <f t="shared" ca="1" si="70"/>
        <v>8673.5437562892548</v>
      </c>
      <c r="U117" s="27">
        <f t="shared" ca="1" si="54"/>
        <v>100</v>
      </c>
      <c r="V117" s="18">
        <f t="shared" ca="1" si="73"/>
        <v>9113.5437562892548</v>
      </c>
      <c r="W117" s="6">
        <f t="shared" si="56"/>
        <v>120</v>
      </c>
      <c r="X117" s="6">
        <f t="shared" ca="1" si="41"/>
        <v>9233.5437562892548</v>
      </c>
      <c r="Y117" s="19">
        <f t="shared" ca="1" si="42"/>
        <v>440</v>
      </c>
      <c r="Z117" s="26">
        <f t="shared" ca="1" si="43"/>
        <v>9233.5437562892548</v>
      </c>
      <c r="AA117" s="7" cm="1">
        <f t="array" aca="1" ref="AA117" ca="1">_xll.RiskPert($B$27,$C$27,$D$27)</f>
        <v>99.666666666666671</v>
      </c>
      <c r="AB117" s="7">
        <f t="shared" ca="1" si="57"/>
        <v>9333.2104229559209</v>
      </c>
      <c r="AC117" s="27">
        <f t="shared" ca="1" si="44"/>
        <v>0</v>
      </c>
      <c r="AD117" s="18" cm="1">
        <f t="array" aca="1" ref="AD117" ca="1">IF(MOD(ROW()-42, 8) = 0,INDEX(AB:AB,ROW()),INDEX(AF:AF,ROW()-1))</f>
        <v>9408.2104229559209</v>
      </c>
      <c r="AE117" s="6" cm="1">
        <f t="array" aca="1" ref="AE117" ca="1">_xll.RiskUniform($B$30,$D$30)</f>
        <v>25</v>
      </c>
      <c r="AF117" s="6">
        <f t="shared" ca="1" si="71"/>
        <v>9433.2104229559209</v>
      </c>
      <c r="AG117" s="19">
        <f t="shared" ca="1" si="45"/>
        <v>174.66666666666606</v>
      </c>
      <c r="AH117" s="97" t="str">
        <f t="shared" ca="1" si="46"/>
        <v>Not Yet</v>
      </c>
      <c r="AI117" s="100">
        <f t="shared" ca="1" si="58"/>
        <v>1833.2104229559209</v>
      </c>
      <c r="AJ117" s="102" cm="1">
        <f t="array" aca="1" ref="AJ117" ca="1">_xll.RiskBernoulli(0.02)</f>
        <v>0.02</v>
      </c>
      <c r="AK117" s="50">
        <f t="shared" ca="1" si="59"/>
        <v>1833.2104229559209</v>
      </c>
      <c r="AL117" s="50">
        <f t="shared" ca="1" si="47"/>
        <v>800</v>
      </c>
      <c r="AM117" s="50">
        <f t="shared" ca="1" si="48"/>
        <v>100</v>
      </c>
      <c r="AN117" s="50">
        <f t="shared" ca="1" si="49"/>
        <v>440</v>
      </c>
      <c r="AO117" s="51">
        <f t="shared" ca="1" si="50"/>
        <v>174.66666666666606</v>
      </c>
      <c r="AP117" s="50">
        <f t="shared" ca="1" si="51"/>
        <v>0.02</v>
      </c>
      <c r="AQ117" s="50" t="str">
        <f t="shared" ca="1" si="60"/>
        <v/>
      </c>
      <c r="AR117" s="50">
        <f t="shared" ca="1" si="61"/>
        <v>1833.2104229559206</v>
      </c>
    </row>
    <row r="118" spans="2:44" x14ac:dyDescent="0.25">
      <c r="B118" s="9">
        <v>77</v>
      </c>
      <c r="C118" s="26" cm="1">
        <f t="array" aca="1" ref="C118" ca="1">_xll.RiskGamma(1,1/$B$5)</f>
        <v>100</v>
      </c>
      <c r="D118" s="27">
        <f t="shared" ca="1" si="62"/>
        <v>7700</v>
      </c>
      <c r="E118" s="18">
        <f t="shared" ca="1" si="63"/>
        <v>8460</v>
      </c>
      <c r="F118" s="6" cm="1">
        <f t="array" aca="1" ref="F118" ca="1">_xll.RiskPert($B$8,$E$8,$D$8)</f>
        <v>50</v>
      </c>
      <c r="G118" s="6">
        <f t="shared" ca="1" si="64"/>
        <v>8510</v>
      </c>
      <c r="H118" s="19">
        <f t="shared" ca="1" si="52"/>
        <v>810</v>
      </c>
      <c r="I118" s="26">
        <f t="shared" ca="1" si="65"/>
        <v>8510</v>
      </c>
      <c r="J118" s="7" cm="1">
        <f t="array" aca="1" ref="J118" ca="1">_xll.RiskUniform(_xll.RiskSimtable($B$12:$B$13),_xll.RiskSimtable($D$12:$D$13))</f>
        <v>60</v>
      </c>
      <c r="K118" s="7">
        <f t="shared" ca="1" si="66"/>
        <v>8570</v>
      </c>
      <c r="L118" s="27">
        <f t="shared" ca="1" si="67"/>
        <v>0</v>
      </c>
      <c r="M118" s="18">
        <f t="shared" ca="1" si="72"/>
        <v>8570</v>
      </c>
      <c r="N118" s="6" cm="1">
        <f t="array" aca="1" ref="N118" ca="1">_xll.RiskWeibull($B$15,$C$15)</f>
        <v>93.543756289254645</v>
      </c>
      <c r="O118" s="6">
        <f t="shared" ca="1" si="68"/>
        <v>8663.5437562892548</v>
      </c>
      <c r="P118" s="19">
        <f t="shared" ca="1" si="53"/>
        <v>0</v>
      </c>
      <c r="Q118" s="26">
        <f t="shared" ca="1" si="69"/>
        <v>8663.5437562892548</v>
      </c>
      <c r="R118" s="7" cm="1">
        <f t="array" aca="1" ref="R118" ca="1">_xll.RiskGamma($B$18,1/$C$18)</f>
        <v>100</v>
      </c>
      <c r="S118" s="7" cm="1">
        <f t="array" aca="1" ref="S118" ca="1">_xll.RiskUniform($B$21,$C$21)</f>
        <v>20</v>
      </c>
      <c r="T118" s="7">
        <f t="shared" ca="1" si="70"/>
        <v>8783.5437562892548</v>
      </c>
      <c r="U118" s="27">
        <f t="shared" ca="1" si="54"/>
        <v>100</v>
      </c>
      <c r="V118" s="18">
        <f t="shared" ca="1" si="73"/>
        <v>9113.5437562892548</v>
      </c>
      <c r="W118" s="6">
        <f t="shared" si="56"/>
        <v>120</v>
      </c>
      <c r="X118" s="6">
        <f t="shared" ca="1" si="41"/>
        <v>9233.5437562892548</v>
      </c>
      <c r="Y118" s="19">
        <f t="shared" ca="1" si="42"/>
        <v>330</v>
      </c>
      <c r="Z118" s="26">
        <f t="shared" ca="1" si="43"/>
        <v>9233.5437562892548</v>
      </c>
      <c r="AA118" s="7" cm="1">
        <f t="array" aca="1" ref="AA118" ca="1">_xll.RiskPert($B$27,$C$27,$D$27)</f>
        <v>99.666666666666671</v>
      </c>
      <c r="AB118" s="7">
        <f t="shared" ca="1" si="57"/>
        <v>9333.2104229559209</v>
      </c>
      <c r="AC118" s="27">
        <f t="shared" ca="1" si="44"/>
        <v>0</v>
      </c>
      <c r="AD118" s="18" cm="1">
        <f t="array" aca="1" ref="AD118" ca="1">IF(MOD(ROW()-42, 8) = 0,INDEX(AB:AB,ROW()),INDEX(AF:AF,ROW()-1))</f>
        <v>9433.2104229559209</v>
      </c>
      <c r="AE118" s="6" cm="1">
        <f t="array" aca="1" ref="AE118" ca="1">_xll.RiskUniform($B$30,$D$30)</f>
        <v>25</v>
      </c>
      <c r="AF118" s="6">
        <f t="shared" ca="1" si="71"/>
        <v>9458.2104229559209</v>
      </c>
      <c r="AG118" s="19">
        <f t="shared" ca="1" si="45"/>
        <v>199.66666666666606</v>
      </c>
      <c r="AH118" s="97" t="str">
        <f t="shared" ca="1" si="46"/>
        <v>Not Yet</v>
      </c>
      <c r="AI118" s="100">
        <f t="shared" ca="1" si="58"/>
        <v>1758.2104229559209</v>
      </c>
      <c r="AJ118" s="102" cm="1">
        <f t="array" aca="1" ref="AJ118" ca="1">_xll.RiskBernoulli(0.02)</f>
        <v>0.02</v>
      </c>
      <c r="AK118" s="50">
        <f t="shared" ca="1" si="59"/>
        <v>1758.2104229559209</v>
      </c>
      <c r="AL118" s="50">
        <f t="shared" ca="1" si="47"/>
        <v>810</v>
      </c>
      <c r="AM118" s="50">
        <f t="shared" ca="1" si="48"/>
        <v>100</v>
      </c>
      <c r="AN118" s="50">
        <f t="shared" ca="1" si="49"/>
        <v>330</v>
      </c>
      <c r="AO118" s="51">
        <f t="shared" ca="1" si="50"/>
        <v>199.66666666666606</v>
      </c>
      <c r="AP118" s="50">
        <f t="shared" ca="1" si="51"/>
        <v>0.02</v>
      </c>
      <c r="AQ118" s="50" t="str">
        <f t="shared" ca="1" si="60"/>
        <v/>
      </c>
      <c r="AR118" s="50">
        <f t="shared" ca="1" si="61"/>
        <v>1758.2104229559206</v>
      </c>
    </row>
    <row r="119" spans="2:44" x14ac:dyDescent="0.25">
      <c r="B119" s="9">
        <v>78</v>
      </c>
      <c r="C119" s="26" cm="1">
        <f t="array" aca="1" ref="C119" ca="1">_xll.RiskGamma(1,1/$B$5)</f>
        <v>100</v>
      </c>
      <c r="D119" s="27">
        <f t="shared" ca="1" si="62"/>
        <v>7800</v>
      </c>
      <c r="E119" s="18">
        <f t="shared" ca="1" si="63"/>
        <v>8570</v>
      </c>
      <c r="F119" s="6" cm="1">
        <f t="array" aca="1" ref="F119" ca="1">_xll.RiskPert($B$8,$E$8,$D$8)</f>
        <v>50</v>
      </c>
      <c r="G119" s="6">
        <f t="shared" ca="1" si="64"/>
        <v>8620</v>
      </c>
      <c r="H119" s="19">
        <f t="shared" ca="1" si="52"/>
        <v>820</v>
      </c>
      <c r="I119" s="26">
        <f t="shared" ca="1" si="65"/>
        <v>8620</v>
      </c>
      <c r="J119" s="7" cm="1">
        <f t="array" aca="1" ref="J119" ca="1">_xll.RiskUniform(_xll.RiskSimtable($B$12:$B$13),_xll.RiskSimtable($D$12:$D$13))</f>
        <v>60</v>
      </c>
      <c r="K119" s="7">
        <f t="shared" ca="1" si="66"/>
        <v>8680</v>
      </c>
      <c r="L119" s="27">
        <f t="shared" ca="1" si="67"/>
        <v>0</v>
      </c>
      <c r="M119" s="18">
        <f t="shared" ca="1" si="72"/>
        <v>8680</v>
      </c>
      <c r="N119" s="6" cm="1">
        <f t="array" aca="1" ref="N119" ca="1">_xll.RiskWeibull($B$15,$C$15)</f>
        <v>93.543756289254645</v>
      </c>
      <c r="O119" s="6">
        <f t="shared" ca="1" si="68"/>
        <v>8773.5437562892548</v>
      </c>
      <c r="P119" s="19">
        <f t="shared" ca="1" si="53"/>
        <v>0</v>
      </c>
      <c r="Q119" s="26">
        <f t="shared" ca="1" si="69"/>
        <v>8773.5437562892548</v>
      </c>
      <c r="R119" s="7" cm="1">
        <f t="array" aca="1" ref="R119" ca="1">_xll.RiskGamma($B$18,1/$C$18)</f>
        <v>100</v>
      </c>
      <c r="S119" s="7" cm="1">
        <f t="array" aca="1" ref="S119" ca="1">_xll.RiskUniform($B$21,$C$21)</f>
        <v>20</v>
      </c>
      <c r="T119" s="7">
        <f t="shared" ca="1" si="70"/>
        <v>8893.5437562892548</v>
      </c>
      <c r="U119" s="27">
        <f t="shared" ca="1" si="54"/>
        <v>100</v>
      </c>
      <c r="V119" s="18">
        <f t="shared" ca="1" si="73"/>
        <v>9113.5437562892548</v>
      </c>
      <c r="W119" s="6">
        <f t="shared" si="56"/>
        <v>120</v>
      </c>
      <c r="X119" s="6">
        <f t="shared" ca="1" si="41"/>
        <v>9233.5437562892548</v>
      </c>
      <c r="Y119" s="19">
        <f t="shared" ca="1" si="42"/>
        <v>220</v>
      </c>
      <c r="Z119" s="26">
        <f t="shared" ca="1" si="43"/>
        <v>9233.5437562892548</v>
      </c>
      <c r="AA119" s="7" cm="1">
        <f t="array" aca="1" ref="AA119" ca="1">_xll.RiskPert($B$27,$C$27,$D$27)</f>
        <v>99.666666666666671</v>
      </c>
      <c r="AB119" s="7">
        <f t="shared" ca="1" si="57"/>
        <v>9333.2104229559209</v>
      </c>
      <c r="AC119" s="27">
        <f t="shared" ca="1" si="44"/>
        <v>0</v>
      </c>
      <c r="AD119" s="18" cm="1">
        <f t="array" aca="1" ref="AD119" ca="1">IF(MOD(ROW()-42, 8) = 0,INDEX(AB:AB,ROW()),INDEX(AF:AF,ROW()-1))</f>
        <v>9458.2104229559209</v>
      </c>
      <c r="AE119" s="6" cm="1">
        <f t="array" aca="1" ref="AE119" ca="1">_xll.RiskUniform($B$30,$D$30)</f>
        <v>25</v>
      </c>
      <c r="AF119" s="6">
        <f t="shared" ca="1" si="71"/>
        <v>9483.2104229559209</v>
      </c>
      <c r="AG119" s="19">
        <f t="shared" ca="1" si="45"/>
        <v>224.66666666666606</v>
      </c>
      <c r="AH119" s="97" t="str">
        <f t="shared" ca="1" si="46"/>
        <v>Not Yet</v>
      </c>
      <c r="AI119" s="100">
        <f t="shared" ca="1" si="58"/>
        <v>1683.2104229559209</v>
      </c>
      <c r="AJ119" s="102" cm="1">
        <f t="array" aca="1" ref="AJ119" ca="1">_xll.RiskBernoulli(0.02)</f>
        <v>0.02</v>
      </c>
      <c r="AK119" s="50">
        <f t="shared" ca="1" si="59"/>
        <v>1683.2104229559209</v>
      </c>
      <c r="AL119" s="50">
        <f t="shared" ca="1" si="47"/>
        <v>820</v>
      </c>
      <c r="AM119" s="50">
        <f t="shared" ca="1" si="48"/>
        <v>100</v>
      </c>
      <c r="AN119" s="50">
        <f t="shared" ca="1" si="49"/>
        <v>220</v>
      </c>
      <c r="AO119" s="51">
        <f t="shared" ca="1" si="50"/>
        <v>224.66666666666606</v>
      </c>
      <c r="AP119" s="50">
        <f t="shared" ca="1" si="51"/>
        <v>0.02</v>
      </c>
      <c r="AQ119" s="50" t="str">
        <f t="shared" ca="1" si="60"/>
        <v/>
      </c>
      <c r="AR119" s="50">
        <f t="shared" ca="1" si="61"/>
        <v>1683.2104229559206</v>
      </c>
    </row>
    <row r="120" spans="2:44" x14ac:dyDescent="0.25">
      <c r="B120" s="9">
        <v>79</v>
      </c>
      <c r="C120" s="26" cm="1">
        <f t="array" aca="1" ref="C120" ca="1">_xll.RiskGamma(1,1/$B$5)</f>
        <v>100</v>
      </c>
      <c r="D120" s="27">
        <f t="shared" ca="1" si="62"/>
        <v>7900</v>
      </c>
      <c r="E120" s="18">
        <f t="shared" ca="1" si="63"/>
        <v>8680</v>
      </c>
      <c r="F120" s="6" cm="1">
        <f t="array" aca="1" ref="F120" ca="1">_xll.RiskPert($B$8,$E$8,$D$8)</f>
        <v>50</v>
      </c>
      <c r="G120" s="6">
        <f t="shared" ca="1" si="64"/>
        <v>8730</v>
      </c>
      <c r="H120" s="19">
        <f t="shared" ca="1" si="52"/>
        <v>830</v>
      </c>
      <c r="I120" s="26">
        <f t="shared" ca="1" si="65"/>
        <v>8730</v>
      </c>
      <c r="J120" s="7" cm="1">
        <f t="array" aca="1" ref="J120" ca="1">_xll.RiskUniform(_xll.RiskSimtable($B$12:$B$13),_xll.RiskSimtable($D$12:$D$13))</f>
        <v>60</v>
      </c>
      <c r="K120" s="7">
        <f t="shared" ca="1" si="66"/>
        <v>8790</v>
      </c>
      <c r="L120" s="27">
        <f t="shared" ca="1" si="67"/>
        <v>0</v>
      </c>
      <c r="M120" s="18">
        <f t="shared" ca="1" si="72"/>
        <v>8790</v>
      </c>
      <c r="N120" s="6" cm="1">
        <f t="array" aca="1" ref="N120" ca="1">_xll.RiskWeibull($B$15,$C$15)</f>
        <v>93.543756289254645</v>
      </c>
      <c r="O120" s="6">
        <f t="shared" ca="1" si="68"/>
        <v>8883.5437562892548</v>
      </c>
      <c r="P120" s="19">
        <f t="shared" ca="1" si="53"/>
        <v>0</v>
      </c>
      <c r="Q120" s="26">
        <f t="shared" ca="1" si="69"/>
        <v>8883.5437562892548</v>
      </c>
      <c r="R120" s="7" cm="1">
        <f t="array" aca="1" ref="R120" ca="1">_xll.RiskGamma($B$18,1/$C$18)</f>
        <v>100</v>
      </c>
      <c r="S120" s="7" cm="1">
        <f t="array" aca="1" ref="S120" ca="1">_xll.RiskUniform($B$21,$C$21)</f>
        <v>20</v>
      </c>
      <c r="T120" s="7">
        <f t="shared" ca="1" si="70"/>
        <v>9003.5437562892548</v>
      </c>
      <c r="U120" s="27">
        <f t="shared" ca="1" si="54"/>
        <v>100</v>
      </c>
      <c r="V120" s="18">
        <f t="shared" ca="1" si="73"/>
        <v>9113.5437562892548</v>
      </c>
      <c r="W120" s="6">
        <f t="shared" si="56"/>
        <v>120</v>
      </c>
      <c r="X120" s="6">
        <f t="shared" ca="1" si="41"/>
        <v>9233.5437562892548</v>
      </c>
      <c r="Y120" s="19">
        <f t="shared" ca="1" si="42"/>
        <v>110</v>
      </c>
      <c r="Z120" s="26">
        <f t="shared" ca="1" si="43"/>
        <v>9233.5437562892548</v>
      </c>
      <c r="AA120" s="7" cm="1">
        <f t="array" aca="1" ref="AA120" ca="1">_xll.RiskPert($B$27,$C$27,$D$27)</f>
        <v>99.666666666666671</v>
      </c>
      <c r="AB120" s="7">
        <f t="shared" ca="1" si="57"/>
        <v>9333.2104229559209</v>
      </c>
      <c r="AC120" s="27">
        <f t="shared" ca="1" si="44"/>
        <v>0</v>
      </c>
      <c r="AD120" s="18" cm="1">
        <f t="array" aca="1" ref="AD120" ca="1">IF(MOD(ROW()-42, 8) = 0,INDEX(AB:AB,ROW()),INDEX(AF:AF,ROW()-1))</f>
        <v>9483.2104229559209</v>
      </c>
      <c r="AE120" s="6" cm="1">
        <f t="array" aca="1" ref="AE120" ca="1">_xll.RiskUniform($B$30,$D$30)</f>
        <v>25</v>
      </c>
      <c r="AF120" s="6">
        <f t="shared" ca="1" si="71"/>
        <v>9508.2104229559209</v>
      </c>
      <c r="AG120" s="19">
        <f t="shared" ca="1" si="45"/>
        <v>249.66666666666606</v>
      </c>
      <c r="AH120" s="97" t="str">
        <f t="shared" ca="1" si="46"/>
        <v>Not Yet</v>
      </c>
      <c r="AI120" s="100">
        <f t="shared" ca="1" si="58"/>
        <v>1608.2104229559209</v>
      </c>
      <c r="AJ120" s="102" cm="1">
        <f t="array" aca="1" ref="AJ120" ca="1">_xll.RiskBernoulli(0.02)</f>
        <v>0.02</v>
      </c>
      <c r="AK120" s="50">
        <f t="shared" ca="1" si="59"/>
        <v>1608.2104229559209</v>
      </c>
      <c r="AL120" s="50">
        <f t="shared" ca="1" si="47"/>
        <v>830</v>
      </c>
      <c r="AM120" s="50">
        <f t="shared" ca="1" si="48"/>
        <v>100</v>
      </c>
      <c r="AN120" s="50">
        <f t="shared" ca="1" si="49"/>
        <v>110</v>
      </c>
      <c r="AO120" s="51">
        <f t="shared" ca="1" si="50"/>
        <v>249.66666666666606</v>
      </c>
      <c r="AP120" s="50">
        <f t="shared" ca="1" si="51"/>
        <v>0.02</v>
      </c>
      <c r="AQ120" s="50" t="str">
        <f t="shared" ca="1" si="60"/>
        <v/>
      </c>
      <c r="AR120" s="50">
        <f t="shared" ca="1" si="61"/>
        <v>1608.2104229559206</v>
      </c>
    </row>
    <row r="121" spans="2:44" x14ac:dyDescent="0.25">
      <c r="B121" s="10">
        <v>80</v>
      </c>
      <c r="C121" s="61" cm="1">
        <f t="array" aca="1" ref="C121" ca="1">_xll.RiskGamma(1,1/$B$5)</f>
        <v>100</v>
      </c>
      <c r="D121" s="29">
        <f t="shared" ca="1" si="62"/>
        <v>8000</v>
      </c>
      <c r="E121" s="20">
        <f t="shared" ca="1" si="63"/>
        <v>8790</v>
      </c>
      <c r="F121" s="21" cm="1">
        <f t="array" aca="1" ref="F121" ca="1">_xll.RiskPert($B$8,$E$8,$D$8)</f>
        <v>50</v>
      </c>
      <c r="G121" s="21">
        <f t="shared" ca="1" si="64"/>
        <v>8840</v>
      </c>
      <c r="H121" s="22">
        <f t="shared" ca="1" si="52"/>
        <v>840</v>
      </c>
      <c r="I121" s="61">
        <f t="shared" ca="1" si="65"/>
        <v>8840</v>
      </c>
      <c r="J121" s="28" cm="1">
        <f t="array" aca="1" ref="J121" ca="1">_xll.RiskUniform(_xll.RiskSimtable($B$12:$B$13),_xll.RiskSimtable($D$12:$D$13))</f>
        <v>60</v>
      </c>
      <c r="K121" s="28">
        <f t="shared" ca="1" si="66"/>
        <v>8900</v>
      </c>
      <c r="L121" s="29">
        <f t="shared" ca="1" si="67"/>
        <v>0</v>
      </c>
      <c r="M121" s="20">
        <f t="shared" ca="1" si="72"/>
        <v>8900</v>
      </c>
      <c r="N121" s="21" cm="1">
        <f t="array" aca="1" ref="N121" ca="1">_xll.RiskWeibull($B$15,$C$15)</f>
        <v>93.543756289254645</v>
      </c>
      <c r="O121" s="21">
        <f t="shared" ca="1" si="68"/>
        <v>8993.5437562892548</v>
      </c>
      <c r="P121" s="22">
        <f t="shared" ca="1" si="53"/>
        <v>0</v>
      </c>
      <c r="Q121" s="61">
        <f t="shared" ca="1" si="69"/>
        <v>8993.5437562892548</v>
      </c>
      <c r="R121" s="28" cm="1">
        <f t="array" aca="1" ref="R121" ca="1">_xll.RiskGamma($B$18,1/$C$18)</f>
        <v>100</v>
      </c>
      <c r="S121" s="28" cm="1">
        <f t="array" aca="1" ref="S121" ca="1">_xll.RiskUniform($B$21,$C$21)</f>
        <v>20</v>
      </c>
      <c r="T121" s="28">
        <f t="shared" ca="1" si="70"/>
        <v>9113.5437562892548</v>
      </c>
      <c r="U121" s="29">
        <f t="shared" ca="1" si="54"/>
        <v>100</v>
      </c>
      <c r="V121" s="20">
        <f t="shared" ca="1" si="73"/>
        <v>9113.5437562892548</v>
      </c>
      <c r="W121" s="21">
        <f t="shared" si="56"/>
        <v>120</v>
      </c>
      <c r="X121" s="21">
        <f t="shared" ca="1" si="41"/>
        <v>9233.5437562892548</v>
      </c>
      <c r="Y121" s="22">
        <f t="shared" ca="1" si="42"/>
        <v>0</v>
      </c>
      <c r="Z121" s="61">
        <f t="shared" ca="1" si="43"/>
        <v>9233.5437562892548</v>
      </c>
      <c r="AA121" s="28" cm="1">
        <f t="array" aca="1" ref="AA121" ca="1">_xll.RiskPert($B$27,$C$27,$D$27)</f>
        <v>99.666666666666671</v>
      </c>
      <c r="AB121" s="28">
        <f t="shared" ca="1" si="57"/>
        <v>9333.2104229559209</v>
      </c>
      <c r="AC121" s="29">
        <f t="shared" ca="1" si="44"/>
        <v>0</v>
      </c>
      <c r="AD121" s="20" cm="1">
        <f t="array" aca="1" ref="AD121" ca="1">IF(MOD(ROW()-42, 8) = 0,INDEX(AB:AB,ROW()),INDEX(AF:AF,ROW()-1))</f>
        <v>9508.2104229559209</v>
      </c>
      <c r="AE121" s="21" cm="1">
        <f t="array" aca="1" ref="AE121" ca="1">_xll.RiskUniform($B$30,$D$30)</f>
        <v>25</v>
      </c>
      <c r="AF121" s="21">
        <f t="shared" ca="1" si="71"/>
        <v>9533.2104229559209</v>
      </c>
      <c r="AG121" s="22">
        <f t="shared" ca="1" si="45"/>
        <v>274.66666666666606</v>
      </c>
      <c r="AH121" s="98" t="str">
        <f t="shared" ca="1" si="46"/>
        <v>Not Yet</v>
      </c>
      <c r="AI121" s="100">
        <f t="shared" ca="1" si="58"/>
        <v>1533.2104229559209</v>
      </c>
      <c r="AJ121" s="103" cm="1">
        <f t="array" aca="1" ref="AJ121" ca="1">_xll.RiskBernoulli(0.02)</f>
        <v>0.02</v>
      </c>
      <c r="AK121" s="52">
        <f t="shared" ca="1" si="59"/>
        <v>1533.2104229559209</v>
      </c>
      <c r="AL121" s="52">
        <f t="shared" ca="1" si="47"/>
        <v>840</v>
      </c>
      <c r="AM121" s="52">
        <f t="shared" ca="1" si="48"/>
        <v>100</v>
      </c>
      <c r="AN121" s="52">
        <f t="shared" ca="1" si="49"/>
        <v>0</v>
      </c>
      <c r="AO121" s="53">
        <f t="shared" ca="1" si="50"/>
        <v>274.66666666666606</v>
      </c>
      <c r="AP121" s="52">
        <f t="shared" ca="1" si="51"/>
        <v>0.02</v>
      </c>
      <c r="AQ121" s="52" t="str">
        <f t="shared" ca="1" si="60"/>
        <v/>
      </c>
      <c r="AR121" s="52">
        <f t="shared" ca="1" si="61"/>
        <v>1533.2104229559206</v>
      </c>
    </row>
    <row r="122" spans="2:44" x14ac:dyDescent="0.25">
      <c r="B122" s="8">
        <v>81</v>
      </c>
      <c r="C122" s="23" cm="1">
        <f t="array" aca="1" ref="C122" ca="1">_xll.RiskGamma(1,1/$B$5)</f>
        <v>100</v>
      </c>
      <c r="D122" s="25">
        <f t="shared" ca="1" si="62"/>
        <v>8100</v>
      </c>
      <c r="E122" s="15">
        <f t="shared" ca="1" si="63"/>
        <v>8900</v>
      </c>
      <c r="F122" s="16" cm="1">
        <f t="array" aca="1" ref="F122" ca="1">_xll.RiskPert($B$8,$E$8,$D$8)</f>
        <v>50</v>
      </c>
      <c r="G122" s="16">
        <f t="shared" ca="1" si="64"/>
        <v>8950</v>
      </c>
      <c r="H122" s="17">
        <f t="shared" ca="1" si="52"/>
        <v>850</v>
      </c>
      <c r="I122" s="23">
        <f t="shared" ca="1" si="65"/>
        <v>8950</v>
      </c>
      <c r="J122" s="24" cm="1">
        <f t="array" aca="1" ref="J122" ca="1">_xll.RiskUniform(_xll.RiskSimtable($B$12:$B$13),_xll.RiskSimtable($D$12:$D$13))</f>
        <v>60</v>
      </c>
      <c r="K122" s="24">
        <f t="shared" ca="1" si="66"/>
        <v>9010</v>
      </c>
      <c r="L122" s="25">
        <f t="shared" ca="1" si="67"/>
        <v>0</v>
      </c>
      <c r="M122" s="15">
        <f t="shared" ca="1" si="72"/>
        <v>9010</v>
      </c>
      <c r="N122" s="16" cm="1">
        <f t="array" aca="1" ref="N122" ca="1">_xll.RiskWeibull($B$15,$C$15)</f>
        <v>93.543756289254645</v>
      </c>
      <c r="O122" s="16">
        <f t="shared" ca="1" si="68"/>
        <v>9103.5437562892548</v>
      </c>
      <c r="P122" s="17">
        <f t="shared" ca="1" si="53"/>
        <v>0</v>
      </c>
      <c r="Q122" s="23">
        <f t="shared" ca="1" si="69"/>
        <v>9103.5437562892548</v>
      </c>
      <c r="R122" s="24" cm="1">
        <f t="array" aca="1" ref="R122" ca="1">_xll.RiskGamma($B$18,1/$C$18)</f>
        <v>100</v>
      </c>
      <c r="S122" s="24" cm="1">
        <f t="array" aca="1" ref="S122" ca="1">_xll.RiskUniform($B$21,$C$21)</f>
        <v>20</v>
      </c>
      <c r="T122" s="24">
        <f t="shared" ca="1" si="70"/>
        <v>9223.5437562892548</v>
      </c>
      <c r="U122" s="25">
        <f t="shared" ca="1" si="54"/>
        <v>100</v>
      </c>
      <c r="V122" s="15">
        <f ca="1">$T$129</f>
        <v>9993.5437562892548</v>
      </c>
      <c r="W122" s="16">
        <f t="shared" si="56"/>
        <v>120</v>
      </c>
      <c r="X122" s="16">
        <f t="shared" ca="1" si="41"/>
        <v>10113.543756289255</v>
      </c>
      <c r="Y122" s="17">
        <f t="shared" ca="1" si="42"/>
        <v>770</v>
      </c>
      <c r="Z122" s="23">
        <f t="shared" ca="1" si="43"/>
        <v>10113.543756289255</v>
      </c>
      <c r="AA122" s="24" cm="1">
        <f t="array" aca="1" ref="AA122" ca="1">_xll.RiskPert($B$27,$C$27,$D$27)</f>
        <v>99.666666666666671</v>
      </c>
      <c r="AB122" s="24">
        <f t="shared" ca="1" si="57"/>
        <v>10213.210422955921</v>
      </c>
      <c r="AC122" s="25">
        <f t="shared" ca="1" si="44"/>
        <v>0</v>
      </c>
      <c r="AD122" s="15" cm="1">
        <f t="array" aca="1" ref="AD122" ca="1">IF(MOD(ROW()-42, 8) = 0,INDEX(AB:AB,ROW()),INDEX(AF:AF,ROW()-1))</f>
        <v>10213.210422955921</v>
      </c>
      <c r="AE122" s="16" cm="1">
        <f t="array" aca="1" ref="AE122" ca="1">_xll.RiskUniform($B$30,$D$30)</f>
        <v>25</v>
      </c>
      <c r="AF122" s="16">
        <f t="shared" ca="1" si="71"/>
        <v>10238.210422955921</v>
      </c>
      <c r="AG122" s="17">
        <f t="shared" ca="1" si="45"/>
        <v>99.66666666666606</v>
      </c>
      <c r="AH122" s="96" t="str">
        <f t="shared" ca="1" si="46"/>
        <v>Stop,Reached</v>
      </c>
      <c r="AI122" s="100">
        <f t="shared" ca="1" si="58"/>
        <v>2138.2104229559209</v>
      </c>
      <c r="AJ122" s="101" cm="1">
        <f t="array" aca="1" ref="AJ122" ca="1">_xll.RiskBernoulli(0.02)</f>
        <v>0.02</v>
      </c>
      <c r="AK122" s="48" t="str">
        <f t="shared" ca="1" si="59"/>
        <v/>
      </c>
      <c r="AL122" s="48" t="str">
        <f t="shared" ca="1" si="47"/>
        <v/>
      </c>
      <c r="AM122" s="48" t="str">
        <f t="shared" ca="1" si="48"/>
        <v/>
      </c>
      <c r="AN122" s="48" t="str">
        <f t="shared" ca="1" si="49"/>
        <v/>
      </c>
      <c r="AO122" s="49" t="str">
        <f t="shared" ca="1" si="50"/>
        <v/>
      </c>
      <c r="AP122" s="50" t="str">
        <f t="shared" ca="1" si="51"/>
        <v/>
      </c>
      <c r="AQ122" s="48" t="str">
        <f ca="1">IF(AK122&lt;=1440,1," ")</f>
        <v xml:space="preserve"> </v>
      </c>
      <c r="AR122" s="48">
        <f t="shared" ca="1" si="61"/>
        <v>2138.2104229559209</v>
      </c>
    </row>
    <row r="123" spans="2:44" x14ac:dyDescent="0.25">
      <c r="B123" s="9">
        <v>82</v>
      </c>
      <c r="C123" s="26" cm="1">
        <f t="array" aca="1" ref="C123" ca="1">_xll.RiskGamma(1,1/$B$5)</f>
        <v>100</v>
      </c>
      <c r="D123" s="27">
        <f t="shared" ca="1" si="62"/>
        <v>8200</v>
      </c>
      <c r="E123" s="18">
        <f t="shared" ca="1" si="63"/>
        <v>9010</v>
      </c>
      <c r="F123" s="6" cm="1">
        <f t="array" aca="1" ref="F123" ca="1">_xll.RiskPert($B$8,$E$8,$D$8)</f>
        <v>50</v>
      </c>
      <c r="G123" s="6">
        <f t="shared" ca="1" si="64"/>
        <v>9060</v>
      </c>
      <c r="H123" s="19">
        <f t="shared" ca="1" si="52"/>
        <v>860</v>
      </c>
      <c r="I123" s="26">
        <f t="shared" ca="1" si="65"/>
        <v>9060</v>
      </c>
      <c r="J123" s="7" cm="1">
        <f t="array" aca="1" ref="J123" ca="1">_xll.RiskUniform(_xll.RiskSimtable($B$12:$B$13),_xll.RiskSimtable($D$12:$D$13))</f>
        <v>60</v>
      </c>
      <c r="K123" s="7">
        <f t="shared" ca="1" si="66"/>
        <v>9120</v>
      </c>
      <c r="L123" s="27">
        <f t="shared" ca="1" si="67"/>
        <v>0</v>
      </c>
      <c r="M123" s="18">
        <f t="shared" ca="1" si="72"/>
        <v>9120</v>
      </c>
      <c r="N123" s="6" cm="1">
        <f t="array" aca="1" ref="N123" ca="1">_xll.RiskWeibull($B$15,$C$15)</f>
        <v>93.543756289254645</v>
      </c>
      <c r="O123" s="6">
        <f t="shared" ca="1" si="68"/>
        <v>9213.5437562892548</v>
      </c>
      <c r="P123" s="19">
        <f t="shared" ca="1" si="53"/>
        <v>0</v>
      </c>
      <c r="Q123" s="26">
        <f t="shared" ca="1" si="69"/>
        <v>9213.5437562892548</v>
      </c>
      <c r="R123" s="7" cm="1">
        <f t="array" aca="1" ref="R123" ca="1">_xll.RiskGamma($B$18,1/$C$18)</f>
        <v>100</v>
      </c>
      <c r="S123" s="7" cm="1">
        <f t="array" aca="1" ref="S123" ca="1">_xll.RiskUniform($B$21,$C$21)</f>
        <v>20</v>
      </c>
      <c r="T123" s="7">
        <f t="shared" ca="1" si="70"/>
        <v>9333.5437562892548</v>
      </c>
      <c r="U123" s="27">
        <f t="shared" ca="1" si="54"/>
        <v>100</v>
      </c>
      <c r="V123" s="18">
        <f t="shared" ref="V123:V129" ca="1" si="74">$T$129</f>
        <v>9993.5437562892548</v>
      </c>
      <c r="W123" s="6">
        <f t="shared" si="56"/>
        <v>120</v>
      </c>
      <c r="X123" s="6">
        <f t="shared" ca="1" si="41"/>
        <v>10113.543756289255</v>
      </c>
      <c r="Y123" s="19">
        <f t="shared" ca="1" si="42"/>
        <v>660</v>
      </c>
      <c r="Z123" s="26">
        <f t="shared" ca="1" si="43"/>
        <v>10113.543756289255</v>
      </c>
      <c r="AA123" s="7" cm="1">
        <f t="array" aca="1" ref="AA123" ca="1">_xll.RiskPert($B$27,$C$27,$D$27)</f>
        <v>99.666666666666671</v>
      </c>
      <c r="AB123" s="7">
        <f t="shared" ca="1" si="57"/>
        <v>10213.210422955921</v>
      </c>
      <c r="AC123" s="27">
        <f t="shared" ca="1" si="44"/>
        <v>0</v>
      </c>
      <c r="AD123" s="18" cm="1">
        <f t="array" aca="1" ref="AD123" ca="1">IF(MOD(ROW()-42, 8) = 0,INDEX(AB:AB,ROW()),INDEX(AF:AF,ROW()-1))</f>
        <v>10238.210422955921</v>
      </c>
      <c r="AE123" s="6" cm="1">
        <f t="array" aca="1" ref="AE123" ca="1">_xll.RiskUniform($B$30,$D$30)</f>
        <v>25</v>
      </c>
      <c r="AF123" s="6">
        <f t="shared" ca="1" si="71"/>
        <v>10263.210422955921</v>
      </c>
      <c r="AG123" s="19">
        <f t="shared" ca="1" si="45"/>
        <v>124.66666666666606</v>
      </c>
      <c r="AH123" s="97" t="str">
        <f t="shared" ca="1" si="46"/>
        <v>Stop,Reached</v>
      </c>
      <c r="AI123" s="100">
        <f t="shared" ca="1" si="58"/>
        <v>2063.2104229559209</v>
      </c>
      <c r="AJ123" s="102" cm="1">
        <f t="array" aca="1" ref="AJ123" ca="1">_xll.RiskBernoulli(0.02)</f>
        <v>0.02</v>
      </c>
      <c r="AK123" s="50" t="str">
        <f t="shared" ca="1" si="59"/>
        <v/>
      </c>
      <c r="AL123" s="50" t="str">
        <f t="shared" ca="1" si="47"/>
        <v/>
      </c>
      <c r="AM123" s="50" t="str">
        <f t="shared" ca="1" si="48"/>
        <v/>
      </c>
      <c r="AN123" s="50" t="str">
        <f t="shared" ca="1" si="49"/>
        <v/>
      </c>
      <c r="AO123" s="51" t="str">
        <f t="shared" ca="1" si="50"/>
        <v/>
      </c>
      <c r="AP123" s="50" t="str">
        <f t="shared" ca="1" si="51"/>
        <v/>
      </c>
      <c r="AQ123" s="50" t="str">
        <f t="shared" ref="AQ123:AQ145" ca="1" si="75">IF(AK123&lt;=1440,1,"")</f>
        <v/>
      </c>
      <c r="AR123" s="50">
        <f t="shared" ca="1" si="61"/>
        <v>2063.2104229559209</v>
      </c>
    </row>
    <row r="124" spans="2:44" x14ac:dyDescent="0.25">
      <c r="B124" s="9">
        <v>83</v>
      </c>
      <c r="C124" s="26" cm="1">
        <f t="array" aca="1" ref="C124" ca="1">_xll.RiskGamma(1,1/$B$5)</f>
        <v>100</v>
      </c>
      <c r="D124" s="27">
        <f t="shared" ca="1" si="62"/>
        <v>8300</v>
      </c>
      <c r="E124" s="18">
        <f t="shared" ca="1" si="63"/>
        <v>9120</v>
      </c>
      <c r="F124" s="6" cm="1">
        <f t="array" aca="1" ref="F124" ca="1">_xll.RiskPert($B$8,$E$8,$D$8)</f>
        <v>50</v>
      </c>
      <c r="G124" s="6">
        <f t="shared" ca="1" si="64"/>
        <v>9170</v>
      </c>
      <c r="H124" s="19">
        <f t="shared" ca="1" si="52"/>
        <v>870</v>
      </c>
      <c r="I124" s="26">
        <f t="shared" ca="1" si="65"/>
        <v>9170</v>
      </c>
      <c r="J124" s="7" cm="1">
        <f t="array" aca="1" ref="J124" ca="1">_xll.RiskUniform(_xll.RiskSimtable($B$12:$B$13),_xll.RiskSimtable($D$12:$D$13))</f>
        <v>60</v>
      </c>
      <c r="K124" s="7">
        <f t="shared" ca="1" si="66"/>
        <v>9230</v>
      </c>
      <c r="L124" s="27">
        <f t="shared" ca="1" si="67"/>
        <v>0</v>
      </c>
      <c r="M124" s="18">
        <f t="shared" ca="1" si="72"/>
        <v>9230</v>
      </c>
      <c r="N124" s="6" cm="1">
        <f t="array" aca="1" ref="N124" ca="1">_xll.RiskWeibull($B$15,$C$15)</f>
        <v>93.543756289254645</v>
      </c>
      <c r="O124" s="6">
        <f t="shared" ca="1" si="68"/>
        <v>9323.5437562892548</v>
      </c>
      <c r="P124" s="19">
        <f t="shared" ca="1" si="53"/>
        <v>0</v>
      </c>
      <c r="Q124" s="26">
        <f t="shared" ca="1" si="69"/>
        <v>9323.5437562892548</v>
      </c>
      <c r="R124" s="7" cm="1">
        <f t="array" aca="1" ref="R124" ca="1">_xll.RiskGamma($B$18,1/$C$18)</f>
        <v>100</v>
      </c>
      <c r="S124" s="7" cm="1">
        <f t="array" aca="1" ref="S124" ca="1">_xll.RiskUniform($B$21,$C$21)</f>
        <v>20</v>
      </c>
      <c r="T124" s="7">
        <f t="shared" ca="1" si="70"/>
        <v>9443.5437562892548</v>
      </c>
      <c r="U124" s="27">
        <f t="shared" ca="1" si="54"/>
        <v>100</v>
      </c>
      <c r="V124" s="18">
        <f t="shared" ca="1" si="74"/>
        <v>9993.5437562892548</v>
      </c>
      <c r="W124" s="6">
        <f t="shared" si="56"/>
        <v>120</v>
      </c>
      <c r="X124" s="6">
        <f t="shared" ca="1" si="41"/>
        <v>10113.543756289255</v>
      </c>
      <c r="Y124" s="19">
        <f t="shared" ca="1" si="42"/>
        <v>550</v>
      </c>
      <c r="Z124" s="26">
        <f t="shared" ca="1" si="43"/>
        <v>10113.543756289255</v>
      </c>
      <c r="AA124" s="7" cm="1">
        <f t="array" aca="1" ref="AA124" ca="1">_xll.RiskPert($B$27,$C$27,$D$27)</f>
        <v>99.666666666666671</v>
      </c>
      <c r="AB124" s="7">
        <f t="shared" ca="1" si="57"/>
        <v>10213.210422955921</v>
      </c>
      <c r="AC124" s="27">
        <f t="shared" ca="1" si="44"/>
        <v>0</v>
      </c>
      <c r="AD124" s="18" cm="1">
        <f t="array" aca="1" ref="AD124" ca="1">IF(MOD(ROW()-42, 8) = 0,INDEX(AB:AB,ROW()),INDEX(AF:AF,ROW()-1))</f>
        <v>10263.210422955921</v>
      </c>
      <c r="AE124" s="6" cm="1">
        <f t="array" aca="1" ref="AE124" ca="1">_xll.RiskUniform($B$30,$D$30)</f>
        <v>25</v>
      </c>
      <c r="AF124" s="6">
        <f t="shared" ca="1" si="71"/>
        <v>10288.210422955921</v>
      </c>
      <c r="AG124" s="19">
        <f t="shared" ca="1" si="45"/>
        <v>149.66666666666606</v>
      </c>
      <c r="AH124" s="97" t="str">
        <f t="shared" ca="1" si="46"/>
        <v>Stop,Reached</v>
      </c>
      <c r="AI124" s="100">
        <f t="shared" ca="1" si="58"/>
        <v>1988.2104229559209</v>
      </c>
      <c r="AJ124" s="102" cm="1">
        <f t="array" aca="1" ref="AJ124" ca="1">_xll.RiskBernoulli(0.02)</f>
        <v>0.02</v>
      </c>
      <c r="AK124" s="50" t="str">
        <f t="shared" ca="1" si="59"/>
        <v/>
      </c>
      <c r="AL124" s="50" t="str">
        <f t="shared" ca="1" si="47"/>
        <v/>
      </c>
      <c r="AM124" s="50" t="str">
        <f t="shared" ca="1" si="48"/>
        <v/>
      </c>
      <c r="AN124" s="50" t="str">
        <f t="shared" ca="1" si="49"/>
        <v/>
      </c>
      <c r="AO124" s="51" t="str">
        <f t="shared" ca="1" si="50"/>
        <v/>
      </c>
      <c r="AP124" s="50" t="str">
        <f t="shared" ca="1" si="51"/>
        <v/>
      </c>
      <c r="AQ124" s="50" t="str">
        <f t="shared" ca="1" si="75"/>
        <v/>
      </c>
      <c r="AR124" s="50">
        <f t="shared" ca="1" si="61"/>
        <v>1988.2104229559206</v>
      </c>
    </row>
    <row r="125" spans="2:44" x14ac:dyDescent="0.25">
      <c r="B125" s="9">
        <v>84</v>
      </c>
      <c r="C125" s="26" cm="1">
        <f t="array" aca="1" ref="C125" ca="1">_xll.RiskGamma(1,1/$B$5)</f>
        <v>100</v>
      </c>
      <c r="D125" s="27">
        <f t="shared" ca="1" si="62"/>
        <v>8400</v>
      </c>
      <c r="E125" s="18">
        <f t="shared" ca="1" si="63"/>
        <v>9230</v>
      </c>
      <c r="F125" s="6" cm="1">
        <f t="array" aca="1" ref="F125" ca="1">_xll.RiskPert($B$8,$E$8,$D$8)</f>
        <v>50</v>
      </c>
      <c r="G125" s="6">
        <f t="shared" ca="1" si="64"/>
        <v>9280</v>
      </c>
      <c r="H125" s="19">
        <f t="shared" ca="1" si="52"/>
        <v>880</v>
      </c>
      <c r="I125" s="26">
        <f t="shared" ca="1" si="65"/>
        <v>9280</v>
      </c>
      <c r="J125" s="7" cm="1">
        <f t="array" aca="1" ref="J125" ca="1">_xll.RiskUniform(_xll.RiskSimtable($B$12:$B$13),_xll.RiskSimtable($D$12:$D$13))</f>
        <v>60</v>
      </c>
      <c r="K125" s="7">
        <f t="shared" ca="1" si="66"/>
        <v>9340</v>
      </c>
      <c r="L125" s="27">
        <f t="shared" ca="1" si="67"/>
        <v>0</v>
      </c>
      <c r="M125" s="18">
        <f t="shared" ca="1" si="72"/>
        <v>9340</v>
      </c>
      <c r="N125" s="6" cm="1">
        <f t="array" aca="1" ref="N125" ca="1">_xll.RiskWeibull($B$15,$C$15)</f>
        <v>93.543756289254645</v>
      </c>
      <c r="O125" s="6">
        <f t="shared" ca="1" si="68"/>
        <v>9433.5437562892548</v>
      </c>
      <c r="P125" s="19">
        <f t="shared" ca="1" si="53"/>
        <v>0</v>
      </c>
      <c r="Q125" s="26">
        <f t="shared" ca="1" si="69"/>
        <v>9433.5437562892548</v>
      </c>
      <c r="R125" s="7" cm="1">
        <f t="array" aca="1" ref="R125" ca="1">_xll.RiskGamma($B$18,1/$C$18)</f>
        <v>100</v>
      </c>
      <c r="S125" s="7" cm="1">
        <f t="array" aca="1" ref="S125" ca="1">_xll.RiskUniform($B$21,$C$21)</f>
        <v>20</v>
      </c>
      <c r="T125" s="7">
        <f t="shared" ca="1" si="70"/>
        <v>9553.5437562892548</v>
      </c>
      <c r="U125" s="27">
        <f t="shared" ca="1" si="54"/>
        <v>100</v>
      </c>
      <c r="V125" s="18">
        <f t="shared" ca="1" si="74"/>
        <v>9993.5437562892548</v>
      </c>
      <c r="W125" s="6">
        <f t="shared" si="56"/>
        <v>120</v>
      </c>
      <c r="X125" s="6">
        <f t="shared" ca="1" si="41"/>
        <v>10113.543756289255</v>
      </c>
      <c r="Y125" s="19">
        <f t="shared" ca="1" si="42"/>
        <v>440</v>
      </c>
      <c r="Z125" s="26">
        <f t="shared" ca="1" si="43"/>
        <v>10113.543756289255</v>
      </c>
      <c r="AA125" s="7" cm="1">
        <f t="array" aca="1" ref="AA125" ca="1">_xll.RiskPert($B$27,$C$27,$D$27)</f>
        <v>99.666666666666671</v>
      </c>
      <c r="AB125" s="7">
        <f t="shared" ca="1" si="57"/>
        <v>10213.210422955921</v>
      </c>
      <c r="AC125" s="27">
        <f t="shared" ca="1" si="44"/>
        <v>0</v>
      </c>
      <c r="AD125" s="18" cm="1">
        <f t="array" aca="1" ref="AD125" ca="1">IF(MOD(ROW()-42, 8) = 0,INDEX(AB:AB,ROW()),INDEX(AF:AF,ROW()-1))</f>
        <v>10288.210422955921</v>
      </c>
      <c r="AE125" s="6" cm="1">
        <f t="array" aca="1" ref="AE125" ca="1">_xll.RiskUniform($B$30,$D$30)</f>
        <v>25</v>
      </c>
      <c r="AF125" s="6">
        <f t="shared" ca="1" si="71"/>
        <v>10313.210422955921</v>
      </c>
      <c r="AG125" s="19">
        <f t="shared" ca="1" si="45"/>
        <v>174.66666666666606</v>
      </c>
      <c r="AH125" s="97" t="str">
        <f t="shared" ca="1" si="46"/>
        <v>Stop,Reached</v>
      </c>
      <c r="AI125" s="100">
        <f t="shared" ca="1" si="58"/>
        <v>1913.2104229559209</v>
      </c>
      <c r="AJ125" s="102" cm="1">
        <f t="array" aca="1" ref="AJ125" ca="1">_xll.RiskBernoulli(0.02)</f>
        <v>0.02</v>
      </c>
      <c r="AK125" s="50" t="str">
        <f t="shared" ca="1" si="59"/>
        <v/>
      </c>
      <c r="AL125" s="50" t="str">
        <f t="shared" ca="1" si="47"/>
        <v/>
      </c>
      <c r="AM125" s="50" t="str">
        <f t="shared" ca="1" si="48"/>
        <v/>
      </c>
      <c r="AN125" s="50" t="str">
        <f t="shared" ca="1" si="49"/>
        <v/>
      </c>
      <c r="AO125" s="51" t="str">
        <f t="shared" ca="1" si="50"/>
        <v/>
      </c>
      <c r="AP125" s="50" t="str">
        <f t="shared" ca="1" si="51"/>
        <v/>
      </c>
      <c r="AQ125" s="50" t="str">
        <f t="shared" ca="1" si="75"/>
        <v/>
      </c>
      <c r="AR125" s="50">
        <f t="shared" ca="1" si="61"/>
        <v>1913.2104229559206</v>
      </c>
    </row>
    <row r="126" spans="2:44" x14ac:dyDescent="0.25">
      <c r="B126" s="9">
        <v>85</v>
      </c>
      <c r="C126" s="26" cm="1">
        <f t="array" aca="1" ref="C126" ca="1">_xll.RiskGamma(1,1/$B$5)</f>
        <v>100</v>
      </c>
      <c r="D126" s="27">
        <f t="shared" ca="1" si="62"/>
        <v>8500</v>
      </c>
      <c r="E126" s="18">
        <f t="shared" ca="1" si="63"/>
        <v>9340</v>
      </c>
      <c r="F126" s="6" cm="1">
        <f t="array" aca="1" ref="F126" ca="1">_xll.RiskPert($B$8,$E$8,$D$8)</f>
        <v>50</v>
      </c>
      <c r="G126" s="6">
        <f t="shared" ca="1" si="64"/>
        <v>9390</v>
      </c>
      <c r="H126" s="19">
        <f t="shared" ca="1" si="52"/>
        <v>890</v>
      </c>
      <c r="I126" s="26">
        <f t="shared" ca="1" si="65"/>
        <v>9390</v>
      </c>
      <c r="J126" s="7" cm="1">
        <f t="array" aca="1" ref="J126" ca="1">_xll.RiskUniform(_xll.RiskSimtable($B$12:$B$13),_xll.RiskSimtable($D$12:$D$13))</f>
        <v>60</v>
      </c>
      <c r="K126" s="7">
        <f t="shared" ca="1" si="66"/>
        <v>9450</v>
      </c>
      <c r="L126" s="27">
        <f t="shared" ca="1" si="67"/>
        <v>0</v>
      </c>
      <c r="M126" s="18">
        <f t="shared" ca="1" si="72"/>
        <v>9450</v>
      </c>
      <c r="N126" s="6" cm="1">
        <f t="array" aca="1" ref="N126" ca="1">_xll.RiskWeibull($B$15,$C$15)</f>
        <v>93.543756289254645</v>
      </c>
      <c r="O126" s="6">
        <f t="shared" ca="1" si="68"/>
        <v>9543.5437562892548</v>
      </c>
      <c r="P126" s="19">
        <f t="shared" ca="1" si="53"/>
        <v>0</v>
      </c>
      <c r="Q126" s="26">
        <f t="shared" ca="1" si="69"/>
        <v>9543.5437562892548</v>
      </c>
      <c r="R126" s="7" cm="1">
        <f t="array" aca="1" ref="R126" ca="1">_xll.RiskGamma($B$18,1/$C$18)</f>
        <v>100</v>
      </c>
      <c r="S126" s="7" cm="1">
        <f t="array" aca="1" ref="S126" ca="1">_xll.RiskUniform($B$21,$C$21)</f>
        <v>20</v>
      </c>
      <c r="T126" s="7">
        <f t="shared" ca="1" si="70"/>
        <v>9663.5437562892548</v>
      </c>
      <c r="U126" s="27">
        <f t="shared" ca="1" si="54"/>
        <v>100</v>
      </c>
      <c r="V126" s="18">
        <f t="shared" ca="1" si="74"/>
        <v>9993.5437562892548</v>
      </c>
      <c r="W126" s="6">
        <f t="shared" si="56"/>
        <v>120</v>
      </c>
      <c r="X126" s="6">
        <f t="shared" ca="1" si="41"/>
        <v>10113.543756289255</v>
      </c>
      <c r="Y126" s="19">
        <f t="shared" ca="1" si="42"/>
        <v>330</v>
      </c>
      <c r="Z126" s="26">
        <f t="shared" ca="1" si="43"/>
        <v>10113.543756289255</v>
      </c>
      <c r="AA126" s="7" cm="1">
        <f t="array" aca="1" ref="AA126" ca="1">_xll.RiskPert($B$27,$C$27,$D$27)</f>
        <v>99.666666666666671</v>
      </c>
      <c r="AB126" s="7">
        <f t="shared" ca="1" si="57"/>
        <v>10213.210422955921</v>
      </c>
      <c r="AC126" s="27">
        <f t="shared" ca="1" si="44"/>
        <v>0</v>
      </c>
      <c r="AD126" s="18" cm="1">
        <f t="array" aca="1" ref="AD126" ca="1">IF(MOD(ROW()-42, 8) = 0,INDEX(AB:AB,ROW()),INDEX(AF:AF,ROW()-1))</f>
        <v>10313.210422955921</v>
      </c>
      <c r="AE126" s="6" cm="1">
        <f t="array" aca="1" ref="AE126" ca="1">_xll.RiskUniform($B$30,$D$30)</f>
        <v>25</v>
      </c>
      <c r="AF126" s="6">
        <f t="shared" ca="1" si="71"/>
        <v>10338.210422955921</v>
      </c>
      <c r="AG126" s="19">
        <f t="shared" ca="1" si="45"/>
        <v>199.66666666666606</v>
      </c>
      <c r="AH126" s="97" t="str">
        <f t="shared" ca="1" si="46"/>
        <v>Stop,Reached</v>
      </c>
      <c r="AI126" s="100">
        <f t="shared" ca="1" si="58"/>
        <v>1838.2104229559209</v>
      </c>
      <c r="AJ126" s="102" cm="1">
        <f t="array" aca="1" ref="AJ126" ca="1">_xll.RiskBernoulli(0.02)</f>
        <v>0.02</v>
      </c>
      <c r="AK126" s="50" t="str">
        <f t="shared" ca="1" si="59"/>
        <v/>
      </c>
      <c r="AL126" s="50" t="str">
        <f t="shared" ca="1" si="47"/>
        <v/>
      </c>
      <c r="AM126" s="50" t="str">
        <f t="shared" ca="1" si="48"/>
        <v/>
      </c>
      <c r="AN126" s="50" t="str">
        <f t="shared" ca="1" si="49"/>
        <v/>
      </c>
      <c r="AO126" s="51" t="str">
        <f t="shared" ca="1" si="50"/>
        <v/>
      </c>
      <c r="AP126" s="50" t="str">
        <f t="shared" ca="1" si="51"/>
        <v/>
      </c>
      <c r="AQ126" s="50" t="str">
        <f t="shared" ca="1" si="75"/>
        <v/>
      </c>
      <c r="AR126" s="50">
        <f t="shared" ca="1" si="61"/>
        <v>1838.2104229559206</v>
      </c>
    </row>
    <row r="127" spans="2:44" x14ac:dyDescent="0.25">
      <c r="B127" s="9">
        <v>86</v>
      </c>
      <c r="C127" s="26" cm="1">
        <f t="array" aca="1" ref="C127" ca="1">_xll.RiskGamma(1,1/$B$5)</f>
        <v>100</v>
      </c>
      <c r="D127" s="27">
        <f t="shared" ca="1" si="62"/>
        <v>8600</v>
      </c>
      <c r="E127" s="18">
        <f t="shared" ca="1" si="63"/>
        <v>9450</v>
      </c>
      <c r="F127" s="6" cm="1">
        <f t="array" aca="1" ref="F127" ca="1">_xll.RiskPert($B$8,$E$8,$D$8)</f>
        <v>50</v>
      </c>
      <c r="G127" s="6">
        <f t="shared" ca="1" si="64"/>
        <v>9500</v>
      </c>
      <c r="H127" s="19">
        <f t="shared" ca="1" si="52"/>
        <v>900</v>
      </c>
      <c r="I127" s="26">
        <f t="shared" ca="1" si="65"/>
        <v>9500</v>
      </c>
      <c r="J127" s="7" cm="1">
        <f t="array" aca="1" ref="J127" ca="1">_xll.RiskUniform(_xll.RiskSimtable($B$12:$B$13),_xll.RiskSimtable($D$12:$D$13))</f>
        <v>60</v>
      </c>
      <c r="K127" s="7">
        <f t="shared" ca="1" si="66"/>
        <v>9560</v>
      </c>
      <c r="L127" s="27">
        <f t="shared" ca="1" si="67"/>
        <v>0</v>
      </c>
      <c r="M127" s="18">
        <f t="shared" ca="1" si="72"/>
        <v>9560</v>
      </c>
      <c r="N127" s="6" cm="1">
        <f t="array" aca="1" ref="N127" ca="1">_xll.RiskWeibull($B$15,$C$15)</f>
        <v>93.543756289254645</v>
      </c>
      <c r="O127" s="6">
        <f t="shared" ca="1" si="68"/>
        <v>9653.5437562892548</v>
      </c>
      <c r="P127" s="19">
        <f t="shared" ca="1" si="53"/>
        <v>0</v>
      </c>
      <c r="Q127" s="26">
        <f t="shared" ca="1" si="69"/>
        <v>9653.5437562892548</v>
      </c>
      <c r="R127" s="7" cm="1">
        <f t="array" aca="1" ref="R127" ca="1">_xll.RiskGamma($B$18,1/$C$18)</f>
        <v>100</v>
      </c>
      <c r="S127" s="7" cm="1">
        <f t="array" aca="1" ref="S127" ca="1">_xll.RiskUniform($B$21,$C$21)</f>
        <v>20</v>
      </c>
      <c r="T127" s="7">
        <f t="shared" ca="1" si="70"/>
        <v>9773.5437562892548</v>
      </c>
      <c r="U127" s="27">
        <f t="shared" ca="1" si="54"/>
        <v>100</v>
      </c>
      <c r="V127" s="18">
        <f t="shared" ca="1" si="74"/>
        <v>9993.5437562892548</v>
      </c>
      <c r="W127" s="6">
        <f t="shared" si="56"/>
        <v>120</v>
      </c>
      <c r="X127" s="6">
        <f t="shared" ca="1" si="41"/>
        <v>10113.543756289255</v>
      </c>
      <c r="Y127" s="19">
        <f t="shared" ca="1" si="42"/>
        <v>220</v>
      </c>
      <c r="Z127" s="26">
        <f t="shared" ca="1" si="43"/>
        <v>10113.543756289255</v>
      </c>
      <c r="AA127" s="7" cm="1">
        <f t="array" aca="1" ref="AA127" ca="1">_xll.RiskPert($B$27,$C$27,$D$27)</f>
        <v>99.666666666666671</v>
      </c>
      <c r="AB127" s="7">
        <f t="shared" ca="1" si="57"/>
        <v>10213.210422955921</v>
      </c>
      <c r="AC127" s="27">
        <f t="shared" ca="1" si="44"/>
        <v>0</v>
      </c>
      <c r="AD127" s="18" cm="1">
        <f t="array" aca="1" ref="AD127" ca="1">IF(MOD(ROW()-42, 8) = 0,INDEX(AB:AB,ROW()),INDEX(AF:AF,ROW()-1))</f>
        <v>10338.210422955921</v>
      </c>
      <c r="AE127" s="6" cm="1">
        <f t="array" aca="1" ref="AE127" ca="1">_xll.RiskUniform($B$30,$D$30)</f>
        <v>25</v>
      </c>
      <c r="AF127" s="6">
        <f t="shared" ca="1" si="71"/>
        <v>10363.210422955921</v>
      </c>
      <c r="AG127" s="19">
        <f t="shared" ca="1" si="45"/>
        <v>224.66666666666606</v>
      </c>
      <c r="AH127" s="97" t="str">
        <f t="shared" ca="1" si="46"/>
        <v>Stop,Reached</v>
      </c>
      <c r="AI127" s="100">
        <f t="shared" ca="1" si="58"/>
        <v>1763.2104229559209</v>
      </c>
      <c r="AJ127" s="102" cm="1">
        <f t="array" aca="1" ref="AJ127" ca="1">_xll.RiskBernoulli(0.02)</f>
        <v>0.02</v>
      </c>
      <c r="AK127" s="50" t="str">
        <f t="shared" ca="1" si="59"/>
        <v/>
      </c>
      <c r="AL127" s="50" t="str">
        <f t="shared" ca="1" si="47"/>
        <v/>
      </c>
      <c r="AM127" s="50" t="str">
        <f t="shared" ca="1" si="48"/>
        <v/>
      </c>
      <c r="AN127" s="50" t="str">
        <f t="shared" ca="1" si="49"/>
        <v/>
      </c>
      <c r="AO127" s="51" t="str">
        <f t="shared" ca="1" si="50"/>
        <v/>
      </c>
      <c r="AP127" s="50" t="str">
        <f t="shared" ca="1" si="51"/>
        <v/>
      </c>
      <c r="AQ127" s="50" t="str">
        <f t="shared" ca="1" si="75"/>
        <v/>
      </c>
      <c r="AR127" s="50">
        <f t="shared" ca="1" si="61"/>
        <v>1763.2104229559206</v>
      </c>
    </row>
    <row r="128" spans="2:44" x14ac:dyDescent="0.25">
      <c r="B128" s="9">
        <v>87</v>
      </c>
      <c r="C128" s="26" cm="1">
        <f t="array" aca="1" ref="C128" ca="1">_xll.RiskGamma(1,1/$B$5)</f>
        <v>100</v>
      </c>
      <c r="D128" s="27">
        <f t="shared" ca="1" si="62"/>
        <v>8700</v>
      </c>
      <c r="E128" s="18">
        <f t="shared" ca="1" si="63"/>
        <v>9560</v>
      </c>
      <c r="F128" s="6" cm="1">
        <f t="array" aca="1" ref="F128" ca="1">_xll.RiskPert($B$8,$E$8,$D$8)</f>
        <v>50</v>
      </c>
      <c r="G128" s="6">
        <f t="shared" ca="1" si="64"/>
        <v>9610</v>
      </c>
      <c r="H128" s="19">
        <f t="shared" ca="1" si="52"/>
        <v>910</v>
      </c>
      <c r="I128" s="26">
        <f t="shared" ca="1" si="65"/>
        <v>9610</v>
      </c>
      <c r="J128" s="7" cm="1">
        <f t="array" aca="1" ref="J128" ca="1">_xll.RiskUniform(_xll.RiskSimtable($B$12:$B$13),_xll.RiskSimtable($D$12:$D$13))</f>
        <v>60</v>
      </c>
      <c r="K128" s="7">
        <f t="shared" ca="1" si="66"/>
        <v>9670</v>
      </c>
      <c r="L128" s="27">
        <f t="shared" ca="1" si="67"/>
        <v>0</v>
      </c>
      <c r="M128" s="18">
        <f t="shared" ca="1" si="72"/>
        <v>9670</v>
      </c>
      <c r="N128" s="6" cm="1">
        <f t="array" aca="1" ref="N128" ca="1">_xll.RiskWeibull($B$15,$C$15)</f>
        <v>93.543756289254645</v>
      </c>
      <c r="O128" s="6">
        <f t="shared" ca="1" si="68"/>
        <v>9763.5437562892548</v>
      </c>
      <c r="P128" s="19">
        <f t="shared" ca="1" si="53"/>
        <v>0</v>
      </c>
      <c r="Q128" s="26">
        <f t="shared" ca="1" si="69"/>
        <v>9763.5437562892548</v>
      </c>
      <c r="R128" s="7" cm="1">
        <f t="array" aca="1" ref="R128" ca="1">_xll.RiskGamma($B$18,1/$C$18)</f>
        <v>100</v>
      </c>
      <c r="S128" s="7" cm="1">
        <f t="array" aca="1" ref="S128" ca="1">_xll.RiskUniform($B$21,$C$21)</f>
        <v>20</v>
      </c>
      <c r="T128" s="7">
        <f t="shared" ca="1" si="70"/>
        <v>9883.5437562892548</v>
      </c>
      <c r="U128" s="27">
        <f t="shared" ca="1" si="54"/>
        <v>100</v>
      </c>
      <c r="V128" s="18">
        <f t="shared" ca="1" si="74"/>
        <v>9993.5437562892548</v>
      </c>
      <c r="W128" s="6">
        <f t="shared" si="56"/>
        <v>120</v>
      </c>
      <c r="X128" s="6">
        <f t="shared" ca="1" si="41"/>
        <v>10113.543756289255</v>
      </c>
      <c r="Y128" s="19">
        <f t="shared" ca="1" si="42"/>
        <v>110</v>
      </c>
      <c r="Z128" s="26">
        <f t="shared" ca="1" si="43"/>
        <v>10113.543756289255</v>
      </c>
      <c r="AA128" s="7" cm="1">
        <f t="array" aca="1" ref="AA128" ca="1">_xll.RiskPert($B$27,$C$27,$D$27)</f>
        <v>99.666666666666671</v>
      </c>
      <c r="AB128" s="7">
        <f t="shared" ca="1" si="57"/>
        <v>10213.210422955921</v>
      </c>
      <c r="AC128" s="27">
        <f t="shared" ca="1" si="44"/>
        <v>0</v>
      </c>
      <c r="AD128" s="18" cm="1">
        <f t="array" aca="1" ref="AD128" ca="1">IF(MOD(ROW()-42, 8) = 0,INDEX(AB:AB,ROW()),INDEX(AF:AF,ROW()-1))</f>
        <v>10363.210422955921</v>
      </c>
      <c r="AE128" s="6" cm="1">
        <f t="array" aca="1" ref="AE128" ca="1">_xll.RiskUniform($B$30,$D$30)</f>
        <v>25</v>
      </c>
      <c r="AF128" s="6">
        <f t="shared" ca="1" si="71"/>
        <v>10388.210422955921</v>
      </c>
      <c r="AG128" s="19">
        <f t="shared" ca="1" si="45"/>
        <v>249.66666666666606</v>
      </c>
      <c r="AH128" s="97" t="str">
        <f t="shared" ca="1" si="46"/>
        <v>Stop,Reached</v>
      </c>
      <c r="AI128" s="100">
        <f t="shared" ca="1" si="58"/>
        <v>1688.2104229559209</v>
      </c>
      <c r="AJ128" s="102" cm="1">
        <f t="array" aca="1" ref="AJ128" ca="1">_xll.RiskBernoulli(0.02)</f>
        <v>0.02</v>
      </c>
      <c r="AK128" s="50" t="str">
        <f t="shared" ca="1" si="59"/>
        <v/>
      </c>
      <c r="AL128" s="50" t="str">
        <f t="shared" ca="1" si="47"/>
        <v/>
      </c>
      <c r="AM128" s="50" t="str">
        <f t="shared" ca="1" si="48"/>
        <v/>
      </c>
      <c r="AN128" s="50" t="str">
        <f t="shared" ca="1" si="49"/>
        <v/>
      </c>
      <c r="AO128" s="51" t="str">
        <f t="shared" ca="1" si="50"/>
        <v/>
      </c>
      <c r="AP128" s="50" t="str">
        <f t="shared" ca="1" si="51"/>
        <v/>
      </c>
      <c r="AQ128" s="50" t="str">
        <f t="shared" ca="1" si="75"/>
        <v/>
      </c>
      <c r="AR128" s="50">
        <f t="shared" ca="1" si="61"/>
        <v>1688.2104229559206</v>
      </c>
    </row>
    <row r="129" spans="2:44" x14ac:dyDescent="0.25">
      <c r="B129" s="10">
        <v>88</v>
      </c>
      <c r="C129" s="61" cm="1">
        <f t="array" aca="1" ref="C129" ca="1">_xll.RiskGamma(1,1/$B$5)</f>
        <v>100</v>
      </c>
      <c r="D129" s="29">
        <f t="shared" ca="1" si="62"/>
        <v>8800</v>
      </c>
      <c r="E129" s="20">
        <f t="shared" ca="1" si="63"/>
        <v>9670</v>
      </c>
      <c r="F129" s="21" cm="1">
        <f t="array" aca="1" ref="F129" ca="1">_xll.RiskPert($B$8,$E$8,$D$8)</f>
        <v>50</v>
      </c>
      <c r="G129" s="21">
        <f t="shared" ca="1" si="64"/>
        <v>9720</v>
      </c>
      <c r="H129" s="22">
        <f t="shared" ca="1" si="52"/>
        <v>920</v>
      </c>
      <c r="I129" s="61">
        <f t="shared" ca="1" si="65"/>
        <v>9720</v>
      </c>
      <c r="J129" s="28" cm="1">
        <f t="array" aca="1" ref="J129" ca="1">_xll.RiskUniform(_xll.RiskSimtable($B$12:$B$13),_xll.RiskSimtable($D$12:$D$13))</f>
        <v>60</v>
      </c>
      <c r="K129" s="28">
        <f t="shared" ca="1" si="66"/>
        <v>9780</v>
      </c>
      <c r="L129" s="29">
        <f t="shared" ca="1" si="67"/>
        <v>0</v>
      </c>
      <c r="M129" s="20">
        <f t="shared" ca="1" si="72"/>
        <v>9780</v>
      </c>
      <c r="N129" s="21" cm="1">
        <f t="array" aca="1" ref="N129" ca="1">_xll.RiskWeibull($B$15,$C$15)</f>
        <v>93.543756289254645</v>
      </c>
      <c r="O129" s="21">
        <f t="shared" ca="1" si="68"/>
        <v>9873.5437562892548</v>
      </c>
      <c r="P129" s="22">
        <f t="shared" ca="1" si="53"/>
        <v>0</v>
      </c>
      <c r="Q129" s="61">
        <f t="shared" ca="1" si="69"/>
        <v>9873.5437562892548</v>
      </c>
      <c r="R129" s="28" cm="1">
        <f t="array" aca="1" ref="R129" ca="1">_xll.RiskGamma($B$18,1/$C$18)</f>
        <v>100</v>
      </c>
      <c r="S129" s="28" cm="1">
        <f t="array" aca="1" ref="S129" ca="1">_xll.RiskUniform($B$21,$C$21)</f>
        <v>20</v>
      </c>
      <c r="T129" s="28">
        <f t="shared" ca="1" si="70"/>
        <v>9993.5437562892548</v>
      </c>
      <c r="U129" s="29">
        <f t="shared" ca="1" si="54"/>
        <v>100</v>
      </c>
      <c r="V129" s="20">
        <f t="shared" ca="1" si="74"/>
        <v>9993.5437562892548</v>
      </c>
      <c r="W129" s="21">
        <f t="shared" si="56"/>
        <v>120</v>
      </c>
      <c r="X129" s="21">
        <f t="shared" ca="1" si="41"/>
        <v>10113.543756289255</v>
      </c>
      <c r="Y129" s="22">
        <f t="shared" ca="1" si="42"/>
        <v>0</v>
      </c>
      <c r="Z129" s="61">
        <f t="shared" ca="1" si="43"/>
        <v>10113.543756289255</v>
      </c>
      <c r="AA129" s="28" cm="1">
        <f t="array" aca="1" ref="AA129" ca="1">_xll.RiskPert($B$27,$C$27,$D$27)</f>
        <v>99.666666666666671</v>
      </c>
      <c r="AB129" s="28">
        <f t="shared" ca="1" si="57"/>
        <v>10213.210422955921</v>
      </c>
      <c r="AC129" s="29">
        <f t="shared" ca="1" si="44"/>
        <v>0</v>
      </c>
      <c r="AD129" s="20" cm="1">
        <f t="array" aca="1" ref="AD129" ca="1">IF(MOD(ROW()-42, 8) = 0,INDEX(AB:AB,ROW()),INDEX(AF:AF,ROW()-1))</f>
        <v>10388.210422955921</v>
      </c>
      <c r="AE129" s="21" cm="1">
        <f t="array" aca="1" ref="AE129" ca="1">_xll.RiskUniform($B$30,$D$30)</f>
        <v>25</v>
      </c>
      <c r="AF129" s="21">
        <f t="shared" ca="1" si="71"/>
        <v>10413.210422955921</v>
      </c>
      <c r="AG129" s="22">
        <f t="shared" ca="1" si="45"/>
        <v>274.66666666666606</v>
      </c>
      <c r="AH129" s="98" t="str">
        <f t="shared" ca="1" si="46"/>
        <v>Stop,Reached</v>
      </c>
      <c r="AI129" s="100">
        <f t="shared" ca="1" si="58"/>
        <v>1613.2104229559209</v>
      </c>
      <c r="AJ129" s="103" cm="1">
        <f t="array" aca="1" ref="AJ129" ca="1">_xll.RiskBernoulli(0.02)</f>
        <v>0.02</v>
      </c>
      <c r="AK129" s="52" t="str">
        <f t="shared" ca="1" si="59"/>
        <v/>
      </c>
      <c r="AL129" s="52" t="str">
        <f t="shared" ca="1" si="47"/>
        <v/>
      </c>
      <c r="AM129" s="52" t="str">
        <f t="shared" ca="1" si="48"/>
        <v/>
      </c>
      <c r="AN129" s="52" t="str">
        <f t="shared" ca="1" si="49"/>
        <v/>
      </c>
      <c r="AO129" s="53" t="str">
        <f t="shared" ca="1" si="50"/>
        <v/>
      </c>
      <c r="AP129" s="52" t="str">
        <f t="shared" ca="1" si="51"/>
        <v/>
      </c>
      <c r="AQ129" s="52" t="str">
        <f t="shared" ca="1" si="75"/>
        <v/>
      </c>
      <c r="AR129" s="52">
        <f t="shared" ca="1" si="61"/>
        <v>1613.2104229559206</v>
      </c>
    </row>
    <row r="130" spans="2:44" x14ac:dyDescent="0.25">
      <c r="B130" s="8">
        <v>89</v>
      </c>
      <c r="C130" s="23" cm="1">
        <f t="array" aca="1" ref="C130" ca="1">_xll.RiskGamma(1,1/$B$5)</f>
        <v>100</v>
      </c>
      <c r="D130" s="25">
        <f t="shared" ca="1" si="62"/>
        <v>8900</v>
      </c>
      <c r="E130" s="15">
        <f t="shared" ca="1" si="63"/>
        <v>9780</v>
      </c>
      <c r="F130" s="16" cm="1">
        <f t="array" aca="1" ref="F130" ca="1">_xll.RiskPert($B$8,$E$8,$D$8)</f>
        <v>50</v>
      </c>
      <c r="G130" s="16">
        <f t="shared" ca="1" si="64"/>
        <v>9830</v>
      </c>
      <c r="H130" s="17">
        <f t="shared" ca="1" si="52"/>
        <v>930</v>
      </c>
      <c r="I130" s="23">
        <f t="shared" ca="1" si="65"/>
        <v>9830</v>
      </c>
      <c r="J130" s="24" cm="1">
        <f t="array" aca="1" ref="J130" ca="1">_xll.RiskUniform(_xll.RiskSimtable($B$12:$B$13),_xll.RiskSimtable($D$12:$D$13))</f>
        <v>60</v>
      </c>
      <c r="K130" s="24">
        <f t="shared" ca="1" si="66"/>
        <v>9890</v>
      </c>
      <c r="L130" s="25">
        <f t="shared" ca="1" si="67"/>
        <v>0</v>
      </c>
      <c r="M130" s="15">
        <f t="shared" ca="1" si="72"/>
        <v>9890</v>
      </c>
      <c r="N130" s="16" cm="1">
        <f t="array" aca="1" ref="N130" ca="1">_xll.RiskWeibull($B$15,$C$15)</f>
        <v>93.543756289254645</v>
      </c>
      <c r="O130" s="16">
        <f t="shared" ca="1" si="68"/>
        <v>9983.5437562892548</v>
      </c>
      <c r="P130" s="17">
        <f t="shared" ca="1" si="53"/>
        <v>0</v>
      </c>
      <c r="Q130" s="23">
        <f t="shared" ca="1" si="69"/>
        <v>9983.5437562892548</v>
      </c>
      <c r="R130" s="24" cm="1">
        <f t="array" aca="1" ref="R130" ca="1">_xll.RiskGamma($B$18,1/$C$18)</f>
        <v>100</v>
      </c>
      <c r="S130" s="24" cm="1">
        <f t="array" aca="1" ref="S130" ca="1">_xll.RiskUniform($B$21,$C$21)</f>
        <v>20</v>
      </c>
      <c r="T130" s="24">
        <f t="shared" ca="1" si="70"/>
        <v>10103.543756289255</v>
      </c>
      <c r="U130" s="25">
        <f t="shared" ca="1" si="54"/>
        <v>100</v>
      </c>
      <c r="V130" s="15">
        <f ca="1">$T$137</f>
        <v>10873.543756289255</v>
      </c>
      <c r="W130" s="16">
        <f t="shared" si="56"/>
        <v>120</v>
      </c>
      <c r="X130" s="16">
        <f t="shared" ca="1" si="41"/>
        <v>10993.543756289255</v>
      </c>
      <c r="Y130" s="17">
        <f t="shared" ca="1" si="42"/>
        <v>770</v>
      </c>
      <c r="Z130" s="23">
        <f t="shared" ca="1" si="43"/>
        <v>10993.543756289255</v>
      </c>
      <c r="AA130" s="24" cm="1">
        <f t="array" aca="1" ref="AA130" ca="1">_xll.RiskPert($B$27,$C$27,$D$27)</f>
        <v>99.666666666666671</v>
      </c>
      <c r="AB130" s="24">
        <f t="shared" ca="1" si="57"/>
        <v>11093.210422955921</v>
      </c>
      <c r="AC130" s="25">
        <f t="shared" ca="1" si="44"/>
        <v>0</v>
      </c>
      <c r="AD130" s="15" cm="1">
        <f t="array" aca="1" ref="AD130" ca="1">IF(MOD(ROW()-42, 8) = 0,INDEX(AB:AB,ROW()),INDEX(AF:AF,ROW()-1))</f>
        <v>11093.210422955921</v>
      </c>
      <c r="AE130" s="16" cm="1">
        <f t="array" aca="1" ref="AE130" ca="1">_xll.RiskUniform($B$30,$D$30)</f>
        <v>25</v>
      </c>
      <c r="AF130" s="16">
        <f t="shared" ca="1" si="71"/>
        <v>11118.210422955921</v>
      </c>
      <c r="AG130" s="17">
        <f t="shared" ca="1" si="45"/>
        <v>99.66666666666606</v>
      </c>
      <c r="AH130" s="96" t="str">
        <f t="shared" ca="1" si="46"/>
        <v>Stop,Reached</v>
      </c>
      <c r="AI130" s="100">
        <f t="shared" ca="1" si="58"/>
        <v>2218.2104229559209</v>
      </c>
      <c r="AJ130" s="101" cm="1">
        <f t="array" aca="1" ref="AJ130" ca="1">_xll.RiskBernoulli(0.02)</f>
        <v>0.02</v>
      </c>
      <c r="AK130" s="48" t="str">
        <f t="shared" ca="1" si="59"/>
        <v/>
      </c>
      <c r="AL130" s="48" t="str">
        <f t="shared" ca="1" si="47"/>
        <v/>
      </c>
      <c r="AM130" s="48" t="str">
        <f t="shared" ca="1" si="48"/>
        <v/>
      </c>
      <c r="AN130" s="48" t="str">
        <f t="shared" ca="1" si="49"/>
        <v/>
      </c>
      <c r="AO130" s="49" t="str">
        <f t="shared" ca="1" si="50"/>
        <v/>
      </c>
      <c r="AP130" s="50" t="str">
        <f t="shared" ca="1" si="51"/>
        <v/>
      </c>
      <c r="AQ130" s="48" t="str">
        <f t="shared" ca="1" si="75"/>
        <v/>
      </c>
      <c r="AR130" s="48">
        <f t="shared" ca="1" si="61"/>
        <v>2218.2104229559209</v>
      </c>
    </row>
    <row r="131" spans="2:44" x14ac:dyDescent="0.25">
      <c r="B131" s="9">
        <v>90</v>
      </c>
      <c r="C131" s="26" cm="1">
        <f t="array" aca="1" ref="C131" ca="1">_xll.RiskGamma(1,1/$B$5)</f>
        <v>100</v>
      </c>
      <c r="D131" s="27">
        <f t="shared" ca="1" si="62"/>
        <v>9000</v>
      </c>
      <c r="E131" s="18">
        <f t="shared" ca="1" si="63"/>
        <v>9890</v>
      </c>
      <c r="F131" s="6" cm="1">
        <f t="array" aca="1" ref="F131" ca="1">_xll.RiskPert($B$8,$E$8,$D$8)</f>
        <v>50</v>
      </c>
      <c r="G131" s="6">
        <f t="shared" ca="1" si="64"/>
        <v>9940</v>
      </c>
      <c r="H131" s="19">
        <f t="shared" ca="1" si="52"/>
        <v>940</v>
      </c>
      <c r="I131" s="26">
        <f t="shared" ca="1" si="65"/>
        <v>9940</v>
      </c>
      <c r="J131" s="7" cm="1">
        <f t="array" aca="1" ref="J131" ca="1">_xll.RiskUniform(_xll.RiskSimtable($B$12:$B$13),_xll.RiskSimtable($D$12:$D$13))</f>
        <v>60</v>
      </c>
      <c r="K131" s="7">
        <f t="shared" ca="1" si="66"/>
        <v>10000</v>
      </c>
      <c r="L131" s="27">
        <f t="shared" ca="1" si="67"/>
        <v>0</v>
      </c>
      <c r="M131" s="18">
        <f t="shared" ca="1" si="72"/>
        <v>10000</v>
      </c>
      <c r="N131" s="6" cm="1">
        <f t="array" aca="1" ref="N131" ca="1">_xll.RiskWeibull($B$15,$C$15)</f>
        <v>93.543756289254645</v>
      </c>
      <c r="O131" s="6">
        <f t="shared" ca="1" si="68"/>
        <v>10093.543756289255</v>
      </c>
      <c r="P131" s="19">
        <f t="shared" ca="1" si="53"/>
        <v>0</v>
      </c>
      <c r="Q131" s="26">
        <f t="shared" ca="1" si="69"/>
        <v>10093.543756289255</v>
      </c>
      <c r="R131" s="7" cm="1">
        <f t="array" aca="1" ref="R131" ca="1">_xll.RiskGamma($B$18,1/$C$18)</f>
        <v>100</v>
      </c>
      <c r="S131" s="7" cm="1">
        <f t="array" aca="1" ref="S131" ca="1">_xll.RiskUniform($B$21,$C$21)</f>
        <v>20</v>
      </c>
      <c r="T131" s="7">
        <f t="shared" ca="1" si="70"/>
        <v>10213.543756289255</v>
      </c>
      <c r="U131" s="27">
        <f t="shared" ca="1" si="54"/>
        <v>100</v>
      </c>
      <c r="V131" s="18">
        <f t="shared" ref="V131:V137" ca="1" si="76">$T$137</f>
        <v>10873.543756289255</v>
      </c>
      <c r="W131" s="6">
        <f t="shared" si="56"/>
        <v>120</v>
      </c>
      <c r="X131" s="6">
        <f t="shared" ca="1" si="41"/>
        <v>10993.543756289255</v>
      </c>
      <c r="Y131" s="19">
        <f t="shared" ca="1" si="42"/>
        <v>660</v>
      </c>
      <c r="Z131" s="26">
        <f t="shared" ca="1" si="43"/>
        <v>10993.543756289255</v>
      </c>
      <c r="AA131" s="7" cm="1">
        <f t="array" aca="1" ref="AA131" ca="1">_xll.RiskPert($B$27,$C$27,$D$27)</f>
        <v>99.666666666666671</v>
      </c>
      <c r="AB131" s="7">
        <f t="shared" ca="1" si="57"/>
        <v>11093.210422955921</v>
      </c>
      <c r="AC131" s="27">
        <f t="shared" ca="1" si="44"/>
        <v>0</v>
      </c>
      <c r="AD131" s="18" cm="1">
        <f t="array" aca="1" ref="AD131" ca="1">IF(MOD(ROW()-42, 8) = 0,INDEX(AB:AB,ROW()),INDEX(AF:AF,ROW()-1))</f>
        <v>11118.210422955921</v>
      </c>
      <c r="AE131" s="6" cm="1">
        <f t="array" aca="1" ref="AE131" ca="1">_xll.RiskUniform($B$30,$D$30)</f>
        <v>25</v>
      </c>
      <c r="AF131" s="6">
        <f t="shared" ca="1" si="71"/>
        <v>11143.210422955921</v>
      </c>
      <c r="AG131" s="19">
        <f t="shared" ca="1" si="45"/>
        <v>124.66666666666606</v>
      </c>
      <c r="AH131" s="97" t="str">
        <f t="shared" ca="1" si="46"/>
        <v>Stop,Reached</v>
      </c>
      <c r="AI131" s="100">
        <f t="shared" ca="1" si="58"/>
        <v>2143.2104229559209</v>
      </c>
      <c r="AJ131" s="102" cm="1">
        <f t="array" aca="1" ref="AJ131" ca="1">_xll.RiskBernoulli(0.02)</f>
        <v>0.02</v>
      </c>
      <c r="AK131" s="50" t="str">
        <f t="shared" ca="1" si="59"/>
        <v/>
      </c>
      <c r="AL131" s="50" t="str">
        <f t="shared" ca="1" si="47"/>
        <v/>
      </c>
      <c r="AM131" s="50" t="str">
        <f t="shared" ca="1" si="48"/>
        <v/>
      </c>
      <c r="AN131" s="50" t="str">
        <f t="shared" ca="1" si="49"/>
        <v/>
      </c>
      <c r="AO131" s="51" t="str">
        <f t="shared" ca="1" si="50"/>
        <v/>
      </c>
      <c r="AP131" s="50" t="str">
        <f t="shared" ca="1" si="51"/>
        <v/>
      </c>
      <c r="AQ131" s="50" t="str">
        <f t="shared" ca="1" si="75"/>
        <v/>
      </c>
      <c r="AR131" s="50">
        <f t="shared" ca="1" si="61"/>
        <v>2143.2104229559209</v>
      </c>
    </row>
    <row r="132" spans="2:44" x14ac:dyDescent="0.25">
      <c r="B132" s="9">
        <v>91</v>
      </c>
      <c r="C132" s="26" cm="1">
        <f t="array" aca="1" ref="C132" ca="1">_xll.RiskGamma(1,1/$B$5)</f>
        <v>100</v>
      </c>
      <c r="D132" s="27">
        <f t="shared" ca="1" si="62"/>
        <v>9100</v>
      </c>
      <c r="E132" s="18">
        <f t="shared" ca="1" si="63"/>
        <v>10000</v>
      </c>
      <c r="F132" s="6" cm="1">
        <f t="array" aca="1" ref="F132" ca="1">_xll.RiskPert($B$8,$E$8,$D$8)</f>
        <v>50</v>
      </c>
      <c r="G132" s="6">
        <f t="shared" ca="1" si="64"/>
        <v>10050</v>
      </c>
      <c r="H132" s="19">
        <f t="shared" ca="1" si="52"/>
        <v>950</v>
      </c>
      <c r="I132" s="26">
        <f t="shared" ca="1" si="65"/>
        <v>10050</v>
      </c>
      <c r="J132" s="7" cm="1">
        <f t="array" aca="1" ref="J132" ca="1">_xll.RiskUniform(_xll.RiskSimtable($B$12:$B$13),_xll.RiskSimtable($D$12:$D$13))</f>
        <v>60</v>
      </c>
      <c r="K132" s="7">
        <f t="shared" ca="1" si="66"/>
        <v>10110</v>
      </c>
      <c r="L132" s="27">
        <f t="shared" ca="1" si="67"/>
        <v>0</v>
      </c>
      <c r="M132" s="18">
        <f t="shared" ca="1" si="72"/>
        <v>10110</v>
      </c>
      <c r="N132" s="6" cm="1">
        <f t="array" aca="1" ref="N132" ca="1">_xll.RiskWeibull($B$15,$C$15)</f>
        <v>93.543756289254645</v>
      </c>
      <c r="O132" s="6">
        <f t="shared" ca="1" si="68"/>
        <v>10203.543756289255</v>
      </c>
      <c r="P132" s="19">
        <f t="shared" ca="1" si="53"/>
        <v>0</v>
      </c>
      <c r="Q132" s="26">
        <f t="shared" ca="1" si="69"/>
        <v>10203.543756289255</v>
      </c>
      <c r="R132" s="7" cm="1">
        <f t="array" aca="1" ref="R132" ca="1">_xll.RiskGamma($B$18,1/$C$18)</f>
        <v>100</v>
      </c>
      <c r="S132" s="7" cm="1">
        <f t="array" aca="1" ref="S132" ca="1">_xll.RiskUniform($B$21,$C$21)</f>
        <v>20</v>
      </c>
      <c r="T132" s="7">
        <f t="shared" ca="1" si="70"/>
        <v>10323.543756289255</v>
      </c>
      <c r="U132" s="27">
        <f t="shared" ca="1" si="54"/>
        <v>100</v>
      </c>
      <c r="V132" s="18">
        <f t="shared" ca="1" si="76"/>
        <v>10873.543756289255</v>
      </c>
      <c r="W132" s="6">
        <f t="shared" si="56"/>
        <v>120</v>
      </c>
      <c r="X132" s="6">
        <f t="shared" ca="1" si="41"/>
        <v>10993.543756289255</v>
      </c>
      <c r="Y132" s="19">
        <f t="shared" ca="1" si="42"/>
        <v>550</v>
      </c>
      <c r="Z132" s="26">
        <f t="shared" ca="1" si="43"/>
        <v>10993.543756289255</v>
      </c>
      <c r="AA132" s="7" cm="1">
        <f t="array" aca="1" ref="AA132" ca="1">_xll.RiskPert($B$27,$C$27,$D$27)</f>
        <v>99.666666666666671</v>
      </c>
      <c r="AB132" s="7">
        <f t="shared" ca="1" si="57"/>
        <v>11093.210422955921</v>
      </c>
      <c r="AC132" s="27">
        <f t="shared" ca="1" si="44"/>
        <v>0</v>
      </c>
      <c r="AD132" s="18" cm="1">
        <f t="array" aca="1" ref="AD132" ca="1">IF(MOD(ROW()-42, 8) = 0,INDEX(AB:AB,ROW()),INDEX(AF:AF,ROW()-1))</f>
        <v>11143.210422955921</v>
      </c>
      <c r="AE132" s="6" cm="1">
        <f t="array" aca="1" ref="AE132" ca="1">_xll.RiskUniform($B$30,$D$30)</f>
        <v>25</v>
      </c>
      <c r="AF132" s="6">
        <f t="shared" ca="1" si="71"/>
        <v>11168.210422955921</v>
      </c>
      <c r="AG132" s="19">
        <f t="shared" ca="1" si="45"/>
        <v>149.66666666666606</v>
      </c>
      <c r="AH132" s="97" t="str">
        <f t="shared" ca="1" si="46"/>
        <v>Stop,Reached</v>
      </c>
      <c r="AI132" s="100">
        <f t="shared" ca="1" si="58"/>
        <v>2068.2104229559209</v>
      </c>
      <c r="AJ132" s="102" cm="1">
        <f t="array" aca="1" ref="AJ132" ca="1">_xll.RiskBernoulli(0.02)</f>
        <v>0.02</v>
      </c>
      <c r="AK132" s="50" t="str">
        <f t="shared" ca="1" si="59"/>
        <v/>
      </c>
      <c r="AL132" s="50" t="str">
        <f t="shared" ca="1" si="47"/>
        <v/>
      </c>
      <c r="AM132" s="50" t="str">
        <f t="shared" ca="1" si="48"/>
        <v/>
      </c>
      <c r="AN132" s="50" t="str">
        <f t="shared" ca="1" si="49"/>
        <v/>
      </c>
      <c r="AO132" s="51" t="str">
        <f t="shared" ca="1" si="50"/>
        <v/>
      </c>
      <c r="AP132" s="50" t="str">
        <f t="shared" ca="1" si="51"/>
        <v/>
      </c>
      <c r="AQ132" s="50" t="str">
        <f t="shared" ca="1" si="75"/>
        <v/>
      </c>
      <c r="AR132" s="50">
        <f t="shared" ca="1" si="61"/>
        <v>2068.2104229559209</v>
      </c>
    </row>
    <row r="133" spans="2:44" x14ac:dyDescent="0.25">
      <c r="B133" s="9">
        <v>92</v>
      </c>
      <c r="C133" s="26" cm="1">
        <f t="array" aca="1" ref="C133" ca="1">_xll.RiskGamma(1,1/$B$5)</f>
        <v>100</v>
      </c>
      <c r="D133" s="27">
        <f t="shared" ca="1" si="62"/>
        <v>9200</v>
      </c>
      <c r="E133" s="18">
        <f t="shared" ca="1" si="63"/>
        <v>10110</v>
      </c>
      <c r="F133" s="6" cm="1">
        <f t="array" aca="1" ref="F133" ca="1">_xll.RiskPert($B$8,$E$8,$D$8)</f>
        <v>50</v>
      </c>
      <c r="G133" s="6">
        <f t="shared" ca="1" si="64"/>
        <v>10160</v>
      </c>
      <c r="H133" s="19">
        <f t="shared" ca="1" si="52"/>
        <v>960</v>
      </c>
      <c r="I133" s="26">
        <f t="shared" ca="1" si="65"/>
        <v>10160</v>
      </c>
      <c r="J133" s="7" cm="1">
        <f t="array" aca="1" ref="J133" ca="1">_xll.RiskUniform(_xll.RiskSimtable($B$12:$B$13),_xll.RiskSimtable($D$12:$D$13))</f>
        <v>60</v>
      </c>
      <c r="K133" s="7">
        <f t="shared" ca="1" si="66"/>
        <v>10220</v>
      </c>
      <c r="L133" s="27">
        <f t="shared" ca="1" si="67"/>
        <v>0</v>
      </c>
      <c r="M133" s="18">
        <f t="shared" ca="1" si="72"/>
        <v>10220</v>
      </c>
      <c r="N133" s="6" cm="1">
        <f t="array" aca="1" ref="N133" ca="1">_xll.RiskWeibull($B$15,$C$15)</f>
        <v>93.543756289254645</v>
      </c>
      <c r="O133" s="6">
        <f t="shared" ca="1" si="68"/>
        <v>10313.543756289255</v>
      </c>
      <c r="P133" s="19">
        <f t="shared" ca="1" si="53"/>
        <v>0</v>
      </c>
      <c r="Q133" s="26">
        <f t="shared" ca="1" si="69"/>
        <v>10313.543756289255</v>
      </c>
      <c r="R133" s="7" cm="1">
        <f t="array" aca="1" ref="R133" ca="1">_xll.RiskGamma($B$18,1/$C$18)</f>
        <v>100</v>
      </c>
      <c r="S133" s="7" cm="1">
        <f t="array" aca="1" ref="S133" ca="1">_xll.RiskUniform($B$21,$C$21)</f>
        <v>20</v>
      </c>
      <c r="T133" s="7">
        <f t="shared" ca="1" si="70"/>
        <v>10433.543756289255</v>
      </c>
      <c r="U133" s="27">
        <f t="shared" ca="1" si="54"/>
        <v>100</v>
      </c>
      <c r="V133" s="18">
        <f t="shared" ca="1" si="76"/>
        <v>10873.543756289255</v>
      </c>
      <c r="W133" s="6">
        <f t="shared" si="56"/>
        <v>120</v>
      </c>
      <c r="X133" s="6">
        <f t="shared" ca="1" si="41"/>
        <v>10993.543756289255</v>
      </c>
      <c r="Y133" s="19">
        <f t="shared" ca="1" si="42"/>
        <v>440</v>
      </c>
      <c r="Z133" s="26">
        <f t="shared" ca="1" si="43"/>
        <v>10993.543756289255</v>
      </c>
      <c r="AA133" s="7" cm="1">
        <f t="array" aca="1" ref="AA133" ca="1">_xll.RiskPert($B$27,$C$27,$D$27)</f>
        <v>99.666666666666671</v>
      </c>
      <c r="AB133" s="7">
        <f t="shared" ca="1" si="57"/>
        <v>11093.210422955921</v>
      </c>
      <c r="AC133" s="27">
        <f t="shared" ca="1" si="44"/>
        <v>0</v>
      </c>
      <c r="AD133" s="18" cm="1">
        <f t="array" aca="1" ref="AD133" ca="1">IF(MOD(ROW()-42, 8) = 0,INDEX(AB:AB,ROW()),INDEX(AF:AF,ROW()-1))</f>
        <v>11168.210422955921</v>
      </c>
      <c r="AE133" s="6" cm="1">
        <f t="array" aca="1" ref="AE133" ca="1">_xll.RiskUniform($B$30,$D$30)</f>
        <v>25</v>
      </c>
      <c r="AF133" s="6">
        <f t="shared" ca="1" si="71"/>
        <v>11193.210422955921</v>
      </c>
      <c r="AG133" s="19">
        <f t="shared" ca="1" si="45"/>
        <v>174.66666666666606</v>
      </c>
      <c r="AH133" s="97" t="str">
        <f t="shared" ca="1" si="46"/>
        <v>Stop,Reached</v>
      </c>
      <c r="AI133" s="100">
        <f t="shared" ca="1" si="58"/>
        <v>1993.2104229559209</v>
      </c>
      <c r="AJ133" s="102" cm="1">
        <f t="array" aca="1" ref="AJ133" ca="1">_xll.RiskBernoulli(0.02)</f>
        <v>0.02</v>
      </c>
      <c r="AK133" s="50" t="str">
        <f t="shared" ca="1" si="59"/>
        <v/>
      </c>
      <c r="AL133" s="50" t="str">
        <f t="shared" ca="1" si="47"/>
        <v/>
      </c>
      <c r="AM133" s="50" t="str">
        <f t="shared" ca="1" si="48"/>
        <v/>
      </c>
      <c r="AN133" s="50" t="str">
        <f t="shared" ca="1" si="49"/>
        <v/>
      </c>
      <c r="AO133" s="51" t="str">
        <f t="shared" ca="1" si="50"/>
        <v/>
      </c>
      <c r="AP133" s="50" t="str">
        <f t="shared" ca="1" si="51"/>
        <v/>
      </c>
      <c r="AQ133" s="50" t="str">
        <f t="shared" ca="1" si="75"/>
        <v/>
      </c>
      <c r="AR133" s="50">
        <f t="shared" ca="1" si="61"/>
        <v>1993.2104229559206</v>
      </c>
    </row>
    <row r="134" spans="2:44" x14ac:dyDescent="0.25">
      <c r="B134" s="9">
        <v>93</v>
      </c>
      <c r="C134" s="26" cm="1">
        <f t="array" aca="1" ref="C134" ca="1">_xll.RiskGamma(1,1/$B$5)</f>
        <v>100</v>
      </c>
      <c r="D134" s="27">
        <f t="shared" ca="1" si="62"/>
        <v>9300</v>
      </c>
      <c r="E134" s="18">
        <f t="shared" ca="1" si="63"/>
        <v>10220</v>
      </c>
      <c r="F134" s="6" cm="1">
        <f t="array" aca="1" ref="F134" ca="1">_xll.RiskPert($B$8,$E$8,$D$8)</f>
        <v>50</v>
      </c>
      <c r="G134" s="6">
        <f t="shared" ca="1" si="64"/>
        <v>10270</v>
      </c>
      <c r="H134" s="19">
        <f t="shared" ca="1" si="52"/>
        <v>970</v>
      </c>
      <c r="I134" s="26">
        <f t="shared" ca="1" si="65"/>
        <v>10270</v>
      </c>
      <c r="J134" s="7" cm="1">
        <f t="array" aca="1" ref="J134" ca="1">_xll.RiskUniform(_xll.RiskSimtable($B$12:$B$13),_xll.RiskSimtable($D$12:$D$13))</f>
        <v>60</v>
      </c>
      <c r="K134" s="7">
        <f t="shared" ca="1" si="66"/>
        <v>10330</v>
      </c>
      <c r="L134" s="27">
        <f t="shared" ca="1" si="67"/>
        <v>0</v>
      </c>
      <c r="M134" s="18">
        <f t="shared" ca="1" si="72"/>
        <v>10330</v>
      </c>
      <c r="N134" s="6" cm="1">
        <f t="array" aca="1" ref="N134" ca="1">_xll.RiskWeibull($B$15,$C$15)</f>
        <v>93.543756289254645</v>
      </c>
      <c r="O134" s="6">
        <f t="shared" ca="1" si="68"/>
        <v>10423.543756289255</v>
      </c>
      <c r="P134" s="19">
        <f t="shared" ca="1" si="53"/>
        <v>0</v>
      </c>
      <c r="Q134" s="26">
        <f t="shared" ca="1" si="69"/>
        <v>10423.543756289255</v>
      </c>
      <c r="R134" s="7" cm="1">
        <f t="array" aca="1" ref="R134" ca="1">_xll.RiskGamma($B$18,1/$C$18)</f>
        <v>100</v>
      </c>
      <c r="S134" s="7" cm="1">
        <f t="array" aca="1" ref="S134" ca="1">_xll.RiskUniform($B$21,$C$21)</f>
        <v>20</v>
      </c>
      <c r="T134" s="7">
        <f t="shared" ca="1" si="70"/>
        <v>10543.543756289255</v>
      </c>
      <c r="U134" s="27">
        <f t="shared" ca="1" si="54"/>
        <v>100</v>
      </c>
      <c r="V134" s="18">
        <f t="shared" ca="1" si="76"/>
        <v>10873.543756289255</v>
      </c>
      <c r="W134" s="6">
        <f t="shared" si="56"/>
        <v>120</v>
      </c>
      <c r="X134" s="6">
        <f t="shared" ca="1" si="41"/>
        <v>10993.543756289255</v>
      </c>
      <c r="Y134" s="19">
        <f t="shared" ca="1" si="42"/>
        <v>330</v>
      </c>
      <c r="Z134" s="26">
        <f t="shared" ca="1" si="43"/>
        <v>10993.543756289255</v>
      </c>
      <c r="AA134" s="7" cm="1">
        <f t="array" aca="1" ref="AA134" ca="1">_xll.RiskPert($B$27,$C$27,$D$27)</f>
        <v>99.666666666666671</v>
      </c>
      <c r="AB134" s="7">
        <f t="shared" ca="1" si="57"/>
        <v>11093.210422955921</v>
      </c>
      <c r="AC134" s="27">
        <f t="shared" ca="1" si="44"/>
        <v>0</v>
      </c>
      <c r="AD134" s="18" cm="1">
        <f t="array" aca="1" ref="AD134" ca="1">IF(MOD(ROW()-42, 8) = 0,INDEX(AB:AB,ROW()),INDEX(AF:AF,ROW()-1))</f>
        <v>11193.210422955921</v>
      </c>
      <c r="AE134" s="6" cm="1">
        <f t="array" aca="1" ref="AE134" ca="1">_xll.RiskUniform($B$30,$D$30)</f>
        <v>25</v>
      </c>
      <c r="AF134" s="6">
        <f t="shared" ca="1" si="71"/>
        <v>11218.210422955921</v>
      </c>
      <c r="AG134" s="19">
        <f t="shared" ca="1" si="45"/>
        <v>199.66666666666606</v>
      </c>
      <c r="AH134" s="97" t="str">
        <f t="shared" ca="1" si="46"/>
        <v>Stop,Reached</v>
      </c>
      <c r="AI134" s="100">
        <f t="shared" ca="1" si="58"/>
        <v>1918.2104229559209</v>
      </c>
      <c r="AJ134" s="102" cm="1">
        <f t="array" aca="1" ref="AJ134" ca="1">_xll.RiskBernoulli(0.02)</f>
        <v>0.02</v>
      </c>
      <c r="AK134" s="50" t="str">
        <f t="shared" ca="1" si="59"/>
        <v/>
      </c>
      <c r="AL134" s="50" t="str">
        <f t="shared" ca="1" si="47"/>
        <v/>
      </c>
      <c r="AM134" s="50" t="str">
        <f t="shared" ca="1" si="48"/>
        <v/>
      </c>
      <c r="AN134" s="50" t="str">
        <f t="shared" ca="1" si="49"/>
        <v/>
      </c>
      <c r="AO134" s="51" t="str">
        <f t="shared" ca="1" si="50"/>
        <v/>
      </c>
      <c r="AP134" s="50" t="str">
        <f t="shared" ca="1" si="51"/>
        <v/>
      </c>
      <c r="AQ134" s="50" t="str">
        <f t="shared" ca="1" si="75"/>
        <v/>
      </c>
      <c r="AR134" s="50">
        <f t="shared" ca="1" si="61"/>
        <v>1918.2104229559206</v>
      </c>
    </row>
    <row r="135" spans="2:44" x14ac:dyDescent="0.25">
      <c r="B135" s="9">
        <v>94</v>
      </c>
      <c r="C135" s="26" cm="1">
        <f t="array" aca="1" ref="C135" ca="1">_xll.RiskGamma(1,1/$B$5)</f>
        <v>100</v>
      </c>
      <c r="D135" s="27">
        <f t="shared" ca="1" si="62"/>
        <v>9400</v>
      </c>
      <c r="E135" s="18">
        <f t="shared" ca="1" si="63"/>
        <v>10330</v>
      </c>
      <c r="F135" s="6" cm="1">
        <f t="array" aca="1" ref="F135" ca="1">_xll.RiskPert($B$8,$E$8,$D$8)</f>
        <v>50</v>
      </c>
      <c r="G135" s="6">
        <f t="shared" ca="1" si="64"/>
        <v>10380</v>
      </c>
      <c r="H135" s="19">
        <f t="shared" ca="1" si="52"/>
        <v>980</v>
      </c>
      <c r="I135" s="26">
        <f t="shared" ca="1" si="65"/>
        <v>10380</v>
      </c>
      <c r="J135" s="7" cm="1">
        <f t="array" aca="1" ref="J135" ca="1">_xll.RiskUniform(_xll.RiskSimtable($B$12:$B$13),_xll.RiskSimtable($D$12:$D$13))</f>
        <v>60</v>
      </c>
      <c r="K135" s="7">
        <f t="shared" ca="1" si="66"/>
        <v>10440</v>
      </c>
      <c r="L135" s="27">
        <f t="shared" ca="1" si="67"/>
        <v>0</v>
      </c>
      <c r="M135" s="18">
        <f t="shared" ca="1" si="72"/>
        <v>10440</v>
      </c>
      <c r="N135" s="6" cm="1">
        <f t="array" aca="1" ref="N135" ca="1">_xll.RiskWeibull($B$15,$C$15)</f>
        <v>93.543756289254645</v>
      </c>
      <c r="O135" s="6">
        <f t="shared" ca="1" si="68"/>
        <v>10533.543756289255</v>
      </c>
      <c r="P135" s="19">
        <f t="shared" ca="1" si="53"/>
        <v>0</v>
      </c>
      <c r="Q135" s="26">
        <f t="shared" ca="1" si="69"/>
        <v>10533.543756289255</v>
      </c>
      <c r="R135" s="7" cm="1">
        <f t="array" aca="1" ref="R135" ca="1">_xll.RiskGamma($B$18,1/$C$18)</f>
        <v>100</v>
      </c>
      <c r="S135" s="7" cm="1">
        <f t="array" aca="1" ref="S135" ca="1">_xll.RiskUniform($B$21,$C$21)</f>
        <v>20</v>
      </c>
      <c r="T135" s="7">
        <f t="shared" ca="1" si="70"/>
        <v>10653.543756289255</v>
      </c>
      <c r="U135" s="27">
        <f t="shared" ca="1" si="54"/>
        <v>100</v>
      </c>
      <c r="V135" s="18">
        <f t="shared" ca="1" si="76"/>
        <v>10873.543756289255</v>
      </c>
      <c r="W135" s="6">
        <f t="shared" si="56"/>
        <v>120</v>
      </c>
      <c r="X135" s="6">
        <f t="shared" ca="1" si="41"/>
        <v>10993.543756289255</v>
      </c>
      <c r="Y135" s="19">
        <f t="shared" ca="1" si="42"/>
        <v>220</v>
      </c>
      <c r="Z135" s="26">
        <f t="shared" ca="1" si="43"/>
        <v>10993.543756289255</v>
      </c>
      <c r="AA135" s="7" cm="1">
        <f t="array" aca="1" ref="AA135" ca="1">_xll.RiskPert($B$27,$C$27,$D$27)</f>
        <v>99.666666666666671</v>
      </c>
      <c r="AB135" s="7">
        <f t="shared" ca="1" si="57"/>
        <v>11093.210422955921</v>
      </c>
      <c r="AC135" s="27">
        <f t="shared" ca="1" si="44"/>
        <v>0</v>
      </c>
      <c r="AD135" s="18" cm="1">
        <f t="array" aca="1" ref="AD135" ca="1">IF(MOD(ROW()-42, 8) = 0,INDEX(AB:AB,ROW()),INDEX(AF:AF,ROW()-1))</f>
        <v>11218.210422955921</v>
      </c>
      <c r="AE135" s="6" cm="1">
        <f t="array" aca="1" ref="AE135" ca="1">_xll.RiskUniform($B$30,$D$30)</f>
        <v>25</v>
      </c>
      <c r="AF135" s="6">
        <f t="shared" ca="1" si="71"/>
        <v>11243.210422955921</v>
      </c>
      <c r="AG135" s="19">
        <f t="shared" ca="1" si="45"/>
        <v>224.66666666666606</v>
      </c>
      <c r="AH135" s="97" t="str">
        <f t="shared" ca="1" si="46"/>
        <v>Stop,Reached</v>
      </c>
      <c r="AI135" s="100">
        <f t="shared" ca="1" si="58"/>
        <v>1843.2104229559209</v>
      </c>
      <c r="AJ135" s="102" cm="1">
        <f t="array" aca="1" ref="AJ135" ca="1">_xll.RiskBernoulli(0.02)</f>
        <v>0.02</v>
      </c>
      <c r="AK135" s="50" t="str">
        <f t="shared" ca="1" si="59"/>
        <v/>
      </c>
      <c r="AL135" s="50" t="str">
        <f t="shared" ca="1" si="47"/>
        <v/>
      </c>
      <c r="AM135" s="50" t="str">
        <f t="shared" ca="1" si="48"/>
        <v/>
      </c>
      <c r="AN135" s="50" t="str">
        <f t="shared" ca="1" si="49"/>
        <v/>
      </c>
      <c r="AO135" s="51" t="str">
        <f t="shared" ca="1" si="50"/>
        <v/>
      </c>
      <c r="AP135" s="50" t="str">
        <f t="shared" ca="1" si="51"/>
        <v/>
      </c>
      <c r="AQ135" s="50" t="str">
        <f t="shared" ca="1" si="75"/>
        <v/>
      </c>
      <c r="AR135" s="50">
        <f t="shared" ca="1" si="61"/>
        <v>1843.2104229559206</v>
      </c>
    </row>
    <row r="136" spans="2:44" x14ac:dyDescent="0.25">
      <c r="B136" s="9">
        <v>95</v>
      </c>
      <c r="C136" s="26" cm="1">
        <f t="array" aca="1" ref="C136" ca="1">_xll.RiskGamma(1,1/$B$5)</f>
        <v>100</v>
      </c>
      <c r="D136" s="27">
        <f t="shared" ca="1" si="62"/>
        <v>9500</v>
      </c>
      <c r="E136" s="18">
        <f t="shared" ca="1" si="63"/>
        <v>10440</v>
      </c>
      <c r="F136" s="6" cm="1">
        <f t="array" aca="1" ref="F136" ca="1">_xll.RiskPert($B$8,$E$8,$D$8)</f>
        <v>50</v>
      </c>
      <c r="G136" s="6">
        <f t="shared" ca="1" si="64"/>
        <v>10490</v>
      </c>
      <c r="H136" s="19">
        <f t="shared" ca="1" si="52"/>
        <v>990</v>
      </c>
      <c r="I136" s="26">
        <f t="shared" ca="1" si="65"/>
        <v>10490</v>
      </c>
      <c r="J136" s="7" cm="1">
        <f t="array" aca="1" ref="J136" ca="1">_xll.RiskUniform(_xll.RiskSimtable($B$12:$B$13),_xll.RiskSimtable($D$12:$D$13))</f>
        <v>60</v>
      </c>
      <c r="K136" s="7">
        <f t="shared" ca="1" si="66"/>
        <v>10550</v>
      </c>
      <c r="L136" s="27">
        <f t="shared" ca="1" si="67"/>
        <v>0</v>
      </c>
      <c r="M136" s="18">
        <f t="shared" ca="1" si="72"/>
        <v>10550</v>
      </c>
      <c r="N136" s="6" cm="1">
        <f t="array" aca="1" ref="N136" ca="1">_xll.RiskWeibull($B$15,$C$15)</f>
        <v>93.543756289254645</v>
      </c>
      <c r="O136" s="6">
        <f t="shared" ca="1" si="68"/>
        <v>10643.543756289255</v>
      </c>
      <c r="P136" s="19">
        <f t="shared" ca="1" si="53"/>
        <v>0</v>
      </c>
      <c r="Q136" s="26">
        <f t="shared" ca="1" si="69"/>
        <v>10643.543756289255</v>
      </c>
      <c r="R136" s="7" cm="1">
        <f t="array" aca="1" ref="R136" ca="1">_xll.RiskGamma($B$18,1/$C$18)</f>
        <v>100</v>
      </c>
      <c r="S136" s="7" cm="1">
        <f t="array" aca="1" ref="S136" ca="1">_xll.RiskUniform($B$21,$C$21)</f>
        <v>20</v>
      </c>
      <c r="T136" s="7">
        <f t="shared" ca="1" si="70"/>
        <v>10763.543756289255</v>
      </c>
      <c r="U136" s="27">
        <f t="shared" ca="1" si="54"/>
        <v>100</v>
      </c>
      <c r="V136" s="18">
        <f t="shared" ca="1" si="76"/>
        <v>10873.543756289255</v>
      </c>
      <c r="W136" s="6">
        <f t="shared" si="56"/>
        <v>120</v>
      </c>
      <c r="X136" s="6">
        <f t="shared" ca="1" si="41"/>
        <v>10993.543756289255</v>
      </c>
      <c r="Y136" s="19">
        <f t="shared" ca="1" si="42"/>
        <v>110</v>
      </c>
      <c r="Z136" s="26">
        <f t="shared" ca="1" si="43"/>
        <v>10993.543756289255</v>
      </c>
      <c r="AA136" s="7" cm="1">
        <f t="array" aca="1" ref="AA136" ca="1">_xll.RiskPert($B$27,$C$27,$D$27)</f>
        <v>99.666666666666671</v>
      </c>
      <c r="AB136" s="7">
        <f t="shared" ca="1" si="57"/>
        <v>11093.210422955921</v>
      </c>
      <c r="AC136" s="27">
        <f t="shared" ca="1" si="44"/>
        <v>0</v>
      </c>
      <c r="AD136" s="18" cm="1">
        <f t="array" aca="1" ref="AD136" ca="1">IF(MOD(ROW()-42, 8) = 0,INDEX(AB:AB,ROW()),INDEX(AF:AF,ROW()-1))</f>
        <v>11243.210422955921</v>
      </c>
      <c r="AE136" s="6" cm="1">
        <f t="array" aca="1" ref="AE136" ca="1">_xll.RiskUniform($B$30,$D$30)</f>
        <v>25</v>
      </c>
      <c r="AF136" s="6">
        <f t="shared" ca="1" si="71"/>
        <v>11268.210422955921</v>
      </c>
      <c r="AG136" s="19">
        <f t="shared" ca="1" si="45"/>
        <v>249.66666666666606</v>
      </c>
      <c r="AH136" s="97" t="str">
        <f t="shared" ca="1" si="46"/>
        <v>Stop,Reached</v>
      </c>
      <c r="AI136" s="100">
        <f t="shared" ca="1" si="58"/>
        <v>1768.2104229559209</v>
      </c>
      <c r="AJ136" s="102" cm="1">
        <f t="array" aca="1" ref="AJ136" ca="1">_xll.RiskBernoulli(0.02)</f>
        <v>0.02</v>
      </c>
      <c r="AK136" s="50" t="str">
        <f t="shared" ca="1" si="59"/>
        <v/>
      </c>
      <c r="AL136" s="50" t="str">
        <f t="shared" ca="1" si="47"/>
        <v/>
      </c>
      <c r="AM136" s="50" t="str">
        <f t="shared" ca="1" si="48"/>
        <v/>
      </c>
      <c r="AN136" s="50" t="str">
        <f t="shared" ca="1" si="49"/>
        <v/>
      </c>
      <c r="AO136" s="51" t="str">
        <f t="shared" ca="1" si="50"/>
        <v/>
      </c>
      <c r="AP136" s="50" t="str">
        <f t="shared" ca="1" si="51"/>
        <v/>
      </c>
      <c r="AQ136" s="50" t="str">
        <f t="shared" ca="1" si="75"/>
        <v/>
      </c>
      <c r="AR136" s="50">
        <f t="shared" ca="1" si="61"/>
        <v>1768.2104229559206</v>
      </c>
    </row>
    <row r="137" spans="2:44" x14ac:dyDescent="0.25">
      <c r="B137" s="10">
        <v>96</v>
      </c>
      <c r="C137" s="61" cm="1">
        <f t="array" aca="1" ref="C137" ca="1">_xll.RiskGamma(1,1/$B$5)</f>
        <v>100</v>
      </c>
      <c r="D137" s="29">
        <f t="shared" ca="1" si="62"/>
        <v>9600</v>
      </c>
      <c r="E137" s="20">
        <f t="shared" ca="1" si="63"/>
        <v>10550</v>
      </c>
      <c r="F137" s="21" cm="1">
        <f t="array" aca="1" ref="F137" ca="1">_xll.RiskPert($B$8,$E$8,$D$8)</f>
        <v>50</v>
      </c>
      <c r="G137" s="21">
        <f t="shared" ca="1" si="64"/>
        <v>10600</v>
      </c>
      <c r="H137" s="22">
        <f t="shared" ca="1" si="52"/>
        <v>1000</v>
      </c>
      <c r="I137" s="61">
        <f t="shared" ca="1" si="65"/>
        <v>10600</v>
      </c>
      <c r="J137" s="28" cm="1">
        <f t="array" aca="1" ref="J137" ca="1">_xll.RiskUniform(_xll.RiskSimtable($B$12:$B$13),_xll.RiskSimtable($D$12:$D$13))</f>
        <v>60</v>
      </c>
      <c r="K137" s="28">
        <f t="shared" ca="1" si="66"/>
        <v>10660</v>
      </c>
      <c r="L137" s="29">
        <f t="shared" ca="1" si="67"/>
        <v>0</v>
      </c>
      <c r="M137" s="20">
        <f t="shared" ca="1" si="72"/>
        <v>10660</v>
      </c>
      <c r="N137" s="21" cm="1">
        <f t="array" aca="1" ref="N137" ca="1">_xll.RiskWeibull($B$15,$C$15)</f>
        <v>93.543756289254645</v>
      </c>
      <c r="O137" s="21">
        <f t="shared" ca="1" si="68"/>
        <v>10753.543756289255</v>
      </c>
      <c r="P137" s="22">
        <f t="shared" ca="1" si="53"/>
        <v>0</v>
      </c>
      <c r="Q137" s="61">
        <f t="shared" ca="1" si="69"/>
        <v>10753.543756289255</v>
      </c>
      <c r="R137" s="28" cm="1">
        <f t="array" aca="1" ref="R137" ca="1">_xll.RiskGamma($B$18,1/$C$18)</f>
        <v>100</v>
      </c>
      <c r="S137" s="28" cm="1">
        <f t="array" aca="1" ref="S137" ca="1">_xll.RiskUniform($B$21,$C$21)</f>
        <v>20</v>
      </c>
      <c r="T137" s="28">
        <f t="shared" ca="1" si="70"/>
        <v>10873.543756289255</v>
      </c>
      <c r="U137" s="29">
        <f t="shared" ca="1" si="54"/>
        <v>100</v>
      </c>
      <c r="V137" s="20">
        <f t="shared" ca="1" si="76"/>
        <v>10873.543756289255</v>
      </c>
      <c r="W137" s="21">
        <f t="shared" si="56"/>
        <v>120</v>
      </c>
      <c r="X137" s="21">
        <f t="shared" ca="1" si="41"/>
        <v>10993.543756289255</v>
      </c>
      <c r="Y137" s="22">
        <f t="shared" ca="1" si="42"/>
        <v>0</v>
      </c>
      <c r="Z137" s="61">
        <f t="shared" ca="1" si="43"/>
        <v>10993.543756289255</v>
      </c>
      <c r="AA137" s="28" cm="1">
        <f t="array" aca="1" ref="AA137" ca="1">_xll.RiskPert($B$27,$C$27,$D$27)</f>
        <v>99.666666666666671</v>
      </c>
      <c r="AB137" s="28">
        <f t="shared" ca="1" si="57"/>
        <v>11093.210422955921</v>
      </c>
      <c r="AC137" s="29">
        <f t="shared" ca="1" si="44"/>
        <v>0</v>
      </c>
      <c r="AD137" s="20" cm="1">
        <f t="array" aca="1" ref="AD137" ca="1">IF(MOD(ROW()-42, 8) = 0,INDEX(AB:AB,ROW()),INDEX(AF:AF,ROW()-1))</f>
        <v>11268.210422955921</v>
      </c>
      <c r="AE137" s="21" cm="1">
        <f t="array" aca="1" ref="AE137" ca="1">_xll.RiskUniform($B$30,$D$30)</f>
        <v>25</v>
      </c>
      <c r="AF137" s="21">
        <f t="shared" ca="1" si="71"/>
        <v>11293.210422955921</v>
      </c>
      <c r="AG137" s="22">
        <f t="shared" ca="1" si="45"/>
        <v>274.66666666666606</v>
      </c>
      <c r="AH137" s="98" t="str">
        <f t="shared" ca="1" si="46"/>
        <v>Stop,Reached</v>
      </c>
      <c r="AI137" s="100">
        <f t="shared" ca="1" si="58"/>
        <v>1693.2104229559209</v>
      </c>
      <c r="AJ137" s="103" cm="1">
        <f t="array" aca="1" ref="AJ137" ca="1">_xll.RiskBernoulli(0.02)</f>
        <v>0.02</v>
      </c>
      <c r="AK137" s="52" t="str">
        <f t="shared" ca="1" si="59"/>
        <v/>
      </c>
      <c r="AL137" s="52" t="str">
        <f t="shared" ca="1" si="47"/>
        <v/>
      </c>
      <c r="AM137" s="52" t="str">
        <f t="shared" ca="1" si="48"/>
        <v/>
      </c>
      <c r="AN137" s="52" t="str">
        <f t="shared" ca="1" si="49"/>
        <v/>
      </c>
      <c r="AO137" s="53" t="str">
        <f t="shared" ca="1" si="50"/>
        <v/>
      </c>
      <c r="AP137" s="52" t="str">
        <f t="shared" ca="1" si="51"/>
        <v/>
      </c>
      <c r="AQ137" s="52" t="str">
        <f t="shared" ca="1" si="75"/>
        <v/>
      </c>
      <c r="AR137" s="52">
        <f t="shared" ca="1" si="61"/>
        <v>1693.2104229559206</v>
      </c>
    </row>
    <row r="138" spans="2:44" x14ac:dyDescent="0.25">
      <c r="B138" s="8">
        <v>97</v>
      </c>
      <c r="C138" s="23" cm="1">
        <f t="array" aca="1" ref="C138" ca="1">_xll.RiskGamma(1,1/$B$5)</f>
        <v>100</v>
      </c>
      <c r="D138" s="25">
        <f t="shared" ca="1" si="62"/>
        <v>9700</v>
      </c>
      <c r="E138" s="15">
        <f t="shared" ca="1" si="63"/>
        <v>10660</v>
      </c>
      <c r="F138" s="16" cm="1">
        <f t="array" aca="1" ref="F138" ca="1">_xll.RiskPert($B$8,$E$8,$D$8)</f>
        <v>50</v>
      </c>
      <c r="G138" s="16">
        <f t="shared" ca="1" si="64"/>
        <v>10710</v>
      </c>
      <c r="H138" s="17">
        <f t="shared" ca="1" si="52"/>
        <v>1010</v>
      </c>
      <c r="I138" s="23">
        <f t="shared" ca="1" si="65"/>
        <v>10710</v>
      </c>
      <c r="J138" s="24" cm="1">
        <f t="array" aca="1" ref="J138" ca="1">_xll.RiskUniform(_xll.RiskSimtable($B$12:$B$13),_xll.RiskSimtable($D$12:$D$13))</f>
        <v>60</v>
      </c>
      <c r="K138" s="24">
        <f t="shared" ca="1" si="66"/>
        <v>10770</v>
      </c>
      <c r="L138" s="25">
        <f t="shared" ca="1" si="67"/>
        <v>0</v>
      </c>
      <c r="M138" s="15">
        <f t="shared" ca="1" si="72"/>
        <v>10770</v>
      </c>
      <c r="N138" s="16" cm="1">
        <f t="array" aca="1" ref="N138" ca="1">_xll.RiskWeibull($B$15,$C$15)</f>
        <v>93.543756289254645</v>
      </c>
      <c r="O138" s="16">
        <f t="shared" ca="1" si="68"/>
        <v>10863.543756289255</v>
      </c>
      <c r="P138" s="17">
        <f t="shared" ca="1" si="53"/>
        <v>0</v>
      </c>
      <c r="Q138" s="23">
        <f t="shared" ca="1" si="69"/>
        <v>10863.543756289255</v>
      </c>
      <c r="R138" s="24" cm="1">
        <f t="array" aca="1" ref="R138" ca="1">_xll.RiskGamma($B$18,1/$C$18)</f>
        <v>100</v>
      </c>
      <c r="S138" s="24" cm="1">
        <f t="array" aca="1" ref="S138" ca="1">_xll.RiskUniform($B$21,$C$21)</f>
        <v>20</v>
      </c>
      <c r="T138" s="24">
        <f t="shared" ca="1" si="70"/>
        <v>10983.543756289255</v>
      </c>
      <c r="U138" s="25">
        <f t="shared" ca="1" si="54"/>
        <v>100</v>
      </c>
      <c r="V138" s="15">
        <f ca="1">$T$145</f>
        <v>11753.543756289255</v>
      </c>
      <c r="W138" s="16">
        <f t="shared" si="56"/>
        <v>120</v>
      </c>
      <c r="X138" s="16">
        <f t="shared" ca="1" si="41"/>
        <v>11873.543756289255</v>
      </c>
      <c r="Y138" s="17">
        <f t="shared" ca="1" si="42"/>
        <v>770</v>
      </c>
      <c r="Z138" s="23">
        <f t="shared" ca="1" si="43"/>
        <v>11873.543756289255</v>
      </c>
      <c r="AA138" s="24" cm="1">
        <f t="array" aca="1" ref="AA138" ca="1">_xll.RiskPert($B$27,$C$27,$D$27)</f>
        <v>99.666666666666671</v>
      </c>
      <c r="AB138" s="24">
        <f t="shared" ca="1" si="57"/>
        <v>11973.210422955921</v>
      </c>
      <c r="AC138" s="25">
        <f t="shared" ca="1" si="44"/>
        <v>0</v>
      </c>
      <c r="AD138" s="15" cm="1">
        <f t="array" aca="1" ref="AD138" ca="1">IF(MOD(ROW()-42, 8) = 0,INDEX(AB:AB,ROW()),INDEX(AF:AF,ROW()-1))</f>
        <v>11973.210422955921</v>
      </c>
      <c r="AE138" s="16" cm="1">
        <f t="array" aca="1" ref="AE138" ca="1">_xll.RiskUniform($B$30,$D$30)</f>
        <v>25</v>
      </c>
      <c r="AF138" s="16">
        <f t="shared" ca="1" si="71"/>
        <v>11998.210422955921</v>
      </c>
      <c r="AG138" s="17">
        <f t="shared" ca="1" si="45"/>
        <v>99.66666666666606</v>
      </c>
      <c r="AH138" s="96" t="str">
        <f t="shared" ca="1" si="46"/>
        <v>Stop,Reached</v>
      </c>
      <c r="AI138" s="100">
        <f t="shared" ca="1" si="58"/>
        <v>2298.2104229559209</v>
      </c>
      <c r="AJ138" s="101" cm="1">
        <f t="array" aca="1" ref="AJ138" ca="1">_xll.RiskBernoulli(0.02)</f>
        <v>0.02</v>
      </c>
      <c r="AK138" s="48" t="str">
        <f t="shared" ca="1" si="59"/>
        <v/>
      </c>
      <c r="AL138" s="48" t="str">
        <f t="shared" ca="1" si="47"/>
        <v/>
      </c>
      <c r="AM138" s="48" t="str">
        <f t="shared" ca="1" si="48"/>
        <v/>
      </c>
      <c r="AN138" s="48" t="str">
        <f t="shared" ca="1" si="49"/>
        <v/>
      </c>
      <c r="AO138" s="49" t="str">
        <f t="shared" ca="1" si="50"/>
        <v/>
      </c>
      <c r="AP138" s="50" t="str">
        <f t="shared" ca="1" si="51"/>
        <v/>
      </c>
      <c r="AQ138" s="48" t="str">
        <f t="shared" ca="1" si="75"/>
        <v/>
      </c>
      <c r="AR138" s="48">
        <f t="shared" ca="1" si="61"/>
        <v>2298.2104229559209</v>
      </c>
    </row>
    <row r="139" spans="2:44" x14ac:dyDescent="0.25">
      <c r="B139" s="9">
        <v>98</v>
      </c>
      <c r="C139" s="26" cm="1">
        <f t="array" aca="1" ref="C139" ca="1">_xll.RiskGamma(1,1/$B$5)</f>
        <v>100</v>
      </c>
      <c r="D139" s="27">
        <f t="shared" ca="1" si="62"/>
        <v>9800</v>
      </c>
      <c r="E139" s="18">
        <f t="shared" ca="1" si="63"/>
        <v>10770</v>
      </c>
      <c r="F139" s="6" cm="1">
        <f t="array" aca="1" ref="F139" ca="1">_xll.RiskPert($B$8,$E$8,$D$8)</f>
        <v>50</v>
      </c>
      <c r="G139" s="6">
        <f t="shared" ca="1" si="64"/>
        <v>10820</v>
      </c>
      <c r="H139" s="19">
        <f t="shared" ca="1" si="52"/>
        <v>1020</v>
      </c>
      <c r="I139" s="26">
        <f t="shared" ca="1" si="65"/>
        <v>10820</v>
      </c>
      <c r="J139" s="7" cm="1">
        <f t="array" aca="1" ref="J139" ca="1">_xll.RiskUniform(_xll.RiskSimtable($B$12:$B$13),_xll.RiskSimtable($D$12:$D$13))</f>
        <v>60</v>
      </c>
      <c r="K139" s="7">
        <f t="shared" ca="1" si="66"/>
        <v>10880</v>
      </c>
      <c r="L139" s="27">
        <f t="shared" ca="1" si="67"/>
        <v>0</v>
      </c>
      <c r="M139" s="18">
        <f t="shared" ca="1" si="72"/>
        <v>10880</v>
      </c>
      <c r="N139" s="6" cm="1">
        <f t="array" aca="1" ref="N139" ca="1">_xll.RiskWeibull($B$15,$C$15)</f>
        <v>93.543756289254645</v>
      </c>
      <c r="O139" s="6">
        <f t="shared" ca="1" si="68"/>
        <v>10973.543756289255</v>
      </c>
      <c r="P139" s="19">
        <f t="shared" ca="1" si="53"/>
        <v>0</v>
      </c>
      <c r="Q139" s="26">
        <f t="shared" ca="1" si="69"/>
        <v>10973.543756289255</v>
      </c>
      <c r="R139" s="7" cm="1">
        <f t="array" aca="1" ref="R139" ca="1">_xll.RiskGamma($B$18,1/$C$18)</f>
        <v>100</v>
      </c>
      <c r="S139" s="7" cm="1">
        <f t="array" aca="1" ref="S139" ca="1">_xll.RiskUniform($B$21,$C$21)</f>
        <v>20</v>
      </c>
      <c r="T139" s="7">
        <f t="shared" ca="1" si="70"/>
        <v>11093.543756289255</v>
      </c>
      <c r="U139" s="27">
        <f t="shared" ca="1" si="54"/>
        <v>100</v>
      </c>
      <c r="V139" s="18">
        <f t="shared" ref="V139:V145" ca="1" si="77">$T$145</f>
        <v>11753.543756289255</v>
      </c>
      <c r="W139" s="6">
        <f t="shared" si="56"/>
        <v>120</v>
      </c>
      <c r="X139" s="6">
        <f t="shared" ca="1" si="41"/>
        <v>11873.543756289255</v>
      </c>
      <c r="Y139" s="19">
        <f t="shared" ca="1" si="42"/>
        <v>660</v>
      </c>
      <c r="Z139" s="26">
        <f t="shared" ca="1" si="43"/>
        <v>11873.543756289255</v>
      </c>
      <c r="AA139" s="7" cm="1">
        <f t="array" aca="1" ref="AA139" ca="1">_xll.RiskPert($B$27,$C$27,$D$27)</f>
        <v>99.666666666666671</v>
      </c>
      <c r="AB139" s="7">
        <f t="shared" ca="1" si="57"/>
        <v>11973.210422955921</v>
      </c>
      <c r="AC139" s="27">
        <f t="shared" ca="1" si="44"/>
        <v>0</v>
      </c>
      <c r="AD139" s="18" cm="1">
        <f t="array" aca="1" ref="AD139" ca="1">IF(MOD(ROW()-42, 8) = 0,INDEX(AB:AB,ROW()),INDEX(AF:AF,ROW()-1))</f>
        <v>11998.210422955921</v>
      </c>
      <c r="AE139" s="6" cm="1">
        <f t="array" aca="1" ref="AE139" ca="1">_xll.RiskUniform($B$30,$D$30)</f>
        <v>25</v>
      </c>
      <c r="AF139" s="6">
        <f t="shared" ca="1" si="71"/>
        <v>12023.210422955921</v>
      </c>
      <c r="AG139" s="19">
        <f t="shared" ca="1" si="45"/>
        <v>124.66666666666606</v>
      </c>
      <c r="AH139" s="97" t="str">
        <f t="shared" ca="1" si="46"/>
        <v>Stop,Reached</v>
      </c>
      <c r="AI139" s="100">
        <f t="shared" ca="1" si="58"/>
        <v>2223.2104229559209</v>
      </c>
      <c r="AJ139" s="102" cm="1">
        <f t="array" aca="1" ref="AJ139" ca="1">_xll.RiskBernoulli(0.02)</f>
        <v>0.02</v>
      </c>
      <c r="AK139" s="50" t="str">
        <f t="shared" ca="1" si="59"/>
        <v/>
      </c>
      <c r="AL139" s="50" t="str">
        <f t="shared" ca="1" si="47"/>
        <v/>
      </c>
      <c r="AM139" s="50" t="str">
        <f t="shared" ca="1" si="48"/>
        <v/>
      </c>
      <c r="AN139" s="50" t="str">
        <f t="shared" ca="1" si="49"/>
        <v/>
      </c>
      <c r="AO139" s="51" t="str">
        <f t="shared" ca="1" si="50"/>
        <v/>
      </c>
      <c r="AP139" s="50" t="str">
        <f t="shared" ca="1" si="51"/>
        <v/>
      </c>
      <c r="AQ139" s="50" t="str">
        <f t="shared" ca="1" si="75"/>
        <v/>
      </c>
      <c r="AR139" s="50">
        <f t="shared" ca="1" si="61"/>
        <v>2223.2104229559209</v>
      </c>
    </row>
    <row r="140" spans="2:44" x14ac:dyDescent="0.25">
      <c r="B140" s="9">
        <v>99</v>
      </c>
      <c r="C140" s="26" cm="1">
        <f t="array" aca="1" ref="C140" ca="1">_xll.RiskGamma(1,1/$B$5)</f>
        <v>100</v>
      </c>
      <c r="D140" s="27">
        <f t="shared" ca="1" si="62"/>
        <v>9900</v>
      </c>
      <c r="E140" s="18">
        <f t="shared" ca="1" si="63"/>
        <v>10880</v>
      </c>
      <c r="F140" s="6" cm="1">
        <f t="array" aca="1" ref="F140" ca="1">_xll.RiskPert($B$8,$E$8,$D$8)</f>
        <v>50</v>
      </c>
      <c r="G140" s="6">
        <f t="shared" ca="1" si="64"/>
        <v>10930</v>
      </c>
      <c r="H140" s="19">
        <f t="shared" ca="1" si="52"/>
        <v>1030</v>
      </c>
      <c r="I140" s="26">
        <f t="shared" ca="1" si="65"/>
        <v>10930</v>
      </c>
      <c r="J140" s="7" cm="1">
        <f t="array" aca="1" ref="J140" ca="1">_xll.RiskUniform(_xll.RiskSimtable($B$12:$B$13),_xll.RiskSimtable($D$12:$D$13))</f>
        <v>60</v>
      </c>
      <c r="K140" s="7">
        <f t="shared" ca="1" si="66"/>
        <v>10990</v>
      </c>
      <c r="L140" s="27">
        <f t="shared" ca="1" si="67"/>
        <v>0</v>
      </c>
      <c r="M140" s="18">
        <f t="shared" ca="1" si="72"/>
        <v>10990</v>
      </c>
      <c r="N140" s="6" cm="1">
        <f t="array" aca="1" ref="N140" ca="1">_xll.RiskWeibull($B$15,$C$15)</f>
        <v>93.543756289254645</v>
      </c>
      <c r="O140" s="6">
        <f t="shared" ca="1" si="68"/>
        <v>11083.543756289255</v>
      </c>
      <c r="P140" s="19">
        <f t="shared" ca="1" si="53"/>
        <v>0</v>
      </c>
      <c r="Q140" s="26">
        <f t="shared" ca="1" si="69"/>
        <v>11083.543756289255</v>
      </c>
      <c r="R140" s="7" cm="1">
        <f t="array" aca="1" ref="R140" ca="1">_xll.RiskGamma($B$18,1/$C$18)</f>
        <v>100</v>
      </c>
      <c r="S140" s="7" cm="1">
        <f t="array" aca="1" ref="S140" ca="1">_xll.RiskUniform($B$21,$C$21)</f>
        <v>20</v>
      </c>
      <c r="T140" s="7">
        <f t="shared" ca="1" si="70"/>
        <v>11203.543756289255</v>
      </c>
      <c r="U140" s="27">
        <f t="shared" ca="1" si="54"/>
        <v>100</v>
      </c>
      <c r="V140" s="18">
        <f t="shared" ca="1" si="77"/>
        <v>11753.543756289255</v>
      </c>
      <c r="W140" s="6">
        <f t="shared" si="56"/>
        <v>120</v>
      </c>
      <c r="X140" s="6">
        <f t="shared" ca="1" si="41"/>
        <v>11873.543756289255</v>
      </c>
      <c r="Y140" s="19">
        <f t="shared" ca="1" si="42"/>
        <v>550</v>
      </c>
      <c r="Z140" s="26">
        <f t="shared" ca="1" si="43"/>
        <v>11873.543756289255</v>
      </c>
      <c r="AA140" s="7" cm="1">
        <f t="array" aca="1" ref="AA140" ca="1">_xll.RiskPert($B$27,$C$27,$D$27)</f>
        <v>99.666666666666671</v>
      </c>
      <c r="AB140" s="7">
        <f t="shared" ca="1" si="57"/>
        <v>11973.210422955921</v>
      </c>
      <c r="AC140" s="27">
        <f t="shared" ca="1" si="44"/>
        <v>0</v>
      </c>
      <c r="AD140" s="18" cm="1">
        <f t="array" aca="1" ref="AD140" ca="1">IF(MOD(ROW()-42, 8) = 0,INDEX(AB:AB,ROW()),INDEX(AF:AF,ROW()-1))</f>
        <v>12023.210422955921</v>
      </c>
      <c r="AE140" s="6" cm="1">
        <f t="array" aca="1" ref="AE140" ca="1">_xll.RiskUniform($B$30,$D$30)</f>
        <v>25</v>
      </c>
      <c r="AF140" s="6">
        <f t="shared" ca="1" si="71"/>
        <v>12048.210422955921</v>
      </c>
      <c r="AG140" s="19">
        <f t="shared" ca="1" si="45"/>
        <v>149.66666666666606</v>
      </c>
      <c r="AH140" s="97" t="str">
        <f t="shared" ca="1" si="46"/>
        <v>Stop,Reached</v>
      </c>
      <c r="AI140" s="100">
        <f t="shared" ca="1" si="58"/>
        <v>2148.2104229559209</v>
      </c>
      <c r="AJ140" s="102" cm="1">
        <f t="array" aca="1" ref="AJ140" ca="1">_xll.RiskBernoulli(0.02)</f>
        <v>0.02</v>
      </c>
      <c r="AK140" s="50" t="str">
        <f t="shared" ca="1" si="59"/>
        <v/>
      </c>
      <c r="AL140" s="50" t="str">
        <f t="shared" ca="1" si="47"/>
        <v/>
      </c>
      <c r="AM140" s="50" t="str">
        <f t="shared" ca="1" si="48"/>
        <v/>
      </c>
      <c r="AN140" s="50" t="str">
        <f t="shared" ca="1" si="49"/>
        <v/>
      </c>
      <c r="AO140" s="51" t="str">
        <f t="shared" ca="1" si="50"/>
        <v/>
      </c>
      <c r="AP140" s="50" t="str">
        <f t="shared" ca="1" si="51"/>
        <v/>
      </c>
      <c r="AQ140" s="50" t="str">
        <f t="shared" ca="1" si="75"/>
        <v/>
      </c>
      <c r="AR140" s="50">
        <f t="shared" ca="1" si="61"/>
        <v>2148.2104229559209</v>
      </c>
    </row>
    <row r="141" spans="2:44" x14ac:dyDescent="0.25">
      <c r="B141" s="9">
        <v>100</v>
      </c>
      <c r="C141" s="26" cm="1">
        <f t="array" aca="1" ref="C141" ca="1">_xll.RiskGamma(1,1/$B$5)</f>
        <v>100</v>
      </c>
      <c r="D141" s="27">
        <f t="shared" ca="1" si="62"/>
        <v>10000</v>
      </c>
      <c r="E141" s="18">
        <f t="shared" ca="1" si="63"/>
        <v>10990</v>
      </c>
      <c r="F141" s="6" cm="1">
        <f t="array" aca="1" ref="F141" ca="1">_xll.RiskPert($B$8,$E$8,$D$8)</f>
        <v>50</v>
      </c>
      <c r="G141" s="6">
        <f t="shared" ca="1" si="64"/>
        <v>11040</v>
      </c>
      <c r="H141" s="19">
        <f t="shared" ca="1" si="52"/>
        <v>1040</v>
      </c>
      <c r="I141" s="26">
        <f t="shared" ca="1" si="65"/>
        <v>11040</v>
      </c>
      <c r="J141" s="7" cm="1">
        <f t="array" aca="1" ref="J141" ca="1">_xll.RiskUniform(_xll.RiskSimtable($B$12:$B$13),_xll.RiskSimtable($D$12:$D$13))</f>
        <v>60</v>
      </c>
      <c r="K141" s="7">
        <f t="shared" ca="1" si="66"/>
        <v>11100</v>
      </c>
      <c r="L141" s="27">
        <f t="shared" ca="1" si="67"/>
        <v>0</v>
      </c>
      <c r="M141" s="18">
        <f t="shared" ca="1" si="72"/>
        <v>11100</v>
      </c>
      <c r="N141" s="6" cm="1">
        <f t="array" aca="1" ref="N141" ca="1">_xll.RiskWeibull($B$15,$C$15)</f>
        <v>93.543756289254645</v>
      </c>
      <c r="O141" s="6">
        <f t="shared" ca="1" si="68"/>
        <v>11193.543756289255</v>
      </c>
      <c r="P141" s="19">
        <f t="shared" ca="1" si="53"/>
        <v>0</v>
      </c>
      <c r="Q141" s="26">
        <f t="shared" ca="1" si="69"/>
        <v>11193.543756289255</v>
      </c>
      <c r="R141" s="7" cm="1">
        <f t="array" aca="1" ref="R141" ca="1">_xll.RiskGamma($B$18,1/$C$18)</f>
        <v>100</v>
      </c>
      <c r="S141" s="7" cm="1">
        <f t="array" aca="1" ref="S141" ca="1">_xll.RiskUniform($B$21,$C$21)</f>
        <v>20</v>
      </c>
      <c r="T141" s="7">
        <f t="shared" ca="1" si="70"/>
        <v>11313.543756289255</v>
      </c>
      <c r="U141" s="27">
        <f t="shared" ca="1" si="54"/>
        <v>100</v>
      </c>
      <c r="V141" s="18">
        <f t="shared" ca="1" si="77"/>
        <v>11753.543756289255</v>
      </c>
      <c r="W141" s="6">
        <f t="shared" si="56"/>
        <v>120</v>
      </c>
      <c r="X141" s="6">
        <f t="shared" ca="1" si="41"/>
        <v>11873.543756289255</v>
      </c>
      <c r="Y141" s="19">
        <f t="shared" ca="1" si="42"/>
        <v>440</v>
      </c>
      <c r="Z141" s="26">
        <f t="shared" ca="1" si="43"/>
        <v>11873.543756289255</v>
      </c>
      <c r="AA141" s="7" cm="1">
        <f t="array" aca="1" ref="AA141" ca="1">_xll.RiskPert($B$27,$C$27,$D$27)</f>
        <v>99.666666666666671</v>
      </c>
      <c r="AB141" s="7">
        <f t="shared" ca="1" si="57"/>
        <v>11973.210422955921</v>
      </c>
      <c r="AC141" s="27">
        <f t="shared" ca="1" si="44"/>
        <v>0</v>
      </c>
      <c r="AD141" s="18" cm="1">
        <f t="array" aca="1" ref="AD141" ca="1">IF(MOD(ROW()-42, 8) = 0,INDEX(AB:AB,ROW()),INDEX(AF:AF,ROW()-1))</f>
        <v>12048.210422955921</v>
      </c>
      <c r="AE141" s="6" cm="1">
        <f t="array" aca="1" ref="AE141" ca="1">_xll.RiskUniform($B$30,$D$30)</f>
        <v>25</v>
      </c>
      <c r="AF141" s="6">
        <f t="shared" ca="1" si="71"/>
        <v>12073.210422955921</v>
      </c>
      <c r="AG141" s="19">
        <f t="shared" ca="1" si="45"/>
        <v>174.66666666666606</v>
      </c>
      <c r="AH141" s="97" t="str">
        <f t="shared" ca="1" si="46"/>
        <v>Stop,Reached</v>
      </c>
      <c r="AI141" s="100">
        <f t="shared" ca="1" si="58"/>
        <v>2073.2104229559209</v>
      </c>
      <c r="AJ141" s="102" cm="1">
        <f t="array" aca="1" ref="AJ141" ca="1">_xll.RiskBernoulli(0.02)</f>
        <v>0.02</v>
      </c>
      <c r="AK141" s="50" t="str">
        <f t="shared" ca="1" si="59"/>
        <v/>
      </c>
      <c r="AL141" s="50" t="str">
        <f t="shared" ca="1" si="47"/>
        <v/>
      </c>
      <c r="AM141" s="50" t="str">
        <f t="shared" ca="1" si="48"/>
        <v/>
      </c>
      <c r="AN141" s="50" t="str">
        <f t="shared" ca="1" si="49"/>
        <v/>
      </c>
      <c r="AO141" s="51" t="str">
        <f t="shared" ca="1" si="50"/>
        <v/>
      </c>
      <c r="AP141" s="50" t="str">
        <f t="shared" ca="1" si="51"/>
        <v/>
      </c>
      <c r="AQ141" s="50" t="str">
        <f t="shared" ca="1" si="75"/>
        <v/>
      </c>
      <c r="AR141" s="50">
        <f t="shared" ca="1" si="61"/>
        <v>2073.2104229559209</v>
      </c>
    </row>
    <row r="142" spans="2:44" x14ac:dyDescent="0.25">
      <c r="B142" s="9">
        <v>101</v>
      </c>
      <c r="C142" s="26" cm="1">
        <f t="array" aca="1" ref="C142" ca="1">_xll.RiskGamma(1,1/$B$5)</f>
        <v>100</v>
      </c>
      <c r="D142" s="27">
        <f t="shared" ca="1" si="62"/>
        <v>10100</v>
      </c>
      <c r="E142" s="18">
        <f t="shared" ca="1" si="63"/>
        <v>11100</v>
      </c>
      <c r="F142" s="6" cm="1">
        <f t="array" aca="1" ref="F142" ca="1">_xll.RiskPert($B$8,$E$8,$D$8)</f>
        <v>50</v>
      </c>
      <c r="G142" s="6">
        <f t="shared" ca="1" si="64"/>
        <v>11150</v>
      </c>
      <c r="H142" s="19">
        <f t="shared" ca="1" si="52"/>
        <v>1050</v>
      </c>
      <c r="I142" s="26">
        <f t="shared" ca="1" si="65"/>
        <v>11150</v>
      </c>
      <c r="J142" s="7" cm="1">
        <f t="array" aca="1" ref="J142" ca="1">_xll.RiskUniform(_xll.RiskSimtable($B$12:$B$13),_xll.RiskSimtable($D$12:$D$13))</f>
        <v>60</v>
      </c>
      <c r="K142" s="7">
        <f t="shared" ca="1" si="66"/>
        <v>11210</v>
      </c>
      <c r="L142" s="27">
        <f t="shared" ca="1" si="67"/>
        <v>0</v>
      </c>
      <c r="M142" s="18">
        <f t="shared" ca="1" si="72"/>
        <v>11210</v>
      </c>
      <c r="N142" s="6" cm="1">
        <f t="array" aca="1" ref="N142" ca="1">_xll.RiskWeibull($B$15,$C$15)</f>
        <v>93.543756289254645</v>
      </c>
      <c r="O142" s="6">
        <f t="shared" ca="1" si="68"/>
        <v>11303.543756289255</v>
      </c>
      <c r="P142" s="19">
        <f t="shared" ca="1" si="53"/>
        <v>0</v>
      </c>
      <c r="Q142" s="26">
        <f t="shared" ca="1" si="69"/>
        <v>11303.543756289255</v>
      </c>
      <c r="R142" s="7" cm="1">
        <f t="array" aca="1" ref="R142" ca="1">_xll.RiskGamma($B$18,1/$C$18)</f>
        <v>100</v>
      </c>
      <c r="S142" s="7" cm="1">
        <f t="array" aca="1" ref="S142" ca="1">_xll.RiskUniform($B$21,$C$21)</f>
        <v>20</v>
      </c>
      <c r="T142" s="7">
        <f t="shared" ca="1" si="70"/>
        <v>11423.543756289255</v>
      </c>
      <c r="U142" s="27">
        <f t="shared" ca="1" si="54"/>
        <v>100</v>
      </c>
      <c r="V142" s="18">
        <f t="shared" ca="1" si="77"/>
        <v>11753.543756289255</v>
      </c>
      <c r="W142" s="6">
        <f t="shared" si="56"/>
        <v>120</v>
      </c>
      <c r="X142" s="6">
        <f t="shared" ca="1" si="41"/>
        <v>11873.543756289255</v>
      </c>
      <c r="Y142" s="19">
        <f t="shared" ca="1" si="42"/>
        <v>330</v>
      </c>
      <c r="Z142" s="26">
        <f t="shared" ca="1" si="43"/>
        <v>11873.543756289255</v>
      </c>
      <c r="AA142" s="7" cm="1">
        <f t="array" aca="1" ref="AA142" ca="1">_xll.RiskPert($B$27,$C$27,$D$27)</f>
        <v>99.666666666666671</v>
      </c>
      <c r="AB142" s="7">
        <f t="shared" ca="1" si="57"/>
        <v>11973.210422955921</v>
      </c>
      <c r="AC142" s="27">
        <f t="shared" ca="1" si="44"/>
        <v>0</v>
      </c>
      <c r="AD142" s="18" cm="1">
        <f t="array" aca="1" ref="AD142" ca="1">IF(MOD(ROW()-42, 8) = 0,INDEX(AB:AB,ROW()),INDEX(AF:AF,ROW()-1))</f>
        <v>12073.210422955921</v>
      </c>
      <c r="AE142" s="6" cm="1">
        <f t="array" aca="1" ref="AE142" ca="1">_xll.RiskUniform($B$30,$D$30)</f>
        <v>25</v>
      </c>
      <c r="AF142" s="6">
        <f t="shared" ca="1" si="71"/>
        <v>12098.210422955921</v>
      </c>
      <c r="AG142" s="19">
        <f t="shared" ca="1" si="45"/>
        <v>199.66666666666606</v>
      </c>
      <c r="AH142" s="97" t="str">
        <f t="shared" ca="1" si="46"/>
        <v>Stop,Reached</v>
      </c>
      <c r="AI142" s="100">
        <f t="shared" ca="1" si="58"/>
        <v>1998.2104229559209</v>
      </c>
      <c r="AJ142" s="102" cm="1">
        <f t="array" aca="1" ref="AJ142" ca="1">_xll.RiskBernoulli(0.02)</f>
        <v>0.02</v>
      </c>
      <c r="AK142" s="50" t="str">
        <f t="shared" ca="1" si="59"/>
        <v/>
      </c>
      <c r="AL142" s="50" t="str">
        <f t="shared" ca="1" si="47"/>
        <v/>
      </c>
      <c r="AM142" s="50" t="str">
        <f t="shared" ca="1" si="48"/>
        <v/>
      </c>
      <c r="AN142" s="50" t="str">
        <f t="shared" ca="1" si="49"/>
        <v/>
      </c>
      <c r="AO142" s="51" t="str">
        <f t="shared" ca="1" si="50"/>
        <v/>
      </c>
      <c r="AP142" s="50" t="str">
        <f t="shared" ca="1" si="51"/>
        <v/>
      </c>
      <c r="AQ142" s="50" t="str">
        <f t="shared" ca="1" si="75"/>
        <v/>
      </c>
      <c r="AR142" s="50">
        <f t="shared" ca="1" si="61"/>
        <v>1998.2104229559206</v>
      </c>
    </row>
    <row r="143" spans="2:44" x14ac:dyDescent="0.25">
      <c r="B143" s="9">
        <v>102</v>
      </c>
      <c r="C143" s="26" cm="1">
        <f t="array" aca="1" ref="C143" ca="1">_xll.RiskGamma(1,1/$B$5)</f>
        <v>100</v>
      </c>
      <c r="D143" s="27">
        <f t="shared" ca="1" si="62"/>
        <v>10200</v>
      </c>
      <c r="E143" s="18">
        <f t="shared" ca="1" si="63"/>
        <v>11210</v>
      </c>
      <c r="F143" s="6" cm="1">
        <f t="array" aca="1" ref="F143" ca="1">_xll.RiskPert($B$8,$E$8,$D$8)</f>
        <v>50</v>
      </c>
      <c r="G143" s="6">
        <f t="shared" ca="1" si="64"/>
        <v>11260</v>
      </c>
      <c r="H143" s="19">
        <f t="shared" ca="1" si="52"/>
        <v>1060</v>
      </c>
      <c r="I143" s="26">
        <f t="shared" ca="1" si="65"/>
        <v>11260</v>
      </c>
      <c r="J143" s="7" cm="1">
        <f t="array" aca="1" ref="J143" ca="1">_xll.RiskUniform(_xll.RiskSimtable($B$12:$B$13),_xll.RiskSimtable($D$12:$D$13))</f>
        <v>60</v>
      </c>
      <c r="K143" s="7">
        <f t="shared" ca="1" si="66"/>
        <v>11320</v>
      </c>
      <c r="L143" s="27">
        <f t="shared" ca="1" si="67"/>
        <v>0</v>
      </c>
      <c r="M143" s="18">
        <f t="shared" ca="1" si="72"/>
        <v>11320</v>
      </c>
      <c r="N143" s="6" cm="1">
        <f t="array" aca="1" ref="N143" ca="1">_xll.RiskWeibull($B$15,$C$15)</f>
        <v>93.543756289254645</v>
      </c>
      <c r="O143" s="6">
        <f t="shared" ca="1" si="68"/>
        <v>11413.543756289255</v>
      </c>
      <c r="P143" s="19">
        <f t="shared" ca="1" si="53"/>
        <v>0</v>
      </c>
      <c r="Q143" s="26">
        <f t="shared" ca="1" si="69"/>
        <v>11413.543756289255</v>
      </c>
      <c r="R143" s="7" cm="1">
        <f t="array" aca="1" ref="R143" ca="1">_xll.RiskGamma($B$18,1/$C$18)</f>
        <v>100</v>
      </c>
      <c r="S143" s="7" cm="1">
        <f t="array" aca="1" ref="S143" ca="1">_xll.RiskUniform($B$21,$C$21)</f>
        <v>20</v>
      </c>
      <c r="T143" s="7">
        <f t="shared" ca="1" si="70"/>
        <v>11533.543756289255</v>
      </c>
      <c r="U143" s="27">
        <f t="shared" ca="1" si="54"/>
        <v>100</v>
      </c>
      <c r="V143" s="18">
        <f t="shared" ca="1" si="77"/>
        <v>11753.543756289255</v>
      </c>
      <c r="W143" s="6">
        <f t="shared" si="56"/>
        <v>120</v>
      </c>
      <c r="X143" s="6">
        <f t="shared" ca="1" si="41"/>
        <v>11873.543756289255</v>
      </c>
      <c r="Y143" s="19">
        <f t="shared" ca="1" si="42"/>
        <v>220</v>
      </c>
      <c r="Z143" s="26">
        <f t="shared" ca="1" si="43"/>
        <v>11873.543756289255</v>
      </c>
      <c r="AA143" s="7" cm="1">
        <f t="array" aca="1" ref="AA143" ca="1">_xll.RiskPert($B$27,$C$27,$D$27)</f>
        <v>99.666666666666671</v>
      </c>
      <c r="AB143" s="7">
        <f t="shared" ca="1" si="57"/>
        <v>11973.210422955921</v>
      </c>
      <c r="AC143" s="27">
        <f t="shared" ca="1" si="44"/>
        <v>0</v>
      </c>
      <c r="AD143" s="18" cm="1">
        <f t="array" aca="1" ref="AD143" ca="1">IF(MOD(ROW()-42, 8) = 0,INDEX(AB:AB,ROW()),INDEX(AF:AF,ROW()-1))</f>
        <v>12098.210422955921</v>
      </c>
      <c r="AE143" s="6" cm="1">
        <f t="array" aca="1" ref="AE143" ca="1">_xll.RiskUniform($B$30,$D$30)</f>
        <v>25</v>
      </c>
      <c r="AF143" s="6">
        <f t="shared" ca="1" si="71"/>
        <v>12123.210422955921</v>
      </c>
      <c r="AG143" s="19">
        <f t="shared" ca="1" si="45"/>
        <v>224.66666666666606</v>
      </c>
      <c r="AH143" s="97" t="str">
        <f t="shared" ca="1" si="46"/>
        <v>Stop,Reached</v>
      </c>
      <c r="AI143" s="100">
        <f t="shared" ca="1" si="58"/>
        <v>1923.2104229559209</v>
      </c>
      <c r="AJ143" s="102" cm="1">
        <f t="array" aca="1" ref="AJ143" ca="1">_xll.RiskBernoulli(0.02)</f>
        <v>0.02</v>
      </c>
      <c r="AK143" s="50" t="str">
        <f t="shared" ca="1" si="59"/>
        <v/>
      </c>
      <c r="AL143" s="50" t="str">
        <f t="shared" ca="1" si="47"/>
        <v/>
      </c>
      <c r="AM143" s="50" t="str">
        <f t="shared" ca="1" si="48"/>
        <v/>
      </c>
      <c r="AN143" s="50" t="str">
        <f t="shared" ca="1" si="49"/>
        <v/>
      </c>
      <c r="AO143" s="51" t="str">
        <f t="shared" ca="1" si="50"/>
        <v/>
      </c>
      <c r="AP143" s="50" t="str">
        <f t="shared" ca="1" si="51"/>
        <v/>
      </c>
      <c r="AQ143" s="50" t="str">
        <f t="shared" ca="1" si="75"/>
        <v/>
      </c>
      <c r="AR143" s="50">
        <f t="shared" ca="1" si="61"/>
        <v>1923.2104229559206</v>
      </c>
    </row>
    <row r="144" spans="2:44" x14ac:dyDescent="0.25">
      <c r="B144" s="9">
        <v>103</v>
      </c>
      <c r="C144" s="26" cm="1">
        <f t="array" aca="1" ref="C144" ca="1">_xll.RiskGamma(1,1/$B$5)</f>
        <v>100</v>
      </c>
      <c r="D144" s="27">
        <f t="shared" ca="1" si="62"/>
        <v>10300</v>
      </c>
      <c r="E144" s="18">
        <f t="shared" ca="1" si="63"/>
        <v>11320</v>
      </c>
      <c r="F144" s="6" cm="1">
        <f t="array" aca="1" ref="F144" ca="1">_xll.RiskPert($B$8,$E$8,$D$8)</f>
        <v>50</v>
      </c>
      <c r="G144" s="6">
        <f t="shared" ca="1" si="64"/>
        <v>11370</v>
      </c>
      <c r="H144" s="19">
        <f t="shared" ca="1" si="52"/>
        <v>1070</v>
      </c>
      <c r="I144" s="26">
        <f t="shared" ca="1" si="65"/>
        <v>11370</v>
      </c>
      <c r="J144" s="7" cm="1">
        <f t="array" aca="1" ref="J144" ca="1">_xll.RiskUniform(_xll.RiskSimtable($B$12:$B$13),_xll.RiskSimtable($D$12:$D$13))</f>
        <v>60</v>
      </c>
      <c r="K144" s="7">
        <f t="shared" ca="1" si="66"/>
        <v>11430</v>
      </c>
      <c r="L144" s="27">
        <f t="shared" ca="1" si="67"/>
        <v>0</v>
      </c>
      <c r="M144" s="18">
        <f t="shared" ca="1" si="72"/>
        <v>11430</v>
      </c>
      <c r="N144" s="6" cm="1">
        <f t="array" aca="1" ref="N144" ca="1">_xll.RiskWeibull($B$15,$C$15)</f>
        <v>93.543756289254645</v>
      </c>
      <c r="O144" s="6">
        <f t="shared" ca="1" si="68"/>
        <v>11523.543756289255</v>
      </c>
      <c r="P144" s="19">
        <f t="shared" ca="1" si="53"/>
        <v>0</v>
      </c>
      <c r="Q144" s="26">
        <f t="shared" ca="1" si="69"/>
        <v>11523.543756289255</v>
      </c>
      <c r="R144" s="7" cm="1">
        <f t="array" aca="1" ref="R144" ca="1">_xll.RiskGamma($B$18,1/$C$18)</f>
        <v>100</v>
      </c>
      <c r="S144" s="7" cm="1">
        <f t="array" aca="1" ref="S144" ca="1">_xll.RiskUniform($B$21,$C$21)</f>
        <v>20</v>
      </c>
      <c r="T144" s="7">
        <f t="shared" ca="1" si="70"/>
        <v>11643.543756289255</v>
      </c>
      <c r="U144" s="27">
        <f t="shared" ca="1" si="54"/>
        <v>100</v>
      </c>
      <c r="V144" s="18">
        <f t="shared" ca="1" si="77"/>
        <v>11753.543756289255</v>
      </c>
      <c r="W144" s="6">
        <f t="shared" si="56"/>
        <v>120</v>
      </c>
      <c r="X144" s="6">
        <f t="shared" ca="1" si="41"/>
        <v>11873.543756289255</v>
      </c>
      <c r="Y144" s="19">
        <f t="shared" ca="1" si="42"/>
        <v>110</v>
      </c>
      <c r="Z144" s="26">
        <f t="shared" ca="1" si="43"/>
        <v>11873.543756289255</v>
      </c>
      <c r="AA144" s="7" cm="1">
        <f t="array" aca="1" ref="AA144" ca="1">_xll.RiskPert($B$27,$C$27,$D$27)</f>
        <v>99.666666666666671</v>
      </c>
      <c r="AB144" s="7">
        <f t="shared" ca="1" si="57"/>
        <v>11973.210422955921</v>
      </c>
      <c r="AC144" s="27">
        <f t="shared" ca="1" si="44"/>
        <v>0</v>
      </c>
      <c r="AD144" s="18" cm="1">
        <f t="array" aca="1" ref="AD144" ca="1">IF(MOD(ROW()-42, 8) = 0,INDEX(AB:AB,ROW()),INDEX(AF:AF,ROW()-1))</f>
        <v>12123.210422955921</v>
      </c>
      <c r="AE144" s="6" cm="1">
        <f t="array" aca="1" ref="AE144" ca="1">_xll.RiskUniform($B$30,$D$30)</f>
        <v>25</v>
      </c>
      <c r="AF144" s="6">
        <f t="shared" ca="1" si="71"/>
        <v>12148.210422955921</v>
      </c>
      <c r="AG144" s="19">
        <f t="shared" ca="1" si="45"/>
        <v>249.66666666666606</v>
      </c>
      <c r="AH144" s="97" t="str">
        <f t="shared" ca="1" si="46"/>
        <v>Stop,Reached</v>
      </c>
      <c r="AI144" s="100">
        <f t="shared" ca="1" si="58"/>
        <v>1848.2104229559209</v>
      </c>
      <c r="AJ144" s="102" cm="1">
        <f t="array" aca="1" ref="AJ144" ca="1">_xll.RiskBernoulli(0.02)</f>
        <v>0.02</v>
      </c>
      <c r="AK144" s="50" t="str">
        <f t="shared" ca="1" si="59"/>
        <v/>
      </c>
      <c r="AL144" s="50" t="str">
        <f t="shared" ca="1" si="47"/>
        <v/>
      </c>
      <c r="AM144" s="50" t="str">
        <f t="shared" ca="1" si="48"/>
        <v/>
      </c>
      <c r="AN144" s="50" t="str">
        <f t="shared" ca="1" si="49"/>
        <v/>
      </c>
      <c r="AO144" s="51" t="str">
        <f t="shared" ca="1" si="50"/>
        <v/>
      </c>
      <c r="AP144" s="50" t="str">
        <f t="shared" ca="1" si="51"/>
        <v/>
      </c>
      <c r="AQ144" s="50" t="str">
        <f t="shared" ca="1" si="75"/>
        <v/>
      </c>
      <c r="AR144" s="50">
        <f t="shared" ca="1" si="61"/>
        <v>1848.2104229559206</v>
      </c>
    </row>
    <row r="145" spans="2:44" x14ac:dyDescent="0.25">
      <c r="B145" s="10">
        <v>104</v>
      </c>
      <c r="C145" s="61" cm="1">
        <f t="array" aca="1" ref="C145" ca="1">_xll.RiskGamma(1,1/$B$5)</f>
        <v>100</v>
      </c>
      <c r="D145" s="29">
        <f t="shared" ca="1" si="62"/>
        <v>10400</v>
      </c>
      <c r="E145" s="20">
        <f t="shared" ca="1" si="63"/>
        <v>11430</v>
      </c>
      <c r="F145" s="21" cm="1">
        <f t="array" aca="1" ref="F145" ca="1">_xll.RiskPert($B$8,$E$8,$D$8)</f>
        <v>50</v>
      </c>
      <c r="G145" s="21">
        <f t="shared" ca="1" si="64"/>
        <v>11480</v>
      </c>
      <c r="H145" s="22">
        <f t="shared" ca="1" si="52"/>
        <v>1080</v>
      </c>
      <c r="I145" s="61">
        <f t="shared" ca="1" si="65"/>
        <v>11480</v>
      </c>
      <c r="J145" s="28" cm="1">
        <f t="array" aca="1" ref="J145" ca="1">_xll.RiskUniform(_xll.RiskSimtable($B$12:$B$13),_xll.RiskSimtable($D$12:$D$13))</f>
        <v>60</v>
      </c>
      <c r="K145" s="28">
        <f t="shared" ca="1" si="66"/>
        <v>11540</v>
      </c>
      <c r="L145" s="29">
        <f t="shared" ca="1" si="67"/>
        <v>0</v>
      </c>
      <c r="M145" s="20">
        <f t="shared" ca="1" si="72"/>
        <v>11540</v>
      </c>
      <c r="N145" s="21" cm="1">
        <f t="array" aca="1" ref="N145" ca="1">_xll.RiskWeibull($B$15,$C$15)</f>
        <v>93.543756289254645</v>
      </c>
      <c r="O145" s="21">
        <f t="shared" ca="1" si="68"/>
        <v>11633.543756289255</v>
      </c>
      <c r="P145" s="22">
        <f t="shared" ca="1" si="53"/>
        <v>0</v>
      </c>
      <c r="Q145" s="61">
        <f t="shared" ca="1" si="69"/>
        <v>11633.543756289255</v>
      </c>
      <c r="R145" s="28" cm="1">
        <f t="array" aca="1" ref="R145" ca="1">_xll.RiskGamma($B$18,1/$C$18)</f>
        <v>100</v>
      </c>
      <c r="S145" s="28" cm="1">
        <f t="array" aca="1" ref="S145" ca="1">_xll.RiskUniform($B$21,$C$21)</f>
        <v>20</v>
      </c>
      <c r="T145" s="28">
        <f t="shared" ca="1" si="70"/>
        <v>11753.543756289255</v>
      </c>
      <c r="U145" s="29">
        <f t="shared" ca="1" si="54"/>
        <v>100</v>
      </c>
      <c r="V145" s="20">
        <f t="shared" ca="1" si="77"/>
        <v>11753.543756289255</v>
      </c>
      <c r="W145" s="21">
        <f t="shared" si="56"/>
        <v>120</v>
      </c>
      <c r="X145" s="21">
        <f t="shared" ca="1" si="41"/>
        <v>11873.543756289255</v>
      </c>
      <c r="Y145" s="22">
        <f t="shared" ca="1" si="42"/>
        <v>0</v>
      </c>
      <c r="Z145" s="61">
        <f t="shared" ca="1" si="43"/>
        <v>11873.543756289255</v>
      </c>
      <c r="AA145" s="28" cm="1">
        <f t="array" aca="1" ref="AA145" ca="1">_xll.RiskPert($B$27,$C$27,$D$27)</f>
        <v>99.666666666666671</v>
      </c>
      <c r="AB145" s="28">
        <f t="shared" ca="1" si="57"/>
        <v>11973.210422955921</v>
      </c>
      <c r="AC145" s="29">
        <f t="shared" ca="1" si="44"/>
        <v>0</v>
      </c>
      <c r="AD145" s="20" cm="1">
        <f t="array" aca="1" ref="AD145" ca="1">IF(MOD(ROW()-42, 8) = 0,INDEX(AB:AB,ROW()),INDEX(AF:AF,ROW()-1))</f>
        <v>12148.210422955921</v>
      </c>
      <c r="AE145" s="21" cm="1">
        <f t="array" aca="1" ref="AE145" ca="1">_xll.RiskUniform($B$30,$D$30)</f>
        <v>25</v>
      </c>
      <c r="AF145" s="21">
        <f t="shared" ca="1" si="71"/>
        <v>12173.210422955921</v>
      </c>
      <c r="AG145" s="22">
        <f t="shared" ca="1" si="45"/>
        <v>274.66666666666606</v>
      </c>
      <c r="AH145" s="98" t="str">
        <f t="shared" ca="1" si="46"/>
        <v>Stop,Reached</v>
      </c>
      <c r="AI145" s="100">
        <f t="shared" ca="1" si="58"/>
        <v>1773.2104229559209</v>
      </c>
      <c r="AJ145" s="103" cm="1">
        <f t="array" aca="1" ref="AJ145" ca="1">_xll.RiskBernoulli(0.02)</f>
        <v>0.02</v>
      </c>
      <c r="AK145" s="52" t="str">
        <f t="shared" ca="1" si="59"/>
        <v/>
      </c>
      <c r="AL145" s="52" t="str">
        <f t="shared" ca="1" si="47"/>
        <v/>
      </c>
      <c r="AM145" s="52" t="str">
        <f t="shared" ca="1" si="48"/>
        <v/>
      </c>
      <c r="AN145" s="52" t="str">
        <f t="shared" ca="1" si="49"/>
        <v/>
      </c>
      <c r="AO145" s="53" t="str">
        <f t="shared" ca="1" si="50"/>
        <v/>
      </c>
      <c r="AP145" s="52" t="str">
        <f t="shared" ca="1" si="51"/>
        <v/>
      </c>
      <c r="AQ145" s="52" t="str">
        <f t="shared" ca="1" si="75"/>
        <v/>
      </c>
      <c r="AR145" s="52">
        <f t="shared" ca="1" si="61"/>
        <v>1773.2104229559206</v>
      </c>
    </row>
  </sheetData>
  <mergeCells count="20">
    <mergeCell ref="A1:I1"/>
    <mergeCell ref="B40:B41"/>
    <mergeCell ref="C40:D40"/>
    <mergeCell ref="E40:H40"/>
    <mergeCell ref="I40:L40"/>
    <mergeCell ref="A32:C32"/>
    <mergeCell ref="AJ40:AJ41"/>
    <mergeCell ref="AM40:AM41"/>
    <mergeCell ref="AN40:AN41"/>
    <mergeCell ref="M40:P40"/>
    <mergeCell ref="Q40:U40"/>
    <mergeCell ref="V40:Y40"/>
    <mergeCell ref="Z40:AC40"/>
    <mergeCell ref="AQ40:AQ41"/>
    <mergeCell ref="AR40:AR41"/>
    <mergeCell ref="AK37:AR39"/>
    <mergeCell ref="AD40:AG40"/>
    <mergeCell ref="AK40:AK41"/>
    <mergeCell ref="AL40:AL41"/>
    <mergeCell ref="AO40:AO4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83EF-2BCB-4C31-A9A1-1306992C4043}">
  <dimension ref="A1:AR145"/>
  <sheetViews>
    <sheetView topLeftCell="A18" zoomScale="70" zoomScaleNormal="70" workbookViewId="0">
      <selection activeCell="O27" sqref="O27"/>
    </sheetView>
  </sheetViews>
  <sheetFormatPr defaultRowHeight="15" x14ac:dyDescent="0.25"/>
  <cols>
    <col min="1" max="1" width="128.85546875" bestFit="1" customWidth="1"/>
    <col min="2" max="2" width="11.28515625" bestFit="1" customWidth="1"/>
    <col min="3" max="3" width="15.5703125" bestFit="1" customWidth="1"/>
    <col min="4" max="4" width="16.28515625" bestFit="1" customWidth="1"/>
    <col min="5" max="5" width="13" bestFit="1" customWidth="1"/>
    <col min="6" max="6" width="12.140625" bestFit="1" customWidth="1"/>
    <col min="7" max="7" width="10.7109375" customWidth="1"/>
    <col min="8" max="8" width="12.5703125" customWidth="1"/>
    <col min="9" max="9" width="33.140625" bestFit="1" customWidth="1"/>
    <col min="10" max="10" width="24.140625" customWidth="1"/>
    <col min="11" max="11" width="11.42578125" customWidth="1"/>
    <col min="12" max="12" width="10.140625" customWidth="1"/>
    <col min="13" max="13" width="31.7109375" bestFit="1" customWidth="1"/>
    <col min="14" max="14" width="15.7109375" bestFit="1" customWidth="1"/>
    <col min="15" max="15" width="11.28515625" bestFit="1" customWidth="1"/>
    <col min="17" max="17" width="61.28515625" bestFit="1" customWidth="1"/>
    <col min="18" max="19" width="20.28515625" bestFit="1" customWidth="1"/>
    <col min="20" max="20" width="10.140625" bestFit="1" customWidth="1"/>
    <col min="21" max="22" width="11.140625" customWidth="1"/>
    <col min="23" max="23" width="17.7109375" bestFit="1" customWidth="1"/>
    <col min="24" max="24" width="12.42578125" customWidth="1"/>
    <col min="25" max="25" width="11.42578125" customWidth="1"/>
    <col min="26" max="26" width="34.42578125" bestFit="1" customWidth="1"/>
    <col min="27" max="27" width="18.5703125" bestFit="1" customWidth="1"/>
    <col min="28" max="28" width="11.42578125" customWidth="1"/>
    <col min="30" max="30" width="42.28515625" bestFit="1" customWidth="1"/>
    <col min="31" max="31" width="18.5703125" bestFit="1" customWidth="1"/>
    <col min="32" max="32" width="9.7109375" bestFit="1" customWidth="1"/>
    <col min="34" max="34" width="31" bestFit="1" customWidth="1"/>
    <col min="35" max="35" width="25.7109375" bestFit="1" customWidth="1"/>
    <col min="36" max="36" width="25.7109375" customWidth="1"/>
    <col min="37" max="37" width="38.85546875" bestFit="1" customWidth="1"/>
    <col min="38" max="38" width="24.140625" bestFit="1" customWidth="1"/>
    <col min="39" max="40" width="35.140625" bestFit="1" customWidth="1"/>
    <col min="41" max="41" width="26.42578125" bestFit="1" customWidth="1"/>
    <col min="42" max="42" width="17.85546875" bestFit="1" customWidth="1"/>
    <col min="43" max="43" width="23.42578125" bestFit="1" customWidth="1"/>
    <col min="44" max="44" width="37.85546875" bestFit="1" customWidth="1"/>
    <col min="45" max="45" width="69.7109375" bestFit="1" customWidth="1"/>
  </cols>
  <sheetData>
    <row r="1" spans="1:22" ht="16.5" thickBot="1" x14ac:dyDescent="0.3">
      <c r="A1" s="128" t="s">
        <v>15</v>
      </c>
      <c r="B1" s="129"/>
      <c r="C1" s="129"/>
      <c r="D1" s="129"/>
      <c r="E1" s="129"/>
      <c r="F1" s="129"/>
      <c r="G1" s="129"/>
      <c r="H1" s="129"/>
      <c r="I1" s="141"/>
    </row>
    <row r="2" spans="1:22" ht="15.75" thickBot="1" x14ac:dyDescent="0.3"/>
    <row r="3" spans="1:22" x14ac:dyDescent="0.25">
      <c r="A3" s="84"/>
      <c r="B3" s="85" t="s">
        <v>17</v>
      </c>
      <c r="C3" s="85" t="s">
        <v>18</v>
      </c>
      <c r="D3" s="85" t="s">
        <v>19</v>
      </c>
      <c r="E3" s="85" t="s">
        <v>48</v>
      </c>
      <c r="F3" s="85" t="s">
        <v>25</v>
      </c>
      <c r="G3" s="85" t="s">
        <v>20</v>
      </c>
      <c r="H3" s="85"/>
      <c r="I3" s="86" t="s">
        <v>21</v>
      </c>
    </row>
    <row r="4" spans="1:22" ht="15.75" thickBot="1" x14ac:dyDescent="0.3">
      <c r="A4" s="87" t="s">
        <v>16</v>
      </c>
      <c r="B4" s="35" t="s">
        <v>23</v>
      </c>
      <c r="C4" s="35"/>
      <c r="D4" s="35"/>
      <c r="E4" s="35"/>
      <c r="F4" s="35" t="s">
        <v>26</v>
      </c>
      <c r="G4" s="35"/>
      <c r="H4" s="35"/>
      <c r="I4" s="76"/>
    </row>
    <row r="5" spans="1:22" ht="15.75" thickBot="1" x14ac:dyDescent="0.3">
      <c r="A5" s="87"/>
      <c r="B5" s="35">
        <f>1/100</f>
        <v>0.01</v>
      </c>
      <c r="C5" s="35"/>
      <c r="D5" s="35"/>
      <c r="E5" s="35"/>
      <c r="F5" s="35">
        <v>100</v>
      </c>
      <c r="G5" s="35" t="s">
        <v>22</v>
      </c>
      <c r="H5" s="35"/>
      <c r="I5" s="88" t="s">
        <v>24</v>
      </c>
      <c r="J5" s="1"/>
      <c r="Q5" s="70" t="s">
        <v>91</v>
      </c>
      <c r="R5" s="71"/>
      <c r="S5" s="72" t="s">
        <v>9</v>
      </c>
      <c r="T5" s="73" t="s">
        <v>162</v>
      </c>
      <c r="U5" s="74" t="s">
        <v>163</v>
      </c>
      <c r="V5" s="74" t="s">
        <v>164</v>
      </c>
    </row>
    <row r="6" spans="1:22" ht="15.75" thickBot="1" x14ac:dyDescent="0.3">
      <c r="A6" s="89"/>
      <c r="B6" s="90"/>
      <c r="C6" s="90"/>
      <c r="D6" s="90"/>
      <c r="E6" s="90"/>
      <c r="F6" s="90"/>
      <c r="G6" s="90"/>
      <c r="H6" s="90"/>
      <c r="I6" s="91"/>
      <c r="J6" s="1"/>
      <c r="Q6" s="75" t="s">
        <v>97</v>
      </c>
      <c r="R6" s="35" cm="1">
        <f t="array" aca="1" ref="R6" ca="1">_xll.RiskOutput("1) Mean Samples Processed in a Week")+COUNTIF(AH42:AH201,"Not Yet")</f>
        <v>80</v>
      </c>
      <c r="S6" s="76" t="s">
        <v>132</v>
      </c>
      <c r="T6" s="75" cm="1">
        <f t="array" aca="1" ref="T6" ca="1">_xll.RiskMean(R6)</f>
        <v>78.190399999999997</v>
      </c>
      <c r="U6" s="77" cm="1">
        <f t="array" aca="1" ref="U6" ca="1">_xll.RiskPercentile(R6,0.05)</f>
        <v>72</v>
      </c>
      <c r="V6" s="76" cm="1">
        <f t="array" aca="1" ref="V6" ca="1">_xll.RiskPercentile(R6,0.95)</f>
        <v>80</v>
      </c>
    </row>
    <row r="7" spans="1:22" x14ac:dyDescent="0.25">
      <c r="A7" s="64"/>
      <c r="B7" s="65" t="s">
        <v>28</v>
      </c>
      <c r="C7" s="65" t="s">
        <v>30</v>
      </c>
      <c r="D7" s="65" t="s">
        <v>29</v>
      </c>
      <c r="E7" s="65" t="s">
        <v>1</v>
      </c>
      <c r="F7" s="65" t="s">
        <v>49</v>
      </c>
      <c r="G7" s="65"/>
      <c r="H7" s="65"/>
      <c r="I7" s="66"/>
      <c r="Q7" s="78" t="s">
        <v>98</v>
      </c>
      <c r="R7" s="7" cm="1">
        <f t="array" aca="1" ref="R7" ca="1">_xll.RiskOutput()+COUNTIF(AP42:AP201,1)</f>
        <v>0</v>
      </c>
      <c r="S7" s="79" t="s">
        <v>133</v>
      </c>
      <c r="T7" s="78" cm="1">
        <f t="array" aca="1" ref="T7" ca="1">_xll.RiskMean(R7)</f>
        <v>1.5625</v>
      </c>
      <c r="U7" s="45" cm="1">
        <f t="array" aca="1" ref="U7" ca="1">_xll.RiskPercentile(R7,0.05)</f>
        <v>0</v>
      </c>
      <c r="V7" s="76" cm="1">
        <f t="array" aca="1" ref="V7" ca="1">_xll.RiskPercentile(R7,0.95)</f>
        <v>4</v>
      </c>
    </row>
    <row r="8" spans="1:22" x14ac:dyDescent="0.25">
      <c r="A8" s="67" t="s">
        <v>27</v>
      </c>
      <c r="B8">
        <v>40</v>
      </c>
      <c r="C8">
        <v>50</v>
      </c>
      <c r="D8">
        <v>70</v>
      </c>
      <c r="E8">
        <f>B36</f>
        <v>47.5</v>
      </c>
      <c r="F8">
        <v>50</v>
      </c>
      <c r="G8" t="s">
        <v>22</v>
      </c>
      <c r="I8" s="92" t="s">
        <v>34</v>
      </c>
      <c r="J8" s="1"/>
      <c r="Q8" s="78" t="s">
        <v>95</v>
      </c>
      <c r="R8" s="7" cm="1">
        <f t="array" aca="1" ref="R8" ca="1">_xll.RiskOutput()+(SUM(AK42:AK201)/R6)</f>
        <v>1435.71042295592</v>
      </c>
      <c r="S8" s="79" t="s">
        <v>134</v>
      </c>
      <c r="T8" s="78" cm="1">
        <f t="array" aca="1" ref="T8" ca="1">_xll.RiskMean(R8)</f>
        <v>1709.1575169291291</v>
      </c>
      <c r="U8" s="45" cm="1">
        <f t="array" aca="1" ref="U8" ca="1">_xll.RiskPercentile(R8,0.05)</f>
        <v>1285.5624602908515</v>
      </c>
      <c r="V8" s="76" cm="1">
        <f t="array" aca="1" ref="V8" ca="1">_xll.RiskPercentile(R8,0.95)</f>
        <v>2293.2199972161875</v>
      </c>
    </row>
    <row r="9" spans="1:22" x14ac:dyDescent="0.25">
      <c r="A9" s="67"/>
      <c r="I9" s="92"/>
      <c r="J9" s="1"/>
      <c r="Q9" s="78" t="s">
        <v>166</v>
      </c>
      <c r="R9" s="7" cm="1">
        <f t="array" aca="1" ref="R9" ca="1">_xll.RiskOutput()+SUM(AQ42:AQ201)/R6*100</f>
        <v>51.249999999999993</v>
      </c>
      <c r="S9" s="76" t="s">
        <v>94</v>
      </c>
      <c r="T9" s="78" cm="1">
        <f t="array" aca="1" ref="T9" ca="1">_xll.RiskMean(R9)</f>
        <v>36.674660618736418</v>
      </c>
      <c r="U9" s="45" cm="1">
        <f t="array" aca="1" ref="U9" ca="1">_xll.RiskPercentile(R9,0.05)</f>
        <v>10.843373493975903</v>
      </c>
      <c r="V9" s="76" cm="1">
        <f t="array" aca="1" ref="V9" ca="1">_xll.RiskPercentile(R9,0.95)</f>
        <v>71.428571428571431</v>
      </c>
    </row>
    <row r="10" spans="1:22" ht="15.75" thickBot="1" x14ac:dyDescent="0.3">
      <c r="A10" s="68"/>
      <c r="B10" s="69"/>
      <c r="C10" s="69"/>
      <c r="D10" s="69"/>
      <c r="E10" s="69"/>
      <c r="F10" s="69"/>
      <c r="G10" s="69"/>
      <c r="H10" s="69"/>
      <c r="I10" s="93"/>
      <c r="J10" s="1"/>
      <c r="Q10" s="78" t="s">
        <v>157</v>
      </c>
      <c r="R10" s="35" cm="1">
        <f t="array" aca="1" ref="R10" ca="1">_xll.RiskOutput()+SUM(AQ42:AQ201)</f>
        <v>41</v>
      </c>
      <c r="S10" s="76"/>
      <c r="T10" s="78" cm="1">
        <f t="array" aca="1" ref="T10" ca="1">_xll.RiskMean(R10)</f>
        <v>28.334299999999999</v>
      </c>
      <c r="U10" s="45" cm="1">
        <f t="array" aca="1" ref="U10" ca="1">_xll.RiskPercentile(R10,0.05)</f>
        <v>8</v>
      </c>
      <c r="V10" s="76" cm="1">
        <f t="array" aca="1" ref="V10" ca="1">_xll.RiskPercentile(R10,0.95)</f>
        <v>53</v>
      </c>
    </row>
    <row r="11" spans="1:22" x14ac:dyDescent="0.25">
      <c r="A11" s="84"/>
      <c r="B11" s="85" t="s">
        <v>28</v>
      </c>
      <c r="C11" s="85"/>
      <c r="D11" s="85" t="s">
        <v>29</v>
      </c>
      <c r="E11" s="85"/>
      <c r="F11" s="85" t="s">
        <v>50</v>
      </c>
      <c r="G11" s="85"/>
      <c r="H11" s="85"/>
      <c r="I11" s="86"/>
      <c r="L11" s="2"/>
      <c r="Q11" s="78" t="s">
        <v>106</v>
      </c>
      <c r="R11" s="35" cm="1">
        <f t="array" aca="1" ref="R11" ca="1">_xll.RiskOutput("Mean Wait Time of CSI")+(SUM(AL42:AL200)/R6)</f>
        <v>445</v>
      </c>
      <c r="S11" s="76" t="s">
        <v>134</v>
      </c>
      <c r="T11" s="78" cm="1">
        <f t="array" aca="1" ref="T11" ca="1">_xll.RiskMean(R11)</f>
        <v>700.23612990881406</v>
      </c>
      <c r="U11" s="45" cm="1">
        <f t="array" aca="1" ref="U11" ca="1">_xll.RiskPercentile(R11,0.05)</f>
        <v>253.42264161745925</v>
      </c>
      <c r="V11" s="76" cm="1">
        <f t="array" aca="1" ref="V11" ca="1">_xll.RiskPercentile(R11,0.95)</f>
        <v>1297.7417797314629</v>
      </c>
    </row>
    <row r="12" spans="1:22" x14ac:dyDescent="0.25">
      <c r="A12" s="87" t="s">
        <v>35</v>
      </c>
      <c r="B12" s="35">
        <v>50</v>
      </c>
      <c r="C12" s="35"/>
      <c r="D12" s="35">
        <v>70</v>
      </c>
      <c r="E12" s="35"/>
      <c r="F12" s="35">
        <v>60</v>
      </c>
      <c r="G12" s="35" t="s">
        <v>22</v>
      </c>
      <c r="H12" s="35"/>
      <c r="I12" s="76" t="s">
        <v>36</v>
      </c>
      <c r="J12" s="1"/>
      <c r="Q12" s="78" t="s">
        <v>107</v>
      </c>
      <c r="R12" s="35" cm="1">
        <f t="array" aca="1" ref="R12" ca="1">_xll.RiskOutput("Mean Wait Time Sample Prep")+(SUM(AM42:AM200)/R6)</f>
        <v>100</v>
      </c>
      <c r="S12" s="76" t="s">
        <v>134</v>
      </c>
      <c r="T12" s="78" cm="1">
        <f t="array" aca="1" ref="T12" ca="1">_xll.RiskMean(R12)</f>
        <v>99.982256828331174</v>
      </c>
      <c r="U12" s="45" cm="1">
        <f t="array" aca="1" ref="U12" ca="1">_xll.RiskPercentile(R12,0.05)</f>
        <v>91.750173725822805</v>
      </c>
      <c r="V12" s="76" cm="1">
        <f t="array" aca="1" ref="V12" ca="1">_xll.RiskPercentile(R12,0.95)</f>
        <v>108.31250450163131</v>
      </c>
    </row>
    <row r="13" spans="1:22" ht="15.75" thickBot="1" x14ac:dyDescent="0.3">
      <c r="A13" s="89"/>
      <c r="B13" s="90"/>
      <c r="C13" s="90"/>
      <c r="D13" s="90"/>
      <c r="E13" s="90"/>
      <c r="F13" s="90"/>
      <c r="G13" s="90"/>
      <c r="H13" s="90"/>
      <c r="I13" s="91"/>
      <c r="Q13" s="78" t="s">
        <v>108</v>
      </c>
      <c r="R13" s="35" cm="1">
        <f t="array" aca="1" ref="R13" ca="1">_xll.RiskOutput("Mean Wait time DNA Sequencing")+(SUM(AN42:AN201)/R6)</f>
        <v>385</v>
      </c>
      <c r="S13" s="76" t="s">
        <v>134</v>
      </c>
      <c r="T13" s="78" cm="1">
        <f t="array" aca="1" ref="T13" ca="1">_xll.RiskMean(R13)</f>
        <v>401.63717888801659</v>
      </c>
      <c r="U13" s="45" cm="1">
        <f t="array" aca="1" ref="U13" ca="1">_xll.RiskPercentile(R13,0.05)</f>
        <v>368.10903510921287</v>
      </c>
      <c r="V13" s="76" cm="1">
        <f t="array" aca="1" ref="V13" ca="1">_xll.RiskPercentile(R13,0.95)</f>
        <v>449.71260386540644</v>
      </c>
    </row>
    <row r="14" spans="1:22" ht="15.75" thickBot="1" x14ac:dyDescent="0.3">
      <c r="A14" s="64" t="s">
        <v>37</v>
      </c>
      <c r="B14" s="65" t="s">
        <v>38</v>
      </c>
      <c r="C14" s="65" t="s">
        <v>39</v>
      </c>
      <c r="D14" s="65"/>
      <c r="E14" s="65"/>
      <c r="F14" s="65" t="s">
        <v>52</v>
      </c>
      <c r="G14" s="65"/>
      <c r="H14" s="65"/>
      <c r="I14" s="66"/>
      <c r="Q14" s="80" t="s">
        <v>109</v>
      </c>
      <c r="R14" s="81" cm="1">
        <f t="array" aca="1" ref="R14" ca="1">_xll.RiskOutput("Mean Wait time Sample Validation")+(SUM(AO42:AO200)/R6)</f>
        <v>187.1666666666668</v>
      </c>
      <c r="S14" s="82" t="s">
        <v>134</v>
      </c>
      <c r="T14" s="80" cm="1">
        <f t="array" aca="1" ref="T14" ca="1">_xll.RiskMean(R14)</f>
        <v>186.92497171172528</v>
      </c>
      <c r="U14" s="83" cm="1">
        <f t="array" aca="1" ref="U14" ca="1">_xll.RiskPercentile(R14,0.05)</f>
        <v>180.43636366547412</v>
      </c>
      <c r="V14" s="82" cm="1">
        <f t="array" aca="1" ref="V14" ca="1">_xll.RiskPercentile(R14,0.95)</f>
        <v>193.21822042887283</v>
      </c>
    </row>
    <row r="15" spans="1:22" x14ac:dyDescent="0.25">
      <c r="A15" s="67"/>
      <c r="B15">
        <v>7</v>
      </c>
      <c r="C15">
        <v>100</v>
      </c>
      <c r="F15">
        <v>93.54</v>
      </c>
      <c r="I15" s="92" t="s">
        <v>40</v>
      </c>
      <c r="J15" s="1"/>
    </row>
    <row r="16" spans="1:22" ht="15.75" thickBot="1" x14ac:dyDescent="0.3">
      <c r="A16" s="68"/>
      <c r="B16" s="69"/>
      <c r="C16" s="69"/>
      <c r="D16" s="69"/>
      <c r="E16" s="69"/>
      <c r="F16" s="69"/>
      <c r="G16" s="69"/>
      <c r="H16" s="69"/>
      <c r="I16" s="93"/>
      <c r="J16" s="1"/>
    </row>
    <row r="17" spans="1:18" x14ac:dyDescent="0.25">
      <c r="A17" s="84"/>
      <c r="B17" s="85" t="s">
        <v>42</v>
      </c>
      <c r="C17" s="85" t="s">
        <v>43</v>
      </c>
      <c r="D17" s="85"/>
      <c r="E17" s="85"/>
      <c r="F17" s="85" t="s">
        <v>53</v>
      </c>
      <c r="G17" s="85"/>
      <c r="H17" s="85"/>
      <c r="I17" s="86"/>
    </row>
    <row r="18" spans="1:18" x14ac:dyDescent="0.25">
      <c r="A18" s="87" t="s">
        <v>41</v>
      </c>
      <c r="B18" s="35">
        <v>5</v>
      </c>
      <c r="C18" s="35">
        <f>1/20</f>
        <v>0.05</v>
      </c>
      <c r="D18" s="35"/>
      <c r="E18" s="35"/>
      <c r="F18" s="35">
        <v>100</v>
      </c>
      <c r="G18" s="35" t="s">
        <v>22</v>
      </c>
      <c r="H18" s="35"/>
      <c r="I18" s="76" t="s">
        <v>44</v>
      </c>
      <c r="J18" s="1"/>
    </row>
    <row r="19" spans="1:18" ht="15.75" thickBot="1" x14ac:dyDescent="0.3">
      <c r="A19" s="89"/>
      <c r="B19" s="90"/>
      <c r="C19" s="90"/>
      <c r="D19" s="90"/>
      <c r="E19" s="90"/>
      <c r="F19" s="90"/>
      <c r="G19" s="90"/>
      <c r="H19" s="90"/>
      <c r="I19" s="91"/>
      <c r="J19" s="1"/>
    </row>
    <row r="20" spans="1:18" x14ac:dyDescent="0.25">
      <c r="A20" s="64"/>
      <c r="B20" s="65" t="s">
        <v>45</v>
      </c>
      <c r="C20" s="65" t="s">
        <v>46</v>
      </c>
      <c r="D20" s="65"/>
      <c r="E20" s="65"/>
      <c r="F20" s="65" t="s">
        <v>54</v>
      </c>
      <c r="G20" s="65"/>
      <c r="H20" s="65"/>
      <c r="I20" s="66"/>
    </row>
    <row r="21" spans="1:18" x14ac:dyDescent="0.25">
      <c r="A21" s="67" t="s">
        <v>51</v>
      </c>
      <c r="B21">
        <v>15</v>
      </c>
      <c r="C21">
        <v>25</v>
      </c>
      <c r="F21">
        <v>20</v>
      </c>
      <c r="G21" t="s">
        <v>22</v>
      </c>
      <c r="I21" s="92" t="s">
        <v>47</v>
      </c>
      <c r="J21" s="1"/>
      <c r="R21" s="33"/>
    </row>
    <row r="22" spans="1:18" ht="15.75" thickBot="1" x14ac:dyDescent="0.3">
      <c r="A22" s="68"/>
      <c r="B22" s="69"/>
      <c r="C22" s="69"/>
      <c r="D22" s="69"/>
      <c r="E22" s="69"/>
      <c r="F22" s="69"/>
      <c r="G22" s="69"/>
      <c r="H22" s="69"/>
      <c r="I22" s="62"/>
      <c r="R22" s="33"/>
    </row>
    <row r="23" spans="1:18" x14ac:dyDescent="0.25">
      <c r="A23" s="84" t="s">
        <v>55</v>
      </c>
      <c r="B23" s="85"/>
      <c r="C23" s="85"/>
      <c r="D23" s="85"/>
      <c r="E23" s="85"/>
      <c r="F23" s="85" t="s">
        <v>56</v>
      </c>
      <c r="G23" s="85"/>
      <c r="H23" s="85"/>
      <c r="I23" s="86"/>
      <c r="R23" s="33"/>
    </row>
    <row r="24" spans="1:18" x14ac:dyDescent="0.25">
      <c r="A24" s="87"/>
      <c r="B24" s="35"/>
      <c r="C24" s="35"/>
      <c r="D24" s="35"/>
      <c r="E24" s="35"/>
      <c r="F24" s="35">
        <v>120</v>
      </c>
      <c r="G24" s="35" t="s">
        <v>22</v>
      </c>
      <c r="H24" s="35"/>
      <c r="I24" s="76" t="s">
        <v>57</v>
      </c>
      <c r="R24" s="33"/>
    </row>
    <row r="25" spans="1:18" ht="15.75" thickBot="1" x14ac:dyDescent="0.3">
      <c r="A25" s="89"/>
      <c r="B25" s="90"/>
      <c r="C25" s="90"/>
      <c r="D25" s="90"/>
      <c r="E25" s="90"/>
      <c r="F25" s="90"/>
      <c r="G25" s="90"/>
      <c r="H25" s="90"/>
      <c r="I25" s="91"/>
    </row>
    <row r="26" spans="1:18" x14ac:dyDescent="0.25">
      <c r="A26" s="64" t="s">
        <v>58</v>
      </c>
      <c r="B26" s="65" t="s">
        <v>45</v>
      </c>
      <c r="C26" s="65" t="s">
        <v>59</v>
      </c>
      <c r="D26" s="65" t="s">
        <v>46</v>
      </c>
      <c r="E26" s="65"/>
      <c r="F26" s="65" t="s">
        <v>60</v>
      </c>
      <c r="G26" s="65"/>
      <c r="H26" s="65"/>
      <c r="I26" s="66"/>
    </row>
    <row r="27" spans="1:18" x14ac:dyDescent="0.25">
      <c r="A27" s="67"/>
      <c r="B27">
        <v>75</v>
      </c>
      <c r="C27">
        <v>97</v>
      </c>
      <c r="D27">
        <v>135</v>
      </c>
      <c r="F27">
        <v>99.67</v>
      </c>
      <c r="G27" t="s">
        <v>22</v>
      </c>
      <c r="I27" s="92" t="s">
        <v>61</v>
      </c>
      <c r="J27" s="1"/>
    </row>
    <row r="28" spans="1:18" ht="15.75" thickBot="1" x14ac:dyDescent="0.3">
      <c r="A28" s="111" t="s">
        <v>159</v>
      </c>
      <c r="B28" s="110">
        <f>B27*0.8</f>
        <v>60</v>
      </c>
      <c r="C28" s="110">
        <f t="shared" ref="C28:D28" si="0">C27*0.8</f>
        <v>77.600000000000009</v>
      </c>
      <c r="D28" s="109">
        <f t="shared" si="0"/>
        <v>108</v>
      </c>
      <c r="E28" s="69"/>
      <c r="F28" s="69"/>
      <c r="G28" s="69"/>
      <c r="H28" s="69"/>
      <c r="I28" s="62"/>
    </row>
    <row r="29" spans="1:18" x14ac:dyDescent="0.25">
      <c r="A29" s="84" t="s">
        <v>62</v>
      </c>
      <c r="B29" s="85" t="s">
        <v>45</v>
      </c>
      <c r="C29" s="85"/>
      <c r="D29" s="85" t="s">
        <v>46</v>
      </c>
      <c r="E29" s="85"/>
      <c r="F29" s="85" t="s">
        <v>63</v>
      </c>
      <c r="G29" s="85"/>
      <c r="H29" s="85"/>
      <c r="I29" s="86"/>
      <c r="K29" t="s">
        <v>87</v>
      </c>
    </row>
    <row r="30" spans="1:18" x14ac:dyDescent="0.25">
      <c r="A30" s="87"/>
      <c r="B30" s="35">
        <v>20</v>
      </c>
      <c r="C30" s="35"/>
      <c r="D30" s="35">
        <v>30</v>
      </c>
      <c r="E30" s="35"/>
      <c r="F30" s="35">
        <v>25</v>
      </c>
      <c r="G30" s="35" t="s">
        <v>22</v>
      </c>
      <c r="H30" s="35"/>
      <c r="I30" s="76" t="s">
        <v>64</v>
      </c>
      <c r="J30" s="1"/>
    </row>
    <row r="31" spans="1:18" ht="15.75" thickBot="1" x14ac:dyDescent="0.3">
      <c r="A31" s="89"/>
      <c r="B31" s="90"/>
      <c r="C31" s="90"/>
      <c r="D31" s="90"/>
      <c r="E31" s="90"/>
      <c r="F31" s="90"/>
      <c r="G31" s="90"/>
      <c r="H31" s="90"/>
      <c r="I31" s="91"/>
    </row>
    <row r="32" spans="1:18" ht="15.75" thickBot="1" x14ac:dyDescent="0.3">
      <c r="A32" s="138" t="s">
        <v>73</v>
      </c>
      <c r="B32" s="139"/>
      <c r="C32" s="140"/>
    </row>
    <row r="33" spans="1:44" x14ac:dyDescent="0.25">
      <c r="A33" s="64" t="s">
        <v>31</v>
      </c>
      <c r="B33" s="65"/>
      <c r="C33" s="66"/>
    </row>
    <row r="34" spans="1:44" x14ac:dyDescent="0.25">
      <c r="A34" s="67" t="s">
        <v>72</v>
      </c>
      <c r="C34" s="63"/>
      <c r="AK34" s="33"/>
    </row>
    <row r="35" spans="1:44" ht="15.75" x14ac:dyDescent="0.25">
      <c r="A35" s="67" t="s">
        <v>32</v>
      </c>
      <c r="C35" s="63"/>
      <c r="I35" s="105"/>
      <c r="J35" s="105"/>
      <c r="K35" s="105"/>
      <c r="L35" s="105"/>
      <c r="M35" s="105" t="s">
        <v>88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</row>
    <row r="36" spans="1:44" ht="16.5" thickBot="1" x14ac:dyDescent="0.3">
      <c r="A36" s="67" t="s">
        <v>33</v>
      </c>
      <c r="B36">
        <f>190/4</f>
        <v>47.5</v>
      </c>
      <c r="C36" s="63" t="s">
        <v>90</v>
      </c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</row>
    <row r="37" spans="1:44" ht="15" customHeight="1" x14ac:dyDescent="0.25">
      <c r="A37" s="67" t="s">
        <v>89</v>
      </c>
      <c r="B37">
        <v>10080</v>
      </c>
      <c r="C37" s="63" t="s">
        <v>90</v>
      </c>
      <c r="I37" s="105" t="s">
        <v>82</v>
      </c>
      <c r="J37" s="105"/>
      <c r="K37" s="105"/>
      <c r="L37" s="105"/>
      <c r="M37" s="105">
        <f ca="1">F42+H42+J42+L42+N42+P42+R42+S42+U42+W42+Y42+AA42+AC42+AE42+AG42</f>
        <v>1587.8770896225881</v>
      </c>
      <c r="N37" s="105"/>
      <c r="O37" s="105"/>
      <c r="P37" s="105"/>
      <c r="Q37" s="105"/>
      <c r="R37" s="105"/>
      <c r="S37" s="105"/>
      <c r="T37" s="105"/>
      <c r="U37" s="105"/>
      <c r="V37" s="105" t="s">
        <v>83</v>
      </c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32" t="s">
        <v>105</v>
      </c>
      <c r="AL37" s="133"/>
      <c r="AM37" s="133"/>
      <c r="AN37" s="133"/>
      <c r="AO37" s="133"/>
      <c r="AP37" s="133"/>
      <c r="AQ37" s="133"/>
      <c r="AR37" s="133"/>
    </row>
    <row r="38" spans="1:44" ht="15" customHeight="1" thickBot="1" x14ac:dyDescent="0.3">
      <c r="A38" s="68" t="s">
        <v>93</v>
      </c>
      <c r="B38" s="69">
        <f>2/100</f>
        <v>0.02</v>
      </c>
      <c r="C38" s="62" t="s">
        <v>94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34"/>
      <c r="AL38" s="135"/>
      <c r="AM38" s="135"/>
      <c r="AN38" s="135"/>
      <c r="AO38" s="135"/>
      <c r="AP38" s="135"/>
      <c r="AQ38" s="135"/>
      <c r="AR38" s="135"/>
    </row>
    <row r="39" spans="1:44" ht="15" customHeight="1" thickBot="1" x14ac:dyDescent="0.3">
      <c r="B39" s="54"/>
      <c r="C39" s="54"/>
      <c r="D39" s="54"/>
      <c r="E39" s="54"/>
      <c r="F39" s="54"/>
      <c r="G39" s="54"/>
      <c r="H39" s="54"/>
      <c r="I39" s="105"/>
      <c r="J39" s="105"/>
      <c r="K39" s="105" t="s">
        <v>85</v>
      </c>
      <c r="L39" s="105"/>
      <c r="M39" s="105"/>
      <c r="N39" s="105"/>
      <c r="O39" s="105"/>
      <c r="P39" s="105" t="s">
        <v>84</v>
      </c>
      <c r="Q39" s="105"/>
      <c r="R39" s="105"/>
      <c r="S39" s="105"/>
      <c r="T39" s="105"/>
      <c r="U39" s="105" t="s">
        <v>100</v>
      </c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 t="s">
        <v>86</v>
      </c>
      <c r="AH39" s="105"/>
      <c r="AI39" s="105"/>
      <c r="AJ39" s="105"/>
      <c r="AK39" s="136"/>
      <c r="AL39" s="137"/>
      <c r="AM39" s="137"/>
      <c r="AN39" s="137"/>
      <c r="AO39" s="137"/>
      <c r="AP39" s="137"/>
      <c r="AQ39" s="137"/>
      <c r="AR39" s="137"/>
    </row>
    <row r="40" spans="1:44" ht="15" customHeight="1" x14ac:dyDescent="0.25">
      <c r="B40" s="159" t="s">
        <v>65</v>
      </c>
      <c r="C40" s="161" t="s">
        <v>16</v>
      </c>
      <c r="D40" s="162"/>
      <c r="E40" s="161" t="s">
        <v>27</v>
      </c>
      <c r="F40" s="163"/>
      <c r="G40" s="163"/>
      <c r="H40" s="162"/>
      <c r="I40" s="161" t="s">
        <v>35</v>
      </c>
      <c r="J40" s="163"/>
      <c r="K40" s="163"/>
      <c r="L40" s="162"/>
      <c r="M40" s="161" t="s">
        <v>74</v>
      </c>
      <c r="N40" s="163"/>
      <c r="O40" s="163"/>
      <c r="P40" s="162"/>
      <c r="Q40" s="161" t="s">
        <v>75</v>
      </c>
      <c r="R40" s="163"/>
      <c r="S40" s="163"/>
      <c r="T40" s="163"/>
      <c r="U40" s="164"/>
      <c r="V40" s="161" t="s">
        <v>76</v>
      </c>
      <c r="W40" s="163"/>
      <c r="X40" s="163"/>
      <c r="Y40" s="162"/>
      <c r="Z40" s="161" t="s">
        <v>79</v>
      </c>
      <c r="AA40" s="163"/>
      <c r="AB40" s="163"/>
      <c r="AC40" s="162"/>
      <c r="AD40" s="161" t="s">
        <v>80</v>
      </c>
      <c r="AE40" s="163"/>
      <c r="AF40" s="163"/>
      <c r="AG40" s="162"/>
      <c r="AH40" s="55" t="s">
        <v>92</v>
      </c>
      <c r="AI40" s="56" t="s">
        <v>81</v>
      </c>
      <c r="AJ40" s="57" t="s">
        <v>140</v>
      </c>
      <c r="AK40" s="157" t="s">
        <v>99</v>
      </c>
      <c r="AL40" s="157" t="s">
        <v>101</v>
      </c>
      <c r="AM40" s="157" t="s">
        <v>102</v>
      </c>
      <c r="AN40" s="157" t="s">
        <v>103</v>
      </c>
      <c r="AO40" s="157" t="s">
        <v>104</v>
      </c>
      <c r="AP40" s="126" t="s">
        <v>131</v>
      </c>
      <c r="AQ40" s="157" t="s">
        <v>135</v>
      </c>
      <c r="AR40" s="157" t="s">
        <v>174</v>
      </c>
    </row>
    <row r="41" spans="1:44" x14ac:dyDescent="0.25">
      <c r="B41" s="160"/>
      <c r="C41" s="55" t="s">
        <v>151</v>
      </c>
      <c r="D41" s="55" t="s">
        <v>67</v>
      </c>
      <c r="E41" s="55" t="s">
        <v>68</v>
      </c>
      <c r="F41" s="55" t="s">
        <v>143</v>
      </c>
      <c r="G41" s="55" t="s">
        <v>69</v>
      </c>
      <c r="H41" s="55" t="s">
        <v>71</v>
      </c>
      <c r="I41" s="55" t="s">
        <v>68</v>
      </c>
      <c r="J41" s="55" t="s">
        <v>145</v>
      </c>
      <c r="K41" s="55" t="s">
        <v>69</v>
      </c>
      <c r="L41" s="55" t="s">
        <v>71</v>
      </c>
      <c r="M41" s="55" t="s">
        <v>68</v>
      </c>
      <c r="N41" s="55" t="s">
        <v>144</v>
      </c>
      <c r="O41" s="55" t="s">
        <v>69</v>
      </c>
      <c r="P41" s="55" t="s">
        <v>71</v>
      </c>
      <c r="Q41" s="55" t="s">
        <v>68</v>
      </c>
      <c r="R41" s="55" t="s">
        <v>146</v>
      </c>
      <c r="S41" s="55" t="s">
        <v>147</v>
      </c>
      <c r="T41" s="56" t="s">
        <v>69</v>
      </c>
      <c r="U41" s="55" t="s">
        <v>71</v>
      </c>
      <c r="V41" s="58" t="s">
        <v>68</v>
      </c>
      <c r="W41" s="55" t="s">
        <v>148</v>
      </c>
      <c r="X41" s="55" t="s">
        <v>69</v>
      </c>
      <c r="Y41" s="55" t="s">
        <v>71</v>
      </c>
      <c r="Z41" s="55" t="s">
        <v>68</v>
      </c>
      <c r="AA41" s="55" t="s">
        <v>149</v>
      </c>
      <c r="AB41" s="55" t="s">
        <v>69</v>
      </c>
      <c r="AC41" s="55" t="s">
        <v>71</v>
      </c>
      <c r="AD41" s="38" t="s">
        <v>68</v>
      </c>
      <c r="AE41" s="38" t="s">
        <v>150</v>
      </c>
      <c r="AF41" s="38" t="s">
        <v>69</v>
      </c>
      <c r="AG41" s="38" t="s">
        <v>71</v>
      </c>
      <c r="AH41" s="55"/>
      <c r="AI41" s="56"/>
      <c r="AJ41" s="59"/>
      <c r="AK41" s="158"/>
      <c r="AL41" s="158"/>
      <c r="AM41" s="158"/>
      <c r="AN41" s="158"/>
      <c r="AO41" s="158"/>
      <c r="AP41" s="127"/>
      <c r="AQ41" s="158"/>
      <c r="AR41" s="158"/>
    </row>
    <row r="42" spans="1:44" x14ac:dyDescent="0.25">
      <c r="B42" s="8">
        <v>1</v>
      </c>
      <c r="C42" s="11" cm="1">
        <f t="array" aca="1" ref="C42" ca="1">_xll.RiskOutput("C41 time interval")+_xll.RiskGamma(1,1/$B$5)</f>
        <v>100</v>
      </c>
      <c r="D42" s="12">
        <f ca="1">C42</f>
        <v>100</v>
      </c>
      <c r="E42" s="15">
        <f ca="1">D42</f>
        <v>100</v>
      </c>
      <c r="F42" s="3" cm="1">
        <f t="array" aca="1" ref="F42" ca="1">_xll.RiskPert($B$8,$E$8,$D$8)</f>
        <v>50</v>
      </c>
      <c r="G42" s="16">
        <f ca="1">F42+E42</f>
        <v>150</v>
      </c>
      <c r="H42" s="6">
        <f ca="1">G42-D42</f>
        <v>50</v>
      </c>
      <c r="I42" s="24">
        <f ca="1">G42</f>
        <v>150</v>
      </c>
      <c r="J42" s="24" cm="1">
        <f t="array" aca="1" ref="J42" ca="1">_xll.RiskUniform($B$12,$D$12)</f>
        <v>60</v>
      </c>
      <c r="K42" s="24">
        <f ca="1">J42+I42</f>
        <v>210</v>
      </c>
      <c r="L42" s="25">
        <f ca="1">I42-G42</f>
        <v>0</v>
      </c>
      <c r="M42" s="15">
        <f ca="1">K42</f>
        <v>210</v>
      </c>
      <c r="N42" s="16" cm="1">
        <f t="array" aca="1" ref="N42" ca="1">_xll.RiskWeibull($B$15,$C$15)</f>
        <v>93.543756289254645</v>
      </c>
      <c r="O42" s="16">
        <f ca="1">N42+M42</f>
        <v>303.54375628925465</v>
      </c>
      <c r="P42" s="17">
        <f ca="1">M42-K42</f>
        <v>0</v>
      </c>
      <c r="Q42" s="23">
        <f ca="1">O42</f>
        <v>303.54375628925465</v>
      </c>
      <c r="R42" s="24" cm="1">
        <f t="array" aca="1" ref="R42" ca="1">_xll.RiskGamma($B$18,1/$C$18)</f>
        <v>100</v>
      </c>
      <c r="S42" s="24" cm="1">
        <f t="array" aca="1" ref="S42" ca="1">_xll.RiskUniform($B$21,$C$21)</f>
        <v>20</v>
      </c>
      <c r="T42" s="24">
        <f ca="1">S42+R42+Q42</f>
        <v>423.54375628925465</v>
      </c>
      <c r="U42" s="7">
        <f ca="1">Q42+R42-O42</f>
        <v>100</v>
      </c>
      <c r="V42" s="6">
        <f ca="1">$T$49</f>
        <v>1193.5437562892546</v>
      </c>
      <c r="W42" s="6">
        <f>$F$24</f>
        <v>120</v>
      </c>
      <c r="X42" s="6">
        <f t="shared" ref="X42:X105" ca="1" si="1">W42+V42</f>
        <v>1313.5437562892546</v>
      </c>
      <c r="Y42" s="6">
        <f t="shared" ref="Y42:Y105" ca="1" si="2">V42-T42</f>
        <v>770</v>
      </c>
      <c r="Z42" s="24">
        <f t="shared" ref="Z42:Z105" ca="1" si="3">X42</f>
        <v>1313.5437562892546</v>
      </c>
      <c r="AA42" s="94" cm="1">
        <f t="array" aca="1" ref="AA42" ca="1">_xll.RiskPert(_xll.RiskSimtable($B$27:$B$28),_xll.RiskSimtable($C$27:$C$28),_xll.RiskSimtable($D$27:$D$28))</f>
        <v>99.666666666666671</v>
      </c>
      <c r="AB42" s="7">
        <f ca="1">AA42+Z42</f>
        <v>1413.2104229559213</v>
      </c>
      <c r="AC42" s="24">
        <f t="shared" ref="AC42:AC105" ca="1" si="4">Z42-X42</f>
        <v>0</v>
      </c>
      <c r="AD42" s="15" cm="1">
        <f t="array" aca="1" ref="AD42" ca="1">IF(MOD(ROW()-42, 8) = 0,INDEX(AB:AB,ROW()),INDEX(AF:AF,ROW()-1))</f>
        <v>1413.2104229559213</v>
      </c>
      <c r="AE42" s="16" cm="1">
        <f t="array" aca="1" ref="AE42" ca="1">_xll.RiskUniform($B$30,$D$30)</f>
        <v>25</v>
      </c>
      <c r="AF42" s="16" cm="1">
        <f t="array" aca="1" ref="AF42" ca="1">_xll.RiskOutput()+AE42+AD42</f>
        <v>1438.2104229559213</v>
      </c>
      <c r="AG42" s="17">
        <f t="shared" ref="AG42:AG105" ca="1" si="5">AD42-X42</f>
        <v>99.666666666666742</v>
      </c>
      <c r="AH42" s="44" t="str">
        <f t="shared" ref="AH42:AH105" ca="1" si="6">IF(AF42&gt;$B$37,"Stop,Reached","Not Yet")</f>
        <v>Not Yet</v>
      </c>
      <c r="AI42" s="60">
        <f ca="1">AF42-D42</f>
        <v>1338.2104229559213</v>
      </c>
      <c r="AJ42" s="47" cm="1">
        <f t="array" aca="1" ref="AJ42" ca="1">_xll.RiskBernoulli(0.02)</f>
        <v>0.02</v>
      </c>
      <c r="AK42" s="48" cm="1">
        <f t="array" aca="1" ref="AK42" ca="1">_xll.RiskOutput()+IF(AF42&gt;10080,"",AI42)</f>
        <v>1338.2104229559213</v>
      </c>
      <c r="AL42" s="48">
        <f t="shared" ref="AL42:AL105" ca="1" si="7">IF(AF42&gt;10080,"",H42)</f>
        <v>50</v>
      </c>
      <c r="AM42" s="48">
        <f t="shared" ref="AM42:AM105" ca="1" si="8">IF(AF42&gt;10080,"",U42)</f>
        <v>100</v>
      </c>
      <c r="AN42" s="48">
        <f t="shared" ref="AN42:AN105" ca="1" si="9">IF(AF42&gt;10080,"",Y42)</f>
        <v>770</v>
      </c>
      <c r="AO42" s="49">
        <f t="shared" ref="AO42:AO105" ca="1" si="10">IF(AF42&gt;10080,"",AG42)</f>
        <v>99.666666666666742</v>
      </c>
      <c r="AP42" s="50">
        <f t="shared" ref="AP42:AP105" ca="1" si="11">IF(AF42&gt;10080,"",AJ42)</f>
        <v>0.02</v>
      </c>
      <c r="AQ42" s="48">
        <f ca="1">IF(AK42&lt;=1440,1,"")</f>
        <v>1</v>
      </c>
      <c r="AR42" s="48">
        <f ca="1">H42+J42+L42+N42+P42+U42+W42+Y42+S42+AC42+AE42+AG42</f>
        <v>1338.2104229559213</v>
      </c>
    </row>
    <row r="43" spans="1:44" x14ac:dyDescent="0.25">
      <c r="B43" s="9">
        <v>2</v>
      </c>
      <c r="C43" s="13" cm="1">
        <f t="array" aca="1" ref="C43" ca="1">_xll.RiskGamma(1,1/$B$5)</f>
        <v>100</v>
      </c>
      <c r="D43" s="14">
        <f ca="1">D42+C43</f>
        <v>200</v>
      </c>
      <c r="E43" s="18">
        <f ca="1">MAX(K42,D43)</f>
        <v>210</v>
      </c>
      <c r="F43" s="34" cm="1">
        <f t="array" aca="1" ref="F43" ca="1">_xll.RiskPert($B$8,$E$8,$D$8)</f>
        <v>50</v>
      </c>
      <c r="G43" s="6">
        <f ca="1">F43+E43</f>
        <v>260</v>
      </c>
      <c r="H43" s="6">
        <f t="shared" ref="H43:H106" ca="1" si="12">G43-D43</f>
        <v>60</v>
      </c>
      <c r="I43" s="7">
        <f ca="1">G43</f>
        <v>260</v>
      </c>
      <c r="J43" s="7" cm="1">
        <f t="array" aca="1" ref="J43" ca="1">_xll.RiskUniform($B$12,$D$12)</f>
        <v>60</v>
      </c>
      <c r="K43" s="7">
        <f ca="1">J43+I43</f>
        <v>320</v>
      </c>
      <c r="L43" s="27">
        <f ca="1">I43-G43</f>
        <v>0</v>
      </c>
      <c r="M43" s="18">
        <f ca="1">K43</f>
        <v>320</v>
      </c>
      <c r="N43" s="6" cm="1">
        <f t="array" aca="1" ref="N43" ca="1">_xll.RiskWeibull($B$15,$C$15)</f>
        <v>93.543756289254645</v>
      </c>
      <c r="O43" s="6">
        <f ca="1">N43+M43</f>
        <v>413.54375628925465</v>
      </c>
      <c r="P43" s="19">
        <f t="shared" ref="P43:P106" ca="1" si="13">M43-K43</f>
        <v>0</v>
      </c>
      <c r="Q43" s="26">
        <f ca="1">O43</f>
        <v>413.54375628925465</v>
      </c>
      <c r="R43" s="24" cm="1">
        <f t="array" aca="1" ref="R43" ca="1">_xll.RiskGamma($B$18,1/$C$18)</f>
        <v>100</v>
      </c>
      <c r="S43" s="7" cm="1">
        <f t="array" aca="1" ref="S43" ca="1">_xll.RiskUniform($B$21,$C$21)</f>
        <v>20</v>
      </c>
      <c r="T43" s="7">
        <f ca="1">S43+R43+Q43</f>
        <v>533.54375628925459</v>
      </c>
      <c r="U43" s="7">
        <f t="shared" ref="U43:U106" ca="1" si="14">Q43+R43-O43</f>
        <v>99.999999999999943</v>
      </c>
      <c r="V43" s="6">
        <f t="shared" ref="V43:V49" ca="1" si="15">$T$49</f>
        <v>1193.5437562892546</v>
      </c>
      <c r="W43" s="6">
        <f t="shared" ref="W43:W106" si="16">$F$24</f>
        <v>120</v>
      </c>
      <c r="X43" s="6">
        <f t="shared" ca="1" si="1"/>
        <v>1313.5437562892546</v>
      </c>
      <c r="Y43" s="6">
        <f t="shared" ca="1" si="2"/>
        <v>660</v>
      </c>
      <c r="Z43" s="7">
        <f t="shared" ca="1" si="3"/>
        <v>1313.5437562892546</v>
      </c>
      <c r="AA43" s="94" cm="1">
        <f t="array" aca="1" ref="AA43" ca="1">_xll.RiskPert(_xll.RiskSimtable($B$27:$B$28),_xll.RiskSimtable($C$27:$C$28),_xll.RiskSimtable($D$27:$D$28))</f>
        <v>99.666666666666671</v>
      </c>
      <c r="AB43" s="7">
        <f t="shared" ref="AB43:AB106" ca="1" si="17">AA43+Z43</f>
        <v>1413.2104229559213</v>
      </c>
      <c r="AC43" s="7">
        <f t="shared" ca="1" si="4"/>
        <v>0</v>
      </c>
      <c r="AD43" s="18" cm="1">
        <f t="array" aca="1" ref="AD43" ca="1">IF(MOD(ROW()-42, 8) = 0,INDEX(AB:AB,ROW()),INDEX(AF:AF,ROW()-1))</f>
        <v>1438.2104229559213</v>
      </c>
      <c r="AE43" s="16" cm="1">
        <f t="array" aca="1" ref="AE43" ca="1">_xll.RiskUniform($B$30,$D$30)</f>
        <v>25</v>
      </c>
      <c r="AF43" s="6">
        <f ca="1">AE43+AD43</f>
        <v>1463.2104229559213</v>
      </c>
      <c r="AG43" s="19">
        <f t="shared" ca="1" si="5"/>
        <v>124.66666666666674</v>
      </c>
      <c r="AH43" s="45" t="str">
        <f t="shared" ca="1" si="6"/>
        <v>Not Yet</v>
      </c>
      <c r="AI43" s="60">
        <f t="shared" ref="AI43:AI106" ca="1" si="18">AF43-D43</f>
        <v>1263.2104229559213</v>
      </c>
      <c r="AJ43" s="47" cm="1">
        <f t="array" aca="1" ref="AJ43" ca="1">_xll.RiskBernoulli(0.02)</f>
        <v>0.02</v>
      </c>
      <c r="AK43" s="50">
        <f t="shared" ref="AK43:AK106" ca="1" si="19">IF(AF43&gt;10080,"",AI43)</f>
        <v>1263.2104229559213</v>
      </c>
      <c r="AL43" s="50">
        <f t="shared" ca="1" si="7"/>
        <v>60</v>
      </c>
      <c r="AM43" s="50">
        <f t="shared" ca="1" si="8"/>
        <v>99.999999999999943</v>
      </c>
      <c r="AN43" s="50">
        <f t="shared" ca="1" si="9"/>
        <v>660</v>
      </c>
      <c r="AO43" s="51">
        <f t="shared" ca="1" si="10"/>
        <v>124.66666666666674</v>
      </c>
      <c r="AP43" s="50">
        <f t="shared" ca="1" si="11"/>
        <v>0.02</v>
      </c>
      <c r="AQ43" s="50">
        <f t="shared" ref="AQ43:AQ106" ca="1" si="20">IF(AK43&lt;=1440,1,"")</f>
        <v>1</v>
      </c>
      <c r="AR43" s="50">
        <f t="shared" ref="AR43:AR106" ca="1" si="21">H43+J43+L43+N43+P43+U43+W43+Y43+S43+AC43+AE43+AG43</f>
        <v>1263.2104229559213</v>
      </c>
    </row>
    <row r="44" spans="1:44" x14ac:dyDescent="0.25">
      <c r="B44" s="9">
        <v>3</v>
      </c>
      <c r="C44" s="13" cm="1">
        <f t="array" aca="1" ref="C44" ca="1">_xll.RiskGamma(1,1/$B$5)</f>
        <v>100</v>
      </c>
      <c r="D44" s="14">
        <f t="shared" ref="D44:D107" ca="1" si="22">D43+C44</f>
        <v>300</v>
      </c>
      <c r="E44" s="18">
        <f t="shared" ref="E44:E107" ca="1" si="23">MAX(K43,D44)</f>
        <v>320</v>
      </c>
      <c r="F44" s="34" cm="1">
        <f t="array" aca="1" ref="F44" ca="1">_xll.RiskPert($B$8,$E$8,$D$8)</f>
        <v>50</v>
      </c>
      <c r="G44" s="6">
        <f t="shared" ref="G44:G107" ca="1" si="24">F44+E44</f>
        <v>370</v>
      </c>
      <c r="H44" s="6">
        <f t="shared" ca="1" si="12"/>
        <v>70</v>
      </c>
      <c r="I44" s="7">
        <f t="shared" ref="I44:I107" ca="1" si="25">G44</f>
        <v>370</v>
      </c>
      <c r="J44" s="7" cm="1">
        <f t="array" aca="1" ref="J44" ca="1">_xll.RiskUniform($B$12,$D$12)</f>
        <v>60</v>
      </c>
      <c r="K44" s="7">
        <f t="shared" ref="K44:K107" ca="1" si="26">J44+I44</f>
        <v>430</v>
      </c>
      <c r="L44" s="27">
        <f t="shared" ref="L44:L107" ca="1" si="27">I44-G44</f>
        <v>0</v>
      </c>
      <c r="M44" s="18">
        <f t="shared" ref="M44:M47" ca="1" si="28">K44</f>
        <v>430</v>
      </c>
      <c r="N44" s="6" cm="1">
        <f t="array" aca="1" ref="N44" ca="1">_xll.RiskWeibull($B$15,$C$15)</f>
        <v>93.543756289254645</v>
      </c>
      <c r="O44" s="6">
        <f t="shared" ref="O44:O107" ca="1" si="29">N44+M44</f>
        <v>523.54375628925459</v>
      </c>
      <c r="P44" s="19">
        <f t="shared" ca="1" si="13"/>
        <v>0</v>
      </c>
      <c r="Q44" s="26">
        <f t="shared" ref="Q44:Q107" ca="1" si="30">O44</f>
        <v>523.54375628925459</v>
      </c>
      <c r="R44" s="24" cm="1">
        <f t="array" aca="1" ref="R44" ca="1">_xll.RiskGamma($B$18,1/$C$18)</f>
        <v>100</v>
      </c>
      <c r="S44" s="7" cm="1">
        <f t="array" aca="1" ref="S44" ca="1">_xll.RiskUniform($B$21,$C$21)</f>
        <v>20</v>
      </c>
      <c r="T44" s="7">
        <f t="shared" ref="T44:T107" ca="1" si="31">S44+R44+Q44</f>
        <v>643.54375628925459</v>
      </c>
      <c r="U44" s="7">
        <f t="shared" ca="1" si="14"/>
        <v>100</v>
      </c>
      <c r="V44" s="6">
        <f t="shared" ca="1" si="15"/>
        <v>1193.5437562892546</v>
      </c>
      <c r="W44" s="6">
        <f t="shared" si="16"/>
        <v>120</v>
      </c>
      <c r="X44" s="6">
        <f t="shared" ca="1" si="1"/>
        <v>1313.5437562892546</v>
      </c>
      <c r="Y44" s="6">
        <f t="shared" ca="1" si="2"/>
        <v>550</v>
      </c>
      <c r="Z44" s="7">
        <f t="shared" ca="1" si="3"/>
        <v>1313.5437562892546</v>
      </c>
      <c r="AA44" s="94" cm="1">
        <f t="array" aca="1" ref="AA44" ca="1">_xll.RiskPert(_xll.RiskSimtable($B$27:$B$28),_xll.RiskSimtable($C$27:$C$28),_xll.RiskSimtable($D$27:$D$28))</f>
        <v>99.666666666666671</v>
      </c>
      <c r="AB44" s="7">
        <f t="shared" ca="1" si="17"/>
        <v>1413.2104229559213</v>
      </c>
      <c r="AC44" s="7">
        <f t="shared" ca="1" si="4"/>
        <v>0</v>
      </c>
      <c r="AD44" s="18" cm="1">
        <f t="array" aca="1" ref="AD44" ca="1">IF(MOD(ROW()-42, 8) = 0,INDEX(AB:AB,ROW()),INDEX(AF:AF,ROW()-1))</f>
        <v>1463.2104229559213</v>
      </c>
      <c r="AE44" s="16" cm="1">
        <f t="array" aca="1" ref="AE44" ca="1">_xll.RiskUniform($B$30,$D$30)</f>
        <v>25</v>
      </c>
      <c r="AF44" s="6">
        <f t="shared" ref="AF44:AF107" ca="1" si="32">AE44+AD44</f>
        <v>1488.2104229559213</v>
      </c>
      <c r="AG44" s="19">
        <f t="shared" ca="1" si="5"/>
        <v>149.66666666666674</v>
      </c>
      <c r="AH44" s="45" t="str">
        <f t="shared" ca="1" si="6"/>
        <v>Not Yet</v>
      </c>
      <c r="AI44" s="60">
        <f t="shared" ca="1" si="18"/>
        <v>1188.2104229559213</v>
      </c>
      <c r="AJ44" s="47" cm="1">
        <f t="array" aca="1" ref="AJ44" ca="1">_xll.RiskBernoulli(0.02)</f>
        <v>0.02</v>
      </c>
      <c r="AK44" s="50">
        <f t="shared" ca="1" si="19"/>
        <v>1188.2104229559213</v>
      </c>
      <c r="AL44" s="50">
        <f t="shared" ca="1" si="7"/>
        <v>70</v>
      </c>
      <c r="AM44" s="50">
        <f t="shared" ca="1" si="8"/>
        <v>100</v>
      </c>
      <c r="AN44" s="50">
        <f t="shared" ca="1" si="9"/>
        <v>550</v>
      </c>
      <c r="AO44" s="51">
        <f t="shared" ca="1" si="10"/>
        <v>149.66666666666674</v>
      </c>
      <c r="AP44" s="50">
        <f t="shared" ca="1" si="11"/>
        <v>0.02</v>
      </c>
      <c r="AQ44" s="50">
        <f t="shared" ca="1" si="20"/>
        <v>1</v>
      </c>
      <c r="AR44" s="50">
        <f t="shared" ca="1" si="21"/>
        <v>1188.2104229559213</v>
      </c>
    </row>
    <row r="45" spans="1:44" x14ac:dyDescent="0.25">
      <c r="B45" s="9">
        <v>4</v>
      </c>
      <c r="C45" s="13" cm="1">
        <f t="array" aca="1" ref="C45" ca="1">_xll.RiskGamma(1,1/$B$5)</f>
        <v>100</v>
      </c>
      <c r="D45" s="14">
        <f t="shared" ca="1" si="22"/>
        <v>400</v>
      </c>
      <c r="E45" s="18">
        <f t="shared" ca="1" si="23"/>
        <v>430</v>
      </c>
      <c r="F45" s="34" cm="1">
        <f t="array" aca="1" ref="F45" ca="1">_xll.RiskPert($B$8,$E$8,$D$8)</f>
        <v>50</v>
      </c>
      <c r="G45" s="6">
        <f t="shared" ca="1" si="24"/>
        <v>480</v>
      </c>
      <c r="H45" s="6">
        <f t="shared" ca="1" si="12"/>
        <v>80</v>
      </c>
      <c r="I45" s="7">
        <f t="shared" ca="1" si="25"/>
        <v>480</v>
      </c>
      <c r="J45" s="7" cm="1">
        <f t="array" aca="1" ref="J45" ca="1">_xll.RiskUniform($B$12,$D$12)</f>
        <v>60</v>
      </c>
      <c r="K45" s="7">
        <f t="shared" ca="1" si="26"/>
        <v>540</v>
      </c>
      <c r="L45" s="27">
        <f t="shared" ca="1" si="27"/>
        <v>0</v>
      </c>
      <c r="M45" s="18">
        <f t="shared" ca="1" si="28"/>
        <v>540</v>
      </c>
      <c r="N45" s="6" cm="1">
        <f t="array" aca="1" ref="N45" ca="1">_xll.RiskWeibull($B$15,$C$15)</f>
        <v>93.543756289254645</v>
      </c>
      <c r="O45" s="6">
        <f t="shared" ca="1" si="29"/>
        <v>633.54375628925459</v>
      </c>
      <c r="P45" s="19">
        <f t="shared" ca="1" si="13"/>
        <v>0</v>
      </c>
      <c r="Q45" s="26">
        <f t="shared" ca="1" si="30"/>
        <v>633.54375628925459</v>
      </c>
      <c r="R45" s="24" cm="1">
        <f t="array" aca="1" ref="R45" ca="1">_xll.RiskGamma($B$18,1/$C$18)</f>
        <v>100</v>
      </c>
      <c r="S45" s="7" cm="1">
        <f t="array" aca="1" ref="S45" ca="1">_xll.RiskUniform($B$21,$C$21)</f>
        <v>20</v>
      </c>
      <c r="T45" s="7">
        <f t="shared" ca="1" si="31"/>
        <v>753.54375628925459</v>
      </c>
      <c r="U45" s="7">
        <f t="shared" ca="1" si="14"/>
        <v>100</v>
      </c>
      <c r="V45" s="6">
        <f t="shared" ca="1" si="15"/>
        <v>1193.5437562892546</v>
      </c>
      <c r="W45" s="6">
        <f t="shared" si="16"/>
        <v>120</v>
      </c>
      <c r="X45" s="6">
        <f t="shared" ca="1" si="1"/>
        <v>1313.5437562892546</v>
      </c>
      <c r="Y45" s="6">
        <f t="shared" ca="1" si="2"/>
        <v>440</v>
      </c>
      <c r="Z45" s="7">
        <f t="shared" ca="1" si="3"/>
        <v>1313.5437562892546</v>
      </c>
      <c r="AA45" s="94" cm="1">
        <f t="array" aca="1" ref="AA45" ca="1">_xll.RiskPert(_xll.RiskSimtable($B$27:$B$28),_xll.RiskSimtable($C$27:$C$28),_xll.RiskSimtable($D$27:$D$28))</f>
        <v>99.666666666666671</v>
      </c>
      <c r="AB45" s="7">
        <f t="shared" ca="1" si="17"/>
        <v>1413.2104229559213</v>
      </c>
      <c r="AC45" s="7">
        <f t="shared" ca="1" si="4"/>
        <v>0</v>
      </c>
      <c r="AD45" s="18" cm="1">
        <f t="array" aca="1" ref="AD45" ca="1">IF(MOD(ROW()-42, 8) = 0,INDEX(AB:AB,ROW()),INDEX(AF:AF,ROW()-1))</f>
        <v>1488.2104229559213</v>
      </c>
      <c r="AE45" s="16" cm="1">
        <f t="array" aca="1" ref="AE45" ca="1">_xll.RiskUniform($B$30,$D$30)</f>
        <v>25</v>
      </c>
      <c r="AF45" s="6">
        <f t="shared" ca="1" si="32"/>
        <v>1513.2104229559213</v>
      </c>
      <c r="AG45" s="19">
        <f t="shared" ca="1" si="5"/>
        <v>174.66666666666674</v>
      </c>
      <c r="AH45" s="45" t="str">
        <f t="shared" ca="1" si="6"/>
        <v>Not Yet</v>
      </c>
      <c r="AI45" s="60">
        <f t="shared" ca="1" si="18"/>
        <v>1113.2104229559213</v>
      </c>
      <c r="AJ45" s="47" cm="1">
        <f t="array" aca="1" ref="AJ45" ca="1">_xll.RiskBernoulli(0.02)</f>
        <v>0.02</v>
      </c>
      <c r="AK45" s="50">
        <f t="shared" ca="1" si="19"/>
        <v>1113.2104229559213</v>
      </c>
      <c r="AL45" s="50">
        <f t="shared" ca="1" si="7"/>
        <v>80</v>
      </c>
      <c r="AM45" s="50">
        <f t="shared" ca="1" si="8"/>
        <v>100</v>
      </c>
      <c r="AN45" s="50">
        <f t="shared" ca="1" si="9"/>
        <v>440</v>
      </c>
      <c r="AO45" s="51">
        <f t="shared" ca="1" si="10"/>
        <v>174.66666666666674</v>
      </c>
      <c r="AP45" s="50">
        <f t="shared" ca="1" si="11"/>
        <v>0.02</v>
      </c>
      <c r="AQ45" s="50">
        <f t="shared" ca="1" si="20"/>
        <v>1</v>
      </c>
      <c r="AR45" s="50">
        <f t="shared" ca="1" si="21"/>
        <v>1113.2104229559213</v>
      </c>
    </row>
    <row r="46" spans="1:44" x14ac:dyDescent="0.25">
      <c r="B46" s="9">
        <v>5</v>
      </c>
      <c r="C46" s="13" cm="1">
        <f t="array" aca="1" ref="C46" ca="1">_xll.RiskGamma(1,1/$B$5)</f>
        <v>100</v>
      </c>
      <c r="D46" s="14">
        <f t="shared" ca="1" si="22"/>
        <v>500</v>
      </c>
      <c r="E46" s="18">
        <f t="shared" ca="1" si="23"/>
        <v>540</v>
      </c>
      <c r="F46" s="34" cm="1">
        <f t="array" aca="1" ref="F46" ca="1">_xll.RiskPert($B$8,$E$8,$D$8)</f>
        <v>50</v>
      </c>
      <c r="G46" s="6">
        <f t="shared" ca="1" si="24"/>
        <v>590</v>
      </c>
      <c r="H46" s="6">
        <f t="shared" ca="1" si="12"/>
        <v>90</v>
      </c>
      <c r="I46" s="7">
        <f t="shared" ca="1" si="25"/>
        <v>590</v>
      </c>
      <c r="J46" s="7" cm="1">
        <f t="array" aca="1" ref="J46" ca="1">_xll.RiskUniform($B$12,$D$12)</f>
        <v>60</v>
      </c>
      <c r="K46" s="7">
        <f t="shared" ca="1" si="26"/>
        <v>650</v>
      </c>
      <c r="L46" s="27">
        <f t="shared" ca="1" si="27"/>
        <v>0</v>
      </c>
      <c r="M46" s="18">
        <f t="shared" ca="1" si="28"/>
        <v>650</v>
      </c>
      <c r="N46" s="6" cm="1">
        <f t="array" aca="1" ref="N46" ca="1">_xll.RiskWeibull($B$15,$C$15)</f>
        <v>93.543756289254645</v>
      </c>
      <c r="O46" s="6">
        <f t="shared" ca="1" si="29"/>
        <v>743.54375628925459</v>
      </c>
      <c r="P46" s="19">
        <f t="shared" ca="1" si="13"/>
        <v>0</v>
      </c>
      <c r="Q46" s="26">
        <f t="shared" ca="1" si="30"/>
        <v>743.54375628925459</v>
      </c>
      <c r="R46" s="24" cm="1">
        <f t="array" aca="1" ref="R46" ca="1">_xll.RiskGamma($B$18,1/$C$18)</f>
        <v>100</v>
      </c>
      <c r="S46" s="7" cm="1">
        <f t="array" aca="1" ref="S46" ca="1">_xll.RiskUniform($B$21,$C$21)</f>
        <v>20</v>
      </c>
      <c r="T46" s="7">
        <f t="shared" ca="1" si="31"/>
        <v>863.54375628925459</v>
      </c>
      <c r="U46" s="7">
        <f t="shared" ca="1" si="14"/>
        <v>100</v>
      </c>
      <c r="V46" s="6">
        <f t="shared" ca="1" si="15"/>
        <v>1193.5437562892546</v>
      </c>
      <c r="W46" s="6">
        <f t="shared" si="16"/>
        <v>120</v>
      </c>
      <c r="X46" s="6">
        <f t="shared" ca="1" si="1"/>
        <v>1313.5437562892546</v>
      </c>
      <c r="Y46" s="6">
        <f t="shared" ca="1" si="2"/>
        <v>330</v>
      </c>
      <c r="Z46" s="7">
        <f t="shared" ca="1" si="3"/>
        <v>1313.5437562892546</v>
      </c>
      <c r="AA46" s="94" cm="1">
        <f t="array" aca="1" ref="AA46" ca="1">_xll.RiskPert(_xll.RiskSimtable($B$27:$B$28),_xll.RiskSimtable($C$27:$C$28),_xll.RiskSimtable($D$27:$D$28))</f>
        <v>99.666666666666671</v>
      </c>
      <c r="AB46" s="7">
        <f t="shared" ca="1" si="17"/>
        <v>1413.2104229559213</v>
      </c>
      <c r="AC46" s="7">
        <f t="shared" ca="1" si="4"/>
        <v>0</v>
      </c>
      <c r="AD46" s="18" cm="1">
        <f t="array" aca="1" ref="AD46" ca="1">IF(MOD(ROW()-42, 8) = 0,INDEX(AB:AB,ROW()),INDEX(AF:AF,ROW()-1))</f>
        <v>1513.2104229559213</v>
      </c>
      <c r="AE46" s="16" cm="1">
        <f t="array" aca="1" ref="AE46" ca="1">_xll.RiskUniform($B$30,$D$30)</f>
        <v>25</v>
      </c>
      <c r="AF46" s="6">
        <f t="shared" ca="1" si="32"/>
        <v>1538.2104229559213</v>
      </c>
      <c r="AG46" s="19">
        <f t="shared" ca="1" si="5"/>
        <v>199.66666666666674</v>
      </c>
      <c r="AH46" s="45" t="str">
        <f t="shared" ca="1" si="6"/>
        <v>Not Yet</v>
      </c>
      <c r="AI46" s="60">
        <f t="shared" ca="1" si="18"/>
        <v>1038.2104229559213</v>
      </c>
      <c r="AJ46" s="47" cm="1">
        <f t="array" aca="1" ref="AJ46" ca="1">_xll.RiskBernoulli(0.02)</f>
        <v>0.02</v>
      </c>
      <c r="AK46" s="50">
        <f t="shared" ca="1" si="19"/>
        <v>1038.2104229559213</v>
      </c>
      <c r="AL46" s="50">
        <f t="shared" ca="1" si="7"/>
        <v>90</v>
      </c>
      <c r="AM46" s="50">
        <f t="shared" ca="1" si="8"/>
        <v>100</v>
      </c>
      <c r="AN46" s="50">
        <f t="shared" ca="1" si="9"/>
        <v>330</v>
      </c>
      <c r="AO46" s="51">
        <f t="shared" ca="1" si="10"/>
        <v>199.66666666666674</v>
      </c>
      <c r="AP46" s="50">
        <f t="shared" ca="1" si="11"/>
        <v>0.02</v>
      </c>
      <c r="AQ46" s="50">
        <f t="shared" ca="1" si="20"/>
        <v>1</v>
      </c>
      <c r="AR46" s="50">
        <f t="shared" ca="1" si="21"/>
        <v>1038.2104229559213</v>
      </c>
    </row>
    <row r="47" spans="1:44" x14ac:dyDescent="0.25">
      <c r="B47" s="9">
        <v>6</v>
      </c>
      <c r="C47" s="13" cm="1">
        <f t="array" aca="1" ref="C47" ca="1">_xll.RiskGamma(1,1/$B$5)</f>
        <v>100</v>
      </c>
      <c r="D47" s="14">
        <f t="shared" ca="1" si="22"/>
        <v>600</v>
      </c>
      <c r="E47" s="18">
        <f t="shared" ca="1" si="23"/>
        <v>650</v>
      </c>
      <c r="F47" s="34" cm="1">
        <f t="array" aca="1" ref="F47" ca="1">_xll.RiskPert($B$8,$E$8,$D$8)</f>
        <v>50</v>
      </c>
      <c r="G47" s="6">
        <f t="shared" ca="1" si="24"/>
        <v>700</v>
      </c>
      <c r="H47" s="6">
        <f t="shared" ca="1" si="12"/>
        <v>100</v>
      </c>
      <c r="I47" s="7">
        <f t="shared" ca="1" si="25"/>
        <v>700</v>
      </c>
      <c r="J47" s="7" cm="1">
        <f t="array" aca="1" ref="J47" ca="1">_xll.RiskUniform($B$12,$D$12)</f>
        <v>60</v>
      </c>
      <c r="K47" s="7">
        <f t="shared" ca="1" si="26"/>
        <v>760</v>
      </c>
      <c r="L47" s="27">
        <f t="shared" ca="1" si="27"/>
        <v>0</v>
      </c>
      <c r="M47" s="18">
        <f t="shared" ca="1" si="28"/>
        <v>760</v>
      </c>
      <c r="N47" s="6" cm="1">
        <f t="array" aca="1" ref="N47" ca="1">_xll.RiskWeibull($B$15,$C$15)</f>
        <v>93.543756289254645</v>
      </c>
      <c r="O47" s="6">
        <f t="shared" ca="1" si="29"/>
        <v>853.54375628925459</v>
      </c>
      <c r="P47" s="19">
        <f t="shared" ca="1" si="13"/>
        <v>0</v>
      </c>
      <c r="Q47" s="26">
        <f t="shared" ca="1" si="30"/>
        <v>853.54375628925459</v>
      </c>
      <c r="R47" s="24" cm="1">
        <f t="array" aca="1" ref="R47" ca="1">_xll.RiskGamma($B$18,1/$C$18)</f>
        <v>100</v>
      </c>
      <c r="S47" s="7" cm="1">
        <f t="array" aca="1" ref="S47" ca="1">_xll.RiskUniform($B$21,$C$21)</f>
        <v>20</v>
      </c>
      <c r="T47" s="7">
        <f t="shared" ca="1" si="31"/>
        <v>973.54375628925459</v>
      </c>
      <c r="U47" s="7">
        <f t="shared" ca="1" si="14"/>
        <v>100</v>
      </c>
      <c r="V47" s="6">
        <f t="shared" ca="1" si="15"/>
        <v>1193.5437562892546</v>
      </c>
      <c r="W47" s="6">
        <f t="shared" si="16"/>
        <v>120</v>
      </c>
      <c r="X47" s="6">
        <f t="shared" ca="1" si="1"/>
        <v>1313.5437562892546</v>
      </c>
      <c r="Y47" s="6">
        <f t="shared" ca="1" si="2"/>
        <v>220</v>
      </c>
      <c r="Z47" s="7">
        <f t="shared" ca="1" si="3"/>
        <v>1313.5437562892546</v>
      </c>
      <c r="AA47" s="94" cm="1">
        <f t="array" aca="1" ref="AA47" ca="1">_xll.RiskPert(_xll.RiskSimtable($B$27:$B$28),_xll.RiskSimtable($C$27:$C$28),_xll.RiskSimtable($D$27:$D$28))</f>
        <v>99.666666666666671</v>
      </c>
      <c r="AB47" s="7">
        <f t="shared" ca="1" si="17"/>
        <v>1413.2104229559213</v>
      </c>
      <c r="AC47" s="7">
        <f t="shared" ca="1" si="4"/>
        <v>0</v>
      </c>
      <c r="AD47" s="18" cm="1">
        <f t="array" aca="1" ref="AD47" ca="1">IF(MOD(ROW()-42, 8) = 0,INDEX(AB:AB,ROW()),INDEX(AF:AF,ROW()-1))</f>
        <v>1538.2104229559213</v>
      </c>
      <c r="AE47" s="16" cm="1">
        <f t="array" aca="1" ref="AE47" ca="1">_xll.RiskUniform($B$30,$D$30)</f>
        <v>25</v>
      </c>
      <c r="AF47" s="6">
        <f t="shared" ca="1" si="32"/>
        <v>1563.2104229559213</v>
      </c>
      <c r="AG47" s="19">
        <f t="shared" ca="1" si="5"/>
        <v>224.66666666666674</v>
      </c>
      <c r="AH47" s="45" t="str">
        <f t="shared" ca="1" si="6"/>
        <v>Not Yet</v>
      </c>
      <c r="AI47" s="60">
        <f t="shared" ca="1" si="18"/>
        <v>963.21042295592133</v>
      </c>
      <c r="AJ47" s="47" cm="1">
        <f t="array" aca="1" ref="AJ47" ca="1">_xll.RiskBernoulli(0.02)</f>
        <v>0.02</v>
      </c>
      <c r="AK47" s="50">
        <f t="shared" ca="1" si="19"/>
        <v>963.21042295592133</v>
      </c>
      <c r="AL47" s="50">
        <f t="shared" ca="1" si="7"/>
        <v>100</v>
      </c>
      <c r="AM47" s="50">
        <f t="shared" ca="1" si="8"/>
        <v>100</v>
      </c>
      <c r="AN47" s="50">
        <f t="shared" ca="1" si="9"/>
        <v>220</v>
      </c>
      <c r="AO47" s="51">
        <f t="shared" ca="1" si="10"/>
        <v>224.66666666666674</v>
      </c>
      <c r="AP47" s="50">
        <f t="shared" ca="1" si="11"/>
        <v>0.02</v>
      </c>
      <c r="AQ47" s="50">
        <f t="shared" ca="1" si="20"/>
        <v>1</v>
      </c>
      <c r="AR47" s="50">
        <f t="shared" ca="1" si="21"/>
        <v>963.21042295592133</v>
      </c>
    </row>
    <row r="48" spans="1:44" x14ac:dyDescent="0.25">
      <c r="B48" s="9">
        <v>7</v>
      </c>
      <c r="C48" s="13" cm="1">
        <f t="array" aca="1" ref="C48" ca="1">_xll.RiskGamma(1,1/$B$5)</f>
        <v>100</v>
      </c>
      <c r="D48" s="14">
        <f t="shared" ca="1" si="22"/>
        <v>700</v>
      </c>
      <c r="E48" s="18">
        <f t="shared" ca="1" si="23"/>
        <v>760</v>
      </c>
      <c r="F48" s="34" cm="1">
        <f t="array" aca="1" ref="F48" ca="1">_xll.RiskPert($B$8,$E$8,$D$8)</f>
        <v>50</v>
      </c>
      <c r="G48" s="6">
        <f t="shared" ca="1" si="24"/>
        <v>810</v>
      </c>
      <c r="H48" s="6">
        <f t="shared" ca="1" si="12"/>
        <v>110</v>
      </c>
      <c r="I48" s="7">
        <f t="shared" ca="1" si="25"/>
        <v>810</v>
      </c>
      <c r="J48" s="7" cm="1">
        <f t="array" aca="1" ref="J48" ca="1">_xll.RiskUniform($B$12,$D$12)</f>
        <v>60</v>
      </c>
      <c r="K48" s="7">
        <f t="shared" ca="1" si="26"/>
        <v>870</v>
      </c>
      <c r="L48" s="27">
        <f t="shared" ca="1" si="27"/>
        <v>0</v>
      </c>
      <c r="M48" s="18">
        <f t="shared" ref="M48:M111" ca="1" si="33">MAX(O47,K48)</f>
        <v>870</v>
      </c>
      <c r="N48" s="6" cm="1">
        <f t="array" aca="1" ref="N48" ca="1">_xll.RiskWeibull($B$15,$C$15)</f>
        <v>93.543756289254645</v>
      </c>
      <c r="O48" s="6">
        <f t="shared" ca="1" si="29"/>
        <v>963.54375628925459</v>
      </c>
      <c r="P48" s="19">
        <f t="shared" ca="1" si="13"/>
        <v>0</v>
      </c>
      <c r="Q48" s="26">
        <f t="shared" ca="1" si="30"/>
        <v>963.54375628925459</v>
      </c>
      <c r="R48" s="24" cm="1">
        <f t="array" aca="1" ref="R48" ca="1">_xll.RiskGamma($B$18,1/$C$18)</f>
        <v>100</v>
      </c>
      <c r="S48" s="7" cm="1">
        <f t="array" aca="1" ref="S48" ca="1">_xll.RiskUniform($B$21,$C$21)</f>
        <v>20</v>
      </c>
      <c r="T48" s="7">
        <f t="shared" ca="1" si="31"/>
        <v>1083.5437562892546</v>
      </c>
      <c r="U48" s="7">
        <f t="shared" ca="1" si="14"/>
        <v>100</v>
      </c>
      <c r="V48" s="6">
        <f t="shared" ca="1" si="15"/>
        <v>1193.5437562892546</v>
      </c>
      <c r="W48" s="6">
        <f t="shared" si="16"/>
        <v>120</v>
      </c>
      <c r="X48" s="6">
        <f t="shared" ca="1" si="1"/>
        <v>1313.5437562892546</v>
      </c>
      <c r="Y48" s="6">
        <f t="shared" ca="1" si="2"/>
        <v>110</v>
      </c>
      <c r="Z48" s="7">
        <f t="shared" ca="1" si="3"/>
        <v>1313.5437562892546</v>
      </c>
      <c r="AA48" s="94" cm="1">
        <f t="array" aca="1" ref="AA48" ca="1">_xll.RiskPert(_xll.RiskSimtable($B$27:$B$28),_xll.RiskSimtable($C$27:$C$28),_xll.RiskSimtable($D$27:$D$28))</f>
        <v>99.666666666666671</v>
      </c>
      <c r="AB48" s="7">
        <f t="shared" ca="1" si="17"/>
        <v>1413.2104229559213</v>
      </c>
      <c r="AC48" s="7">
        <f t="shared" ca="1" si="4"/>
        <v>0</v>
      </c>
      <c r="AD48" s="18" cm="1">
        <f t="array" aca="1" ref="AD48" ca="1">IF(MOD(ROW()-42, 8) = 0,INDEX(AB:AB,ROW()),INDEX(AF:AF,ROW()-1))</f>
        <v>1563.2104229559213</v>
      </c>
      <c r="AE48" s="16" cm="1">
        <f t="array" aca="1" ref="AE48" ca="1">_xll.RiskUniform($B$30,$D$30)</f>
        <v>25</v>
      </c>
      <c r="AF48" s="6">
        <f t="shared" ca="1" si="32"/>
        <v>1588.2104229559213</v>
      </c>
      <c r="AG48" s="19">
        <f t="shared" ca="1" si="5"/>
        <v>249.66666666666674</v>
      </c>
      <c r="AH48" s="45" t="str">
        <f t="shared" ca="1" si="6"/>
        <v>Not Yet</v>
      </c>
      <c r="AI48" s="60">
        <f t="shared" ca="1" si="18"/>
        <v>888.21042295592133</v>
      </c>
      <c r="AJ48" s="47" cm="1">
        <f t="array" aca="1" ref="AJ48" ca="1">_xll.RiskBernoulli(0.02)</f>
        <v>0.02</v>
      </c>
      <c r="AK48" s="50">
        <f t="shared" ca="1" si="19"/>
        <v>888.21042295592133</v>
      </c>
      <c r="AL48" s="50">
        <f t="shared" ca="1" si="7"/>
        <v>110</v>
      </c>
      <c r="AM48" s="50">
        <f t="shared" ca="1" si="8"/>
        <v>100</v>
      </c>
      <c r="AN48" s="50">
        <f t="shared" ca="1" si="9"/>
        <v>110</v>
      </c>
      <c r="AO48" s="51">
        <f t="shared" ca="1" si="10"/>
        <v>249.66666666666674</v>
      </c>
      <c r="AP48" s="50">
        <f t="shared" ca="1" si="11"/>
        <v>0.02</v>
      </c>
      <c r="AQ48" s="50">
        <f t="shared" ca="1" si="20"/>
        <v>1</v>
      </c>
      <c r="AR48" s="50">
        <f t="shared" ca="1" si="21"/>
        <v>888.21042295592133</v>
      </c>
    </row>
    <row r="49" spans="2:44" x14ac:dyDescent="0.25">
      <c r="B49" s="10">
        <v>8</v>
      </c>
      <c r="C49" s="30" cm="1">
        <f t="array" aca="1" ref="C49" ca="1">_xll.RiskGamma(1,1/$B$5)</f>
        <v>100</v>
      </c>
      <c r="D49" s="31">
        <f t="shared" ca="1" si="22"/>
        <v>800</v>
      </c>
      <c r="E49" s="20">
        <f t="shared" ca="1" si="23"/>
        <v>870</v>
      </c>
      <c r="F49" s="32" cm="1">
        <f t="array" aca="1" ref="F49" ca="1">_xll.RiskPert($B$8,$E$8,$D$8)</f>
        <v>50</v>
      </c>
      <c r="G49" s="21">
        <f t="shared" ca="1" si="24"/>
        <v>920</v>
      </c>
      <c r="H49" s="21">
        <f t="shared" ca="1" si="12"/>
        <v>120</v>
      </c>
      <c r="I49" s="28">
        <f t="shared" ca="1" si="25"/>
        <v>920</v>
      </c>
      <c r="J49" s="28" cm="1">
        <f t="array" aca="1" ref="J49" ca="1">_xll.RiskUniform($B$12,$D$12)</f>
        <v>60</v>
      </c>
      <c r="K49" s="28">
        <f t="shared" ca="1" si="26"/>
        <v>980</v>
      </c>
      <c r="L49" s="29">
        <f t="shared" ca="1" si="27"/>
        <v>0</v>
      </c>
      <c r="M49" s="20">
        <f t="shared" ca="1" si="33"/>
        <v>980</v>
      </c>
      <c r="N49" s="21" cm="1">
        <f t="array" aca="1" ref="N49" ca="1">_xll.RiskWeibull($B$15,$C$15)</f>
        <v>93.543756289254645</v>
      </c>
      <c r="O49" s="21">
        <f t="shared" ca="1" si="29"/>
        <v>1073.5437562892546</v>
      </c>
      <c r="P49" s="22">
        <f t="shared" ca="1" si="13"/>
        <v>0</v>
      </c>
      <c r="Q49" s="26">
        <f t="shared" ca="1" si="30"/>
        <v>1073.5437562892546</v>
      </c>
      <c r="R49" s="24" cm="1">
        <f t="array" aca="1" ref="R49" ca="1">_xll.RiskGamma($B$18,1/$C$18)</f>
        <v>100</v>
      </c>
      <c r="S49" s="28" cm="1">
        <f t="array" aca="1" ref="S49" ca="1">_xll.RiskUniform($B$21,$C$21)</f>
        <v>20</v>
      </c>
      <c r="T49" s="28">
        <f t="shared" ca="1" si="31"/>
        <v>1193.5437562892546</v>
      </c>
      <c r="U49" s="7">
        <f t="shared" ca="1" si="14"/>
        <v>100</v>
      </c>
      <c r="V49" s="6">
        <f t="shared" ca="1" si="15"/>
        <v>1193.5437562892546</v>
      </c>
      <c r="W49" s="6">
        <f t="shared" si="16"/>
        <v>120</v>
      </c>
      <c r="X49" s="6">
        <f t="shared" ca="1" si="1"/>
        <v>1313.5437562892546</v>
      </c>
      <c r="Y49" s="6">
        <f t="shared" ca="1" si="2"/>
        <v>0</v>
      </c>
      <c r="Z49" s="28">
        <f t="shared" ca="1" si="3"/>
        <v>1313.5437562892546</v>
      </c>
      <c r="AA49" s="94" cm="1">
        <f t="array" aca="1" ref="AA49" ca="1">_xll.RiskPert(_xll.RiskSimtable($B$27:$B$28),_xll.RiskSimtable($C$27:$C$28),_xll.RiskSimtable($D$27:$D$28))</f>
        <v>99.666666666666671</v>
      </c>
      <c r="AB49" s="7">
        <f t="shared" ca="1" si="17"/>
        <v>1413.2104229559213</v>
      </c>
      <c r="AC49" s="28">
        <f t="shared" ca="1" si="4"/>
        <v>0</v>
      </c>
      <c r="AD49" s="20" cm="1">
        <f t="array" aca="1" ref="AD49" ca="1">IF(MOD(ROW()-42, 8) = 0,INDEX(AB:AB,ROW()),INDEX(AF:AF,ROW()-1))</f>
        <v>1588.2104229559213</v>
      </c>
      <c r="AE49" s="16" cm="1">
        <f t="array" aca="1" ref="AE49" ca="1">_xll.RiskUniform($B$30,$D$30)</f>
        <v>25</v>
      </c>
      <c r="AF49" s="6">
        <f t="shared" ca="1" si="32"/>
        <v>1613.2104229559213</v>
      </c>
      <c r="AG49" s="22">
        <f t="shared" ca="1" si="5"/>
        <v>274.66666666666674</v>
      </c>
      <c r="AH49" s="46" t="str">
        <f t="shared" ca="1" si="6"/>
        <v>Not Yet</v>
      </c>
      <c r="AI49" s="60">
        <f t="shared" ca="1" si="18"/>
        <v>813.21042295592133</v>
      </c>
      <c r="AJ49" s="47" cm="1">
        <f t="array" aca="1" ref="AJ49" ca="1">_xll.RiskBernoulli(0.02)</f>
        <v>0.02</v>
      </c>
      <c r="AK49" s="52">
        <f t="shared" ca="1" si="19"/>
        <v>813.21042295592133</v>
      </c>
      <c r="AL49" s="52">
        <f t="shared" ca="1" si="7"/>
        <v>120</v>
      </c>
      <c r="AM49" s="52">
        <f t="shared" ca="1" si="8"/>
        <v>100</v>
      </c>
      <c r="AN49" s="52">
        <f t="shared" ca="1" si="9"/>
        <v>0</v>
      </c>
      <c r="AO49" s="53">
        <f t="shared" ca="1" si="10"/>
        <v>274.66666666666674</v>
      </c>
      <c r="AP49" s="52">
        <f t="shared" ca="1" si="11"/>
        <v>0.02</v>
      </c>
      <c r="AQ49" s="52">
        <f t="shared" ca="1" si="20"/>
        <v>1</v>
      </c>
      <c r="AR49" s="52">
        <f t="shared" ca="1" si="21"/>
        <v>813.21042295592133</v>
      </c>
    </row>
    <row r="50" spans="2:44" x14ac:dyDescent="0.25">
      <c r="B50" s="9">
        <v>9</v>
      </c>
      <c r="C50" s="13" cm="1">
        <f t="array" aca="1" ref="C50" ca="1">_xll.RiskGamma(1,1/$B$5)</f>
        <v>100</v>
      </c>
      <c r="D50" s="14">
        <f t="shared" ca="1" si="22"/>
        <v>900</v>
      </c>
      <c r="E50" s="18">
        <f t="shared" ca="1" si="23"/>
        <v>980</v>
      </c>
      <c r="F50" s="34" cm="1">
        <f t="array" aca="1" ref="F50" ca="1">_xll.RiskPert($B$8,$E$8,$D$8)</f>
        <v>50</v>
      </c>
      <c r="G50" s="6">
        <f t="shared" ca="1" si="24"/>
        <v>1030</v>
      </c>
      <c r="H50" s="6">
        <f t="shared" ca="1" si="12"/>
        <v>130</v>
      </c>
      <c r="I50" s="7">
        <f t="shared" ca="1" si="25"/>
        <v>1030</v>
      </c>
      <c r="J50" s="7" cm="1">
        <f t="array" aca="1" ref="J50" ca="1">_xll.RiskUniform($B$12,$D$12)</f>
        <v>60</v>
      </c>
      <c r="K50" s="7">
        <f t="shared" ca="1" si="26"/>
        <v>1090</v>
      </c>
      <c r="L50" s="27">
        <f t="shared" ca="1" si="27"/>
        <v>0</v>
      </c>
      <c r="M50" s="18">
        <f t="shared" ca="1" si="33"/>
        <v>1090</v>
      </c>
      <c r="N50" s="6" cm="1">
        <f t="array" aca="1" ref="N50" ca="1">_xll.RiskWeibull($B$15,$C$15)</f>
        <v>93.543756289254645</v>
      </c>
      <c r="O50" s="6">
        <f t="shared" ca="1" si="29"/>
        <v>1183.5437562892546</v>
      </c>
      <c r="P50" s="19">
        <f t="shared" ca="1" si="13"/>
        <v>0</v>
      </c>
      <c r="Q50" s="26">
        <f t="shared" ca="1" si="30"/>
        <v>1183.5437562892546</v>
      </c>
      <c r="R50" s="24" cm="1">
        <f t="array" aca="1" ref="R50" ca="1">_xll.RiskGamma($B$18,1/$C$18)</f>
        <v>100</v>
      </c>
      <c r="S50" s="7" cm="1">
        <f t="array" aca="1" ref="S50" ca="1">_xll.RiskUniform($B$21,$C$21)</f>
        <v>20</v>
      </c>
      <c r="T50" s="7">
        <f t="shared" ca="1" si="31"/>
        <v>1303.5437562892546</v>
      </c>
      <c r="U50" s="7">
        <f t="shared" ca="1" si="14"/>
        <v>100</v>
      </c>
      <c r="V50" s="6">
        <f ca="1">$T$57</f>
        <v>2073.5437562892548</v>
      </c>
      <c r="W50" s="6">
        <f t="shared" si="16"/>
        <v>120</v>
      </c>
      <c r="X50" s="6">
        <f t="shared" ca="1" si="1"/>
        <v>2193.5437562892548</v>
      </c>
      <c r="Y50" s="6">
        <f t="shared" ca="1" si="2"/>
        <v>770.00000000000023</v>
      </c>
      <c r="Z50" s="26">
        <f t="shared" ca="1" si="3"/>
        <v>2193.5437562892548</v>
      </c>
      <c r="AA50" s="94" cm="1">
        <f t="array" aca="1" ref="AA50" ca="1">_xll.RiskPert(_xll.RiskSimtable($B$27:$B$28),_xll.RiskSimtable($C$27:$C$28),_xll.RiskSimtable($D$27:$D$28))</f>
        <v>99.666666666666671</v>
      </c>
      <c r="AB50" s="7">
        <f t="shared" ca="1" si="17"/>
        <v>2293.2104229559213</v>
      </c>
      <c r="AC50" s="27">
        <f t="shared" ca="1" si="4"/>
        <v>0</v>
      </c>
      <c r="AD50" s="18" cm="1">
        <f t="array" aca="1" ref="AD50" ca="1">IF(MOD(ROW()-42, 8) = 0,INDEX(AB:AB,ROW()),INDEX(AF:AF,ROW()-1))</f>
        <v>2293.2104229559213</v>
      </c>
      <c r="AE50" s="16" cm="1">
        <f t="array" aca="1" ref="AE50" ca="1">_xll.RiskUniform($B$30,$D$30)</f>
        <v>25</v>
      </c>
      <c r="AF50" s="6">
        <f t="shared" ca="1" si="32"/>
        <v>2318.2104229559213</v>
      </c>
      <c r="AG50" s="6">
        <f t="shared" ca="1" si="5"/>
        <v>99.666666666666515</v>
      </c>
      <c r="AH50" s="35" t="str">
        <f t="shared" ca="1" si="6"/>
        <v>Not Yet</v>
      </c>
      <c r="AI50" s="60">
        <f t="shared" ca="1" si="18"/>
        <v>1418.2104229559213</v>
      </c>
      <c r="AJ50" s="47" cm="1">
        <f t="array" aca="1" ref="AJ50" ca="1">_xll.RiskBernoulli(0.02)</f>
        <v>0.02</v>
      </c>
      <c r="AK50" s="48">
        <f t="shared" ca="1" si="19"/>
        <v>1418.2104229559213</v>
      </c>
      <c r="AL50" s="48">
        <f t="shared" ca="1" si="7"/>
        <v>130</v>
      </c>
      <c r="AM50" s="48">
        <f t="shared" ca="1" si="8"/>
        <v>100</v>
      </c>
      <c r="AN50" s="48">
        <f t="shared" ca="1" si="9"/>
        <v>770.00000000000023</v>
      </c>
      <c r="AO50" s="49">
        <f t="shared" ca="1" si="10"/>
        <v>99.666666666666515</v>
      </c>
      <c r="AP50" s="50">
        <f t="shared" ca="1" si="11"/>
        <v>0.02</v>
      </c>
      <c r="AQ50" s="48">
        <f t="shared" ca="1" si="20"/>
        <v>1</v>
      </c>
      <c r="AR50" s="48">
        <f t="shared" ca="1" si="21"/>
        <v>1418.2104229559213</v>
      </c>
    </row>
    <row r="51" spans="2:44" x14ac:dyDescent="0.25">
      <c r="B51" s="34">
        <v>10</v>
      </c>
      <c r="C51" s="35" cm="1">
        <f t="array" aca="1" ref="C51" ca="1">_xll.RiskGamma(1,1/$B$5)</f>
        <v>100</v>
      </c>
      <c r="D51" s="35">
        <f t="shared" ca="1" si="22"/>
        <v>1000</v>
      </c>
      <c r="E51" s="6">
        <f t="shared" ca="1" si="23"/>
        <v>1090</v>
      </c>
      <c r="F51" s="34" cm="1">
        <f t="array" aca="1" ref="F51" ca="1">_xll.RiskPert($B$8,$E$8,$D$8)</f>
        <v>50</v>
      </c>
      <c r="G51" s="6">
        <f t="shared" ca="1" si="24"/>
        <v>1140</v>
      </c>
      <c r="H51" s="6">
        <f t="shared" ca="1" si="12"/>
        <v>140</v>
      </c>
      <c r="I51" s="7">
        <f t="shared" ca="1" si="25"/>
        <v>1140</v>
      </c>
      <c r="J51" s="7" cm="1">
        <f t="array" aca="1" ref="J51" ca="1">_xll.RiskUniform($B$12,$D$12)</f>
        <v>60</v>
      </c>
      <c r="K51" s="7">
        <f t="shared" ca="1" si="26"/>
        <v>1200</v>
      </c>
      <c r="L51" s="7">
        <f t="shared" ca="1" si="27"/>
        <v>0</v>
      </c>
      <c r="M51" s="6">
        <f t="shared" ca="1" si="33"/>
        <v>1200</v>
      </c>
      <c r="N51" s="6" cm="1">
        <f t="array" aca="1" ref="N51" ca="1">_xll.RiskWeibull($B$15,$C$15)</f>
        <v>93.543756289254645</v>
      </c>
      <c r="O51" s="6">
        <f t="shared" ca="1" si="29"/>
        <v>1293.5437562892546</v>
      </c>
      <c r="P51" s="6">
        <f t="shared" ca="1" si="13"/>
        <v>0</v>
      </c>
      <c r="Q51" s="26">
        <f t="shared" ca="1" si="30"/>
        <v>1293.5437562892546</v>
      </c>
      <c r="R51" s="24" cm="1">
        <f t="array" aca="1" ref="R51" ca="1">_xll.RiskGamma($B$18,1/$C$18)</f>
        <v>100</v>
      </c>
      <c r="S51" s="7" cm="1">
        <f t="array" aca="1" ref="S51" ca="1">_xll.RiskUniform($B$21,$C$21)</f>
        <v>20</v>
      </c>
      <c r="T51" s="7">
        <f t="shared" ca="1" si="31"/>
        <v>1413.5437562892546</v>
      </c>
      <c r="U51" s="7">
        <f t="shared" ca="1" si="14"/>
        <v>100</v>
      </c>
      <c r="V51" s="6">
        <f t="shared" ref="V51:V57" ca="1" si="34">$T$57</f>
        <v>2073.5437562892548</v>
      </c>
      <c r="W51" s="6">
        <f t="shared" si="16"/>
        <v>120</v>
      </c>
      <c r="X51" s="6">
        <f t="shared" ca="1" si="1"/>
        <v>2193.5437562892548</v>
      </c>
      <c r="Y51" s="6">
        <f t="shared" ca="1" si="2"/>
        <v>660.00000000000023</v>
      </c>
      <c r="Z51" s="7">
        <f t="shared" ca="1" si="3"/>
        <v>2193.5437562892548</v>
      </c>
      <c r="AA51" s="94" cm="1">
        <f t="array" aca="1" ref="AA51" ca="1">_xll.RiskPert(_xll.RiskSimtable($B$27:$B$28),_xll.RiskSimtable($C$27:$C$28),_xll.RiskSimtable($D$27:$D$28))</f>
        <v>99.666666666666671</v>
      </c>
      <c r="AB51" s="7">
        <f t="shared" ca="1" si="17"/>
        <v>2293.2104229559213</v>
      </c>
      <c r="AC51" s="7">
        <f t="shared" ca="1" si="4"/>
        <v>0</v>
      </c>
      <c r="AD51" s="6" cm="1">
        <f t="array" aca="1" ref="AD51" ca="1">IF(MOD(ROW()-42, 8) = 0,INDEX(AB:AB,ROW()),INDEX(AF:AF,ROW()-1))</f>
        <v>2318.2104229559213</v>
      </c>
      <c r="AE51" s="16" cm="1">
        <f t="array" aca="1" ref="AE51" ca="1">_xll.RiskUniform($B$30,$D$30)</f>
        <v>25</v>
      </c>
      <c r="AF51" s="6">
        <f t="shared" ca="1" si="32"/>
        <v>2343.2104229559213</v>
      </c>
      <c r="AG51" s="6">
        <f t="shared" ca="1" si="5"/>
        <v>124.66666666666652</v>
      </c>
      <c r="AH51" s="35" t="str">
        <f t="shared" ca="1" si="6"/>
        <v>Not Yet</v>
      </c>
      <c r="AI51" s="60">
        <f t="shared" ca="1" si="18"/>
        <v>1343.2104229559213</v>
      </c>
      <c r="AJ51" s="47" cm="1">
        <f t="array" aca="1" ref="AJ51" ca="1">_xll.RiskBernoulli(0.02)</f>
        <v>0.02</v>
      </c>
      <c r="AK51" s="50">
        <f t="shared" ca="1" si="19"/>
        <v>1343.2104229559213</v>
      </c>
      <c r="AL51" s="50">
        <f t="shared" ca="1" si="7"/>
        <v>140</v>
      </c>
      <c r="AM51" s="50">
        <f t="shared" ca="1" si="8"/>
        <v>100</v>
      </c>
      <c r="AN51" s="50">
        <f t="shared" ca="1" si="9"/>
        <v>660.00000000000023</v>
      </c>
      <c r="AO51" s="51">
        <f t="shared" ca="1" si="10"/>
        <v>124.66666666666652</v>
      </c>
      <c r="AP51" s="50">
        <f t="shared" ca="1" si="11"/>
        <v>0.02</v>
      </c>
      <c r="AQ51" s="50">
        <f t="shared" ca="1" si="20"/>
        <v>1</v>
      </c>
      <c r="AR51" s="50">
        <f t="shared" ca="1" si="21"/>
        <v>1343.2104229559213</v>
      </c>
    </row>
    <row r="52" spans="2:44" x14ac:dyDescent="0.25">
      <c r="B52" s="34">
        <v>11</v>
      </c>
      <c r="C52" s="35" cm="1">
        <f t="array" aca="1" ref="C52" ca="1">_xll.RiskGamma(1,1/$B$5)</f>
        <v>100</v>
      </c>
      <c r="D52" s="35">
        <f t="shared" ca="1" si="22"/>
        <v>1100</v>
      </c>
      <c r="E52" s="6">
        <f t="shared" ca="1" si="23"/>
        <v>1200</v>
      </c>
      <c r="F52" s="34" cm="1">
        <f t="array" aca="1" ref="F52" ca="1">_xll.RiskPert($B$8,$E$8,$D$8)</f>
        <v>50</v>
      </c>
      <c r="G52" s="6">
        <f t="shared" ca="1" si="24"/>
        <v>1250</v>
      </c>
      <c r="H52" s="6">
        <f t="shared" ca="1" si="12"/>
        <v>150</v>
      </c>
      <c r="I52" s="7">
        <f t="shared" ca="1" si="25"/>
        <v>1250</v>
      </c>
      <c r="J52" s="7" cm="1">
        <f t="array" aca="1" ref="J52" ca="1">_xll.RiskUniform($B$12,$D$12)</f>
        <v>60</v>
      </c>
      <c r="K52" s="7">
        <f t="shared" ca="1" si="26"/>
        <v>1310</v>
      </c>
      <c r="L52" s="7">
        <f t="shared" ca="1" si="27"/>
        <v>0</v>
      </c>
      <c r="M52" s="6">
        <f t="shared" ca="1" si="33"/>
        <v>1310</v>
      </c>
      <c r="N52" s="6" cm="1">
        <f t="array" aca="1" ref="N52" ca="1">_xll.RiskWeibull($B$15,$C$15)</f>
        <v>93.543756289254645</v>
      </c>
      <c r="O52" s="6">
        <f t="shared" ca="1" si="29"/>
        <v>1403.5437562892546</v>
      </c>
      <c r="P52" s="6">
        <f t="shared" ca="1" si="13"/>
        <v>0</v>
      </c>
      <c r="Q52" s="26">
        <f t="shared" ca="1" si="30"/>
        <v>1403.5437562892546</v>
      </c>
      <c r="R52" s="24" cm="1">
        <f t="array" aca="1" ref="R52" ca="1">_xll.RiskGamma($B$18,1/$C$18)</f>
        <v>100</v>
      </c>
      <c r="S52" s="7" cm="1">
        <f t="array" aca="1" ref="S52" ca="1">_xll.RiskUniform($B$21,$C$21)</f>
        <v>20</v>
      </c>
      <c r="T52" s="7">
        <f t="shared" ca="1" si="31"/>
        <v>1523.5437562892546</v>
      </c>
      <c r="U52" s="7">
        <f t="shared" ca="1" si="14"/>
        <v>100</v>
      </c>
      <c r="V52" s="6">
        <f t="shared" ca="1" si="34"/>
        <v>2073.5437562892548</v>
      </c>
      <c r="W52" s="6">
        <f t="shared" si="16"/>
        <v>120</v>
      </c>
      <c r="X52" s="6">
        <f t="shared" ca="1" si="1"/>
        <v>2193.5437562892548</v>
      </c>
      <c r="Y52" s="6">
        <f t="shared" ca="1" si="2"/>
        <v>550.00000000000023</v>
      </c>
      <c r="Z52" s="7">
        <f t="shared" ca="1" si="3"/>
        <v>2193.5437562892548</v>
      </c>
      <c r="AA52" s="94" cm="1">
        <f t="array" aca="1" ref="AA52" ca="1">_xll.RiskPert(_xll.RiskSimtable($B$27:$B$28),_xll.RiskSimtable($C$27:$C$28),_xll.RiskSimtable($D$27:$D$28))</f>
        <v>99.666666666666671</v>
      </c>
      <c r="AB52" s="7">
        <f t="shared" ca="1" si="17"/>
        <v>2293.2104229559213</v>
      </c>
      <c r="AC52" s="7">
        <f t="shared" ca="1" si="4"/>
        <v>0</v>
      </c>
      <c r="AD52" s="6" cm="1">
        <f t="array" aca="1" ref="AD52" ca="1">IF(MOD(ROW()-42, 8) = 0,INDEX(AB:AB,ROW()),INDEX(AF:AF,ROW()-1))</f>
        <v>2343.2104229559213</v>
      </c>
      <c r="AE52" s="16" cm="1">
        <f t="array" aca="1" ref="AE52" ca="1">_xll.RiskUniform($B$30,$D$30)</f>
        <v>25</v>
      </c>
      <c r="AF52" s="6">
        <f t="shared" ca="1" si="32"/>
        <v>2368.2104229559213</v>
      </c>
      <c r="AG52" s="6">
        <f t="shared" ca="1" si="5"/>
        <v>149.66666666666652</v>
      </c>
      <c r="AH52" s="35" t="str">
        <f t="shared" ca="1" si="6"/>
        <v>Not Yet</v>
      </c>
      <c r="AI52" s="60">
        <f t="shared" ca="1" si="18"/>
        <v>1268.2104229559213</v>
      </c>
      <c r="AJ52" s="47" cm="1">
        <f t="array" aca="1" ref="AJ52" ca="1">_xll.RiskBernoulli(0.02)</f>
        <v>0.02</v>
      </c>
      <c r="AK52" s="50">
        <f t="shared" ca="1" si="19"/>
        <v>1268.2104229559213</v>
      </c>
      <c r="AL52" s="50">
        <f t="shared" ca="1" si="7"/>
        <v>150</v>
      </c>
      <c r="AM52" s="50">
        <f t="shared" ca="1" si="8"/>
        <v>100</v>
      </c>
      <c r="AN52" s="50">
        <f t="shared" ca="1" si="9"/>
        <v>550.00000000000023</v>
      </c>
      <c r="AO52" s="51">
        <f t="shared" ca="1" si="10"/>
        <v>149.66666666666652</v>
      </c>
      <c r="AP52" s="50">
        <f t="shared" ca="1" si="11"/>
        <v>0.02</v>
      </c>
      <c r="AQ52" s="50">
        <f t="shared" ca="1" si="20"/>
        <v>1</v>
      </c>
      <c r="AR52" s="50">
        <f t="shared" ca="1" si="21"/>
        <v>1268.2104229559213</v>
      </c>
    </row>
    <row r="53" spans="2:44" x14ac:dyDescent="0.25">
      <c r="B53" s="34">
        <v>12</v>
      </c>
      <c r="C53" s="35" cm="1">
        <f t="array" aca="1" ref="C53" ca="1">_xll.RiskGamma(1,1/$B$5)</f>
        <v>100</v>
      </c>
      <c r="D53" s="35">
        <f t="shared" ca="1" si="22"/>
        <v>1200</v>
      </c>
      <c r="E53" s="6">
        <f t="shared" ca="1" si="23"/>
        <v>1310</v>
      </c>
      <c r="F53" s="34" cm="1">
        <f t="array" aca="1" ref="F53" ca="1">_xll.RiskPert($B$8,$E$8,$D$8)</f>
        <v>50</v>
      </c>
      <c r="G53" s="6">
        <f t="shared" ca="1" si="24"/>
        <v>1360</v>
      </c>
      <c r="H53" s="6">
        <f t="shared" ca="1" si="12"/>
        <v>160</v>
      </c>
      <c r="I53" s="7">
        <f t="shared" ca="1" si="25"/>
        <v>1360</v>
      </c>
      <c r="J53" s="7" cm="1">
        <f t="array" aca="1" ref="J53" ca="1">_xll.RiskUniform($B$12,$D$12)</f>
        <v>60</v>
      </c>
      <c r="K53" s="7">
        <f t="shared" ca="1" si="26"/>
        <v>1420</v>
      </c>
      <c r="L53" s="7">
        <f t="shared" ca="1" si="27"/>
        <v>0</v>
      </c>
      <c r="M53" s="6">
        <f t="shared" ca="1" si="33"/>
        <v>1420</v>
      </c>
      <c r="N53" s="6" cm="1">
        <f t="array" aca="1" ref="N53" ca="1">_xll.RiskWeibull($B$15,$C$15)</f>
        <v>93.543756289254645</v>
      </c>
      <c r="O53" s="6">
        <f t="shared" ca="1" si="29"/>
        <v>1513.5437562892546</v>
      </c>
      <c r="P53" s="6">
        <f t="shared" ca="1" si="13"/>
        <v>0</v>
      </c>
      <c r="Q53" s="26">
        <f t="shared" ca="1" si="30"/>
        <v>1513.5437562892546</v>
      </c>
      <c r="R53" s="24" cm="1">
        <f t="array" aca="1" ref="R53" ca="1">_xll.RiskGamma($B$18,1/$C$18)</f>
        <v>100</v>
      </c>
      <c r="S53" s="7" cm="1">
        <f t="array" aca="1" ref="S53" ca="1">_xll.RiskUniform($B$21,$C$21)</f>
        <v>20</v>
      </c>
      <c r="T53" s="7">
        <f t="shared" ca="1" si="31"/>
        <v>1633.5437562892546</v>
      </c>
      <c r="U53" s="7">
        <f t="shared" ca="1" si="14"/>
        <v>100</v>
      </c>
      <c r="V53" s="6">
        <f t="shared" ca="1" si="34"/>
        <v>2073.5437562892548</v>
      </c>
      <c r="W53" s="6">
        <f t="shared" si="16"/>
        <v>120</v>
      </c>
      <c r="X53" s="6">
        <f t="shared" ca="1" si="1"/>
        <v>2193.5437562892548</v>
      </c>
      <c r="Y53" s="6">
        <f t="shared" ca="1" si="2"/>
        <v>440.00000000000023</v>
      </c>
      <c r="Z53" s="7">
        <f t="shared" ca="1" si="3"/>
        <v>2193.5437562892548</v>
      </c>
      <c r="AA53" s="94" cm="1">
        <f t="array" aca="1" ref="AA53" ca="1">_xll.RiskPert(_xll.RiskSimtable($B$27:$B$28),_xll.RiskSimtable($C$27:$C$28),_xll.RiskSimtable($D$27:$D$28))</f>
        <v>99.666666666666671</v>
      </c>
      <c r="AB53" s="7">
        <f t="shared" ca="1" si="17"/>
        <v>2293.2104229559213</v>
      </c>
      <c r="AC53" s="7">
        <f t="shared" ca="1" si="4"/>
        <v>0</v>
      </c>
      <c r="AD53" s="6" cm="1">
        <f t="array" aca="1" ref="AD53" ca="1">IF(MOD(ROW()-42, 8) = 0,INDEX(AB:AB,ROW()),INDEX(AF:AF,ROW()-1))</f>
        <v>2368.2104229559213</v>
      </c>
      <c r="AE53" s="16" cm="1">
        <f t="array" aca="1" ref="AE53" ca="1">_xll.RiskUniform($B$30,$D$30)</f>
        <v>25</v>
      </c>
      <c r="AF53" s="6">
        <f t="shared" ca="1" si="32"/>
        <v>2393.2104229559213</v>
      </c>
      <c r="AG53" s="6">
        <f t="shared" ca="1" si="5"/>
        <v>174.66666666666652</v>
      </c>
      <c r="AH53" s="35" t="str">
        <f t="shared" ca="1" si="6"/>
        <v>Not Yet</v>
      </c>
      <c r="AI53" s="60">
        <f t="shared" ca="1" si="18"/>
        <v>1193.2104229559213</v>
      </c>
      <c r="AJ53" s="47" cm="1">
        <f t="array" aca="1" ref="AJ53" ca="1">_xll.RiskBernoulli(0.02)</f>
        <v>0.02</v>
      </c>
      <c r="AK53" s="50">
        <f t="shared" ca="1" si="19"/>
        <v>1193.2104229559213</v>
      </c>
      <c r="AL53" s="50">
        <f t="shared" ca="1" si="7"/>
        <v>160</v>
      </c>
      <c r="AM53" s="50">
        <f t="shared" ca="1" si="8"/>
        <v>100</v>
      </c>
      <c r="AN53" s="50">
        <f t="shared" ca="1" si="9"/>
        <v>440.00000000000023</v>
      </c>
      <c r="AO53" s="51">
        <f t="shared" ca="1" si="10"/>
        <v>174.66666666666652</v>
      </c>
      <c r="AP53" s="50">
        <f t="shared" ca="1" si="11"/>
        <v>0.02</v>
      </c>
      <c r="AQ53" s="50">
        <f t="shared" ca="1" si="20"/>
        <v>1</v>
      </c>
      <c r="AR53" s="50">
        <f t="shared" ca="1" si="21"/>
        <v>1193.2104229559213</v>
      </c>
    </row>
    <row r="54" spans="2:44" x14ac:dyDescent="0.25">
      <c r="B54" s="34">
        <v>13</v>
      </c>
      <c r="C54" s="35" cm="1">
        <f t="array" aca="1" ref="C54" ca="1">_xll.RiskGamma(1,1/$B$5)</f>
        <v>100</v>
      </c>
      <c r="D54" s="35">
        <f t="shared" ca="1" si="22"/>
        <v>1300</v>
      </c>
      <c r="E54" s="6">
        <f t="shared" ca="1" si="23"/>
        <v>1420</v>
      </c>
      <c r="F54" s="34" cm="1">
        <f t="array" aca="1" ref="F54" ca="1">_xll.RiskPert($B$8,$E$8,$D$8)</f>
        <v>50</v>
      </c>
      <c r="G54" s="6">
        <f t="shared" ca="1" si="24"/>
        <v>1470</v>
      </c>
      <c r="H54" s="6">
        <f t="shared" ca="1" si="12"/>
        <v>170</v>
      </c>
      <c r="I54" s="7">
        <f t="shared" ca="1" si="25"/>
        <v>1470</v>
      </c>
      <c r="J54" s="7" cm="1">
        <f t="array" aca="1" ref="J54" ca="1">_xll.RiskUniform($B$12,$D$12)</f>
        <v>60</v>
      </c>
      <c r="K54" s="7">
        <f t="shared" ca="1" si="26"/>
        <v>1530</v>
      </c>
      <c r="L54" s="7">
        <f t="shared" ca="1" si="27"/>
        <v>0</v>
      </c>
      <c r="M54" s="6">
        <f t="shared" ca="1" si="33"/>
        <v>1530</v>
      </c>
      <c r="N54" s="6" cm="1">
        <f t="array" aca="1" ref="N54" ca="1">_xll.RiskWeibull($B$15,$C$15)</f>
        <v>93.543756289254645</v>
      </c>
      <c r="O54" s="6">
        <f t="shared" ca="1" si="29"/>
        <v>1623.5437562892546</v>
      </c>
      <c r="P54" s="6">
        <f t="shared" ca="1" si="13"/>
        <v>0</v>
      </c>
      <c r="Q54" s="26">
        <f t="shared" ca="1" si="30"/>
        <v>1623.5437562892546</v>
      </c>
      <c r="R54" s="24" cm="1">
        <f t="array" aca="1" ref="R54" ca="1">_xll.RiskGamma($B$18,1/$C$18)</f>
        <v>100</v>
      </c>
      <c r="S54" s="7" cm="1">
        <f t="array" aca="1" ref="S54" ca="1">_xll.RiskUniform($B$21,$C$21)</f>
        <v>20</v>
      </c>
      <c r="T54" s="7">
        <f t="shared" ca="1" si="31"/>
        <v>1743.5437562892546</v>
      </c>
      <c r="U54" s="7">
        <f t="shared" ca="1" si="14"/>
        <v>100</v>
      </c>
      <c r="V54" s="6">
        <f t="shared" ca="1" si="34"/>
        <v>2073.5437562892548</v>
      </c>
      <c r="W54" s="6">
        <f t="shared" si="16"/>
        <v>120</v>
      </c>
      <c r="X54" s="6">
        <f t="shared" ca="1" si="1"/>
        <v>2193.5437562892548</v>
      </c>
      <c r="Y54" s="6">
        <f t="shared" ca="1" si="2"/>
        <v>330.00000000000023</v>
      </c>
      <c r="Z54" s="7">
        <f t="shared" ca="1" si="3"/>
        <v>2193.5437562892548</v>
      </c>
      <c r="AA54" s="94" cm="1">
        <f t="array" aca="1" ref="AA54" ca="1">_xll.RiskPert(_xll.RiskSimtable($B$27:$B$28),_xll.RiskSimtable($C$27:$C$28),_xll.RiskSimtable($D$27:$D$28))</f>
        <v>99.666666666666671</v>
      </c>
      <c r="AB54" s="7">
        <f t="shared" ca="1" si="17"/>
        <v>2293.2104229559213</v>
      </c>
      <c r="AC54" s="7">
        <f t="shared" ca="1" si="4"/>
        <v>0</v>
      </c>
      <c r="AD54" s="6" cm="1">
        <f t="array" aca="1" ref="AD54" ca="1">IF(MOD(ROW()-42, 8) = 0,INDEX(AB:AB,ROW()),INDEX(AF:AF,ROW()-1))</f>
        <v>2393.2104229559213</v>
      </c>
      <c r="AE54" s="16" cm="1">
        <f t="array" aca="1" ref="AE54" ca="1">_xll.RiskUniform($B$30,$D$30)</f>
        <v>25</v>
      </c>
      <c r="AF54" s="6">
        <f t="shared" ca="1" si="32"/>
        <v>2418.2104229559213</v>
      </c>
      <c r="AG54" s="6">
        <f t="shared" ca="1" si="5"/>
        <v>199.66666666666652</v>
      </c>
      <c r="AH54" s="35" t="str">
        <f t="shared" ca="1" si="6"/>
        <v>Not Yet</v>
      </c>
      <c r="AI54" s="60">
        <f t="shared" ca="1" si="18"/>
        <v>1118.2104229559213</v>
      </c>
      <c r="AJ54" s="47" cm="1">
        <f t="array" aca="1" ref="AJ54" ca="1">_xll.RiskBernoulli(0.02)</f>
        <v>0.02</v>
      </c>
      <c r="AK54" s="50">
        <f t="shared" ca="1" si="19"/>
        <v>1118.2104229559213</v>
      </c>
      <c r="AL54" s="50">
        <f t="shared" ca="1" si="7"/>
        <v>170</v>
      </c>
      <c r="AM54" s="50">
        <f t="shared" ca="1" si="8"/>
        <v>100</v>
      </c>
      <c r="AN54" s="50">
        <f t="shared" ca="1" si="9"/>
        <v>330.00000000000023</v>
      </c>
      <c r="AO54" s="51">
        <f t="shared" ca="1" si="10"/>
        <v>199.66666666666652</v>
      </c>
      <c r="AP54" s="50">
        <f t="shared" ca="1" si="11"/>
        <v>0.02</v>
      </c>
      <c r="AQ54" s="50">
        <f t="shared" ca="1" si="20"/>
        <v>1</v>
      </c>
      <c r="AR54" s="50">
        <f t="shared" ca="1" si="21"/>
        <v>1118.2104229559213</v>
      </c>
    </row>
    <row r="55" spans="2:44" x14ac:dyDescent="0.25">
      <c r="B55" s="34">
        <v>14</v>
      </c>
      <c r="C55" s="35" cm="1">
        <f t="array" aca="1" ref="C55" ca="1">_xll.RiskGamma(1,1/$B$5)</f>
        <v>100</v>
      </c>
      <c r="D55" s="35">
        <f t="shared" ca="1" si="22"/>
        <v>1400</v>
      </c>
      <c r="E55" s="6">
        <f t="shared" ca="1" si="23"/>
        <v>1530</v>
      </c>
      <c r="F55" s="34" cm="1">
        <f t="array" aca="1" ref="F55" ca="1">_xll.RiskPert($B$8,$E$8,$D$8)</f>
        <v>50</v>
      </c>
      <c r="G55" s="6">
        <f t="shared" ca="1" si="24"/>
        <v>1580</v>
      </c>
      <c r="H55" s="6">
        <f t="shared" ca="1" si="12"/>
        <v>180</v>
      </c>
      <c r="I55" s="7">
        <f t="shared" ca="1" si="25"/>
        <v>1580</v>
      </c>
      <c r="J55" s="7" cm="1">
        <f t="array" aca="1" ref="J55" ca="1">_xll.RiskUniform($B$12,$D$12)</f>
        <v>60</v>
      </c>
      <c r="K55" s="7">
        <f t="shared" ca="1" si="26"/>
        <v>1640</v>
      </c>
      <c r="L55" s="7">
        <f t="shared" ca="1" si="27"/>
        <v>0</v>
      </c>
      <c r="M55" s="6">
        <f t="shared" ca="1" si="33"/>
        <v>1640</v>
      </c>
      <c r="N55" s="6" cm="1">
        <f t="array" aca="1" ref="N55" ca="1">_xll.RiskWeibull($B$15,$C$15)</f>
        <v>93.543756289254645</v>
      </c>
      <c r="O55" s="6">
        <f t="shared" ca="1" si="29"/>
        <v>1733.5437562892546</v>
      </c>
      <c r="P55" s="6">
        <f t="shared" ca="1" si="13"/>
        <v>0</v>
      </c>
      <c r="Q55" s="26">
        <f t="shared" ca="1" si="30"/>
        <v>1733.5437562892546</v>
      </c>
      <c r="R55" s="24" cm="1">
        <f t="array" aca="1" ref="R55" ca="1">_xll.RiskGamma($B$18,1/$C$18)</f>
        <v>100</v>
      </c>
      <c r="S55" s="7" cm="1">
        <f t="array" aca="1" ref="S55" ca="1">_xll.RiskUniform($B$21,$C$21)</f>
        <v>20</v>
      </c>
      <c r="T55" s="7">
        <f t="shared" ca="1" si="31"/>
        <v>1853.5437562892546</v>
      </c>
      <c r="U55" s="7">
        <f t="shared" ca="1" si="14"/>
        <v>100</v>
      </c>
      <c r="V55" s="6">
        <f t="shared" ca="1" si="34"/>
        <v>2073.5437562892548</v>
      </c>
      <c r="W55" s="6">
        <f t="shared" si="16"/>
        <v>120</v>
      </c>
      <c r="X55" s="6">
        <f t="shared" ca="1" si="1"/>
        <v>2193.5437562892548</v>
      </c>
      <c r="Y55" s="6">
        <f t="shared" ca="1" si="2"/>
        <v>220.00000000000023</v>
      </c>
      <c r="Z55" s="7">
        <f t="shared" ca="1" si="3"/>
        <v>2193.5437562892548</v>
      </c>
      <c r="AA55" s="94" cm="1">
        <f t="array" aca="1" ref="AA55" ca="1">_xll.RiskPert(_xll.RiskSimtable($B$27:$B$28),_xll.RiskSimtable($C$27:$C$28),_xll.RiskSimtable($D$27:$D$28))</f>
        <v>99.666666666666671</v>
      </c>
      <c r="AB55" s="7">
        <f t="shared" ca="1" si="17"/>
        <v>2293.2104229559213</v>
      </c>
      <c r="AC55" s="7">
        <f t="shared" ca="1" si="4"/>
        <v>0</v>
      </c>
      <c r="AD55" s="6" cm="1">
        <f t="array" aca="1" ref="AD55" ca="1">IF(MOD(ROW()-42, 8) = 0,INDEX(AB:AB,ROW()),INDEX(AF:AF,ROW()-1))</f>
        <v>2418.2104229559213</v>
      </c>
      <c r="AE55" s="16" cm="1">
        <f t="array" aca="1" ref="AE55" ca="1">_xll.RiskUniform($B$30,$D$30)</f>
        <v>25</v>
      </c>
      <c r="AF55" s="6">
        <f t="shared" ca="1" si="32"/>
        <v>2443.2104229559213</v>
      </c>
      <c r="AG55" s="6">
        <f t="shared" ca="1" si="5"/>
        <v>224.66666666666652</v>
      </c>
      <c r="AH55" s="35" t="str">
        <f t="shared" ca="1" si="6"/>
        <v>Not Yet</v>
      </c>
      <c r="AI55" s="60">
        <f t="shared" ca="1" si="18"/>
        <v>1043.2104229559213</v>
      </c>
      <c r="AJ55" s="47" cm="1">
        <f t="array" aca="1" ref="AJ55" ca="1">_xll.RiskBernoulli(0.02)</f>
        <v>0.02</v>
      </c>
      <c r="AK55" s="50">
        <f t="shared" ca="1" si="19"/>
        <v>1043.2104229559213</v>
      </c>
      <c r="AL55" s="50">
        <f t="shared" ca="1" si="7"/>
        <v>180</v>
      </c>
      <c r="AM55" s="50">
        <f t="shared" ca="1" si="8"/>
        <v>100</v>
      </c>
      <c r="AN55" s="50">
        <f t="shared" ca="1" si="9"/>
        <v>220.00000000000023</v>
      </c>
      <c r="AO55" s="51">
        <f t="shared" ca="1" si="10"/>
        <v>224.66666666666652</v>
      </c>
      <c r="AP55" s="50">
        <f t="shared" ca="1" si="11"/>
        <v>0.02</v>
      </c>
      <c r="AQ55" s="50">
        <f t="shared" ca="1" si="20"/>
        <v>1</v>
      </c>
      <c r="AR55" s="50">
        <f t="shared" ca="1" si="21"/>
        <v>1043.2104229559213</v>
      </c>
    </row>
    <row r="56" spans="2:44" x14ac:dyDescent="0.25">
      <c r="B56" s="34">
        <v>15</v>
      </c>
      <c r="C56" s="35" cm="1">
        <f t="array" aca="1" ref="C56" ca="1">_xll.RiskGamma(1,1/$B$5)</f>
        <v>100</v>
      </c>
      <c r="D56" s="35">
        <f t="shared" ca="1" si="22"/>
        <v>1500</v>
      </c>
      <c r="E56" s="6">
        <f t="shared" ca="1" si="23"/>
        <v>1640</v>
      </c>
      <c r="F56" s="34" cm="1">
        <f t="array" aca="1" ref="F56" ca="1">_xll.RiskPert($B$8,$E$8,$D$8)</f>
        <v>50</v>
      </c>
      <c r="G56" s="6">
        <f t="shared" ca="1" si="24"/>
        <v>1690</v>
      </c>
      <c r="H56" s="6">
        <f t="shared" ca="1" si="12"/>
        <v>190</v>
      </c>
      <c r="I56" s="7">
        <f t="shared" ca="1" si="25"/>
        <v>1690</v>
      </c>
      <c r="J56" s="7" cm="1">
        <f t="array" aca="1" ref="J56" ca="1">_xll.RiskUniform($B$12,$D$12)</f>
        <v>60</v>
      </c>
      <c r="K56" s="7">
        <f t="shared" ca="1" si="26"/>
        <v>1750</v>
      </c>
      <c r="L56" s="7">
        <f t="shared" ca="1" si="27"/>
        <v>0</v>
      </c>
      <c r="M56" s="6">
        <f t="shared" ca="1" si="33"/>
        <v>1750</v>
      </c>
      <c r="N56" s="6" cm="1">
        <f t="array" aca="1" ref="N56" ca="1">_xll.RiskWeibull($B$15,$C$15)</f>
        <v>93.543756289254645</v>
      </c>
      <c r="O56" s="6">
        <f t="shared" ca="1" si="29"/>
        <v>1843.5437562892546</v>
      </c>
      <c r="P56" s="6">
        <f t="shared" ca="1" si="13"/>
        <v>0</v>
      </c>
      <c r="Q56" s="26">
        <f t="shared" ca="1" si="30"/>
        <v>1843.5437562892546</v>
      </c>
      <c r="R56" s="24" cm="1">
        <f t="array" aca="1" ref="R56" ca="1">_xll.RiskGamma($B$18,1/$C$18)</f>
        <v>100</v>
      </c>
      <c r="S56" s="7" cm="1">
        <f t="array" aca="1" ref="S56" ca="1">_xll.RiskUniform($B$21,$C$21)</f>
        <v>20</v>
      </c>
      <c r="T56" s="7">
        <f t="shared" ca="1" si="31"/>
        <v>1963.5437562892546</v>
      </c>
      <c r="U56" s="7">
        <f t="shared" ca="1" si="14"/>
        <v>100</v>
      </c>
      <c r="V56" s="6">
        <f t="shared" ca="1" si="34"/>
        <v>2073.5437562892548</v>
      </c>
      <c r="W56" s="6">
        <f t="shared" si="16"/>
        <v>120</v>
      </c>
      <c r="X56" s="6">
        <f t="shared" ca="1" si="1"/>
        <v>2193.5437562892548</v>
      </c>
      <c r="Y56" s="6">
        <f t="shared" ca="1" si="2"/>
        <v>110.00000000000023</v>
      </c>
      <c r="Z56" s="7">
        <f t="shared" ca="1" si="3"/>
        <v>2193.5437562892548</v>
      </c>
      <c r="AA56" s="94" cm="1">
        <f t="array" aca="1" ref="AA56" ca="1">_xll.RiskPert(_xll.RiskSimtable($B$27:$B$28),_xll.RiskSimtable($C$27:$C$28),_xll.RiskSimtable($D$27:$D$28))</f>
        <v>99.666666666666671</v>
      </c>
      <c r="AB56" s="7">
        <f t="shared" ca="1" si="17"/>
        <v>2293.2104229559213</v>
      </c>
      <c r="AC56" s="7">
        <f t="shared" ca="1" si="4"/>
        <v>0</v>
      </c>
      <c r="AD56" s="6" cm="1">
        <f t="array" aca="1" ref="AD56" ca="1">IF(MOD(ROW()-42, 8) = 0,INDEX(AB:AB,ROW()),INDEX(AF:AF,ROW()-1))</f>
        <v>2443.2104229559213</v>
      </c>
      <c r="AE56" s="16" cm="1">
        <f t="array" aca="1" ref="AE56" ca="1">_xll.RiskUniform($B$30,$D$30)</f>
        <v>25</v>
      </c>
      <c r="AF56" s="6">
        <f t="shared" ca="1" si="32"/>
        <v>2468.2104229559213</v>
      </c>
      <c r="AG56" s="6">
        <f t="shared" ca="1" si="5"/>
        <v>249.66666666666652</v>
      </c>
      <c r="AH56" s="35" t="str">
        <f t="shared" ca="1" si="6"/>
        <v>Not Yet</v>
      </c>
      <c r="AI56" s="60">
        <f t="shared" ca="1" si="18"/>
        <v>968.21042295592133</v>
      </c>
      <c r="AJ56" s="47" cm="1">
        <f t="array" aca="1" ref="AJ56" ca="1">_xll.RiskBernoulli(0.02)</f>
        <v>0.02</v>
      </c>
      <c r="AK56" s="50">
        <f t="shared" ca="1" si="19"/>
        <v>968.21042295592133</v>
      </c>
      <c r="AL56" s="50">
        <f t="shared" ca="1" si="7"/>
        <v>190</v>
      </c>
      <c r="AM56" s="50">
        <f t="shared" ca="1" si="8"/>
        <v>100</v>
      </c>
      <c r="AN56" s="50">
        <f t="shared" ca="1" si="9"/>
        <v>110.00000000000023</v>
      </c>
      <c r="AO56" s="51">
        <f t="shared" ca="1" si="10"/>
        <v>249.66666666666652</v>
      </c>
      <c r="AP56" s="50">
        <f t="shared" ca="1" si="11"/>
        <v>0.02</v>
      </c>
      <c r="AQ56" s="50">
        <f t="shared" ca="1" si="20"/>
        <v>1</v>
      </c>
      <c r="AR56" s="50">
        <f t="shared" ca="1" si="21"/>
        <v>968.21042295592133</v>
      </c>
    </row>
    <row r="57" spans="2:44" x14ac:dyDescent="0.25">
      <c r="B57" s="34">
        <v>16</v>
      </c>
      <c r="C57" s="35" cm="1">
        <f t="array" aca="1" ref="C57" ca="1">_xll.RiskGamma(1,1/$B$5)</f>
        <v>100</v>
      </c>
      <c r="D57" s="35">
        <f t="shared" ca="1" si="22"/>
        <v>1600</v>
      </c>
      <c r="E57" s="6">
        <f t="shared" ca="1" si="23"/>
        <v>1750</v>
      </c>
      <c r="F57" s="34" cm="1">
        <f t="array" aca="1" ref="F57" ca="1">_xll.RiskPert($B$8,$E$8,$D$8)</f>
        <v>50</v>
      </c>
      <c r="G57" s="6">
        <f t="shared" ca="1" si="24"/>
        <v>1800</v>
      </c>
      <c r="H57" s="6">
        <f t="shared" ca="1" si="12"/>
        <v>200</v>
      </c>
      <c r="I57" s="7">
        <f t="shared" ca="1" si="25"/>
        <v>1800</v>
      </c>
      <c r="J57" s="7" cm="1">
        <f t="array" aca="1" ref="J57" ca="1">_xll.RiskUniform($B$12,$D$12)</f>
        <v>60</v>
      </c>
      <c r="K57" s="7">
        <f t="shared" ca="1" si="26"/>
        <v>1860</v>
      </c>
      <c r="L57" s="7">
        <f t="shared" ca="1" si="27"/>
        <v>0</v>
      </c>
      <c r="M57" s="6">
        <f t="shared" ca="1" si="33"/>
        <v>1860</v>
      </c>
      <c r="N57" s="6" cm="1">
        <f t="array" aca="1" ref="N57" ca="1">_xll.RiskWeibull($B$15,$C$15)</f>
        <v>93.543756289254645</v>
      </c>
      <c r="O57" s="6">
        <f t="shared" ca="1" si="29"/>
        <v>1953.5437562892546</v>
      </c>
      <c r="P57" s="6">
        <f t="shared" ca="1" si="13"/>
        <v>0</v>
      </c>
      <c r="Q57" s="26">
        <f t="shared" ca="1" si="30"/>
        <v>1953.5437562892546</v>
      </c>
      <c r="R57" s="24" cm="1">
        <f t="array" aca="1" ref="R57" ca="1">_xll.RiskGamma($B$18,1/$C$18)</f>
        <v>100</v>
      </c>
      <c r="S57" s="7" cm="1">
        <f t="array" aca="1" ref="S57" ca="1">_xll.RiskUniform($B$21,$C$21)</f>
        <v>20</v>
      </c>
      <c r="T57" s="7">
        <f t="shared" ca="1" si="31"/>
        <v>2073.5437562892548</v>
      </c>
      <c r="U57" s="7">
        <f t="shared" ca="1" si="14"/>
        <v>100.00000000000023</v>
      </c>
      <c r="V57" s="6">
        <f t="shared" ca="1" si="34"/>
        <v>2073.5437562892548</v>
      </c>
      <c r="W57" s="6">
        <f t="shared" si="16"/>
        <v>120</v>
      </c>
      <c r="X57" s="6">
        <f t="shared" ca="1" si="1"/>
        <v>2193.5437562892548</v>
      </c>
      <c r="Y57" s="6">
        <f t="shared" ca="1" si="2"/>
        <v>0</v>
      </c>
      <c r="Z57" s="7">
        <f t="shared" ca="1" si="3"/>
        <v>2193.5437562892548</v>
      </c>
      <c r="AA57" s="94" cm="1">
        <f t="array" aca="1" ref="AA57" ca="1">_xll.RiskPert(_xll.RiskSimtable($B$27:$B$28),_xll.RiskSimtable($C$27:$C$28),_xll.RiskSimtable($D$27:$D$28))</f>
        <v>99.666666666666671</v>
      </c>
      <c r="AB57" s="7">
        <f t="shared" ca="1" si="17"/>
        <v>2293.2104229559213</v>
      </c>
      <c r="AC57" s="7">
        <f t="shared" ca="1" si="4"/>
        <v>0</v>
      </c>
      <c r="AD57" s="6" cm="1">
        <f t="array" aca="1" ref="AD57" ca="1">IF(MOD(ROW()-42, 8) = 0,INDEX(AB:AB,ROW()),INDEX(AF:AF,ROW()-1))</f>
        <v>2468.2104229559213</v>
      </c>
      <c r="AE57" s="16" cm="1">
        <f t="array" aca="1" ref="AE57" ca="1">_xll.RiskUniform($B$30,$D$30)</f>
        <v>25</v>
      </c>
      <c r="AF57" s="6">
        <f t="shared" ca="1" si="32"/>
        <v>2493.2104229559213</v>
      </c>
      <c r="AG57" s="6">
        <f t="shared" ca="1" si="5"/>
        <v>274.66666666666652</v>
      </c>
      <c r="AH57" s="35" t="str">
        <f t="shared" ca="1" si="6"/>
        <v>Not Yet</v>
      </c>
      <c r="AI57" s="60">
        <f t="shared" ca="1" si="18"/>
        <v>893.21042295592133</v>
      </c>
      <c r="AJ57" s="47" cm="1">
        <f t="array" aca="1" ref="AJ57" ca="1">_xll.RiskBernoulli(0.02)</f>
        <v>0.02</v>
      </c>
      <c r="AK57" s="52">
        <f t="shared" ca="1" si="19"/>
        <v>893.21042295592133</v>
      </c>
      <c r="AL57" s="52">
        <f t="shared" ca="1" si="7"/>
        <v>200</v>
      </c>
      <c r="AM57" s="52">
        <f t="shared" ca="1" si="8"/>
        <v>100.00000000000023</v>
      </c>
      <c r="AN57" s="52">
        <f t="shared" ca="1" si="9"/>
        <v>0</v>
      </c>
      <c r="AO57" s="53">
        <f t="shared" ca="1" si="10"/>
        <v>274.66666666666652</v>
      </c>
      <c r="AP57" s="52">
        <f t="shared" ca="1" si="11"/>
        <v>0.02</v>
      </c>
      <c r="AQ57" s="52">
        <f t="shared" ca="1" si="20"/>
        <v>1</v>
      </c>
      <c r="AR57" s="52">
        <f t="shared" ca="1" si="21"/>
        <v>893.21042295592133</v>
      </c>
    </row>
    <row r="58" spans="2:44" x14ac:dyDescent="0.25">
      <c r="B58" s="34">
        <v>17</v>
      </c>
      <c r="C58" s="35" cm="1">
        <f t="array" aca="1" ref="C58" ca="1">_xll.RiskGamma(1,1/$B$5)</f>
        <v>100</v>
      </c>
      <c r="D58" s="35">
        <f t="shared" ca="1" si="22"/>
        <v>1700</v>
      </c>
      <c r="E58" s="6">
        <f t="shared" ca="1" si="23"/>
        <v>1860</v>
      </c>
      <c r="F58" s="34" cm="1">
        <f t="array" aca="1" ref="F58" ca="1">_xll.RiskPert($B$8,$E$8,$D$8)</f>
        <v>50</v>
      </c>
      <c r="G58" s="6">
        <f t="shared" ca="1" si="24"/>
        <v>1910</v>
      </c>
      <c r="H58" s="6">
        <f t="shared" ca="1" si="12"/>
        <v>210</v>
      </c>
      <c r="I58" s="7">
        <f t="shared" ca="1" si="25"/>
        <v>1910</v>
      </c>
      <c r="J58" s="7" cm="1">
        <f t="array" aca="1" ref="J58" ca="1">_xll.RiskUniform($B$12,$D$12)</f>
        <v>60</v>
      </c>
      <c r="K58" s="7">
        <f t="shared" ca="1" si="26"/>
        <v>1970</v>
      </c>
      <c r="L58" s="7">
        <f t="shared" ca="1" si="27"/>
        <v>0</v>
      </c>
      <c r="M58" s="6">
        <f t="shared" ca="1" si="33"/>
        <v>1970</v>
      </c>
      <c r="N58" s="6" cm="1">
        <f t="array" aca="1" ref="N58" ca="1">_xll.RiskWeibull($B$15,$C$15)</f>
        <v>93.543756289254645</v>
      </c>
      <c r="O58" s="6">
        <f t="shared" ca="1" si="29"/>
        <v>2063.5437562892548</v>
      </c>
      <c r="P58" s="6">
        <f t="shared" ca="1" si="13"/>
        <v>0</v>
      </c>
      <c r="Q58" s="26">
        <f t="shared" ca="1" si="30"/>
        <v>2063.5437562892548</v>
      </c>
      <c r="R58" s="24" cm="1">
        <f t="array" aca="1" ref="R58" ca="1">_xll.RiskGamma($B$18,1/$C$18)</f>
        <v>100</v>
      </c>
      <c r="S58" s="7" cm="1">
        <f t="array" aca="1" ref="S58" ca="1">_xll.RiskUniform($B$21,$C$21)</f>
        <v>20</v>
      </c>
      <c r="T58" s="7">
        <f t="shared" ca="1" si="31"/>
        <v>2183.5437562892548</v>
      </c>
      <c r="U58" s="7">
        <f t="shared" ca="1" si="14"/>
        <v>100</v>
      </c>
      <c r="V58" s="6">
        <f ca="1">$T$65</f>
        <v>2953.5437562892548</v>
      </c>
      <c r="W58" s="6">
        <f t="shared" si="16"/>
        <v>120</v>
      </c>
      <c r="X58" s="6">
        <f t="shared" ca="1" si="1"/>
        <v>3073.5437562892548</v>
      </c>
      <c r="Y58" s="6">
        <f t="shared" ca="1" si="2"/>
        <v>770</v>
      </c>
      <c r="Z58" s="7">
        <f t="shared" ca="1" si="3"/>
        <v>3073.5437562892548</v>
      </c>
      <c r="AA58" s="94" cm="1">
        <f t="array" aca="1" ref="AA58" ca="1">_xll.RiskPert(_xll.RiskSimtable($B$27:$B$28),_xll.RiskSimtable($C$27:$C$28),_xll.RiskSimtable($D$27:$D$28))</f>
        <v>99.666666666666671</v>
      </c>
      <c r="AB58" s="7">
        <f t="shared" ca="1" si="17"/>
        <v>3173.2104229559213</v>
      </c>
      <c r="AC58" s="7">
        <f t="shared" ca="1" si="4"/>
        <v>0</v>
      </c>
      <c r="AD58" s="6" cm="1">
        <f t="array" aca="1" ref="AD58" ca="1">IF(MOD(ROW()-42, 8) = 0,INDEX(AB:AB,ROW()),INDEX(AF:AF,ROW()-1))</f>
        <v>3173.2104229559213</v>
      </c>
      <c r="AE58" s="16" cm="1">
        <f t="array" aca="1" ref="AE58" ca="1">_xll.RiskUniform($B$30,$D$30)</f>
        <v>25</v>
      </c>
      <c r="AF58" s="6">
        <f t="shared" ca="1" si="32"/>
        <v>3198.2104229559213</v>
      </c>
      <c r="AG58" s="6">
        <f t="shared" ca="1" si="5"/>
        <v>99.666666666666515</v>
      </c>
      <c r="AH58" s="35" t="str">
        <f t="shared" ca="1" si="6"/>
        <v>Not Yet</v>
      </c>
      <c r="AI58" s="60">
        <f t="shared" ca="1" si="18"/>
        <v>1498.2104229559213</v>
      </c>
      <c r="AJ58" s="47" cm="1">
        <f t="array" aca="1" ref="AJ58" ca="1">_xll.RiskBernoulli(0.02)</f>
        <v>0.02</v>
      </c>
      <c r="AK58" s="48">
        <f t="shared" ca="1" si="19"/>
        <v>1498.2104229559213</v>
      </c>
      <c r="AL58" s="48">
        <f t="shared" ca="1" si="7"/>
        <v>210</v>
      </c>
      <c r="AM58" s="48">
        <f t="shared" ca="1" si="8"/>
        <v>100</v>
      </c>
      <c r="AN58" s="48">
        <f t="shared" ca="1" si="9"/>
        <v>770</v>
      </c>
      <c r="AO58" s="49">
        <f t="shared" ca="1" si="10"/>
        <v>99.666666666666515</v>
      </c>
      <c r="AP58" s="50">
        <f t="shared" ca="1" si="11"/>
        <v>0.02</v>
      </c>
      <c r="AQ58" s="48" t="str">
        <f t="shared" ca="1" si="20"/>
        <v/>
      </c>
      <c r="AR58" s="48">
        <f t="shared" ca="1" si="21"/>
        <v>1498.2104229559211</v>
      </c>
    </row>
    <row r="59" spans="2:44" x14ac:dyDescent="0.25">
      <c r="B59" s="34">
        <v>18</v>
      </c>
      <c r="C59" s="35" cm="1">
        <f t="array" aca="1" ref="C59" ca="1">_xll.RiskGamma(1,1/$B$5)</f>
        <v>100</v>
      </c>
      <c r="D59" s="35">
        <f t="shared" ca="1" si="22"/>
        <v>1800</v>
      </c>
      <c r="E59" s="6">
        <f t="shared" ca="1" si="23"/>
        <v>1970</v>
      </c>
      <c r="F59" s="34" cm="1">
        <f t="array" aca="1" ref="F59" ca="1">_xll.RiskPert($B$8,$E$8,$D$8)</f>
        <v>50</v>
      </c>
      <c r="G59" s="6">
        <f t="shared" ca="1" si="24"/>
        <v>2020</v>
      </c>
      <c r="H59" s="6">
        <f t="shared" ca="1" si="12"/>
        <v>220</v>
      </c>
      <c r="I59" s="7">
        <f t="shared" ca="1" si="25"/>
        <v>2020</v>
      </c>
      <c r="J59" s="7" cm="1">
        <f t="array" aca="1" ref="J59" ca="1">_xll.RiskUniform($B$12,$D$12)</f>
        <v>60</v>
      </c>
      <c r="K59" s="7">
        <f t="shared" ca="1" si="26"/>
        <v>2080</v>
      </c>
      <c r="L59" s="7">
        <f t="shared" ca="1" si="27"/>
        <v>0</v>
      </c>
      <c r="M59" s="6">
        <f t="shared" ca="1" si="33"/>
        <v>2080</v>
      </c>
      <c r="N59" s="6" cm="1">
        <f t="array" aca="1" ref="N59" ca="1">_xll.RiskWeibull($B$15,$C$15)</f>
        <v>93.543756289254645</v>
      </c>
      <c r="O59" s="6">
        <f t="shared" ca="1" si="29"/>
        <v>2173.5437562892548</v>
      </c>
      <c r="P59" s="6">
        <f t="shared" ca="1" si="13"/>
        <v>0</v>
      </c>
      <c r="Q59" s="26">
        <f t="shared" ca="1" si="30"/>
        <v>2173.5437562892548</v>
      </c>
      <c r="R59" s="24" cm="1">
        <f t="array" aca="1" ref="R59" ca="1">_xll.RiskGamma($B$18,1/$C$18)</f>
        <v>100</v>
      </c>
      <c r="S59" s="7" cm="1">
        <f t="array" aca="1" ref="S59" ca="1">_xll.RiskUniform($B$21,$C$21)</f>
        <v>20</v>
      </c>
      <c r="T59" s="7">
        <f t="shared" ca="1" si="31"/>
        <v>2293.5437562892548</v>
      </c>
      <c r="U59" s="7">
        <f t="shared" ca="1" si="14"/>
        <v>100</v>
      </c>
      <c r="V59" s="6">
        <f t="shared" ref="V59:V65" ca="1" si="35">$T$65</f>
        <v>2953.5437562892548</v>
      </c>
      <c r="W59" s="6">
        <f t="shared" si="16"/>
        <v>120</v>
      </c>
      <c r="X59" s="6">
        <f t="shared" ca="1" si="1"/>
        <v>3073.5437562892548</v>
      </c>
      <c r="Y59" s="6">
        <f t="shared" ca="1" si="2"/>
        <v>660</v>
      </c>
      <c r="Z59" s="7">
        <f t="shared" ca="1" si="3"/>
        <v>3073.5437562892548</v>
      </c>
      <c r="AA59" s="94" cm="1">
        <f t="array" aca="1" ref="AA59" ca="1">_xll.RiskPert(_xll.RiskSimtable($B$27:$B$28),_xll.RiskSimtable($C$27:$C$28),_xll.RiskSimtable($D$27:$D$28))</f>
        <v>99.666666666666671</v>
      </c>
      <c r="AB59" s="7">
        <f t="shared" ca="1" si="17"/>
        <v>3173.2104229559213</v>
      </c>
      <c r="AC59" s="7">
        <f t="shared" ca="1" si="4"/>
        <v>0</v>
      </c>
      <c r="AD59" s="6" cm="1">
        <f t="array" aca="1" ref="AD59" ca="1">IF(MOD(ROW()-42, 8) = 0,INDEX(AB:AB,ROW()),INDEX(AF:AF,ROW()-1))</f>
        <v>3198.2104229559213</v>
      </c>
      <c r="AE59" s="16" cm="1">
        <f t="array" aca="1" ref="AE59" ca="1">_xll.RiskUniform($B$30,$D$30)</f>
        <v>25</v>
      </c>
      <c r="AF59" s="6">
        <f t="shared" ca="1" si="32"/>
        <v>3223.2104229559213</v>
      </c>
      <c r="AG59" s="6">
        <f t="shared" ca="1" si="5"/>
        <v>124.66666666666652</v>
      </c>
      <c r="AH59" s="35" t="str">
        <f t="shared" ca="1" si="6"/>
        <v>Not Yet</v>
      </c>
      <c r="AI59" s="60">
        <f t="shared" ca="1" si="18"/>
        <v>1423.2104229559213</v>
      </c>
      <c r="AJ59" s="47" cm="1">
        <f t="array" aca="1" ref="AJ59" ca="1">_xll.RiskBernoulli(0.02)</f>
        <v>0.02</v>
      </c>
      <c r="AK59" s="50">
        <f t="shared" ca="1" si="19"/>
        <v>1423.2104229559213</v>
      </c>
      <c r="AL59" s="50">
        <f t="shared" ca="1" si="7"/>
        <v>220</v>
      </c>
      <c r="AM59" s="50">
        <f t="shared" ca="1" si="8"/>
        <v>100</v>
      </c>
      <c r="AN59" s="50">
        <f t="shared" ca="1" si="9"/>
        <v>660</v>
      </c>
      <c r="AO59" s="51">
        <f t="shared" ca="1" si="10"/>
        <v>124.66666666666652</v>
      </c>
      <c r="AP59" s="50">
        <f t="shared" ca="1" si="11"/>
        <v>0.02</v>
      </c>
      <c r="AQ59" s="50">
        <f t="shared" ca="1" si="20"/>
        <v>1</v>
      </c>
      <c r="AR59" s="50">
        <f t="shared" ca="1" si="21"/>
        <v>1423.2104229559211</v>
      </c>
    </row>
    <row r="60" spans="2:44" x14ac:dyDescent="0.25">
      <c r="B60" s="34">
        <v>19</v>
      </c>
      <c r="C60" s="35" cm="1">
        <f t="array" aca="1" ref="C60" ca="1">_xll.RiskGamma(1,1/$B$5)</f>
        <v>100</v>
      </c>
      <c r="D60" s="35">
        <f t="shared" ca="1" si="22"/>
        <v>1900</v>
      </c>
      <c r="E60" s="6">
        <f t="shared" ca="1" si="23"/>
        <v>2080</v>
      </c>
      <c r="F60" s="34" cm="1">
        <f t="array" aca="1" ref="F60" ca="1">_xll.RiskPert($B$8,$E$8,$D$8)</f>
        <v>50</v>
      </c>
      <c r="G60" s="6">
        <f t="shared" ca="1" si="24"/>
        <v>2130</v>
      </c>
      <c r="H60" s="6">
        <f t="shared" ca="1" si="12"/>
        <v>230</v>
      </c>
      <c r="I60" s="7">
        <f t="shared" ca="1" si="25"/>
        <v>2130</v>
      </c>
      <c r="J60" s="7" cm="1">
        <f t="array" aca="1" ref="J60" ca="1">_xll.RiskUniform($B$12,$D$12)</f>
        <v>60</v>
      </c>
      <c r="K60" s="7">
        <f t="shared" ca="1" si="26"/>
        <v>2190</v>
      </c>
      <c r="L60" s="7">
        <f t="shared" ca="1" si="27"/>
        <v>0</v>
      </c>
      <c r="M60" s="6">
        <f t="shared" ca="1" si="33"/>
        <v>2190</v>
      </c>
      <c r="N60" s="6" cm="1">
        <f t="array" aca="1" ref="N60" ca="1">_xll.RiskWeibull($B$15,$C$15)</f>
        <v>93.543756289254645</v>
      </c>
      <c r="O60" s="6">
        <f t="shared" ca="1" si="29"/>
        <v>2283.5437562892548</v>
      </c>
      <c r="P60" s="6">
        <f t="shared" ca="1" si="13"/>
        <v>0</v>
      </c>
      <c r="Q60" s="26">
        <f t="shared" ca="1" si="30"/>
        <v>2283.5437562892548</v>
      </c>
      <c r="R60" s="24" cm="1">
        <f t="array" aca="1" ref="R60" ca="1">_xll.RiskGamma($B$18,1/$C$18)</f>
        <v>100</v>
      </c>
      <c r="S60" s="7" cm="1">
        <f t="array" aca="1" ref="S60" ca="1">_xll.RiskUniform($B$21,$C$21)</f>
        <v>20</v>
      </c>
      <c r="T60" s="7">
        <f t="shared" ca="1" si="31"/>
        <v>2403.5437562892548</v>
      </c>
      <c r="U60" s="7">
        <f t="shared" ca="1" si="14"/>
        <v>100</v>
      </c>
      <c r="V60" s="6">
        <f t="shared" ca="1" si="35"/>
        <v>2953.5437562892548</v>
      </c>
      <c r="W60" s="6">
        <f t="shared" si="16"/>
        <v>120</v>
      </c>
      <c r="X60" s="6">
        <f t="shared" ca="1" si="1"/>
        <v>3073.5437562892548</v>
      </c>
      <c r="Y60" s="6">
        <f t="shared" ca="1" si="2"/>
        <v>550</v>
      </c>
      <c r="Z60" s="7">
        <f t="shared" ca="1" si="3"/>
        <v>3073.5437562892548</v>
      </c>
      <c r="AA60" s="94" cm="1">
        <f t="array" aca="1" ref="AA60" ca="1">_xll.RiskPert(_xll.RiskSimtable($B$27:$B$28),_xll.RiskSimtable($C$27:$C$28),_xll.RiskSimtable($D$27:$D$28))</f>
        <v>99.666666666666671</v>
      </c>
      <c r="AB60" s="7">
        <f t="shared" ca="1" si="17"/>
        <v>3173.2104229559213</v>
      </c>
      <c r="AC60" s="7">
        <f t="shared" ca="1" si="4"/>
        <v>0</v>
      </c>
      <c r="AD60" s="6" cm="1">
        <f t="array" aca="1" ref="AD60" ca="1">IF(MOD(ROW()-42, 8) = 0,INDEX(AB:AB,ROW()),INDEX(AF:AF,ROW()-1))</f>
        <v>3223.2104229559213</v>
      </c>
      <c r="AE60" s="16" cm="1">
        <f t="array" aca="1" ref="AE60" ca="1">_xll.RiskUniform($B$30,$D$30)</f>
        <v>25</v>
      </c>
      <c r="AF60" s="6">
        <f t="shared" ca="1" si="32"/>
        <v>3248.2104229559213</v>
      </c>
      <c r="AG60" s="6">
        <f t="shared" ca="1" si="5"/>
        <v>149.66666666666652</v>
      </c>
      <c r="AH60" s="35" t="str">
        <f t="shared" ca="1" si="6"/>
        <v>Not Yet</v>
      </c>
      <c r="AI60" s="60">
        <f t="shared" ca="1" si="18"/>
        <v>1348.2104229559213</v>
      </c>
      <c r="AJ60" s="47" cm="1">
        <f t="array" aca="1" ref="AJ60" ca="1">_xll.RiskBernoulli(0.02)</f>
        <v>0.02</v>
      </c>
      <c r="AK60" s="50">
        <f t="shared" ca="1" si="19"/>
        <v>1348.2104229559213</v>
      </c>
      <c r="AL60" s="50">
        <f t="shared" ca="1" si="7"/>
        <v>230</v>
      </c>
      <c r="AM60" s="50">
        <f t="shared" ca="1" si="8"/>
        <v>100</v>
      </c>
      <c r="AN60" s="50">
        <f t="shared" ca="1" si="9"/>
        <v>550</v>
      </c>
      <c r="AO60" s="51">
        <f t="shared" ca="1" si="10"/>
        <v>149.66666666666652</v>
      </c>
      <c r="AP60" s="50">
        <f t="shared" ca="1" si="11"/>
        <v>0.02</v>
      </c>
      <c r="AQ60" s="50">
        <f t="shared" ca="1" si="20"/>
        <v>1</v>
      </c>
      <c r="AR60" s="50">
        <f t="shared" ca="1" si="21"/>
        <v>1348.2104229559211</v>
      </c>
    </row>
    <row r="61" spans="2:44" x14ac:dyDescent="0.25">
      <c r="B61" s="34">
        <v>20</v>
      </c>
      <c r="C61" s="35" cm="1">
        <f t="array" aca="1" ref="C61" ca="1">_xll.RiskGamma(1,1/$B$5)</f>
        <v>100</v>
      </c>
      <c r="D61" s="35">
        <f t="shared" ca="1" si="22"/>
        <v>2000</v>
      </c>
      <c r="E61" s="6">
        <f t="shared" ca="1" si="23"/>
        <v>2190</v>
      </c>
      <c r="F61" s="34" cm="1">
        <f t="array" aca="1" ref="F61" ca="1">_xll.RiskPert($B$8,$E$8,$D$8)</f>
        <v>50</v>
      </c>
      <c r="G61" s="6">
        <f t="shared" ca="1" si="24"/>
        <v>2240</v>
      </c>
      <c r="H61" s="6">
        <f t="shared" ca="1" si="12"/>
        <v>240</v>
      </c>
      <c r="I61" s="7">
        <f t="shared" ca="1" si="25"/>
        <v>2240</v>
      </c>
      <c r="J61" s="7" cm="1">
        <f t="array" aca="1" ref="J61" ca="1">_xll.RiskUniform($B$12,$D$12)</f>
        <v>60</v>
      </c>
      <c r="K61" s="7">
        <f t="shared" ca="1" si="26"/>
        <v>2300</v>
      </c>
      <c r="L61" s="7">
        <f t="shared" ca="1" si="27"/>
        <v>0</v>
      </c>
      <c r="M61" s="6">
        <f t="shared" ca="1" si="33"/>
        <v>2300</v>
      </c>
      <c r="N61" s="6" cm="1">
        <f t="array" aca="1" ref="N61" ca="1">_xll.RiskWeibull($B$15,$C$15)</f>
        <v>93.543756289254645</v>
      </c>
      <c r="O61" s="6">
        <f t="shared" ca="1" si="29"/>
        <v>2393.5437562892548</v>
      </c>
      <c r="P61" s="6">
        <f t="shared" ca="1" si="13"/>
        <v>0</v>
      </c>
      <c r="Q61" s="26">
        <f t="shared" ca="1" si="30"/>
        <v>2393.5437562892548</v>
      </c>
      <c r="R61" s="24" cm="1">
        <f t="array" aca="1" ref="R61" ca="1">_xll.RiskGamma($B$18,1/$C$18)</f>
        <v>100</v>
      </c>
      <c r="S61" s="7" cm="1">
        <f t="array" aca="1" ref="S61" ca="1">_xll.RiskUniform($B$21,$C$21)</f>
        <v>20</v>
      </c>
      <c r="T61" s="7">
        <f t="shared" ca="1" si="31"/>
        <v>2513.5437562892548</v>
      </c>
      <c r="U61" s="7">
        <f t="shared" ca="1" si="14"/>
        <v>100</v>
      </c>
      <c r="V61" s="6">
        <f t="shared" ca="1" si="35"/>
        <v>2953.5437562892548</v>
      </c>
      <c r="W61" s="6">
        <f t="shared" si="16"/>
        <v>120</v>
      </c>
      <c r="X61" s="6">
        <f t="shared" ca="1" si="1"/>
        <v>3073.5437562892548</v>
      </c>
      <c r="Y61" s="6">
        <f t="shared" ca="1" si="2"/>
        <v>440</v>
      </c>
      <c r="Z61" s="7">
        <f t="shared" ca="1" si="3"/>
        <v>3073.5437562892548</v>
      </c>
      <c r="AA61" s="94" cm="1">
        <f t="array" aca="1" ref="AA61" ca="1">_xll.RiskPert(_xll.RiskSimtable($B$27:$B$28),_xll.RiskSimtable($C$27:$C$28),_xll.RiskSimtable($D$27:$D$28))</f>
        <v>99.666666666666671</v>
      </c>
      <c r="AB61" s="7">
        <f t="shared" ca="1" si="17"/>
        <v>3173.2104229559213</v>
      </c>
      <c r="AC61" s="7">
        <f t="shared" ca="1" si="4"/>
        <v>0</v>
      </c>
      <c r="AD61" s="6" cm="1">
        <f t="array" aca="1" ref="AD61" ca="1">IF(MOD(ROW()-42, 8) = 0,INDEX(AB:AB,ROW()),INDEX(AF:AF,ROW()-1))</f>
        <v>3248.2104229559213</v>
      </c>
      <c r="AE61" s="16" cm="1">
        <f t="array" aca="1" ref="AE61" ca="1">_xll.RiskUniform($B$30,$D$30)</f>
        <v>25</v>
      </c>
      <c r="AF61" s="6">
        <f t="shared" ca="1" si="32"/>
        <v>3273.2104229559213</v>
      </c>
      <c r="AG61" s="6">
        <f t="shared" ca="1" si="5"/>
        <v>174.66666666666652</v>
      </c>
      <c r="AH61" s="35" t="str">
        <f t="shared" ca="1" si="6"/>
        <v>Not Yet</v>
      </c>
      <c r="AI61" s="60">
        <f t="shared" ca="1" si="18"/>
        <v>1273.2104229559213</v>
      </c>
      <c r="AJ61" s="47" cm="1">
        <f t="array" aca="1" ref="AJ61" ca="1">_xll.RiskBernoulli(0.02)</f>
        <v>0.02</v>
      </c>
      <c r="AK61" s="50">
        <f t="shared" ca="1" si="19"/>
        <v>1273.2104229559213</v>
      </c>
      <c r="AL61" s="50">
        <f t="shared" ca="1" si="7"/>
        <v>240</v>
      </c>
      <c r="AM61" s="50">
        <f t="shared" ca="1" si="8"/>
        <v>100</v>
      </c>
      <c r="AN61" s="50">
        <f t="shared" ca="1" si="9"/>
        <v>440</v>
      </c>
      <c r="AO61" s="51">
        <f t="shared" ca="1" si="10"/>
        <v>174.66666666666652</v>
      </c>
      <c r="AP61" s="50">
        <f t="shared" ca="1" si="11"/>
        <v>0.02</v>
      </c>
      <c r="AQ61" s="50">
        <f t="shared" ca="1" si="20"/>
        <v>1</v>
      </c>
      <c r="AR61" s="50">
        <f t="shared" ca="1" si="21"/>
        <v>1273.2104229559211</v>
      </c>
    </row>
    <row r="62" spans="2:44" x14ac:dyDescent="0.25">
      <c r="B62" s="34">
        <v>21</v>
      </c>
      <c r="C62" s="35" cm="1">
        <f t="array" aca="1" ref="C62" ca="1">_xll.RiskGamma(1,1/$B$5)</f>
        <v>100</v>
      </c>
      <c r="D62" s="35">
        <f t="shared" ca="1" si="22"/>
        <v>2100</v>
      </c>
      <c r="E62" s="6">
        <f t="shared" ca="1" si="23"/>
        <v>2300</v>
      </c>
      <c r="F62" s="34" cm="1">
        <f t="array" aca="1" ref="F62" ca="1">_xll.RiskPert($B$8,$E$8,$D$8)</f>
        <v>50</v>
      </c>
      <c r="G62" s="6">
        <f t="shared" ca="1" si="24"/>
        <v>2350</v>
      </c>
      <c r="H62" s="6">
        <f t="shared" ca="1" si="12"/>
        <v>250</v>
      </c>
      <c r="I62" s="7">
        <f t="shared" ca="1" si="25"/>
        <v>2350</v>
      </c>
      <c r="J62" s="7" cm="1">
        <f t="array" aca="1" ref="J62" ca="1">_xll.RiskUniform($B$12,$D$12)</f>
        <v>60</v>
      </c>
      <c r="K62" s="7">
        <f t="shared" ca="1" si="26"/>
        <v>2410</v>
      </c>
      <c r="L62" s="7">
        <f t="shared" ca="1" si="27"/>
        <v>0</v>
      </c>
      <c r="M62" s="6">
        <f t="shared" ca="1" si="33"/>
        <v>2410</v>
      </c>
      <c r="N62" s="6" cm="1">
        <f t="array" aca="1" ref="N62" ca="1">_xll.RiskWeibull($B$15,$C$15)</f>
        <v>93.543756289254645</v>
      </c>
      <c r="O62" s="6">
        <f t="shared" ca="1" si="29"/>
        <v>2503.5437562892548</v>
      </c>
      <c r="P62" s="6">
        <f t="shared" ca="1" si="13"/>
        <v>0</v>
      </c>
      <c r="Q62" s="26">
        <f t="shared" ca="1" si="30"/>
        <v>2503.5437562892548</v>
      </c>
      <c r="R62" s="24" cm="1">
        <f t="array" aca="1" ref="R62" ca="1">_xll.RiskGamma($B$18,1/$C$18)</f>
        <v>100</v>
      </c>
      <c r="S62" s="7" cm="1">
        <f t="array" aca="1" ref="S62" ca="1">_xll.RiskUniform($B$21,$C$21)</f>
        <v>20</v>
      </c>
      <c r="T62" s="7">
        <f t="shared" ca="1" si="31"/>
        <v>2623.5437562892548</v>
      </c>
      <c r="U62" s="7">
        <f t="shared" ca="1" si="14"/>
        <v>100</v>
      </c>
      <c r="V62" s="6">
        <f t="shared" ca="1" si="35"/>
        <v>2953.5437562892548</v>
      </c>
      <c r="W62" s="6">
        <f t="shared" si="16"/>
        <v>120</v>
      </c>
      <c r="X62" s="6">
        <f t="shared" ca="1" si="1"/>
        <v>3073.5437562892548</v>
      </c>
      <c r="Y62" s="6">
        <f t="shared" ca="1" si="2"/>
        <v>330</v>
      </c>
      <c r="Z62" s="7">
        <f t="shared" ca="1" si="3"/>
        <v>3073.5437562892548</v>
      </c>
      <c r="AA62" s="94" cm="1">
        <f t="array" aca="1" ref="AA62" ca="1">_xll.RiskPert(_xll.RiskSimtable($B$27:$B$28),_xll.RiskSimtable($C$27:$C$28),_xll.RiskSimtable($D$27:$D$28))</f>
        <v>99.666666666666671</v>
      </c>
      <c r="AB62" s="7">
        <f t="shared" ca="1" si="17"/>
        <v>3173.2104229559213</v>
      </c>
      <c r="AC62" s="7">
        <f t="shared" ca="1" si="4"/>
        <v>0</v>
      </c>
      <c r="AD62" s="6" cm="1">
        <f t="array" aca="1" ref="AD62" ca="1">IF(MOD(ROW()-42, 8) = 0,INDEX(AB:AB,ROW()),INDEX(AF:AF,ROW()-1))</f>
        <v>3273.2104229559213</v>
      </c>
      <c r="AE62" s="16" cm="1">
        <f t="array" aca="1" ref="AE62" ca="1">_xll.RiskUniform($B$30,$D$30)</f>
        <v>25</v>
      </c>
      <c r="AF62" s="6">
        <f t="shared" ca="1" si="32"/>
        <v>3298.2104229559213</v>
      </c>
      <c r="AG62" s="6">
        <f t="shared" ca="1" si="5"/>
        <v>199.66666666666652</v>
      </c>
      <c r="AH62" s="35" t="str">
        <f t="shared" ca="1" si="6"/>
        <v>Not Yet</v>
      </c>
      <c r="AI62" s="60">
        <f t="shared" ca="1" si="18"/>
        <v>1198.2104229559213</v>
      </c>
      <c r="AJ62" s="47" cm="1">
        <f t="array" aca="1" ref="AJ62" ca="1">_xll.RiskBernoulli(0.02)</f>
        <v>0.02</v>
      </c>
      <c r="AK62" s="50">
        <f t="shared" ca="1" si="19"/>
        <v>1198.2104229559213</v>
      </c>
      <c r="AL62" s="50">
        <f t="shared" ca="1" si="7"/>
        <v>250</v>
      </c>
      <c r="AM62" s="50">
        <f t="shared" ca="1" si="8"/>
        <v>100</v>
      </c>
      <c r="AN62" s="50">
        <f t="shared" ca="1" si="9"/>
        <v>330</v>
      </c>
      <c r="AO62" s="51">
        <f t="shared" ca="1" si="10"/>
        <v>199.66666666666652</v>
      </c>
      <c r="AP62" s="50">
        <f t="shared" ca="1" si="11"/>
        <v>0.02</v>
      </c>
      <c r="AQ62" s="50">
        <f t="shared" ca="1" si="20"/>
        <v>1</v>
      </c>
      <c r="AR62" s="50">
        <f t="shared" ca="1" si="21"/>
        <v>1198.2104229559211</v>
      </c>
    </row>
    <row r="63" spans="2:44" x14ac:dyDescent="0.25">
      <c r="B63" s="34">
        <v>22</v>
      </c>
      <c r="C63" s="35" cm="1">
        <f t="array" aca="1" ref="C63" ca="1">_xll.RiskGamma(1,1/$B$5)</f>
        <v>100</v>
      </c>
      <c r="D63" s="35">
        <f t="shared" ca="1" si="22"/>
        <v>2200</v>
      </c>
      <c r="E63" s="6">
        <f t="shared" ca="1" si="23"/>
        <v>2410</v>
      </c>
      <c r="F63" s="34" cm="1">
        <f t="array" aca="1" ref="F63" ca="1">_xll.RiskPert($B$8,$E$8,$D$8)</f>
        <v>50</v>
      </c>
      <c r="G63" s="6">
        <f t="shared" ca="1" si="24"/>
        <v>2460</v>
      </c>
      <c r="H63" s="6">
        <f t="shared" ca="1" si="12"/>
        <v>260</v>
      </c>
      <c r="I63" s="7">
        <f t="shared" ca="1" si="25"/>
        <v>2460</v>
      </c>
      <c r="J63" s="7" cm="1">
        <f t="array" aca="1" ref="J63" ca="1">_xll.RiskUniform($B$12,$D$12)</f>
        <v>60</v>
      </c>
      <c r="K63" s="7">
        <f t="shared" ca="1" si="26"/>
        <v>2520</v>
      </c>
      <c r="L63" s="7">
        <f t="shared" ca="1" si="27"/>
        <v>0</v>
      </c>
      <c r="M63" s="6">
        <f t="shared" ca="1" si="33"/>
        <v>2520</v>
      </c>
      <c r="N63" s="6" cm="1">
        <f t="array" aca="1" ref="N63" ca="1">_xll.RiskWeibull($B$15,$C$15)</f>
        <v>93.543756289254645</v>
      </c>
      <c r="O63" s="6">
        <f t="shared" ca="1" si="29"/>
        <v>2613.5437562892548</v>
      </c>
      <c r="P63" s="6">
        <f t="shared" ca="1" si="13"/>
        <v>0</v>
      </c>
      <c r="Q63" s="26">
        <f t="shared" ca="1" si="30"/>
        <v>2613.5437562892548</v>
      </c>
      <c r="R63" s="24" cm="1">
        <f t="array" aca="1" ref="R63" ca="1">_xll.RiskGamma($B$18,1/$C$18)</f>
        <v>100</v>
      </c>
      <c r="S63" s="7" cm="1">
        <f t="array" aca="1" ref="S63" ca="1">_xll.RiskUniform($B$21,$C$21)</f>
        <v>20</v>
      </c>
      <c r="T63" s="7">
        <f t="shared" ca="1" si="31"/>
        <v>2733.5437562892548</v>
      </c>
      <c r="U63" s="7">
        <f t="shared" ca="1" si="14"/>
        <v>100</v>
      </c>
      <c r="V63" s="6">
        <f t="shared" ca="1" si="35"/>
        <v>2953.5437562892548</v>
      </c>
      <c r="W63" s="6">
        <f t="shared" si="16"/>
        <v>120</v>
      </c>
      <c r="X63" s="6">
        <f t="shared" ca="1" si="1"/>
        <v>3073.5437562892548</v>
      </c>
      <c r="Y63" s="6">
        <f t="shared" ca="1" si="2"/>
        <v>220</v>
      </c>
      <c r="Z63" s="7">
        <f t="shared" ca="1" si="3"/>
        <v>3073.5437562892548</v>
      </c>
      <c r="AA63" s="94" cm="1">
        <f t="array" aca="1" ref="AA63" ca="1">_xll.RiskPert(_xll.RiskSimtable($B$27:$B$28),_xll.RiskSimtable($C$27:$C$28),_xll.RiskSimtable($D$27:$D$28))</f>
        <v>99.666666666666671</v>
      </c>
      <c r="AB63" s="7">
        <f t="shared" ca="1" si="17"/>
        <v>3173.2104229559213</v>
      </c>
      <c r="AC63" s="7">
        <f t="shared" ca="1" si="4"/>
        <v>0</v>
      </c>
      <c r="AD63" s="6" cm="1">
        <f t="array" aca="1" ref="AD63" ca="1">IF(MOD(ROW()-42, 8) = 0,INDEX(AB:AB,ROW()),INDEX(AF:AF,ROW()-1))</f>
        <v>3298.2104229559213</v>
      </c>
      <c r="AE63" s="16" cm="1">
        <f t="array" aca="1" ref="AE63" ca="1">_xll.RiskUniform($B$30,$D$30)</f>
        <v>25</v>
      </c>
      <c r="AF63" s="6">
        <f t="shared" ca="1" si="32"/>
        <v>3323.2104229559213</v>
      </c>
      <c r="AG63" s="6">
        <f t="shared" ca="1" si="5"/>
        <v>224.66666666666652</v>
      </c>
      <c r="AH63" s="35" t="str">
        <f t="shared" ca="1" si="6"/>
        <v>Not Yet</v>
      </c>
      <c r="AI63" s="60">
        <f t="shared" ca="1" si="18"/>
        <v>1123.2104229559213</v>
      </c>
      <c r="AJ63" s="47" cm="1">
        <f t="array" aca="1" ref="AJ63" ca="1">_xll.RiskBernoulli(0.02)</f>
        <v>0.02</v>
      </c>
      <c r="AK63" s="50">
        <f t="shared" ca="1" si="19"/>
        <v>1123.2104229559213</v>
      </c>
      <c r="AL63" s="50">
        <f t="shared" ca="1" si="7"/>
        <v>260</v>
      </c>
      <c r="AM63" s="50">
        <f t="shared" ca="1" si="8"/>
        <v>100</v>
      </c>
      <c r="AN63" s="50">
        <f t="shared" ca="1" si="9"/>
        <v>220</v>
      </c>
      <c r="AO63" s="51">
        <f t="shared" ca="1" si="10"/>
        <v>224.66666666666652</v>
      </c>
      <c r="AP63" s="50">
        <f t="shared" ca="1" si="11"/>
        <v>0.02</v>
      </c>
      <c r="AQ63" s="50">
        <f t="shared" ca="1" si="20"/>
        <v>1</v>
      </c>
      <c r="AR63" s="50">
        <f t="shared" ca="1" si="21"/>
        <v>1123.2104229559211</v>
      </c>
    </row>
    <row r="64" spans="2:44" x14ac:dyDescent="0.25">
      <c r="B64" s="34">
        <v>23</v>
      </c>
      <c r="C64" s="35" cm="1">
        <f t="array" aca="1" ref="C64" ca="1">_xll.RiskGamma(1,1/$B$5)</f>
        <v>100</v>
      </c>
      <c r="D64" s="35">
        <f t="shared" ca="1" si="22"/>
        <v>2300</v>
      </c>
      <c r="E64" s="6">
        <f t="shared" ca="1" si="23"/>
        <v>2520</v>
      </c>
      <c r="F64" s="34" cm="1">
        <f t="array" aca="1" ref="F64" ca="1">_xll.RiskPert($B$8,$E$8,$D$8)</f>
        <v>50</v>
      </c>
      <c r="G64" s="6">
        <f t="shared" ca="1" si="24"/>
        <v>2570</v>
      </c>
      <c r="H64" s="6">
        <f t="shared" ca="1" si="12"/>
        <v>270</v>
      </c>
      <c r="I64" s="7">
        <f t="shared" ca="1" si="25"/>
        <v>2570</v>
      </c>
      <c r="J64" s="7" cm="1">
        <f t="array" aca="1" ref="J64" ca="1">_xll.RiskUniform($B$12,$D$12)</f>
        <v>60</v>
      </c>
      <c r="K64" s="7">
        <f t="shared" ca="1" si="26"/>
        <v>2630</v>
      </c>
      <c r="L64" s="7">
        <f t="shared" ca="1" si="27"/>
        <v>0</v>
      </c>
      <c r="M64" s="6">
        <f t="shared" ca="1" si="33"/>
        <v>2630</v>
      </c>
      <c r="N64" s="6" cm="1">
        <f t="array" aca="1" ref="N64" ca="1">_xll.RiskWeibull($B$15,$C$15)</f>
        <v>93.543756289254645</v>
      </c>
      <c r="O64" s="6">
        <f t="shared" ca="1" si="29"/>
        <v>2723.5437562892548</v>
      </c>
      <c r="P64" s="6">
        <f t="shared" ca="1" si="13"/>
        <v>0</v>
      </c>
      <c r="Q64" s="26">
        <f t="shared" ca="1" si="30"/>
        <v>2723.5437562892548</v>
      </c>
      <c r="R64" s="24" cm="1">
        <f t="array" aca="1" ref="R64" ca="1">_xll.RiskGamma($B$18,1/$C$18)</f>
        <v>100</v>
      </c>
      <c r="S64" s="7" cm="1">
        <f t="array" aca="1" ref="S64" ca="1">_xll.RiskUniform($B$21,$C$21)</f>
        <v>20</v>
      </c>
      <c r="T64" s="7">
        <f t="shared" ca="1" si="31"/>
        <v>2843.5437562892548</v>
      </c>
      <c r="U64" s="7">
        <f t="shared" ca="1" si="14"/>
        <v>100</v>
      </c>
      <c r="V64" s="6">
        <f t="shared" ca="1" si="35"/>
        <v>2953.5437562892548</v>
      </c>
      <c r="W64" s="6">
        <f t="shared" si="16"/>
        <v>120</v>
      </c>
      <c r="X64" s="6">
        <f t="shared" ca="1" si="1"/>
        <v>3073.5437562892548</v>
      </c>
      <c r="Y64" s="6">
        <f t="shared" ca="1" si="2"/>
        <v>110</v>
      </c>
      <c r="Z64" s="7">
        <f t="shared" ca="1" si="3"/>
        <v>3073.5437562892548</v>
      </c>
      <c r="AA64" s="94" cm="1">
        <f t="array" aca="1" ref="AA64" ca="1">_xll.RiskPert(_xll.RiskSimtable($B$27:$B$28),_xll.RiskSimtable($C$27:$C$28),_xll.RiskSimtable($D$27:$D$28))</f>
        <v>99.666666666666671</v>
      </c>
      <c r="AB64" s="7">
        <f t="shared" ca="1" si="17"/>
        <v>3173.2104229559213</v>
      </c>
      <c r="AC64" s="7">
        <f t="shared" ca="1" si="4"/>
        <v>0</v>
      </c>
      <c r="AD64" s="6" cm="1">
        <f t="array" aca="1" ref="AD64" ca="1">IF(MOD(ROW()-42, 8) = 0,INDEX(AB:AB,ROW()),INDEX(AF:AF,ROW()-1))</f>
        <v>3323.2104229559213</v>
      </c>
      <c r="AE64" s="16" cm="1">
        <f t="array" aca="1" ref="AE64" ca="1">_xll.RiskUniform($B$30,$D$30)</f>
        <v>25</v>
      </c>
      <c r="AF64" s="6">
        <f t="shared" ca="1" si="32"/>
        <v>3348.2104229559213</v>
      </c>
      <c r="AG64" s="6">
        <f t="shared" ca="1" si="5"/>
        <v>249.66666666666652</v>
      </c>
      <c r="AH64" s="35" t="str">
        <f t="shared" ca="1" si="6"/>
        <v>Not Yet</v>
      </c>
      <c r="AI64" s="60">
        <f t="shared" ca="1" si="18"/>
        <v>1048.2104229559213</v>
      </c>
      <c r="AJ64" s="47" cm="1">
        <f t="array" aca="1" ref="AJ64" ca="1">_xll.RiskBernoulli(0.02)</f>
        <v>0.02</v>
      </c>
      <c r="AK64" s="50">
        <f t="shared" ca="1" si="19"/>
        <v>1048.2104229559213</v>
      </c>
      <c r="AL64" s="50">
        <f t="shared" ca="1" si="7"/>
        <v>270</v>
      </c>
      <c r="AM64" s="50">
        <f t="shared" ca="1" si="8"/>
        <v>100</v>
      </c>
      <c r="AN64" s="50">
        <f t="shared" ca="1" si="9"/>
        <v>110</v>
      </c>
      <c r="AO64" s="51">
        <f t="shared" ca="1" si="10"/>
        <v>249.66666666666652</v>
      </c>
      <c r="AP64" s="50">
        <f t="shared" ca="1" si="11"/>
        <v>0.02</v>
      </c>
      <c r="AQ64" s="50">
        <f t="shared" ca="1" si="20"/>
        <v>1</v>
      </c>
      <c r="AR64" s="50">
        <f t="shared" ca="1" si="21"/>
        <v>1048.2104229559211</v>
      </c>
    </row>
    <row r="65" spans="2:44" x14ac:dyDescent="0.25">
      <c r="B65" s="34">
        <v>24</v>
      </c>
      <c r="C65" s="35" cm="1">
        <f t="array" aca="1" ref="C65" ca="1">_xll.RiskGamma(1,1/$B$5)</f>
        <v>100</v>
      </c>
      <c r="D65" s="35">
        <f t="shared" ca="1" si="22"/>
        <v>2400</v>
      </c>
      <c r="E65" s="6">
        <f t="shared" ca="1" si="23"/>
        <v>2630</v>
      </c>
      <c r="F65" s="34" cm="1">
        <f t="array" aca="1" ref="F65" ca="1">_xll.RiskPert($B$8,$E$8,$D$8)</f>
        <v>50</v>
      </c>
      <c r="G65" s="6">
        <f t="shared" ca="1" si="24"/>
        <v>2680</v>
      </c>
      <c r="H65" s="6">
        <f t="shared" ca="1" si="12"/>
        <v>280</v>
      </c>
      <c r="I65" s="7">
        <f t="shared" ca="1" si="25"/>
        <v>2680</v>
      </c>
      <c r="J65" s="7" cm="1">
        <f t="array" aca="1" ref="J65" ca="1">_xll.RiskUniform($B$12,$D$12)</f>
        <v>60</v>
      </c>
      <c r="K65" s="7">
        <f t="shared" ca="1" si="26"/>
        <v>2740</v>
      </c>
      <c r="L65" s="7">
        <f t="shared" ca="1" si="27"/>
        <v>0</v>
      </c>
      <c r="M65" s="6">
        <f t="shared" ca="1" si="33"/>
        <v>2740</v>
      </c>
      <c r="N65" s="6" cm="1">
        <f t="array" aca="1" ref="N65" ca="1">_xll.RiskWeibull($B$15,$C$15)</f>
        <v>93.543756289254645</v>
      </c>
      <c r="O65" s="6">
        <f t="shared" ca="1" si="29"/>
        <v>2833.5437562892548</v>
      </c>
      <c r="P65" s="6">
        <f t="shared" ca="1" si="13"/>
        <v>0</v>
      </c>
      <c r="Q65" s="26">
        <f t="shared" ca="1" si="30"/>
        <v>2833.5437562892548</v>
      </c>
      <c r="R65" s="24" cm="1">
        <f t="array" aca="1" ref="R65" ca="1">_xll.RiskGamma($B$18,1/$C$18)</f>
        <v>100</v>
      </c>
      <c r="S65" s="7" cm="1">
        <f t="array" aca="1" ref="S65" ca="1">_xll.RiskUniform($B$21,$C$21)</f>
        <v>20</v>
      </c>
      <c r="T65" s="7">
        <f t="shared" ca="1" si="31"/>
        <v>2953.5437562892548</v>
      </c>
      <c r="U65" s="7">
        <f t="shared" ca="1" si="14"/>
        <v>100</v>
      </c>
      <c r="V65" s="6">
        <f t="shared" ca="1" si="35"/>
        <v>2953.5437562892548</v>
      </c>
      <c r="W65" s="6">
        <f t="shared" si="16"/>
        <v>120</v>
      </c>
      <c r="X65" s="6">
        <f t="shared" ca="1" si="1"/>
        <v>3073.5437562892548</v>
      </c>
      <c r="Y65" s="6">
        <f t="shared" ca="1" si="2"/>
        <v>0</v>
      </c>
      <c r="Z65" s="7">
        <f t="shared" ca="1" si="3"/>
        <v>3073.5437562892548</v>
      </c>
      <c r="AA65" s="94" cm="1">
        <f t="array" aca="1" ref="AA65" ca="1">_xll.RiskPert(_xll.RiskSimtable($B$27:$B$28),_xll.RiskSimtable($C$27:$C$28),_xll.RiskSimtable($D$27:$D$28))</f>
        <v>99.666666666666671</v>
      </c>
      <c r="AB65" s="7">
        <f t="shared" ca="1" si="17"/>
        <v>3173.2104229559213</v>
      </c>
      <c r="AC65" s="7">
        <f t="shared" ca="1" si="4"/>
        <v>0</v>
      </c>
      <c r="AD65" s="6" cm="1">
        <f t="array" aca="1" ref="AD65" ca="1">IF(MOD(ROW()-42, 8) = 0,INDEX(AB:AB,ROW()),INDEX(AF:AF,ROW()-1))</f>
        <v>3348.2104229559213</v>
      </c>
      <c r="AE65" s="16" cm="1">
        <f t="array" aca="1" ref="AE65" ca="1">_xll.RiskUniform($B$30,$D$30)</f>
        <v>25</v>
      </c>
      <c r="AF65" s="6">
        <f t="shared" ca="1" si="32"/>
        <v>3373.2104229559213</v>
      </c>
      <c r="AG65" s="6">
        <f t="shared" ca="1" si="5"/>
        <v>274.66666666666652</v>
      </c>
      <c r="AH65" s="35" t="str">
        <f t="shared" ca="1" si="6"/>
        <v>Not Yet</v>
      </c>
      <c r="AI65" s="60">
        <f t="shared" ca="1" si="18"/>
        <v>973.21042295592133</v>
      </c>
      <c r="AJ65" s="47" cm="1">
        <f t="array" aca="1" ref="AJ65" ca="1">_xll.RiskBernoulli(0.02)</f>
        <v>0.02</v>
      </c>
      <c r="AK65" s="52">
        <f t="shared" ca="1" si="19"/>
        <v>973.21042295592133</v>
      </c>
      <c r="AL65" s="52">
        <f t="shared" ca="1" si="7"/>
        <v>280</v>
      </c>
      <c r="AM65" s="52">
        <f t="shared" ca="1" si="8"/>
        <v>100</v>
      </c>
      <c r="AN65" s="52">
        <f t="shared" ca="1" si="9"/>
        <v>0</v>
      </c>
      <c r="AO65" s="53">
        <f t="shared" ca="1" si="10"/>
        <v>274.66666666666652</v>
      </c>
      <c r="AP65" s="52">
        <f t="shared" ca="1" si="11"/>
        <v>0.02</v>
      </c>
      <c r="AQ65" s="52">
        <f t="shared" ca="1" si="20"/>
        <v>1</v>
      </c>
      <c r="AR65" s="52">
        <f t="shared" ca="1" si="21"/>
        <v>973.2104229559211</v>
      </c>
    </row>
    <row r="66" spans="2:44" x14ac:dyDescent="0.25">
      <c r="B66" s="34">
        <v>25</v>
      </c>
      <c r="C66" s="35" cm="1">
        <f t="array" aca="1" ref="C66" ca="1">_xll.RiskGamma(1,1/$B$5)</f>
        <v>100</v>
      </c>
      <c r="D66" s="35">
        <f t="shared" ca="1" si="22"/>
        <v>2500</v>
      </c>
      <c r="E66" s="6">
        <f t="shared" ca="1" si="23"/>
        <v>2740</v>
      </c>
      <c r="F66" s="34" cm="1">
        <f t="array" aca="1" ref="F66" ca="1">_xll.RiskPert($B$8,$E$8,$D$8)</f>
        <v>50</v>
      </c>
      <c r="G66" s="6">
        <f t="shared" ca="1" si="24"/>
        <v>2790</v>
      </c>
      <c r="H66" s="6">
        <f t="shared" ca="1" si="12"/>
        <v>290</v>
      </c>
      <c r="I66" s="7">
        <f t="shared" ca="1" si="25"/>
        <v>2790</v>
      </c>
      <c r="J66" s="7" cm="1">
        <f t="array" aca="1" ref="J66" ca="1">_xll.RiskUniform($B$12,$D$12)</f>
        <v>60</v>
      </c>
      <c r="K66" s="7">
        <f t="shared" ca="1" si="26"/>
        <v>2850</v>
      </c>
      <c r="L66" s="7">
        <f t="shared" ca="1" si="27"/>
        <v>0</v>
      </c>
      <c r="M66" s="6">
        <f t="shared" ca="1" si="33"/>
        <v>2850</v>
      </c>
      <c r="N66" s="6" cm="1">
        <f t="array" aca="1" ref="N66" ca="1">_xll.RiskWeibull($B$15,$C$15)</f>
        <v>93.543756289254645</v>
      </c>
      <c r="O66" s="6">
        <f t="shared" ca="1" si="29"/>
        <v>2943.5437562892548</v>
      </c>
      <c r="P66" s="6">
        <f t="shared" ca="1" si="13"/>
        <v>0</v>
      </c>
      <c r="Q66" s="26">
        <f t="shared" ca="1" si="30"/>
        <v>2943.5437562892548</v>
      </c>
      <c r="R66" s="24" cm="1">
        <f t="array" aca="1" ref="R66" ca="1">_xll.RiskGamma($B$18,1/$C$18)</f>
        <v>100</v>
      </c>
      <c r="S66" s="7" cm="1">
        <f t="array" aca="1" ref="S66" ca="1">_xll.RiskUniform($B$21,$C$21)</f>
        <v>20</v>
      </c>
      <c r="T66" s="7">
        <f t="shared" ca="1" si="31"/>
        <v>3063.5437562892548</v>
      </c>
      <c r="U66" s="7">
        <f t="shared" ca="1" si="14"/>
        <v>100</v>
      </c>
      <c r="V66" s="6">
        <f ca="1">$T$73</f>
        <v>3833.5437562892548</v>
      </c>
      <c r="W66" s="6">
        <f t="shared" si="16"/>
        <v>120</v>
      </c>
      <c r="X66" s="6">
        <f t="shared" ca="1" si="1"/>
        <v>3953.5437562892548</v>
      </c>
      <c r="Y66" s="6">
        <f t="shared" ca="1" si="2"/>
        <v>770</v>
      </c>
      <c r="Z66" s="7">
        <f t="shared" ca="1" si="3"/>
        <v>3953.5437562892548</v>
      </c>
      <c r="AA66" s="94" cm="1">
        <f t="array" aca="1" ref="AA66" ca="1">_xll.RiskPert(_xll.RiskSimtable($B$27:$B$28),_xll.RiskSimtable($C$27:$C$28),_xll.RiskSimtable($D$27:$D$28))</f>
        <v>99.666666666666671</v>
      </c>
      <c r="AB66" s="7">
        <f t="shared" ca="1" si="17"/>
        <v>4053.2104229559213</v>
      </c>
      <c r="AC66" s="7">
        <f t="shared" ca="1" si="4"/>
        <v>0</v>
      </c>
      <c r="AD66" s="6" cm="1">
        <f t="array" aca="1" ref="AD66" ca="1">IF(MOD(ROW()-42, 8) = 0,INDEX(AB:AB,ROW()),INDEX(AF:AF,ROW()-1))</f>
        <v>4053.2104229559213</v>
      </c>
      <c r="AE66" s="16" cm="1">
        <f t="array" aca="1" ref="AE66" ca="1">_xll.RiskUniform($B$30,$D$30)</f>
        <v>25</v>
      </c>
      <c r="AF66" s="6">
        <f t="shared" ca="1" si="32"/>
        <v>4078.2104229559213</v>
      </c>
      <c r="AG66" s="6">
        <f t="shared" ca="1" si="5"/>
        <v>99.666666666666515</v>
      </c>
      <c r="AH66" s="35" t="str">
        <f t="shared" ca="1" si="6"/>
        <v>Not Yet</v>
      </c>
      <c r="AI66" s="60">
        <f t="shared" ca="1" si="18"/>
        <v>1578.2104229559213</v>
      </c>
      <c r="AJ66" s="47" cm="1">
        <f t="array" aca="1" ref="AJ66" ca="1">_xll.RiskBernoulli(0.02)</f>
        <v>0.02</v>
      </c>
      <c r="AK66" s="48">
        <f t="shared" ca="1" si="19"/>
        <v>1578.2104229559213</v>
      </c>
      <c r="AL66" s="48">
        <f t="shared" ca="1" si="7"/>
        <v>290</v>
      </c>
      <c r="AM66" s="48">
        <f t="shared" ca="1" si="8"/>
        <v>100</v>
      </c>
      <c r="AN66" s="48">
        <f t="shared" ca="1" si="9"/>
        <v>770</v>
      </c>
      <c r="AO66" s="49">
        <f t="shared" ca="1" si="10"/>
        <v>99.666666666666515</v>
      </c>
      <c r="AP66" s="50">
        <f t="shared" ca="1" si="11"/>
        <v>0.02</v>
      </c>
      <c r="AQ66" s="48" t="str">
        <f t="shared" ca="1" si="20"/>
        <v/>
      </c>
      <c r="AR66" s="48">
        <f t="shared" ca="1" si="21"/>
        <v>1578.2104229559211</v>
      </c>
    </row>
    <row r="67" spans="2:44" x14ac:dyDescent="0.25">
      <c r="B67" s="34">
        <v>26</v>
      </c>
      <c r="C67" s="35" cm="1">
        <f t="array" aca="1" ref="C67" ca="1">_xll.RiskGamma(1,1/$B$5)</f>
        <v>100</v>
      </c>
      <c r="D67" s="35">
        <f t="shared" ca="1" si="22"/>
        <v>2600</v>
      </c>
      <c r="E67" s="6">
        <f t="shared" ca="1" si="23"/>
        <v>2850</v>
      </c>
      <c r="F67" s="34" cm="1">
        <f t="array" aca="1" ref="F67" ca="1">_xll.RiskPert($B$8,$E$8,$D$8)</f>
        <v>50</v>
      </c>
      <c r="G67" s="6">
        <f t="shared" ca="1" si="24"/>
        <v>2900</v>
      </c>
      <c r="H67" s="6">
        <f t="shared" ca="1" si="12"/>
        <v>300</v>
      </c>
      <c r="I67" s="7">
        <f t="shared" ca="1" si="25"/>
        <v>2900</v>
      </c>
      <c r="J67" s="7" cm="1">
        <f t="array" aca="1" ref="J67" ca="1">_xll.RiskUniform($B$12,$D$12)</f>
        <v>60</v>
      </c>
      <c r="K67" s="7">
        <f t="shared" ca="1" si="26"/>
        <v>2960</v>
      </c>
      <c r="L67" s="7">
        <f t="shared" ca="1" si="27"/>
        <v>0</v>
      </c>
      <c r="M67" s="6">
        <f t="shared" ca="1" si="33"/>
        <v>2960</v>
      </c>
      <c r="N67" s="6" cm="1">
        <f t="array" aca="1" ref="N67" ca="1">_xll.RiskWeibull($B$15,$C$15)</f>
        <v>93.543756289254645</v>
      </c>
      <c r="O67" s="6">
        <f t="shared" ca="1" si="29"/>
        <v>3053.5437562892548</v>
      </c>
      <c r="P67" s="6">
        <f t="shared" ca="1" si="13"/>
        <v>0</v>
      </c>
      <c r="Q67" s="26">
        <f t="shared" ca="1" si="30"/>
        <v>3053.5437562892548</v>
      </c>
      <c r="R67" s="24" cm="1">
        <f t="array" aca="1" ref="R67" ca="1">_xll.RiskGamma($B$18,1/$C$18)</f>
        <v>100</v>
      </c>
      <c r="S67" s="7" cm="1">
        <f t="array" aca="1" ref="S67" ca="1">_xll.RiskUniform($B$21,$C$21)</f>
        <v>20</v>
      </c>
      <c r="T67" s="7">
        <f t="shared" ca="1" si="31"/>
        <v>3173.5437562892548</v>
      </c>
      <c r="U67" s="7">
        <f t="shared" ca="1" si="14"/>
        <v>100</v>
      </c>
      <c r="V67" s="6">
        <f t="shared" ref="V67:V73" ca="1" si="36">$T$73</f>
        <v>3833.5437562892548</v>
      </c>
      <c r="W67" s="6">
        <f t="shared" si="16"/>
        <v>120</v>
      </c>
      <c r="X67" s="6">
        <f t="shared" ca="1" si="1"/>
        <v>3953.5437562892548</v>
      </c>
      <c r="Y67" s="6">
        <f t="shared" ca="1" si="2"/>
        <v>660</v>
      </c>
      <c r="Z67" s="7">
        <f t="shared" ca="1" si="3"/>
        <v>3953.5437562892548</v>
      </c>
      <c r="AA67" s="94" cm="1">
        <f t="array" aca="1" ref="AA67" ca="1">_xll.RiskPert(_xll.RiskSimtable($B$27:$B$28),_xll.RiskSimtable($C$27:$C$28),_xll.RiskSimtable($D$27:$D$28))</f>
        <v>99.666666666666671</v>
      </c>
      <c r="AB67" s="7">
        <f t="shared" ca="1" si="17"/>
        <v>4053.2104229559213</v>
      </c>
      <c r="AC67" s="7">
        <f t="shared" ca="1" si="4"/>
        <v>0</v>
      </c>
      <c r="AD67" s="6" cm="1">
        <f t="array" aca="1" ref="AD67" ca="1">IF(MOD(ROW()-42, 8) = 0,INDEX(AB:AB,ROW()),INDEX(AF:AF,ROW()-1))</f>
        <v>4078.2104229559213</v>
      </c>
      <c r="AE67" s="16" cm="1">
        <f t="array" aca="1" ref="AE67" ca="1">_xll.RiskUniform($B$30,$D$30)</f>
        <v>25</v>
      </c>
      <c r="AF67" s="6">
        <f t="shared" ca="1" si="32"/>
        <v>4103.2104229559209</v>
      </c>
      <c r="AG67" s="6">
        <f t="shared" ca="1" si="5"/>
        <v>124.66666666666652</v>
      </c>
      <c r="AH67" s="35" t="str">
        <f t="shared" ca="1" si="6"/>
        <v>Not Yet</v>
      </c>
      <c r="AI67" s="60">
        <f t="shared" ca="1" si="18"/>
        <v>1503.2104229559209</v>
      </c>
      <c r="AJ67" s="47" cm="1">
        <f t="array" aca="1" ref="AJ67" ca="1">_xll.RiskBernoulli(0.02)</f>
        <v>0.02</v>
      </c>
      <c r="AK67" s="50">
        <f t="shared" ca="1" si="19"/>
        <v>1503.2104229559209</v>
      </c>
      <c r="AL67" s="50">
        <f t="shared" ca="1" si="7"/>
        <v>300</v>
      </c>
      <c r="AM67" s="50">
        <f t="shared" ca="1" si="8"/>
        <v>100</v>
      </c>
      <c r="AN67" s="50">
        <f t="shared" ca="1" si="9"/>
        <v>660</v>
      </c>
      <c r="AO67" s="51">
        <f t="shared" ca="1" si="10"/>
        <v>124.66666666666652</v>
      </c>
      <c r="AP67" s="50">
        <f t="shared" ca="1" si="11"/>
        <v>0.02</v>
      </c>
      <c r="AQ67" s="50" t="str">
        <f t="shared" ca="1" si="20"/>
        <v/>
      </c>
      <c r="AR67" s="50">
        <f t="shared" ca="1" si="21"/>
        <v>1503.2104229559211</v>
      </c>
    </row>
    <row r="68" spans="2:44" x14ac:dyDescent="0.25">
      <c r="B68" s="34">
        <v>27</v>
      </c>
      <c r="C68" s="35" cm="1">
        <f t="array" aca="1" ref="C68" ca="1">_xll.RiskGamma(1,1/$B$5)</f>
        <v>100</v>
      </c>
      <c r="D68" s="35">
        <f t="shared" ca="1" si="22"/>
        <v>2700</v>
      </c>
      <c r="E68" s="6">
        <f t="shared" ca="1" si="23"/>
        <v>2960</v>
      </c>
      <c r="F68" s="34" cm="1">
        <f t="array" aca="1" ref="F68" ca="1">_xll.RiskPert($B$8,$E$8,$D$8)</f>
        <v>50</v>
      </c>
      <c r="G68" s="6">
        <f t="shared" ca="1" si="24"/>
        <v>3010</v>
      </c>
      <c r="H68" s="6">
        <f t="shared" ca="1" si="12"/>
        <v>310</v>
      </c>
      <c r="I68" s="7">
        <f t="shared" ca="1" si="25"/>
        <v>3010</v>
      </c>
      <c r="J68" s="7" cm="1">
        <f t="array" aca="1" ref="J68" ca="1">_xll.RiskUniform($B$12,$D$12)</f>
        <v>60</v>
      </c>
      <c r="K68" s="7">
        <f t="shared" ca="1" si="26"/>
        <v>3070</v>
      </c>
      <c r="L68" s="7">
        <f t="shared" ca="1" si="27"/>
        <v>0</v>
      </c>
      <c r="M68" s="6">
        <f t="shared" ca="1" si="33"/>
        <v>3070</v>
      </c>
      <c r="N68" s="6" cm="1">
        <f t="array" aca="1" ref="N68" ca="1">_xll.RiskWeibull($B$15,$C$15)</f>
        <v>93.543756289254645</v>
      </c>
      <c r="O68" s="6">
        <f t="shared" ca="1" si="29"/>
        <v>3163.5437562892548</v>
      </c>
      <c r="P68" s="6">
        <f t="shared" ca="1" si="13"/>
        <v>0</v>
      </c>
      <c r="Q68" s="26">
        <f t="shared" ca="1" si="30"/>
        <v>3163.5437562892548</v>
      </c>
      <c r="R68" s="24" cm="1">
        <f t="array" aca="1" ref="R68" ca="1">_xll.RiskGamma($B$18,1/$C$18)</f>
        <v>100</v>
      </c>
      <c r="S68" s="7" cm="1">
        <f t="array" aca="1" ref="S68" ca="1">_xll.RiskUniform($B$21,$C$21)</f>
        <v>20</v>
      </c>
      <c r="T68" s="7">
        <f t="shared" ca="1" si="31"/>
        <v>3283.5437562892548</v>
      </c>
      <c r="U68" s="7">
        <f t="shared" ca="1" si="14"/>
        <v>100</v>
      </c>
      <c r="V68" s="6">
        <f t="shared" ca="1" si="36"/>
        <v>3833.5437562892548</v>
      </c>
      <c r="W68" s="6">
        <f t="shared" si="16"/>
        <v>120</v>
      </c>
      <c r="X68" s="6">
        <f t="shared" ca="1" si="1"/>
        <v>3953.5437562892548</v>
      </c>
      <c r="Y68" s="6">
        <f t="shared" ca="1" si="2"/>
        <v>550</v>
      </c>
      <c r="Z68" s="7">
        <f t="shared" ca="1" si="3"/>
        <v>3953.5437562892548</v>
      </c>
      <c r="AA68" s="94" cm="1">
        <f t="array" aca="1" ref="AA68" ca="1">_xll.RiskPert(_xll.RiskSimtable($B$27:$B$28),_xll.RiskSimtable($C$27:$C$28),_xll.RiskSimtable($D$27:$D$28))</f>
        <v>99.666666666666671</v>
      </c>
      <c r="AB68" s="7">
        <f t="shared" ca="1" si="17"/>
        <v>4053.2104229559213</v>
      </c>
      <c r="AC68" s="7">
        <f t="shared" ca="1" si="4"/>
        <v>0</v>
      </c>
      <c r="AD68" s="6" cm="1">
        <f t="array" aca="1" ref="AD68" ca="1">IF(MOD(ROW()-42, 8) = 0,INDEX(AB:AB,ROW()),INDEX(AF:AF,ROW()-1))</f>
        <v>4103.2104229559209</v>
      </c>
      <c r="AE68" s="16" cm="1">
        <f t="array" aca="1" ref="AE68" ca="1">_xll.RiskUniform($B$30,$D$30)</f>
        <v>25</v>
      </c>
      <c r="AF68" s="6">
        <f t="shared" ca="1" si="32"/>
        <v>4128.2104229559209</v>
      </c>
      <c r="AG68" s="6">
        <f t="shared" ca="1" si="5"/>
        <v>149.66666666666606</v>
      </c>
      <c r="AH68" s="35" t="str">
        <f t="shared" ca="1" si="6"/>
        <v>Not Yet</v>
      </c>
      <c r="AI68" s="60">
        <f t="shared" ca="1" si="18"/>
        <v>1428.2104229559209</v>
      </c>
      <c r="AJ68" s="47" cm="1">
        <f t="array" aca="1" ref="AJ68" ca="1">_xll.RiskBernoulli(0.02)</f>
        <v>0.02</v>
      </c>
      <c r="AK68" s="50">
        <f t="shared" ca="1" si="19"/>
        <v>1428.2104229559209</v>
      </c>
      <c r="AL68" s="50">
        <f t="shared" ca="1" si="7"/>
        <v>310</v>
      </c>
      <c r="AM68" s="50">
        <f t="shared" ca="1" si="8"/>
        <v>100</v>
      </c>
      <c r="AN68" s="50">
        <f t="shared" ca="1" si="9"/>
        <v>550</v>
      </c>
      <c r="AO68" s="51">
        <f t="shared" ca="1" si="10"/>
        <v>149.66666666666606</v>
      </c>
      <c r="AP68" s="50">
        <f t="shared" ca="1" si="11"/>
        <v>0.02</v>
      </c>
      <c r="AQ68" s="50">
        <f t="shared" ca="1" si="20"/>
        <v>1</v>
      </c>
      <c r="AR68" s="50">
        <f t="shared" ca="1" si="21"/>
        <v>1428.2104229559206</v>
      </c>
    </row>
    <row r="69" spans="2:44" x14ac:dyDescent="0.25">
      <c r="B69" s="34">
        <v>28</v>
      </c>
      <c r="C69" s="35" cm="1">
        <f t="array" aca="1" ref="C69" ca="1">_xll.RiskGamma(1,1/$B$5)</f>
        <v>100</v>
      </c>
      <c r="D69" s="35">
        <f t="shared" ca="1" si="22"/>
        <v>2800</v>
      </c>
      <c r="E69" s="6">
        <f t="shared" ca="1" si="23"/>
        <v>3070</v>
      </c>
      <c r="F69" s="34" cm="1">
        <f t="array" aca="1" ref="F69" ca="1">_xll.RiskPert($B$8,$E$8,$D$8)</f>
        <v>50</v>
      </c>
      <c r="G69" s="6">
        <f t="shared" ca="1" si="24"/>
        <v>3120</v>
      </c>
      <c r="H69" s="6">
        <f t="shared" ca="1" si="12"/>
        <v>320</v>
      </c>
      <c r="I69" s="7">
        <f t="shared" ca="1" si="25"/>
        <v>3120</v>
      </c>
      <c r="J69" s="7" cm="1">
        <f t="array" aca="1" ref="J69" ca="1">_xll.RiskUniform($B$12,$D$12)</f>
        <v>60</v>
      </c>
      <c r="K69" s="7">
        <f t="shared" ca="1" si="26"/>
        <v>3180</v>
      </c>
      <c r="L69" s="7">
        <f t="shared" ca="1" si="27"/>
        <v>0</v>
      </c>
      <c r="M69" s="6">
        <f t="shared" ca="1" si="33"/>
        <v>3180</v>
      </c>
      <c r="N69" s="6" cm="1">
        <f t="array" aca="1" ref="N69" ca="1">_xll.RiskWeibull($B$15,$C$15)</f>
        <v>93.543756289254645</v>
      </c>
      <c r="O69" s="6">
        <f t="shared" ca="1" si="29"/>
        <v>3273.5437562892548</v>
      </c>
      <c r="P69" s="6">
        <f t="shared" ca="1" si="13"/>
        <v>0</v>
      </c>
      <c r="Q69" s="26">
        <f t="shared" ca="1" si="30"/>
        <v>3273.5437562892548</v>
      </c>
      <c r="R69" s="24" cm="1">
        <f t="array" aca="1" ref="R69" ca="1">_xll.RiskGamma($B$18,1/$C$18)</f>
        <v>100</v>
      </c>
      <c r="S69" s="7" cm="1">
        <f t="array" aca="1" ref="S69" ca="1">_xll.RiskUniform($B$21,$C$21)</f>
        <v>20</v>
      </c>
      <c r="T69" s="7">
        <f t="shared" ca="1" si="31"/>
        <v>3393.5437562892548</v>
      </c>
      <c r="U69" s="7">
        <f t="shared" ca="1" si="14"/>
        <v>100</v>
      </c>
      <c r="V69" s="6">
        <f t="shared" ca="1" si="36"/>
        <v>3833.5437562892548</v>
      </c>
      <c r="W69" s="6">
        <f t="shared" si="16"/>
        <v>120</v>
      </c>
      <c r="X69" s="6">
        <f t="shared" ca="1" si="1"/>
        <v>3953.5437562892548</v>
      </c>
      <c r="Y69" s="6">
        <f t="shared" ca="1" si="2"/>
        <v>440</v>
      </c>
      <c r="Z69" s="7">
        <f t="shared" ca="1" si="3"/>
        <v>3953.5437562892548</v>
      </c>
      <c r="AA69" s="94" cm="1">
        <f t="array" aca="1" ref="AA69" ca="1">_xll.RiskPert(_xll.RiskSimtable($B$27:$B$28),_xll.RiskSimtable($C$27:$C$28),_xll.RiskSimtable($D$27:$D$28))</f>
        <v>99.666666666666671</v>
      </c>
      <c r="AB69" s="7">
        <f t="shared" ca="1" si="17"/>
        <v>4053.2104229559213</v>
      </c>
      <c r="AC69" s="7">
        <f t="shared" ca="1" si="4"/>
        <v>0</v>
      </c>
      <c r="AD69" s="6" cm="1">
        <f t="array" aca="1" ref="AD69" ca="1">IF(MOD(ROW()-42, 8) = 0,INDEX(AB:AB,ROW()),INDEX(AF:AF,ROW()-1))</f>
        <v>4128.2104229559209</v>
      </c>
      <c r="AE69" s="16" cm="1">
        <f t="array" aca="1" ref="AE69" ca="1">_xll.RiskUniform($B$30,$D$30)</f>
        <v>25</v>
      </c>
      <c r="AF69" s="6">
        <f t="shared" ca="1" si="32"/>
        <v>4153.2104229559209</v>
      </c>
      <c r="AG69" s="6">
        <f t="shared" ca="1" si="5"/>
        <v>174.66666666666606</v>
      </c>
      <c r="AH69" s="35" t="str">
        <f t="shared" ca="1" si="6"/>
        <v>Not Yet</v>
      </c>
      <c r="AI69" s="60">
        <f t="shared" ca="1" si="18"/>
        <v>1353.2104229559209</v>
      </c>
      <c r="AJ69" s="47" cm="1">
        <f t="array" aca="1" ref="AJ69" ca="1">_xll.RiskBernoulli(0.02)</f>
        <v>0.02</v>
      </c>
      <c r="AK69" s="50">
        <f t="shared" ca="1" si="19"/>
        <v>1353.2104229559209</v>
      </c>
      <c r="AL69" s="50">
        <f t="shared" ca="1" si="7"/>
        <v>320</v>
      </c>
      <c r="AM69" s="50">
        <f t="shared" ca="1" si="8"/>
        <v>100</v>
      </c>
      <c r="AN69" s="50">
        <f t="shared" ca="1" si="9"/>
        <v>440</v>
      </c>
      <c r="AO69" s="51">
        <f t="shared" ca="1" si="10"/>
        <v>174.66666666666606</v>
      </c>
      <c r="AP69" s="50">
        <f t="shared" ca="1" si="11"/>
        <v>0.02</v>
      </c>
      <c r="AQ69" s="50">
        <f t="shared" ca="1" si="20"/>
        <v>1</v>
      </c>
      <c r="AR69" s="50">
        <f t="shared" ca="1" si="21"/>
        <v>1353.2104229559206</v>
      </c>
    </row>
    <row r="70" spans="2:44" x14ac:dyDescent="0.25">
      <c r="B70" s="34">
        <v>29</v>
      </c>
      <c r="C70" s="35" cm="1">
        <f t="array" aca="1" ref="C70" ca="1">_xll.RiskGamma(1,1/$B$5)</f>
        <v>100</v>
      </c>
      <c r="D70" s="35">
        <f t="shared" ca="1" si="22"/>
        <v>2900</v>
      </c>
      <c r="E70" s="6">
        <f t="shared" ca="1" si="23"/>
        <v>3180</v>
      </c>
      <c r="F70" s="34" cm="1">
        <f t="array" aca="1" ref="F70" ca="1">_xll.RiskPert($B$8,$E$8,$D$8)</f>
        <v>50</v>
      </c>
      <c r="G70" s="6">
        <f t="shared" ca="1" si="24"/>
        <v>3230</v>
      </c>
      <c r="H70" s="6">
        <f t="shared" ca="1" si="12"/>
        <v>330</v>
      </c>
      <c r="I70" s="7">
        <f t="shared" ca="1" si="25"/>
        <v>3230</v>
      </c>
      <c r="J70" s="7" cm="1">
        <f t="array" aca="1" ref="J70" ca="1">_xll.RiskUniform($B$12,$D$12)</f>
        <v>60</v>
      </c>
      <c r="K70" s="7">
        <f t="shared" ca="1" si="26"/>
        <v>3290</v>
      </c>
      <c r="L70" s="7">
        <f t="shared" ca="1" si="27"/>
        <v>0</v>
      </c>
      <c r="M70" s="6">
        <f t="shared" ca="1" si="33"/>
        <v>3290</v>
      </c>
      <c r="N70" s="6" cm="1">
        <f t="array" aca="1" ref="N70" ca="1">_xll.RiskWeibull($B$15,$C$15)</f>
        <v>93.543756289254645</v>
      </c>
      <c r="O70" s="6">
        <f t="shared" ca="1" si="29"/>
        <v>3383.5437562892548</v>
      </c>
      <c r="P70" s="6">
        <f t="shared" ca="1" si="13"/>
        <v>0</v>
      </c>
      <c r="Q70" s="26">
        <f t="shared" ca="1" si="30"/>
        <v>3383.5437562892548</v>
      </c>
      <c r="R70" s="24" cm="1">
        <f t="array" aca="1" ref="R70" ca="1">_xll.RiskGamma($B$18,1/$C$18)</f>
        <v>100</v>
      </c>
      <c r="S70" s="7" cm="1">
        <f t="array" aca="1" ref="S70" ca="1">_xll.RiskUniform($B$21,$C$21)</f>
        <v>20</v>
      </c>
      <c r="T70" s="7">
        <f t="shared" ca="1" si="31"/>
        <v>3503.5437562892548</v>
      </c>
      <c r="U70" s="7">
        <f t="shared" ca="1" si="14"/>
        <v>100</v>
      </c>
      <c r="V70" s="6">
        <f t="shared" ca="1" si="36"/>
        <v>3833.5437562892548</v>
      </c>
      <c r="W70" s="6">
        <f t="shared" si="16"/>
        <v>120</v>
      </c>
      <c r="X70" s="6">
        <f t="shared" ca="1" si="1"/>
        <v>3953.5437562892548</v>
      </c>
      <c r="Y70" s="6">
        <f t="shared" ca="1" si="2"/>
        <v>330</v>
      </c>
      <c r="Z70" s="7">
        <f t="shared" ca="1" si="3"/>
        <v>3953.5437562892548</v>
      </c>
      <c r="AA70" s="94" cm="1">
        <f t="array" aca="1" ref="AA70" ca="1">_xll.RiskPert(_xll.RiskSimtable($B$27:$B$28),_xll.RiskSimtable($C$27:$C$28),_xll.RiskSimtable($D$27:$D$28))</f>
        <v>99.666666666666671</v>
      </c>
      <c r="AB70" s="7">
        <f t="shared" ca="1" si="17"/>
        <v>4053.2104229559213</v>
      </c>
      <c r="AC70" s="7">
        <f t="shared" ca="1" si="4"/>
        <v>0</v>
      </c>
      <c r="AD70" s="6" cm="1">
        <f t="array" aca="1" ref="AD70" ca="1">IF(MOD(ROW()-42, 8) = 0,INDEX(AB:AB,ROW()),INDEX(AF:AF,ROW()-1))</f>
        <v>4153.2104229559209</v>
      </c>
      <c r="AE70" s="16" cm="1">
        <f t="array" aca="1" ref="AE70" ca="1">_xll.RiskUniform($B$30,$D$30)</f>
        <v>25</v>
      </c>
      <c r="AF70" s="6">
        <f t="shared" ca="1" si="32"/>
        <v>4178.2104229559209</v>
      </c>
      <c r="AG70" s="6">
        <f t="shared" ca="1" si="5"/>
        <v>199.66666666666606</v>
      </c>
      <c r="AH70" s="35" t="str">
        <f t="shared" ca="1" si="6"/>
        <v>Not Yet</v>
      </c>
      <c r="AI70" s="60">
        <f t="shared" ca="1" si="18"/>
        <v>1278.2104229559209</v>
      </c>
      <c r="AJ70" s="47" cm="1">
        <f t="array" aca="1" ref="AJ70" ca="1">_xll.RiskBernoulli(0.02)</f>
        <v>0.02</v>
      </c>
      <c r="AK70" s="50">
        <f t="shared" ca="1" si="19"/>
        <v>1278.2104229559209</v>
      </c>
      <c r="AL70" s="50">
        <f t="shared" ca="1" si="7"/>
        <v>330</v>
      </c>
      <c r="AM70" s="50">
        <f t="shared" ca="1" si="8"/>
        <v>100</v>
      </c>
      <c r="AN70" s="50">
        <f t="shared" ca="1" si="9"/>
        <v>330</v>
      </c>
      <c r="AO70" s="51">
        <f t="shared" ca="1" si="10"/>
        <v>199.66666666666606</v>
      </c>
      <c r="AP70" s="50">
        <f t="shared" ca="1" si="11"/>
        <v>0.02</v>
      </c>
      <c r="AQ70" s="50">
        <f t="shared" ca="1" si="20"/>
        <v>1</v>
      </c>
      <c r="AR70" s="50">
        <f t="shared" ca="1" si="21"/>
        <v>1278.2104229559206</v>
      </c>
    </row>
    <row r="71" spans="2:44" x14ac:dyDescent="0.25">
      <c r="B71" s="34">
        <v>30</v>
      </c>
      <c r="C71" s="35" cm="1">
        <f t="array" aca="1" ref="C71" ca="1">_xll.RiskGamma(1,1/$B$5)</f>
        <v>100</v>
      </c>
      <c r="D71" s="35">
        <f t="shared" ca="1" si="22"/>
        <v>3000</v>
      </c>
      <c r="E71" s="6">
        <f t="shared" ca="1" si="23"/>
        <v>3290</v>
      </c>
      <c r="F71" s="34" cm="1">
        <f t="array" aca="1" ref="F71" ca="1">_xll.RiskPert($B$8,$E$8,$D$8)</f>
        <v>50</v>
      </c>
      <c r="G71" s="6">
        <f t="shared" ca="1" si="24"/>
        <v>3340</v>
      </c>
      <c r="H71" s="6">
        <f t="shared" ca="1" si="12"/>
        <v>340</v>
      </c>
      <c r="I71" s="7">
        <f t="shared" ca="1" si="25"/>
        <v>3340</v>
      </c>
      <c r="J71" s="7" cm="1">
        <f t="array" aca="1" ref="J71" ca="1">_xll.RiskUniform($B$12,$D$12)</f>
        <v>60</v>
      </c>
      <c r="K71" s="7">
        <f t="shared" ca="1" si="26"/>
        <v>3400</v>
      </c>
      <c r="L71" s="7">
        <f t="shared" ca="1" si="27"/>
        <v>0</v>
      </c>
      <c r="M71" s="6">
        <f t="shared" ca="1" si="33"/>
        <v>3400</v>
      </c>
      <c r="N71" s="6" cm="1">
        <f t="array" aca="1" ref="N71" ca="1">_xll.RiskWeibull($B$15,$C$15)</f>
        <v>93.543756289254645</v>
      </c>
      <c r="O71" s="6">
        <f t="shared" ca="1" si="29"/>
        <v>3493.5437562892548</v>
      </c>
      <c r="P71" s="6">
        <f t="shared" ca="1" si="13"/>
        <v>0</v>
      </c>
      <c r="Q71" s="26">
        <f t="shared" ca="1" si="30"/>
        <v>3493.5437562892548</v>
      </c>
      <c r="R71" s="24" cm="1">
        <f t="array" aca="1" ref="R71" ca="1">_xll.RiskGamma($B$18,1/$C$18)</f>
        <v>100</v>
      </c>
      <c r="S71" s="7" cm="1">
        <f t="array" aca="1" ref="S71" ca="1">_xll.RiskUniform($B$21,$C$21)</f>
        <v>20</v>
      </c>
      <c r="T71" s="7">
        <f t="shared" ca="1" si="31"/>
        <v>3613.5437562892548</v>
      </c>
      <c r="U71" s="7">
        <f t="shared" ca="1" si="14"/>
        <v>100</v>
      </c>
      <c r="V71" s="6">
        <f t="shared" ca="1" si="36"/>
        <v>3833.5437562892548</v>
      </c>
      <c r="W71" s="6">
        <f t="shared" si="16"/>
        <v>120</v>
      </c>
      <c r="X71" s="6">
        <f t="shared" ca="1" si="1"/>
        <v>3953.5437562892548</v>
      </c>
      <c r="Y71" s="6">
        <f t="shared" ca="1" si="2"/>
        <v>220</v>
      </c>
      <c r="Z71" s="7">
        <f t="shared" ca="1" si="3"/>
        <v>3953.5437562892548</v>
      </c>
      <c r="AA71" s="94" cm="1">
        <f t="array" aca="1" ref="AA71" ca="1">_xll.RiskPert(_xll.RiskSimtable($B$27:$B$28),_xll.RiskSimtable($C$27:$C$28),_xll.RiskSimtable($D$27:$D$28))</f>
        <v>99.666666666666671</v>
      </c>
      <c r="AB71" s="7">
        <f t="shared" ca="1" si="17"/>
        <v>4053.2104229559213</v>
      </c>
      <c r="AC71" s="7">
        <f t="shared" ca="1" si="4"/>
        <v>0</v>
      </c>
      <c r="AD71" s="6" cm="1">
        <f t="array" aca="1" ref="AD71" ca="1">IF(MOD(ROW()-42, 8) = 0,INDEX(AB:AB,ROW()),INDEX(AF:AF,ROW()-1))</f>
        <v>4178.2104229559209</v>
      </c>
      <c r="AE71" s="16" cm="1">
        <f t="array" aca="1" ref="AE71" ca="1">_xll.RiskUniform($B$30,$D$30)</f>
        <v>25</v>
      </c>
      <c r="AF71" s="6">
        <f t="shared" ca="1" si="32"/>
        <v>4203.2104229559209</v>
      </c>
      <c r="AG71" s="6">
        <f t="shared" ca="1" si="5"/>
        <v>224.66666666666606</v>
      </c>
      <c r="AH71" s="35" t="str">
        <f t="shared" ca="1" si="6"/>
        <v>Not Yet</v>
      </c>
      <c r="AI71" s="60">
        <f t="shared" ca="1" si="18"/>
        <v>1203.2104229559209</v>
      </c>
      <c r="AJ71" s="47" cm="1">
        <f t="array" aca="1" ref="AJ71" ca="1">_xll.RiskBernoulli(0.02)</f>
        <v>0.02</v>
      </c>
      <c r="AK71" s="50">
        <f t="shared" ca="1" si="19"/>
        <v>1203.2104229559209</v>
      </c>
      <c r="AL71" s="50">
        <f t="shared" ca="1" si="7"/>
        <v>340</v>
      </c>
      <c r="AM71" s="50">
        <f t="shared" ca="1" si="8"/>
        <v>100</v>
      </c>
      <c r="AN71" s="50">
        <f t="shared" ca="1" si="9"/>
        <v>220</v>
      </c>
      <c r="AO71" s="51">
        <f t="shared" ca="1" si="10"/>
        <v>224.66666666666606</v>
      </c>
      <c r="AP71" s="50">
        <f t="shared" ca="1" si="11"/>
        <v>0.02</v>
      </c>
      <c r="AQ71" s="50">
        <f t="shared" ca="1" si="20"/>
        <v>1</v>
      </c>
      <c r="AR71" s="50">
        <f t="shared" ca="1" si="21"/>
        <v>1203.2104229559206</v>
      </c>
    </row>
    <row r="72" spans="2:44" x14ac:dyDescent="0.25">
      <c r="B72" s="34">
        <v>31</v>
      </c>
      <c r="C72" s="35" cm="1">
        <f t="array" aca="1" ref="C72" ca="1">_xll.RiskGamma(1,1/$B$5)</f>
        <v>100</v>
      </c>
      <c r="D72" s="35">
        <f t="shared" ca="1" si="22"/>
        <v>3100</v>
      </c>
      <c r="E72" s="6">
        <f t="shared" ca="1" si="23"/>
        <v>3400</v>
      </c>
      <c r="F72" s="34" cm="1">
        <f t="array" aca="1" ref="F72" ca="1">_xll.RiskPert($B$8,$E$8,$D$8)</f>
        <v>50</v>
      </c>
      <c r="G72" s="6">
        <f t="shared" ca="1" si="24"/>
        <v>3450</v>
      </c>
      <c r="H72" s="6">
        <f t="shared" ca="1" si="12"/>
        <v>350</v>
      </c>
      <c r="I72" s="7">
        <f t="shared" ca="1" si="25"/>
        <v>3450</v>
      </c>
      <c r="J72" s="7" cm="1">
        <f t="array" aca="1" ref="J72" ca="1">_xll.RiskUniform($B$12,$D$12)</f>
        <v>60</v>
      </c>
      <c r="K72" s="7">
        <f t="shared" ca="1" si="26"/>
        <v>3510</v>
      </c>
      <c r="L72" s="7">
        <f t="shared" ca="1" si="27"/>
        <v>0</v>
      </c>
      <c r="M72" s="6">
        <f t="shared" ca="1" si="33"/>
        <v>3510</v>
      </c>
      <c r="N72" s="6" cm="1">
        <f t="array" aca="1" ref="N72" ca="1">_xll.RiskWeibull($B$15,$C$15)</f>
        <v>93.543756289254645</v>
      </c>
      <c r="O72" s="6">
        <f t="shared" ca="1" si="29"/>
        <v>3603.5437562892548</v>
      </c>
      <c r="P72" s="6">
        <f t="shared" ca="1" si="13"/>
        <v>0</v>
      </c>
      <c r="Q72" s="26">
        <f t="shared" ca="1" si="30"/>
        <v>3603.5437562892548</v>
      </c>
      <c r="R72" s="24" cm="1">
        <f t="array" aca="1" ref="R72" ca="1">_xll.RiskGamma($B$18,1/$C$18)</f>
        <v>100</v>
      </c>
      <c r="S72" s="7" cm="1">
        <f t="array" aca="1" ref="S72" ca="1">_xll.RiskUniform($B$21,$C$21)</f>
        <v>20</v>
      </c>
      <c r="T72" s="7">
        <f t="shared" ca="1" si="31"/>
        <v>3723.5437562892548</v>
      </c>
      <c r="U72" s="7">
        <f t="shared" ca="1" si="14"/>
        <v>100</v>
      </c>
      <c r="V72" s="6">
        <f t="shared" ca="1" si="36"/>
        <v>3833.5437562892548</v>
      </c>
      <c r="W72" s="6">
        <f t="shared" si="16"/>
        <v>120</v>
      </c>
      <c r="X72" s="6">
        <f t="shared" ca="1" si="1"/>
        <v>3953.5437562892548</v>
      </c>
      <c r="Y72" s="6">
        <f t="shared" ca="1" si="2"/>
        <v>110</v>
      </c>
      <c r="Z72" s="7">
        <f t="shared" ca="1" si="3"/>
        <v>3953.5437562892548</v>
      </c>
      <c r="AA72" s="94" cm="1">
        <f t="array" aca="1" ref="AA72" ca="1">_xll.RiskPert(_xll.RiskSimtable($B$27:$B$28),_xll.RiskSimtable($C$27:$C$28),_xll.RiskSimtable($D$27:$D$28))</f>
        <v>99.666666666666671</v>
      </c>
      <c r="AB72" s="7">
        <f t="shared" ca="1" si="17"/>
        <v>4053.2104229559213</v>
      </c>
      <c r="AC72" s="7">
        <f t="shared" ca="1" si="4"/>
        <v>0</v>
      </c>
      <c r="AD72" s="6" cm="1">
        <f t="array" aca="1" ref="AD72" ca="1">IF(MOD(ROW()-42, 8) = 0,INDEX(AB:AB,ROW()),INDEX(AF:AF,ROW()-1))</f>
        <v>4203.2104229559209</v>
      </c>
      <c r="AE72" s="16" cm="1">
        <f t="array" aca="1" ref="AE72" ca="1">_xll.RiskUniform($B$30,$D$30)</f>
        <v>25</v>
      </c>
      <c r="AF72" s="6">
        <f t="shared" ca="1" si="32"/>
        <v>4228.2104229559209</v>
      </c>
      <c r="AG72" s="6">
        <f t="shared" ca="1" si="5"/>
        <v>249.66666666666606</v>
      </c>
      <c r="AH72" s="35" t="str">
        <f t="shared" ca="1" si="6"/>
        <v>Not Yet</v>
      </c>
      <c r="AI72" s="60">
        <f t="shared" ca="1" si="18"/>
        <v>1128.2104229559209</v>
      </c>
      <c r="AJ72" s="47" cm="1">
        <f t="array" aca="1" ref="AJ72" ca="1">_xll.RiskBernoulli(0.02)</f>
        <v>0.02</v>
      </c>
      <c r="AK72" s="50">
        <f t="shared" ca="1" si="19"/>
        <v>1128.2104229559209</v>
      </c>
      <c r="AL72" s="50">
        <f t="shared" ca="1" si="7"/>
        <v>350</v>
      </c>
      <c r="AM72" s="50">
        <f t="shared" ca="1" si="8"/>
        <v>100</v>
      </c>
      <c r="AN72" s="50">
        <f t="shared" ca="1" si="9"/>
        <v>110</v>
      </c>
      <c r="AO72" s="51">
        <f t="shared" ca="1" si="10"/>
        <v>249.66666666666606</v>
      </c>
      <c r="AP72" s="50">
        <f t="shared" ca="1" si="11"/>
        <v>0.02</v>
      </c>
      <c r="AQ72" s="50">
        <f t="shared" ca="1" si="20"/>
        <v>1</v>
      </c>
      <c r="AR72" s="50">
        <f t="shared" ca="1" si="21"/>
        <v>1128.2104229559206</v>
      </c>
    </row>
    <row r="73" spans="2:44" x14ac:dyDescent="0.25">
      <c r="B73" s="34">
        <v>32</v>
      </c>
      <c r="C73" s="35" cm="1">
        <f t="array" aca="1" ref="C73" ca="1">_xll.RiskGamma(1,1/$B$5)</f>
        <v>100</v>
      </c>
      <c r="D73" s="35">
        <f t="shared" ca="1" si="22"/>
        <v>3200</v>
      </c>
      <c r="E73" s="6">
        <f t="shared" ca="1" si="23"/>
        <v>3510</v>
      </c>
      <c r="F73" s="34" cm="1">
        <f t="array" aca="1" ref="F73" ca="1">_xll.RiskPert($B$8,$E$8,$D$8)</f>
        <v>50</v>
      </c>
      <c r="G73" s="6">
        <f t="shared" ca="1" si="24"/>
        <v>3560</v>
      </c>
      <c r="H73" s="6">
        <f t="shared" ca="1" si="12"/>
        <v>360</v>
      </c>
      <c r="I73" s="7">
        <f t="shared" ca="1" si="25"/>
        <v>3560</v>
      </c>
      <c r="J73" s="7" cm="1">
        <f t="array" aca="1" ref="J73" ca="1">_xll.RiskUniform($B$12,$D$12)</f>
        <v>60</v>
      </c>
      <c r="K73" s="7">
        <f t="shared" ca="1" si="26"/>
        <v>3620</v>
      </c>
      <c r="L73" s="7">
        <f t="shared" ca="1" si="27"/>
        <v>0</v>
      </c>
      <c r="M73" s="6">
        <f t="shared" ca="1" si="33"/>
        <v>3620</v>
      </c>
      <c r="N73" s="6" cm="1">
        <f t="array" aca="1" ref="N73" ca="1">_xll.RiskWeibull($B$15,$C$15)</f>
        <v>93.543756289254645</v>
      </c>
      <c r="O73" s="6">
        <f t="shared" ca="1" si="29"/>
        <v>3713.5437562892548</v>
      </c>
      <c r="P73" s="6">
        <f t="shared" ca="1" si="13"/>
        <v>0</v>
      </c>
      <c r="Q73" s="26">
        <f t="shared" ca="1" si="30"/>
        <v>3713.5437562892548</v>
      </c>
      <c r="R73" s="24" cm="1">
        <f t="array" aca="1" ref="R73" ca="1">_xll.RiskGamma($B$18,1/$C$18)</f>
        <v>100</v>
      </c>
      <c r="S73" s="7" cm="1">
        <f t="array" aca="1" ref="S73" ca="1">_xll.RiskUniform($B$21,$C$21)</f>
        <v>20</v>
      </c>
      <c r="T73" s="7">
        <f t="shared" ca="1" si="31"/>
        <v>3833.5437562892548</v>
      </c>
      <c r="U73" s="7">
        <f t="shared" ca="1" si="14"/>
        <v>100</v>
      </c>
      <c r="V73" s="6">
        <f t="shared" ca="1" si="36"/>
        <v>3833.5437562892548</v>
      </c>
      <c r="W73" s="6">
        <f t="shared" si="16"/>
        <v>120</v>
      </c>
      <c r="X73" s="6">
        <f t="shared" ca="1" si="1"/>
        <v>3953.5437562892548</v>
      </c>
      <c r="Y73" s="6">
        <f t="shared" ca="1" si="2"/>
        <v>0</v>
      </c>
      <c r="Z73" s="7">
        <f t="shared" ca="1" si="3"/>
        <v>3953.5437562892548</v>
      </c>
      <c r="AA73" s="94" cm="1">
        <f t="array" aca="1" ref="AA73" ca="1">_xll.RiskPert(_xll.RiskSimtable($B$27:$B$28),_xll.RiskSimtable($C$27:$C$28),_xll.RiskSimtable($D$27:$D$28))</f>
        <v>99.666666666666671</v>
      </c>
      <c r="AB73" s="7">
        <f t="shared" ca="1" si="17"/>
        <v>4053.2104229559213</v>
      </c>
      <c r="AC73" s="7">
        <f t="shared" ca="1" si="4"/>
        <v>0</v>
      </c>
      <c r="AD73" s="6" cm="1">
        <f t="array" aca="1" ref="AD73" ca="1">IF(MOD(ROW()-42, 8) = 0,INDEX(AB:AB,ROW()),INDEX(AF:AF,ROW()-1))</f>
        <v>4228.2104229559209</v>
      </c>
      <c r="AE73" s="16" cm="1">
        <f t="array" aca="1" ref="AE73" ca="1">_xll.RiskUniform($B$30,$D$30)</f>
        <v>25</v>
      </c>
      <c r="AF73" s="6">
        <f t="shared" ca="1" si="32"/>
        <v>4253.2104229559209</v>
      </c>
      <c r="AG73" s="6">
        <f t="shared" ca="1" si="5"/>
        <v>274.66666666666606</v>
      </c>
      <c r="AH73" s="35" t="str">
        <f t="shared" ca="1" si="6"/>
        <v>Not Yet</v>
      </c>
      <c r="AI73" s="60">
        <f t="shared" ca="1" si="18"/>
        <v>1053.2104229559209</v>
      </c>
      <c r="AJ73" s="47" cm="1">
        <f t="array" aca="1" ref="AJ73" ca="1">_xll.RiskBernoulli(0.02)</f>
        <v>0.02</v>
      </c>
      <c r="AK73" s="52">
        <f t="shared" ca="1" si="19"/>
        <v>1053.2104229559209</v>
      </c>
      <c r="AL73" s="52">
        <f t="shared" ca="1" si="7"/>
        <v>360</v>
      </c>
      <c r="AM73" s="52">
        <f t="shared" ca="1" si="8"/>
        <v>100</v>
      </c>
      <c r="AN73" s="52">
        <f t="shared" ca="1" si="9"/>
        <v>0</v>
      </c>
      <c r="AO73" s="53">
        <f t="shared" ca="1" si="10"/>
        <v>274.66666666666606</v>
      </c>
      <c r="AP73" s="52">
        <f t="shared" ca="1" si="11"/>
        <v>0.02</v>
      </c>
      <c r="AQ73" s="52">
        <f t="shared" ca="1" si="20"/>
        <v>1</v>
      </c>
      <c r="AR73" s="52">
        <f t="shared" ca="1" si="21"/>
        <v>1053.2104229559206</v>
      </c>
    </row>
    <row r="74" spans="2:44" x14ac:dyDescent="0.25">
      <c r="B74" s="34">
        <v>33</v>
      </c>
      <c r="C74" s="35" cm="1">
        <f t="array" aca="1" ref="C74" ca="1">_xll.RiskGamma(1,1/$B$5)</f>
        <v>100</v>
      </c>
      <c r="D74" s="35">
        <f t="shared" ca="1" si="22"/>
        <v>3300</v>
      </c>
      <c r="E74" s="6">
        <f t="shared" ca="1" si="23"/>
        <v>3620</v>
      </c>
      <c r="F74" s="34" cm="1">
        <f t="array" aca="1" ref="F74" ca="1">_xll.RiskPert($B$8,$E$8,$D$8)</f>
        <v>50</v>
      </c>
      <c r="G74" s="6">
        <f t="shared" ca="1" si="24"/>
        <v>3670</v>
      </c>
      <c r="H74" s="6">
        <f t="shared" ca="1" si="12"/>
        <v>370</v>
      </c>
      <c r="I74" s="7">
        <f t="shared" ca="1" si="25"/>
        <v>3670</v>
      </c>
      <c r="J74" s="7" cm="1">
        <f t="array" aca="1" ref="J74" ca="1">_xll.RiskUniform($B$12,$D$12)</f>
        <v>60</v>
      </c>
      <c r="K74" s="7">
        <f t="shared" ca="1" si="26"/>
        <v>3730</v>
      </c>
      <c r="L74" s="7">
        <f t="shared" ca="1" si="27"/>
        <v>0</v>
      </c>
      <c r="M74" s="6">
        <f t="shared" ca="1" si="33"/>
        <v>3730</v>
      </c>
      <c r="N74" s="6" cm="1">
        <f t="array" aca="1" ref="N74" ca="1">_xll.RiskWeibull($B$15,$C$15)</f>
        <v>93.543756289254645</v>
      </c>
      <c r="O74" s="6">
        <f t="shared" ca="1" si="29"/>
        <v>3823.5437562892548</v>
      </c>
      <c r="P74" s="6">
        <f t="shared" ca="1" si="13"/>
        <v>0</v>
      </c>
      <c r="Q74" s="26">
        <f t="shared" ca="1" si="30"/>
        <v>3823.5437562892548</v>
      </c>
      <c r="R74" s="24" cm="1">
        <f t="array" aca="1" ref="R74" ca="1">_xll.RiskGamma($B$18,1/$C$18)</f>
        <v>100</v>
      </c>
      <c r="S74" s="7" cm="1">
        <f t="array" aca="1" ref="S74" ca="1">_xll.RiskUniform($B$21,$C$21)</f>
        <v>20</v>
      </c>
      <c r="T74" s="7">
        <f t="shared" ca="1" si="31"/>
        <v>3943.5437562892548</v>
      </c>
      <c r="U74" s="7">
        <f t="shared" ca="1" si="14"/>
        <v>100</v>
      </c>
      <c r="V74" s="6">
        <f ca="1">$T$81</f>
        <v>4713.5437562892548</v>
      </c>
      <c r="W74" s="6">
        <f t="shared" si="16"/>
        <v>120</v>
      </c>
      <c r="X74" s="6">
        <f t="shared" ca="1" si="1"/>
        <v>4833.5437562892548</v>
      </c>
      <c r="Y74" s="6">
        <f t="shared" ca="1" si="2"/>
        <v>770</v>
      </c>
      <c r="Z74" s="7">
        <f t="shared" ca="1" si="3"/>
        <v>4833.5437562892548</v>
      </c>
      <c r="AA74" s="94" cm="1">
        <f t="array" aca="1" ref="AA74" ca="1">_xll.RiskPert(_xll.RiskSimtable($B$27:$B$28),_xll.RiskSimtable($C$27:$C$28),_xll.RiskSimtable($D$27:$D$28))</f>
        <v>99.666666666666671</v>
      </c>
      <c r="AB74" s="7">
        <f t="shared" ca="1" si="17"/>
        <v>4933.2104229559218</v>
      </c>
      <c r="AC74" s="7">
        <f t="shared" ca="1" si="4"/>
        <v>0</v>
      </c>
      <c r="AD74" s="6" cm="1">
        <f t="array" aca="1" ref="AD74" ca="1">IF(MOD(ROW()-42, 8) = 0,INDEX(AB:AB,ROW()),INDEX(AF:AF,ROW()-1))</f>
        <v>4933.2104229559218</v>
      </c>
      <c r="AE74" s="16" cm="1">
        <f t="array" aca="1" ref="AE74" ca="1">_xll.RiskUniform($B$30,$D$30)</f>
        <v>25</v>
      </c>
      <c r="AF74" s="6">
        <f t="shared" ca="1" si="32"/>
        <v>4958.2104229559218</v>
      </c>
      <c r="AG74" s="6">
        <f t="shared" ca="1" si="5"/>
        <v>99.66666666666697</v>
      </c>
      <c r="AH74" s="35" t="str">
        <f t="shared" ca="1" si="6"/>
        <v>Not Yet</v>
      </c>
      <c r="AI74" s="60">
        <f t="shared" ca="1" si="18"/>
        <v>1658.2104229559218</v>
      </c>
      <c r="AJ74" s="47" cm="1">
        <f t="array" aca="1" ref="AJ74" ca="1">_xll.RiskBernoulli(0.02)</f>
        <v>0.02</v>
      </c>
      <c r="AK74" s="48">
        <f t="shared" ca="1" si="19"/>
        <v>1658.2104229559218</v>
      </c>
      <c r="AL74" s="48">
        <f t="shared" ca="1" si="7"/>
        <v>370</v>
      </c>
      <c r="AM74" s="48">
        <f t="shared" ca="1" si="8"/>
        <v>100</v>
      </c>
      <c r="AN74" s="48">
        <f t="shared" ca="1" si="9"/>
        <v>770</v>
      </c>
      <c r="AO74" s="49">
        <f t="shared" ca="1" si="10"/>
        <v>99.66666666666697</v>
      </c>
      <c r="AP74" s="50">
        <f t="shared" ca="1" si="11"/>
        <v>0.02</v>
      </c>
      <c r="AQ74" s="48" t="str">
        <f t="shared" ca="1" si="20"/>
        <v/>
      </c>
      <c r="AR74" s="48">
        <f t="shared" ca="1" si="21"/>
        <v>1658.2104229559216</v>
      </c>
    </row>
    <row r="75" spans="2:44" x14ac:dyDescent="0.25">
      <c r="B75" s="34">
        <v>34</v>
      </c>
      <c r="C75" s="35" cm="1">
        <f t="array" aca="1" ref="C75" ca="1">_xll.RiskGamma(1,1/$B$5)</f>
        <v>100</v>
      </c>
      <c r="D75" s="35">
        <f t="shared" ca="1" si="22"/>
        <v>3400</v>
      </c>
      <c r="E75" s="6">
        <f t="shared" ca="1" si="23"/>
        <v>3730</v>
      </c>
      <c r="F75" s="34" cm="1">
        <f t="array" aca="1" ref="F75" ca="1">_xll.RiskPert($B$8,$E$8,$D$8)</f>
        <v>50</v>
      </c>
      <c r="G75" s="6">
        <f t="shared" ca="1" si="24"/>
        <v>3780</v>
      </c>
      <c r="H75" s="6">
        <f t="shared" ca="1" si="12"/>
        <v>380</v>
      </c>
      <c r="I75" s="7">
        <f t="shared" ca="1" si="25"/>
        <v>3780</v>
      </c>
      <c r="J75" s="7" cm="1">
        <f t="array" aca="1" ref="J75" ca="1">_xll.RiskUniform($B$12,$D$12)</f>
        <v>60</v>
      </c>
      <c r="K75" s="7">
        <f t="shared" ca="1" si="26"/>
        <v>3840</v>
      </c>
      <c r="L75" s="7">
        <f t="shared" ca="1" si="27"/>
        <v>0</v>
      </c>
      <c r="M75" s="6">
        <f t="shared" ca="1" si="33"/>
        <v>3840</v>
      </c>
      <c r="N75" s="6" cm="1">
        <f t="array" aca="1" ref="N75" ca="1">_xll.RiskWeibull($B$15,$C$15)</f>
        <v>93.543756289254645</v>
      </c>
      <c r="O75" s="6">
        <f t="shared" ca="1" si="29"/>
        <v>3933.5437562892548</v>
      </c>
      <c r="P75" s="6">
        <f t="shared" ca="1" si="13"/>
        <v>0</v>
      </c>
      <c r="Q75" s="26">
        <f t="shared" ca="1" si="30"/>
        <v>3933.5437562892548</v>
      </c>
      <c r="R75" s="24" cm="1">
        <f t="array" aca="1" ref="R75" ca="1">_xll.RiskGamma($B$18,1/$C$18)</f>
        <v>100</v>
      </c>
      <c r="S75" s="7" cm="1">
        <f t="array" aca="1" ref="S75" ca="1">_xll.RiskUniform($B$21,$C$21)</f>
        <v>20</v>
      </c>
      <c r="T75" s="7">
        <f t="shared" ca="1" si="31"/>
        <v>4053.5437562892548</v>
      </c>
      <c r="U75" s="7">
        <f t="shared" ca="1" si="14"/>
        <v>100</v>
      </c>
      <c r="V75" s="6">
        <f t="shared" ref="V75:V81" ca="1" si="37">$T$81</f>
        <v>4713.5437562892548</v>
      </c>
      <c r="W75" s="6">
        <f t="shared" si="16"/>
        <v>120</v>
      </c>
      <c r="X75" s="6">
        <f t="shared" ca="1" si="1"/>
        <v>4833.5437562892548</v>
      </c>
      <c r="Y75" s="6">
        <f t="shared" ca="1" si="2"/>
        <v>660</v>
      </c>
      <c r="Z75" s="7">
        <f t="shared" ca="1" si="3"/>
        <v>4833.5437562892548</v>
      </c>
      <c r="AA75" s="94" cm="1">
        <f t="array" aca="1" ref="AA75" ca="1">_xll.RiskPert(_xll.RiskSimtable($B$27:$B$28),_xll.RiskSimtable($C$27:$C$28),_xll.RiskSimtable($D$27:$D$28))</f>
        <v>99.666666666666671</v>
      </c>
      <c r="AB75" s="7">
        <f t="shared" ca="1" si="17"/>
        <v>4933.2104229559218</v>
      </c>
      <c r="AC75" s="7">
        <f t="shared" ca="1" si="4"/>
        <v>0</v>
      </c>
      <c r="AD75" s="6" cm="1">
        <f t="array" aca="1" ref="AD75" ca="1">IF(MOD(ROW()-42, 8) = 0,INDEX(AB:AB,ROW()),INDEX(AF:AF,ROW()-1))</f>
        <v>4958.2104229559218</v>
      </c>
      <c r="AE75" s="16" cm="1">
        <f t="array" aca="1" ref="AE75" ca="1">_xll.RiskUniform($B$30,$D$30)</f>
        <v>25</v>
      </c>
      <c r="AF75" s="6">
        <f t="shared" ca="1" si="32"/>
        <v>4983.2104229559218</v>
      </c>
      <c r="AG75" s="6">
        <f t="shared" ca="1" si="5"/>
        <v>124.66666666666697</v>
      </c>
      <c r="AH75" s="35" t="str">
        <f t="shared" ca="1" si="6"/>
        <v>Not Yet</v>
      </c>
      <c r="AI75" s="60">
        <f t="shared" ca="1" si="18"/>
        <v>1583.2104229559218</v>
      </c>
      <c r="AJ75" s="47" cm="1">
        <f t="array" aca="1" ref="AJ75" ca="1">_xll.RiskBernoulli(0.02)</f>
        <v>0.02</v>
      </c>
      <c r="AK75" s="50">
        <f t="shared" ca="1" si="19"/>
        <v>1583.2104229559218</v>
      </c>
      <c r="AL75" s="50">
        <f t="shared" ca="1" si="7"/>
        <v>380</v>
      </c>
      <c r="AM75" s="50">
        <f t="shared" ca="1" si="8"/>
        <v>100</v>
      </c>
      <c r="AN75" s="50">
        <f t="shared" ca="1" si="9"/>
        <v>660</v>
      </c>
      <c r="AO75" s="51">
        <f t="shared" ca="1" si="10"/>
        <v>124.66666666666697</v>
      </c>
      <c r="AP75" s="50">
        <f t="shared" ca="1" si="11"/>
        <v>0.02</v>
      </c>
      <c r="AQ75" s="50" t="str">
        <f t="shared" ca="1" si="20"/>
        <v/>
      </c>
      <c r="AR75" s="50">
        <f t="shared" ca="1" si="21"/>
        <v>1583.2104229559216</v>
      </c>
    </row>
    <row r="76" spans="2:44" x14ac:dyDescent="0.25">
      <c r="B76" s="34">
        <v>35</v>
      </c>
      <c r="C76" s="35" cm="1">
        <f t="array" aca="1" ref="C76" ca="1">_xll.RiskGamma(1,1/$B$5)</f>
        <v>100</v>
      </c>
      <c r="D76" s="35">
        <f t="shared" ca="1" si="22"/>
        <v>3500</v>
      </c>
      <c r="E76" s="6">
        <f t="shared" ca="1" si="23"/>
        <v>3840</v>
      </c>
      <c r="F76" s="34" cm="1">
        <f t="array" aca="1" ref="F76" ca="1">_xll.RiskPert($B$8,$E$8,$D$8)</f>
        <v>50</v>
      </c>
      <c r="G76" s="6">
        <f t="shared" ca="1" si="24"/>
        <v>3890</v>
      </c>
      <c r="H76" s="6">
        <f t="shared" ca="1" si="12"/>
        <v>390</v>
      </c>
      <c r="I76" s="7">
        <f t="shared" ca="1" si="25"/>
        <v>3890</v>
      </c>
      <c r="J76" s="7" cm="1">
        <f t="array" aca="1" ref="J76" ca="1">_xll.RiskUniform($B$12,$D$12)</f>
        <v>60</v>
      </c>
      <c r="K76" s="7">
        <f t="shared" ca="1" si="26"/>
        <v>3950</v>
      </c>
      <c r="L76" s="7">
        <f t="shared" ca="1" si="27"/>
        <v>0</v>
      </c>
      <c r="M76" s="6">
        <f t="shared" ca="1" si="33"/>
        <v>3950</v>
      </c>
      <c r="N76" s="6" cm="1">
        <f t="array" aca="1" ref="N76" ca="1">_xll.RiskWeibull($B$15,$C$15)</f>
        <v>93.543756289254645</v>
      </c>
      <c r="O76" s="6">
        <f t="shared" ca="1" si="29"/>
        <v>4043.5437562892548</v>
      </c>
      <c r="P76" s="6">
        <f t="shared" ca="1" si="13"/>
        <v>0</v>
      </c>
      <c r="Q76" s="26">
        <f t="shared" ca="1" si="30"/>
        <v>4043.5437562892548</v>
      </c>
      <c r="R76" s="24" cm="1">
        <f t="array" aca="1" ref="R76" ca="1">_xll.RiskGamma($B$18,1/$C$18)</f>
        <v>100</v>
      </c>
      <c r="S76" s="7" cm="1">
        <f t="array" aca="1" ref="S76" ca="1">_xll.RiskUniform($B$21,$C$21)</f>
        <v>20</v>
      </c>
      <c r="T76" s="7">
        <f t="shared" ca="1" si="31"/>
        <v>4163.5437562892548</v>
      </c>
      <c r="U76" s="7">
        <f t="shared" ca="1" si="14"/>
        <v>100</v>
      </c>
      <c r="V76" s="6">
        <f t="shared" ca="1" si="37"/>
        <v>4713.5437562892548</v>
      </c>
      <c r="W76" s="6">
        <f t="shared" si="16"/>
        <v>120</v>
      </c>
      <c r="X76" s="6">
        <f t="shared" ca="1" si="1"/>
        <v>4833.5437562892548</v>
      </c>
      <c r="Y76" s="6">
        <f t="shared" ca="1" si="2"/>
        <v>550</v>
      </c>
      <c r="Z76" s="7">
        <f t="shared" ca="1" si="3"/>
        <v>4833.5437562892548</v>
      </c>
      <c r="AA76" s="94" cm="1">
        <f t="array" aca="1" ref="AA76" ca="1">_xll.RiskPert(_xll.RiskSimtable($B$27:$B$28),_xll.RiskSimtable($C$27:$C$28),_xll.RiskSimtable($D$27:$D$28))</f>
        <v>99.666666666666671</v>
      </c>
      <c r="AB76" s="7">
        <f t="shared" ca="1" si="17"/>
        <v>4933.2104229559218</v>
      </c>
      <c r="AC76" s="7">
        <f t="shared" ca="1" si="4"/>
        <v>0</v>
      </c>
      <c r="AD76" s="6" cm="1">
        <f t="array" aca="1" ref="AD76" ca="1">IF(MOD(ROW()-42, 8) = 0,INDEX(AB:AB,ROW()),INDEX(AF:AF,ROW()-1))</f>
        <v>4983.2104229559218</v>
      </c>
      <c r="AE76" s="16" cm="1">
        <f t="array" aca="1" ref="AE76" ca="1">_xll.RiskUniform($B$30,$D$30)</f>
        <v>25</v>
      </c>
      <c r="AF76" s="6">
        <f t="shared" ca="1" si="32"/>
        <v>5008.2104229559218</v>
      </c>
      <c r="AG76" s="6">
        <f t="shared" ca="1" si="5"/>
        <v>149.66666666666697</v>
      </c>
      <c r="AH76" s="35" t="str">
        <f t="shared" ca="1" si="6"/>
        <v>Not Yet</v>
      </c>
      <c r="AI76" s="60">
        <f t="shared" ca="1" si="18"/>
        <v>1508.2104229559218</v>
      </c>
      <c r="AJ76" s="47" cm="1">
        <f t="array" aca="1" ref="AJ76" ca="1">_xll.RiskBernoulli(0.02)</f>
        <v>0.02</v>
      </c>
      <c r="AK76" s="50">
        <f t="shared" ca="1" si="19"/>
        <v>1508.2104229559218</v>
      </c>
      <c r="AL76" s="50">
        <f t="shared" ca="1" si="7"/>
        <v>390</v>
      </c>
      <c r="AM76" s="50">
        <f t="shared" ca="1" si="8"/>
        <v>100</v>
      </c>
      <c r="AN76" s="50">
        <f t="shared" ca="1" si="9"/>
        <v>550</v>
      </c>
      <c r="AO76" s="51">
        <f t="shared" ca="1" si="10"/>
        <v>149.66666666666697</v>
      </c>
      <c r="AP76" s="50">
        <f t="shared" ca="1" si="11"/>
        <v>0.02</v>
      </c>
      <c r="AQ76" s="50" t="str">
        <f t="shared" ca="1" si="20"/>
        <v/>
      </c>
      <c r="AR76" s="50">
        <f t="shared" ca="1" si="21"/>
        <v>1508.2104229559216</v>
      </c>
    </row>
    <row r="77" spans="2:44" x14ac:dyDescent="0.25">
      <c r="B77" s="34">
        <v>36</v>
      </c>
      <c r="C77" s="35" cm="1">
        <f t="array" aca="1" ref="C77" ca="1">_xll.RiskGamma(1,1/$B$5)</f>
        <v>100</v>
      </c>
      <c r="D77" s="35">
        <f t="shared" ca="1" si="22"/>
        <v>3600</v>
      </c>
      <c r="E77" s="6">
        <f t="shared" ca="1" si="23"/>
        <v>3950</v>
      </c>
      <c r="F77" s="34" cm="1">
        <f t="array" aca="1" ref="F77" ca="1">_xll.RiskPert($B$8,$E$8,$D$8)</f>
        <v>50</v>
      </c>
      <c r="G77" s="6">
        <f t="shared" ca="1" si="24"/>
        <v>4000</v>
      </c>
      <c r="H77" s="6">
        <f t="shared" ca="1" si="12"/>
        <v>400</v>
      </c>
      <c r="I77" s="7">
        <f t="shared" ca="1" si="25"/>
        <v>4000</v>
      </c>
      <c r="J77" s="7" cm="1">
        <f t="array" aca="1" ref="J77" ca="1">_xll.RiskUniform($B$12,$D$12)</f>
        <v>60</v>
      </c>
      <c r="K77" s="7">
        <f t="shared" ca="1" si="26"/>
        <v>4060</v>
      </c>
      <c r="L77" s="7">
        <f t="shared" ca="1" si="27"/>
        <v>0</v>
      </c>
      <c r="M77" s="6">
        <f t="shared" ca="1" si="33"/>
        <v>4060</v>
      </c>
      <c r="N77" s="6" cm="1">
        <f t="array" aca="1" ref="N77" ca="1">_xll.RiskWeibull($B$15,$C$15)</f>
        <v>93.543756289254645</v>
      </c>
      <c r="O77" s="6">
        <f t="shared" ca="1" si="29"/>
        <v>4153.5437562892548</v>
      </c>
      <c r="P77" s="6">
        <f t="shared" ca="1" si="13"/>
        <v>0</v>
      </c>
      <c r="Q77" s="26">
        <f t="shared" ca="1" si="30"/>
        <v>4153.5437562892548</v>
      </c>
      <c r="R77" s="24" cm="1">
        <f t="array" aca="1" ref="R77" ca="1">_xll.RiskGamma($B$18,1/$C$18)</f>
        <v>100</v>
      </c>
      <c r="S77" s="7" cm="1">
        <f t="array" aca="1" ref="S77" ca="1">_xll.RiskUniform($B$21,$C$21)</f>
        <v>20</v>
      </c>
      <c r="T77" s="7">
        <f t="shared" ca="1" si="31"/>
        <v>4273.5437562892548</v>
      </c>
      <c r="U77" s="7">
        <f t="shared" ca="1" si="14"/>
        <v>100</v>
      </c>
      <c r="V77" s="6">
        <f t="shared" ca="1" si="37"/>
        <v>4713.5437562892548</v>
      </c>
      <c r="W77" s="6">
        <f t="shared" si="16"/>
        <v>120</v>
      </c>
      <c r="X77" s="6">
        <f t="shared" ca="1" si="1"/>
        <v>4833.5437562892548</v>
      </c>
      <c r="Y77" s="6">
        <f t="shared" ca="1" si="2"/>
        <v>440</v>
      </c>
      <c r="Z77" s="7">
        <f t="shared" ca="1" si="3"/>
        <v>4833.5437562892548</v>
      </c>
      <c r="AA77" s="94" cm="1">
        <f t="array" aca="1" ref="AA77" ca="1">_xll.RiskPert(_xll.RiskSimtable($B$27:$B$28),_xll.RiskSimtable($C$27:$C$28),_xll.RiskSimtable($D$27:$D$28))</f>
        <v>99.666666666666671</v>
      </c>
      <c r="AB77" s="7">
        <f t="shared" ca="1" si="17"/>
        <v>4933.2104229559218</v>
      </c>
      <c r="AC77" s="7">
        <f t="shared" ca="1" si="4"/>
        <v>0</v>
      </c>
      <c r="AD77" s="6" cm="1">
        <f t="array" aca="1" ref="AD77" ca="1">IF(MOD(ROW()-42, 8) = 0,INDEX(AB:AB,ROW()),INDEX(AF:AF,ROW()-1))</f>
        <v>5008.2104229559218</v>
      </c>
      <c r="AE77" s="16" cm="1">
        <f t="array" aca="1" ref="AE77" ca="1">_xll.RiskUniform($B$30,$D$30)</f>
        <v>25</v>
      </c>
      <c r="AF77" s="6">
        <f t="shared" ca="1" si="32"/>
        <v>5033.2104229559218</v>
      </c>
      <c r="AG77" s="6">
        <f t="shared" ca="1" si="5"/>
        <v>174.66666666666697</v>
      </c>
      <c r="AH77" s="35" t="str">
        <f t="shared" ca="1" si="6"/>
        <v>Not Yet</v>
      </c>
      <c r="AI77" s="60">
        <f t="shared" ca="1" si="18"/>
        <v>1433.2104229559218</v>
      </c>
      <c r="AJ77" s="47" cm="1">
        <f t="array" aca="1" ref="AJ77" ca="1">_xll.RiskBernoulli(0.02)</f>
        <v>0.02</v>
      </c>
      <c r="AK77" s="50">
        <f t="shared" ca="1" si="19"/>
        <v>1433.2104229559218</v>
      </c>
      <c r="AL77" s="50">
        <f t="shared" ca="1" si="7"/>
        <v>400</v>
      </c>
      <c r="AM77" s="50">
        <f t="shared" ca="1" si="8"/>
        <v>100</v>
      </c>
      <c r="AN77" s="50">
        <f t="shared" ca="1" si="9"/>
        <v>440</v>
      </c>
      <c r="AO77" s="51">
        <f t="shared" ca="1" si="10"/>
        <v>174.66666666666697</v>
      </c>
      <c r="AP77" s="50">
        <f t="shared" ca="1" si="11"/>
        <v>0.02</v>
      </c>
      <c r="AQ77" s="50">
        <f t="shared" ca="1" si="20"/>
        <v>1</v>
      </c>
      <c r="AR77" s="50">
        <f t="shared" ca="1" si="21"/>
        <v>1433.2104229559216</v>
      </c>
    </row>
    <row r="78" spans="2:44" x14ac:dyDescent="0.25">
      <c r="B78" s="34">
        <v>37</v>
      </c>
      <c r="C78" s="35" cm="1">
        <f t="array" aca="1" ref="C78" ca="1">_xll.RiskGamma(1,1/$B$5)</f>
        <v>100</v>
      </c>
      <c r="D78" s="35">
        <f t="shared" ca="1" si="22"/>
        <v>3700</v>
      </c>
      <c r="E78" s="6">
        <f t="shared" ca="1" si="23"/>
        <v>4060</v>
      </c>
      <c r="F78" s="34" cm="1">
        <f t="array" aca="1" ref="F78" ca="1">_xll.RiskPert($B$8,$E$8,$D$8)</f>
        <v>50</v>
      </c>
      <c r="G78" s="6">
        <f t="shared" ca="1" si="24"/>
        <v>4110</v>
      </c>
      <c r="H78" s="6">
        <f t="shared" ca="1" si="12"/>
        <v>410</v>
      </c>
      <c r="I78" s="7">
        <f t="shared" ca="1" si="25"/>
        <v>4110</v>
      </c>
      <c r="J78" s="7" cm="1">
        <f t="array" aca="1" ref="J78" ca="1">_xll.RiskUniform($B$12,$D$12)</f>
        <v>60</v>
      </c>
      <c r="K78" s="7">
        <f t="shared" ca="1" si="26"/>
        <v>4170</v>
      </c>
      <c r="L78" s="7">
        <f t="shared" ca="1" si="27"/>
        <v>0</v>
      </c>
      <c r="M78" s="6">
        <f t="shared" ca="1" si="33"/>
        <v>4170</v>
      </c>
      <c r="N78" s="6" cm="1">
        <f t="array" aca="1" ref="N78" ca="1">_xll.RiskWeibull($B$15,$C$15)</f>
        <v>93.543756289254645</v>
      </c>
      <c r="O78" s="6">
        <f t="shared" ca="1" si="29"/>
        <v>4263.5437562892548</v>
      </c>
      <c r="P78" s="6">
        <f t="shared" ca="1" si="13"/>
        <v>0</v>
      </c>
      <c r="Q78" s="26">
        <f t="shared" ca="1" si="30"/>
        <v>4263.5437562892548</v>
      </c>
      <c r="R78" s="24" cm="1">
        <f t="array" aca="1" ref="R78" ca="1">_xll.RiskGamma($B$18,1/$C$18)</f>
        <v>100</v>
      </c>
      <c r="S78" s="7" cm="1">
        <f t="array" aca="1" ref="S78" ca="1">_xll.RiskUniform($B$21,$C$21)</f>
        <v>20</v>
      </c>
      <c r="T78" s="7">
        <f t="shared" ca="1" si="31"/>
        <v>4383.5437562892548</v>
      </c>
      <c r="U78" s="7">
        <f t="shared" ca="1" si="14"/>
        <v>100</v>
      </c>
      <c r="V78" s="6">
        <f t="shared" ca="1" si="37"/>
        <v>4713.5437562892548</v>
      </c>
      <c r="W78" s="6">
        <f t="shared" si="16"/>
        <v>120</v>
      </c>
      <c r="X78" s="6">
        <f t="shared" ca="1" si="1"/>
        <v>4833.5437562892548</v>
      </c>
      <c r="Y78" s="6">
        <f t="shared" ca="1" si="2"/>
        <v>330</v>
      </c>
      <c r="Z78" s="7">
        <f t="shared" ca="1" si="3"/>
        <v>4833.5437562892548</v>
      </c>
      <c r="AA78" s="94" cm="1">
        <f t="array" aca="1" ref="AA78" ca="1">_xll.RiskPert(_xll.RiskSimtable($B$27:$B$28),_xll.RiskSimtable($C$27:$C$28),_xll.RiskSimtable($D$27:$D$28))</f>
        <v>99.666666666666671</v>
      </c>
      <c r="AB78" s="7">
        <f t="shared" ca="1" si="17"/>
        <v>4933.2104229559218</v>
      </c>
      <c r="AC78" s="7">
        <f t="shared" ca="1" si="4"/>
        <v>0</v>
      </c>
      <c r="AD78" s="6" cm="1">
        <f t="array" aca="1" ref="AD78" ca="1">IF(MOD(ROW()-42, 8) = 0,INDEX(AB:AB,ROW()),INDEX(AF:AF,ROW()-1))</f>
        <v>5033.2104229559218</v>
      </c>
      <c r="AE78" s="16" cm="1">
        <f t="array" aca="1" ref="AE78" ca="1">_xll.RiskUniform($B$30,$D$30)</f>
        <v>25</v>
      </c>
      <c r="AF78" s="6">
        <f t="shared" ca="1" si="32"/>
        <v>5058.2104229559218</v>
      </c>
      <c r="AG78" s="6">
        <f t="shared" ca="1" si="5"/>
        <v>199.66666666666697</v>
      </c>
      <c r="AH78" s="35" t="str">
        <f t="shared" ca="1" si="6"/>
        <v>Not Yet</v>
      </c>
      <c r="AI78" s="60">
        <f t="shared" ca="1" si="18"/>
        <v>1358.2104229559218</v>
      </c>
      <c r="AJ78" s="47" cm="1">
        <f t="array" aca="1" ref="AJ78" ca="1">_xll.RiskBernoulli(0.02)</f>
        <v>0.02</v>
      </c>
      <c r="AK78" s="50">
        <f t="shared" ca="1" si="19"/>
        <v>1358.2104229559218</v>
      </c>
      <c r="AL78" s="50">
        <f t="shared" ca="1" si="7"/>
        <v>410</v>
      </c>
      <c r="AM78" s="50">
        <f t="shared" ca="1" si="8"/>
        <v>100</v>
      </c>
      <c r="AN78" s="50">
        <f t="shared" ca="1" si="9"/>
        <v>330</v>
      </c>
      <c r="AO78" s="51">
        <f t="shared" ca="1" si="10"/>
        <v>199.66666666666697</v>
      </c>
      <c r="AP78" s="50">
        <f t="shared" ca="1" si="11"/>
        <v>0.02</v>
      </c>
      <c r="AQ78" s="50">
        <f t="shared" ca="1" si="20"/>
        <v>1</v>
      </c>
      <c r="AR78" s="50">
        <f t="shared" ca="1" si="21"/>
        <v>1358.2104229559216</v>
      </c>
    </row>
    <row r="79" spans="2:44" x14ac:dyDescent="0.25">
      <c r="B79" s="34">
        <v>38</v>
      </c>
      <c r="C79" s="35" cm="1">
        <f t="array" aca="1" ref="C79" ca="1">_xll.RiskGamma(1,1/$B$5)</f>
        <v>100</v>
      </c>
      <c r="D79" s="35">
        <f t="shared" ca="1" si="22"/>
        <v>3800</v>
      </c>
      <c r="E79" s="6">
        <f t="shared" ca="1" si="23"/>
        <v>4170</v>
      </c>
      <c r="F79" s="34" cm="1">
        <f t="array" aca="1" ref="F79" ca="1">_xll.RiskPert($B$8,$E$8,$D$8)</f>
        <v>50</v>
      </c>
      <c r="G79" s="6">
        <f t="shared" ca="1" si="24"/>
        <v>4220</v>
      </c>
      <c r="H79" s="6">
        <f t="shared" ca="1" si="12"/>
        <v>420</v>
      </c>
      <c r="I79" s="7">
        <f t="shared" ca="1" si="25"/>
        <v>4220</v>
      </c>
      <c r="J79" s="7" cm="1">
        <f t="array" aca="1" ref="J79" ca="1">_xll.RiskUniform($B$12,$D$12)</f>
        <v>60</v>
      </c>
      <c r="K79" s="7">
        <f t="shared" ca="1" si="26"/>
        <v>4280</v>
      </c>
      <c r="L79" s="7">
        <f t="shared" ca="1" si="27"/>
        <v>0</v>
      </c>
      <c r="M79" s="6">
        <f t="shared" ca="1" si="33"/>
        <v>4280</v>
      </c>
      <c r="N79" s="6" cm="1">
        <f t="array" aca="1" ref="N79" ca="1">_xll.RiskWeibull($B$15,$C$15)</f>
        <v>93.543756289254645</v>
      </c>
      <c r="O79" s="6">
        <f t="shared" ca="1" si="29"/>
        <v>4373.5437562892548</v>
      </c>
      <c r="P79" s="6">
        <f t="shared" ca="1" si="13"/>
        <v>0</v>
      </c>
      <c r="Q79" s="26">
        <f t="shared" ca="1" si="30"/>
        <v>4373.5437562892548</v>
      </c>
      <c r="R79" s="24" cm="1">
        <f t="array" aca="1" ref="R79" ca="1">_xll.RiskGamma($B$18,1/$C$18)</f>
        <v>100</v>
      </c>
      <c r="S79" s="7" cm="1">
        <f t="array" aca="1" ref="S79" ca="1">_xll.RiskUniform($B$21,$C$21)</f>
        <v>20</v>
      </c>
      <c r="T79" s="7">
        <f t="shared" ca="1" si="31"/>
        <v>4493.5437562892548</v>
      </c>
      <c r="U79" s="7">
        <f t="shared" ca="1" si="14"/>
        <v>100</v>
      </c>
      <c r="V79" s="6">
        <f t="shared" ca="1" si="37"/>
        <v>4713.5437562892548</v>
      </c>
      <c r="W79" s="6">
        <f t="shared" si="16"/>
        <v>120</v>
      </c>
      <c r="X79" s="6">
        <f t="shared" ca="1" si="1"/>
        <v>4833.5437562892548</v>
      </c>
      <c r="Y79" s="6">
        <f t="shared" ca="1" si="2"/>
        <v>220</v>
      </c>
      <c r="Z79" s="7">
        <f t="shared" ca="1" si="3"/>
        <v>4833.5437562892548</v>
      </c>
      <c r="AA79" s="94" cm="1">
        <f t="array" aca="1" ref="AA79" ca="1">_xll.RiskPert(_xll.RiskSimtable($B$27:$B$28),_xll.RiskSimtable($C$27:$C$28),_xll.RiskSimtable($D$27:$D$28))</f>
        <v>99.666666666666671</v>
      </c>
      <c r="AB79" s="7">
        <f t="shared" ca="1" si="17"/>
        <v>4933.2104229559218</v>
      </c>
      <c r="AC79" s="7">
        <f t="shared" ca="1" si="4"/>
        <v>0</v>
      </c>
      <c r="AD79" s="6" cm="1">
        <f t="array" aca="1" ref="AD79" ca="1">IF(MOD(ROW()-42, 8) = 0,INDEX(AB:AB,ROW()),INDEX(AF:AF,ROW()-1))</f>
        <v>5058.2104229559218</v>
      </c>
      <c r="AE79" s="16" cm="1">
        <f t="array" aca="1" ref="AE79" ca="1">_xll.RiskUniform($B$30,$D$30)</f>
        <v>25</v>
      </c>
      <c r="AF79" s="6">
        <f t="shared" ca="1" si="32"/>
        <v>5083.2104229559218</v>
      </c>
      <c r="AG79" s="6">
        <f t="shared" ca="1" si="5"/>
        <v>224.66666666666697</v>
      </c>
      <c r="AH79" s="35" t="str">
        <f t="shared" ca="1" si="6"/>
        <v>Not Yet</v>
      </c>
      <c r="AI79" s="60">
        <f t="shared" ca="1" si="18"/>
        <v>1283.2104229559218</v>
      </c>
      <c r="AJ79" s="47" cm="1">
        <f t="array" aca="1" ref="AJ79" ca="1">_xll.RiskBernoulli(0.02)</f>
        <v>0.02</v>
      </c>
      <c r="AK79" s="50">
        <f t="shared" ca="1" si="19"/>
        <v>1283.2104229559218</v>
      </c>
      <c r="AL79" s="50">
        <f t="shared" ca="1" si="7"/>
        <v>420</v>
      </c>
      <c r="AM79" s="50">
        <f t="shared" ca="1" si="8"/>
        <v>100</v>
      </c>
      <c r="AN79" s="50">
        <f t="shared" ca="1" si="9"/>
        <v>220</v>
      </c>
      <c r="AO79" s="51">
        <f t="shared" ca="1" si="10"/>
        <v>224.66666666666697</v>
      </c>
      <c r="AP79" s="50">
        <f t="shared" ca="1" si="11"/>
        <v>0.02</v>
      </c>
      <c r="AQ79" s="50">
        <f t="shared" ca="1" si="20"/>
        <v>1</v>
      </c>
      <c r="AR79" s="50">
        <f t="shared" ca="1" si="21"/>
        <v>1283.2104229559216</v>
      </c>
    </row>
    <row r="80" spans="2:44" x14ac:dyDescent="0.25">
      <c r="B80" s="34">
        <v>39</v>
      </c>
      <c r="C80" s="35" cm="1">
        <f t="array" aca="1" ref="C80" ca="1">_xll.RiskGamma(1,1/$B$5)</f>
        <v>100</v>
      </c>
      <c r="D80" s="35">
        <f t="shared" ca="1" si="22"/>
        <v>3900</v>
      </c>
      <c r="E80" s="6">
        <f t="shared" ca="1" si="23"/>
        <v>4280</v>
      </c>
      <c r="F80" s="34" cm="1">
        <f t="array" aca="1" ref="F80" ca="1">_xll.RiskPert($B$8,$E$8,$D$8)</f>
        <v>50</v>
      </c>
      <c r="G80" s="6">
        <f t="shared" ca="1" si="24"/>
        <v>4330</v>
      </c>
      <c r="H80" s="6">
        <f t="shared" ca="1" si="12"/>
        <v>430</v>
      </c>
      <c r="I80" s="7">
        <f t="shared" ca="1" si="25"/>
        <v>4330</v>
      </c>
      <c r="J80" s="7" cm="1">
        <f t="array" aca="1" ref="J80" ca="1">_xll.RiskUniform($B$12,$D$12)</f>
        <v>60</v>
      </c>
      <c r="K80" s="7">
        <f t="shared" ca="1" si="26"/>
        <v>4390</v>
      </c>
      <c r="L80" s="7">
        <f t="shared" ca="1" si="27"/>
        <v>0</v>
      </c>
      <c r="M80" s="6">
        <f t="shared" ca="1" si="33"/>
        <v>4390</v>
      </c>
      <c r="N80" s="6" cm="1">
        <f t="array" aca="1" ref="N80" ca="1">_xll.RiskWeibull($B$15,$C$15)</f>
        <v>93.543756289254645</v>
      </c>
      <c r="O80" s="6">
        <f t="shared" ca="1" si="29"/>
        <v>4483.5437562892548</v>
      </c>
      <c r="P80" s="6">
        <f t="shared" ca="1" si="13"/>
        <v>0</v>
      </c>
      <c r="Q80" s="26">
        <f t="shared" ca="1" si="30"/>
        <v>4483.5437562892548</v>
      </c>
      <c r="R80" s="24" cm="1">
        <f t="array" aca="1" ref="R80" ca="1">_xll.RiskGamma($B$18,1/$C$18)</f>
        <v>100</v>
      </c>
      <c r="S80" s="7" cm="1">
        <f t="array" aca="1" ref="S80" ca="1">_xll.RiskUniform($B$21,$C$21)</f>
        <v>20</v>
      </c>
      <c r="T80" s="7">
        <f t="shared" ca="1" si="31"/>
        <v>4603.5437562892548</v>
      </c>
      <c r="U80" s="7">
        <f t="shared" ca="1" si="14"/>
        <v>100</v>
      </c>
      <c r="V80" s="6">
        <f t="shared" ca="1" si="37"/>
        <v>4713.5437562892548</v>
      </c>
      <c r="W80" s="6">
        <f t="shared" si="16"/>
        <v>120</v>
      </c>
      <c r="X80" s="6">
        <f t="shared" ca="1" si="1"/>
        <v>4833.5437562892548</v>
      </c>
      <c r="Y80" s="6">
        <f t="shared" ca="1" si="2"/>
        <v>110</v>
      </c>
      <c r="Z80" s="7">
        <f t="shared" ca="1" si="3"/>
        <v>4833.5437562892548</v>
      </c>
      <c r="AA80" s="94" cm="1">
        <f t="array" aca="1" ref="AA80" ca="1">_xll.RiskPert(_xll.RiskSimtable($B$27:$B$28),_xll.RiskSimtable($C$27:$C$28),_xll.RiskSimtable($D$27:$D$28))</f>
        <v>99.666666666666671</v>
      </c>
      <c r="AB80" s="7">
        <f t="shared" ca="1" si="17"/>
        <v>4933.2104229559218</v>
      </c>
      <c r="AC80" s="7">
        <f t="shared" ca="1" si="4"/>
        <v>0</v>
      </c>
      <c r="AD80" s="6" cm="1">
        <f t="array" aca="1" ref="AD80" ca="1">IF(MOD(ROW()-42, 8) = 0,INDEX(AB:AB,ROW()),INDEX(AF:AF,ROW()-1))</f>
        <v>5083.2104229559218</v>
      </c>
      <c r="AE80" s="16" cm="1">
        <f t="array" aca="1" ref="AE80" ca="1">_xll.RiskUniform($B$30,$D$30)</f>
        <v>25</v>
      </c>
      <c r="AF80" s="6">
        <f t="shared" ca="1" si="32"/>
        <v>5108.2104229559218</v>
      </c>
      <c r="AG80" s="6">
        <f t="shared" ca="1" si="5"/>
        <v>249.66666666666697</v>
      </c>
      <c r="AH80" s="35" t="str">
        <f t="shared" ca="1" si="6"/>
        <v>Not Yet</v>
      </c>
      <c r="AI80" s="60">
        <f t="shared" ca="1" si="18"/>
        <v>1208.2104229559218</v>
      </c>
      <c r="AJ80" s="47" cm="1">
        <f t="array" aca="1" ref="AJ80" ca="1">_xll.RiskBernoulli(0.02)</f>
        <v>0.02</v>
      </c>
      <c r="AK80" s="50">
        <f t="shared" ca="1" si="19"/>
        <v>1208.2104229559218</v>
      </c>
      <c r="AL80" s="50">
        <f t="shared" ca="1" si="7"/>
        <v>430</v>
      </c>
      <c r="AM80" s="50">
        <f t="shared" ca="1" si="8"/>
        <v>100</v>
      </c>
      <c r="AN80" s="50">
        <f t="shared" ca="1" si="9"/>
        <v>110</v>
      </c>
      <c r="AO80" s="51">
        <f t="shared" ca="1" si="10"/>
        <v>249.66666666666697</v>
      </c>
      <c r="AP80" s="50">
        <f t="shared" ca="1" si="11"/>
        <v>0.02</v>
      </c>
      <c r="AQ80" s="50">
        <f t="shared" ca="1" si="20"/>
        <v>1</v>
      </c>
      <c r="AR80" s="50">
        <f t="shared" ca="1" si="21"/>
        <v>1208.2104229559216</v>
      </c>
    </row>
    <row r="81" spans="2:44" x14ac:dyDescent="0.25">
      <c r="B81" s="34">
        <v>40</v>
      </c>
      <c r="C81" s="35" cm="1">
        <f t="array" aca="1" ref="C81" ca="1">_xll.RiskGamma(1,1/$B$5)</f>
        <v>100</v>
      </c>
      <c r="D81" s="35">
        <f t="shared" ca="1" si="22"/>
        <v>4000</v>
      </c>
      <c r="E81" s="6">
        <f t="shared" ca="1" si="23"/>
        <v>4390</v>
      </c>
      <c r="F81" s="34" cm="1">
        <f t="array" aca="1" ref="F81" ca="1">_xll.RiskPert($B$8,$E$8,$D$8)</f>
        <v>50</v>
      </c>
      <c r="G81" s="6">
        <f t="shared" ca="1" si="24"/>
        <v>4440</v>
      </c>
      <c r="H81" s="6">
        <f t="shared" ca="1" si="12"/>
        <v>440</v>
      </c>
      <c r="I81" s="7">
        <f t="shared" ca="1" si="25"/>
        <v>4440</v>
      </c>
      <c r="J81" s="7" cm="1">
        <f t="array" aca="1" ref="J81" ca="1">_xll.RiskUniform($B$12,$D$12)</f>
        <v>60</v>
      </c>
      <c r="K81" s="7">
        <f t="shared" ca="1" si="26"/>
        <v>4500</v>
      </c>
      <c r="L81" s="7">
        <f t="shared" ca="1" si="27"/>
        <v>0</v>
      </c>
      <c r="M81" s="6">
        <f t="shared" ca="1" si="33"/>
        <v>4500</v>
      </c>
      <c r="N81" s="6" cm="1">
        <f t="array" aca="1" ref="N81" ca="1">_xll.RiskWeibull($B$15,$C$15)</f>
        <v>93.543756289254645</v>
      </c>
      <c r="O81" s="6">
        <f t="shared" ca="1" si="29"/>
        <v>4593.5437562892548</v>
      </c>
      <c r="P81" s="6">
        <f t="shared" ca="1" si="13"/>
        <v>0</v>
      </c>
      <c r="Q81" s="26">
        <f t="shared" ca="1" si="30"/>
        <v>4593.5437562892548</v>
      </c>
      <c r="R81" s="24" cm="1">
        <f t="array" aca="1" ref="R81" ca="1">_xll.RiskGamma($B$18,1/$C$18)</f>
        <v>100</v>
      </c>
      <c r="S81" s="7" cm="1">
        <f t="array" aca="1" ref="S81" ca="1">_xll.RiskUniform($B$21,$C$21)</f>
        <v>20</v>
      </c>
      <c r="T81" s="7">
        <f t="shared" ca="1" si="31"/>
        <v>4713.5437562892548</v>
      </c>
      <c r="U81" s="7">
        <f t="shared" ca="1" si="14"/>
        <v>100</v>
      </c>
      <c r="V81" s="6">
        <f t="shared" ca="1" si="37"/>
        <v>4713.5437562892548</v>
      </c>
      <c r="W81" s="6">
        <f t="shared" si="16"/>
        <v>120</v>
      </c>
      <c r="X81" s="6">
        <f t="shared" ca="1" si="1"/>
        <v>4833.5437562892548</v>
      </c>
      <c r="Y81" s="6">
        <f t="shared" ca="1" si="2"/>
        <v>0</v>
      </c>
      <c r="Z81" s="7">
        <f t="shared" ca="1" si="3"/>
        <v>4833.5437562892548</v>
      </c>
      <c r="AA81" s="94" cm="1">
        <f t="array" aca="1" ref="AA81" ca="1">_xll.RiskPert(_xll.RiskSimtable($B$27:$B$28),_xll.RiskSimtable($C$27:$C$28),_xll.RiskSimtable($D$27:$D$28))</f>
        <v>99.666666666666671</v>
      </c>
      <c r="AB81" s="7">
        <f t="shared" ca="1" si="17"/>
        <v>4933.2104229559218</v>
      </c>
      <c r="AC81" s="7">
        <f t="shared" ca="1" si="4"/>
        <v>0</v>
      </c>
      <c r="AD81" s="6" cm="1">
        <f t="array" aca="1" ref="AD81" ca="1">IF(MOD(ROW()-42, 8) = 0,INDEX(AB:AB,ROW()),INDEX(AF:AF,ROW()-1))</f>
        <v>5108.2104229559218</v>
      </c>
      <c r="AE81" s="16" cm="1">
        <f t="array" aca="1" ref="AE81" ca="1">_xll.RiskUniform($B$30,$D$30)</f>
        <v>25</v>
      </c>
      <c r="AF81" s="6">
        <f t="shared" ca="1" si="32"/>
        <v>5133.2104229559218</v>
      </c>
      <c r="AG81" s="6">
        <f t="shared" ca="1" si="5"/>
        <v>274.66666666666697</v>
      </c>
      <c r="AH81" s="35" t="str">
        <f t="shared" ca="1" si="6"/>
        <v>Not Yet</v>
      </c>
      <c r="AI81" s="60">
        <f t="shared" ca="1" si="18"/>
        <v>1133.2104229559218</v>
      </c>
      <c r="AJ81" s="47" cm="1">
        <f t="array" aca="1" ref="AJ81" ca="1">_xll.RiskBernoulli(0.02)</f>
        <v>0.02</v>
      </c>
      <c r="AK81" s="52">
        <f t="shared" ca="1" si="19"/>
        <v>1133.2104229559218</v>
      </c>
      <c r="AL81" s="52">
        <f t="shared" ca="1" si="7"/>
        <v>440</v>
      </c>
      <c r="AM81" s="52">
        <f t="shared" ca="1" si="8"/>
        <v>100</v>
      </c>
      <c r="AN81" s="52">
        <f t="shared" ca="1" si="9"/>
        <v>0</v>
      </c>
      <c r="AO81" s="53">
        <f t="shared" ca="1" si="10"/>
        <v>274.66666666666697</v>
      </c>
      <c r="AP81" s="52">
        <f t="shared" ca="1" si="11"/>
        <v>0.02</v>
      </c>
      <c r="AQ81" s="52">
        <f t="shared" ca="1" si="20"/>
        <v>1</v>
      </c>
      <c r="AR81" s="52">
        <f t="shared" ca="1" si="21"/>
        <v>1133.2104229559216</v>
      </c>
    </row>
    <row r="82" spans="2:44" x14ac:dyDescent="0.25">
      <c r="B82" s="34">
        <v>41</v>
      </c>
      <c r="C82" s="35" cm="1">
        <f t="array" aca="1" ref="C82" ca="1">_xll.RiskGamma(1,1/$B$5)</f>
        <v>100</v>
      </c>
      <c r="D82" s="35">
        <f t="shared" ca="1" si="22"/>
        <v>4100</v>
      </c>
      <c r="E82" s="6">
        <f t="shared" ca="1" si="23"/>
        <v>4500</v>
      </c>
      <c r="F82" s="34" cm="1">
        <f t="array" aca="1" ref="F82" ca="1">_xll.RiskPert($B$8,$E$8,$D$8)</f>
        <v>50</v>
      </c>
      <c r="G82" s="6">
        <f t="shared" ca="1" si="24"/>
        <v>4550</v>
      </c>
      <c r="H82" s="6">
        <f t="shared" ca="1" si="12"/>
        <v>450</v>
      </c>
      <c r="I82" s="7">
        <f t="shared" ca="1" si="25"/>
        <v>4550</v>
      </c>
      <c r="J82" s="7" cm="1">
        <f t="array" aca="1" ref="J82" ca="1">_xll.RiskUniform($B$12,$D$12)</f>
        <v>60</v>
      </c>
      <c r="K82" s="7">
        <f t="shared" ca="1" si="26"/>
        <v>4610</v>
      </c>
      <c r="L82" s="7">
        <f t="shared" ca="1" si="27"/>
        <v>0</v>
      </c>
      <c r="M82" s="6">
        <f t="shared" ca="1" si="33"/>
        <v>4610</v>
      </c>
      <c r="N82" s="6" cm="1">
        <f t="array" aca="1" ref="N82" ca="1">_xll.RiskWeibull($B$15,$C$15)</f>
        <v>93.543756289254645</v>
      </c>
      <c r="O82" s="6">
        <f t="shared" ca="1" si="29"/>
        <v>4703.5437562892548</v>
      </c>
      <c r="P82" s="6">
        <f t="shared" ca="1" si="13"/>
        <v>0</v>
      </c>
      <c r="Q82" s="26">
        <f t="shared" ca="1" si="30"/>
        <v>4703.5437562892548</v>
      </c>
      <c r="R82" s="24" cm="1">
        <f t="array" aca="1" ref="R82" ca="1">_xll.RiskGamma($B$18,1/$C$18)</f>
        <v>100</v>
      </c>
      <c r="S82" s="7" cm="1">
        <f t="array" aca="1" ref="S82" ca="1">_xll.RiskUniform($B$21,$C$21)</f>
        <v>20</v>
      </c>
      <c r="T82" s="7">
        <f t="shared" ca="1" si="31"/>
        <v>4823.5437562892548</v>
      </c>
      <c r="U82" s="7">
        <f t="shared" ca="1" si="14"/>
        <v>100</v>
      </c>
      <c r="V82" s="6">
        <f ca="1">$T$89</f>
        <v>5593.5437562892548</v>
      </c>
      <c r="W82" s="6">
        <f t="shared" si="16"/>
        <v>120</v>
      </c>
      <c r="X82" s="6">
        <f t="shared" ca="1" si="1"/>
        <v>5713.5437562892548</v>
      </c>
      <c r="Y82" s="6">
        <f t="shared" ca="1" si="2"/>
        <v>770</v>
      </c>
      <c r="Z82" s="7">
        <f t="shared" ca="1" si="3"/>
        <v>5713.5437562892548</v>
      </c>
      <c r="AA82" s="94" cm="1">
        <f t="array" aca="1" ref="AA82" ca="1">_xll.RiskPert(_xll.RiskSimtable($B$27:$B$28),_xll.RiskSimtable($C$27:$C$28),_xll.RiskSimtable($D$27:$D$28))</f>
        <v>99.666666666666671</v>
      </c>
      <c r="AB82" s="7">
        <f t="shared" ca="1" si="17"/>
        <v>5813.2104229559218</v>
      </c>
      <c r="AC82" s="7">
        <f t="shared" ca="1" si="4"/>
        <v>0</v>
      </c>
      <c r="AD82" s="6" cm="1">
        <f t="array" aca="1" ref="AD82" ca="1">IF(MOD(ROW()-42, 8) = 0,INDEX(AB:AB,ROW()),INDEX(AF:AF,ROW()-1))</f>
        <v>5813.2104229559218</v>
      </c>
      <c r="AE82" s="16" cm="1">
        <f t="array" aca="1" ref="AE82" ca="1">_xll.RiskUniform($B$30,$D$30)</f>
        <v>25</v>
      </c>
      <c r="AF82" s="6">
        <f t="shared" ca="1" si="32"/>
        <v>5838.2104229559218</v>
      </c>
      <c r="AG82" s="6">
        <f t="shared" ca="1" si="5"/>
        <v>99.66666666666697</v>
      </c>
      <c r="AH82" s="35" t="str">
        <f t="shared" ca="1" si="6"/>
        <v>Not Yet</v>
      </c>
      <c r="AI82" s="60">
        <f t="shared" ca="1" si="18"/>
        <v>1738.2104229559218</v>
      </c>
      <c r="AJ82" s="47" cm="1">
        <f t="array" aca="1" ref="AJ82" ca="1">_xll.RiskBernoulli(0.02)</f>
        <v>0.02</v>
      </c>
      <c r="AK82" s="48">
        <f t="shared" ca="1" si="19"/>
        <v>1738.2104229559218</v>
      </c>
      <c r="AL82" s="48">
        <f t="shared" ca="1" si="7"/>
        <v>450</v>
      </c>
      <c r="AM82" s="48">
        <f t="shared" ca="1" si="8"/>
        <v>100</v>
      </c>
      <c r="AN82" s="48">
        <f t="shared" ca="1" si="9"/>
        <v>770</v>
      </c>
      <c r="AO82" s="49">
        <f t="shared" ca="1" si="10"/>
        <v>99.66666666666697</v>
      </c>
      <c r="AP82" s="50">
        <f t="shared" ca="1" si="11"/>
        <v>0.02</v>
      </c>
      <c r="AQ82" s="48" t="str">
        <f t="shared" ca="1" si="20"/>
        <v/>
      </c>
      <c r="AR82" s="48">
        <f t="shared" ca="1" si="21"/>
        <v>1738.2104229559216</v>
      </c>
    </row>
    <row r="83" spans="2:44" x14ac:dyDescent="0.25">
      <c r="B83" s="34">
        <v>42</v>
      </c>
      <c r="C83" s="35" cm="1">
        <f t="array" aca="1" ref="C83" ca="1">_xll.RiskGamma(1,1/$B$5)</f>
        <v>100</v>
      </c>
      <c r="D83" s="35">
        <f t="shared" ca="1" si="22"/>
        <v>4200</v>
      </c>
      <c r="E83" s="6">
        <f t="shared" ca="1" si="23"/>
        <v>4610</v>
      </c>
      <c r="F83" s="34" cm="1">
        <f t="array" aca="1" ref="F83" ca="1">_xll.RiskPert($B$8,$E$8,$D$8)</f>
        <v>50</v>
      </c>
      <c r="G83" s="6">
        <f t="shared" ca="1" si="24"/>
        <v>4660</v>
      </c>
      <c r="H83" s="6">
        <f t="shared" ca="1" si="12"/>
        <v>460</v>
      </c>
      <c r="I83" s="7">
        <f t="shared" ca="1" si="25"/>
        <v>4660</v>
      </c>
      <c r="J83" s="7" cm="1">
        <f t="array" aca="1" ref="J83" ca="1">_xll.RiskUniform($B$12,$D$12)</f>
        <v>60</v>
      </c>
      <c r="K83" s="7">
        <f t="shared" ca="1" si="26"/>
        <v>4720</v>
      </c>
      <c r="L83" s="7">
        <f t="shared" ca="1" si="27"/>
        <v>0</v>
      </c>
      <c r="M83" s="6">
        <f t="shared" ca="1" si="33"/>
        <v>4720</v>
      </c>
      <c r="N83" s="6" cm="1">
        <f t="array" aca="1" ref="N83" ca="1">_xll.RiskWeibull($B$15,$C$15)</f>
        <v>93.543756289254645</v>
      </c>
      <c r="O83" s="6">
        <f t="shared" ca="1" si="29"/>
        <v>4813.5437562892548</v>
      </c>
      <c r="P83" s="6">
        <f t="shared" ca="1" si="13"/>
        <v>0</v>
      </c>
      <c r="Q83" s="26">
        <f t="shared" ca="1" si="30"/>
        <v>4813.5437562892548</v>
      </c>
      <c r="R83" s="24" cm="1">
        <f t="array" aca="1" ref="R83" ca="1">_xll.RiskGamma($B$18,1/$C$18)</f>
        <v>100</v>
      </c>
      <c r="S83" s="7" cm="1">
        <f t="array" aca="1" ref="S83" ca="1">_xll.RiskUniform($B$21,$C$21)</f>
        <v>20</v>
      </c>
      <c r="T83" s="7">
        <f t="shared" ca="1" si="31"/>
        <v>4933.5437562892548</v>
      </c>
      <c r="U83" s="7">
        <f t="shared" ca="1" si="14"/>
        <v>100</v>
      </c>
      <c r="V83" s="6">
        <f t="shared" ref="V83:V89" ca="1" si="38">$T$89</f>
        <v>5593.5437562892548</v>
      </c>
      <c r="W83" s="6">
        <f t="shared" si="16"/>
        <v>120</v>
      </c>
      <c r="X83" s="6">
        <f t="shared" ca="1" si="1"/>
        <v>5713.5437562892548</v>
      </c>
      <c r="Y83" s="6">
        <f t="shared" ca="1" si="2"/>
        <v>660</v>
      </c>
      <c r="Z83" s="7">
        <f t="shared" ca="1" si="3"/>
        <v>5713.5437562892548</v>
      </c>
      <c r="AA83" s="94" cm="1">
        <f t="array" aca="1" ref="AA83" ca="1">_xll.RiskPert(_xll.RiskSimtable($B$27:$B$28),_xll.RiskSimtable($C$27:$C$28),_xll.RiskSimtable($D$27:$D$28))</f>
        <v>99.666666666666671</v>
      </c>
      <c r="AB83" s="7">
        <f t="shared" ca="1" si="17"/>
        <v>5813.2104229559218</v>
      </c>
      <c r="AC83" s="7">
        <f t="shared" ca="1" si="4"/>
        <v>0</v>
      </c>
      <c r="AD83" s="6" cm="1">
        <f t="array" aca="1" ref="AD83" ca="1">IF(MOD(ROW()-42, 8) = 0,INDEX(AB:AB,ROW()),INDEX(AF:AF,ROW()-1))</f>
        <v>5838.2104229559218</v>
      </c>
      <c r="AE83" s="16" cm="1">
        <f t="array" aca="1" ref="AE83" ca="1">_xll.RiskUniform($B$30,$D$30)</f>
        <v>25</v>
      </c>
      <c r="AF83" s="6">
        <f t="shared" ca="1" si="32"/>
        <v>5863.2104229559218</v>
      </c>
      <c r="AG83" s="6">
        <f t="shared" ca="1" si="5"/>
        <v>124.66666666666697</v>
      </c>
      <c r="AH83" s="35" t="str">
        <f t="shared" ca="1" si="6"/>
        <v>Not Yet</v>
      </c>
      <c r="AI83" s="60">
        <f t="shared" ca="1" si="18"/>
        <v>1663.2104229559218</v>
      </c>
      <c r="AJ83" s="47" cm="1">
        <f t="array" aca="1" ref="AJ83" ca="1">_xll.RiskBernoulli(0.02)</f>
        <v>0.02</v>
      </c>
      <c r="AK83" s="50">
        <f t="shared" ca="1" si="19"/>
        <v>1663.2104229559218</v>
      </c>
      <c r="AL83" s="50">
        <f t="shared" ca="1" si="7"/>
        <v>460</v>
      </c>
      <c r="AM83" s="50">
        <f t="shared" ca="1" si="8"/>
        <v>100</v>
      </c>
      <c r="AN83" s="50">
        <f t="shared" ca="1" si="9"/>
        <v>660</v>
      </c>
      <c r="AO83" s="51">
        <f t="shared" ca="1" si="10"/>
        <v>124.66666666666697</v>
      </c>
      <c r="AP83" s="50">
        <f t="shared" ca="1" si="11"/>
        <v>0.02</v>
      </c>
      <c r="AQ83" s="50" t="str">
        <f t="shared" ca="1" si="20"/>
        <v/>
      </c>
      <c r="AR83" s="50">
        <f t="shared" ca="1" si="21"/>
        <v>1663.2104229559216</v>
      </c>
    </row>
    <row r="84" spans="2:44" x14ac:dyDescent="0.25">
      <c r="B84" s="34">
        <v>43</v>
      </c>
      <c r="C84" s="35" cm="1">
        <f t="array" aca="1" ref="C84" ca="1">_xll.RiskGamma(1,1/$B$5)</f>
        <v>100</v>
      </c>
      <c r="D84" s="35">
        <f t="shared" ca="1" si="22"/>
        <v>4300</v>
      </c>
      <c r="E84" s="6">
        <f t="shared" ca="1" si="23"/>
        <v>4720</v>
      </c>
      <c r="F84" s="34" cm="1">
        <f t="array" aca="1" ref="F84" ca="1">_xll.RiskPert($B$8,$E$8,$D$8)</f>
        <v>50</v>
      </c>
      <c r="G84" s="6">
        <f t="shared" ca="1" si="24"/>
        <v>4770</v>
      </c>
      <c r="H84" s="6">
        <f t="shared" ca="1" si="12"/>
        <v>470</v>
      </c>
      <c r="I84" s="7">
        <f t="shared" ca="1" si="25"/>
        <v>4770</v>
      </c>
      <c r="J84" s="7" cm="1">
        <f t="array" aca="1" ref="J84" ca="1">_xll.RiskUniform($B$12,$D$12)</f>
        <v>60</v>
      </c>
      <c r="K84" s="7">
        <f t="shared" ca="1" si="26"/>
        <v>4830</v>
      </c>
      <c r="L84" s="7">
        <f t="shared" ca="1" si="27"/>
        <v>0</v>
      </c>
      <c r="M84" s="6">
        <f t="shared" ca="1" si="33"/>
        <v>4830</v>
      </c>
      <c r="N84" s="6" cm="1">
        <f t="array" aca="1" ref="N84" ca="1">_xll.RiskWeibull($B$15,$C$15)</f>
        <v>93.543756289254645</v>
      </c>
      <c r="O84" s="6">
        <f t="shared" ca="1" si="29"/>
        <v>4923.5437562892548</v>
      </c>
      <c r="P84" s="6">
        <f t="shared" ca="1" si="13"/>
        <v>0</v>
      </c>
      <c r="Q84" s="26">
        <f t="shared" ca="1" si="30"/>
        <v>4923.5437562892548</v>
      </c>
      <c r="R84" s="24" cm="1">
        <f t="array" aca="1" ref="R84" ca="1">_xll.RiskGamma($B$18,1/$C$18)</f>
        <v>100</v>
      </c>
      <c r="S84" s="7" cm="1">
        <f t="array" aca="1" ref="S84" ca="1">_xll.RiskUniform($B$21,$C$21)</f>
        <v>20</v>
      </c>
      <c r="T84" s="7">
        <f t="shared" ca="1" si="31"/>
        <v>5043.5437562892548</v>
      </c>
      <c r="U84" s="7">
        <f t="shared" ca="1" si="14"/>
        <v>100</v>
      </c>
      <c r="V84" s="6">
        <f t="shared" ca="1" si="38"/>
        <v>5593.5437562892548</v>
      </c>
      <c r="W84" s="6">
        <f t="shared" si="16"/>
        <v>120</v>
      </c>
      <c r="X84" s="6">
        <f t="shared" ca="1" si="1"/>
        <v>5713.5437562892548</v>
      </c>
      <c r="Y84" s="6">
        <f t="shared" ca="1" si="2"/>
        <v>550</v>
      </c>
      <c r="Z84" s="7">
        <f t="shared" ca="1" si="3"/>
        <v>5713.5437562892548</v>
      </c>
      <c r="AA84" s="94" cm="1">
        <f t="array" aca="1" ref="AA84" ca="1">_xll.RiskPert(_xll.RiskSimtable($B$27:$B$28),_xll.RiskSimtable($C$27:$C$28),_xll.RiskSimtable($D$27:$D$28))</f>
        <v>99.666666666666671</v>
      </c>
      <c r="AB84" s="7">
        <f t="shared" ca="1" si="17"/>
        <v>5813.2104229559218</v>
      </c>
      <c r="AC84" s="7">
        <f t="shared" ca="1" si="4"/>
        <v>0</v>
      </c>
      <c r="AD84" s="6" cm="1">
        <f t="array" aca="1" ref="AD84" ca="1">IF(MOD(ROW()-42, 8) = 0,INDEX(AB:AB,ROW()),INDEX(AF:AF,ROW()-1))</f>
        <v>5863.2104229559218</v>
      </c>
      <c r="AE84" s="16" cm="1">
        <f t="array" aca="1" ref="AE84" ca="1">_xll.RiskUniform($B$30,$D$30)</f>
        <v>25</v>
      </c>
      <c r="AF84" s="6">
        <f t="shared" ca="1" si="32"/>
        <v>5888.2104229559218</v>
      </c>
      <c r="AG84" s="6">
        <f t="shared" ca="1" si="5"/>
        <v>149.66666666666697</v>
      </c>
      <c r="AH84" s="35" t="str">
        <f t="shared" ca="1" si="6"/>
        <v>Not Yet</v>
      </c>
      <c r="AI84" s="60">
        <f t="shared" ca="1" si="18"/>
        <v>1588.2104229559218</v>
      </c>
      <c r="AJ84" s="47" cm="1">
        <f t="array" aca="1" ref="AJ84" ca="1">_xll.RiskBernoulli(0.02)</f>
        <v>0.02</v>
      </c>
      <c r="AK84" s="50">
        <f t="shared" ca="1" si="19"/>
        <v>1588.2104229559218</v>
      </c>
      <c r="AL84" s="50">
        <f t="shared" ca="1" si="7"/>
        <v>470</v>
      </c>
      <c r="AM84" s="50">
        <f t="shared" ca="1" si="8"/>
        <v>100</v>
      </c>
      <c r="AN84" s="50">
        <f t="shared" ca="1" si="9"/>
        <v>550</v>
      </c>
      <c r="AO84" s="51">
        <f t="shared" ca="1" si="10"/>
        <v>149.66666666666697</v>
      </c>
      <c r="AP84" s="50">
        <f t="shared" ca="1" si="11"/>
        <v>0.02</v>
      </c>
      <c r="AQ84" s="50" t="str">
        <f t="shared" ca="1" si="20"/>
        <v/>
      </c>
      <c r="AR84" s="50">
        <f t="shared" ca="1" si="21"/>
        <v>1588.2104229559216</v>
      </c>
    </row>
    <row r="85" spans="2:44" x14ac:dyDescent="0.25">
      <c r="B85" s="34">
        <v>44</v>
      </c>
      <c r="C85" s="35" cm="1">
        <f t="array" aca="1" ref="C85" ca="1">_xll.RiskGamma(1,1/$B$5)</f>
        <v>100</v>
      </c>
      <c r="D85" s="35">
        <f t="shared" ca="1" si="22"/>
        <v>4400</v>
      </c>
      <c r="E85" s="6">
        <f t="shared" ca="1" si="23"/>
        <v>4830</v>
      </c>
      <c r="F85" s="34" cm="1">
        <f t="array" aca="1" ref="F85" ca="1">_xll.RiskPert($B$8,$E$8,$D$8)</f>
        <v>50</v>
      </c>
      <c r="G85" s="6">
        <f t="shared" ca="1" si="24"/>
        <v>4880</v>
      </c>
      <c r="H85" s="6">
        <f t="shared" ca="1" si="12"/>
        <v>480</v>
      </c>
      <c r="I85" s="7">
        <f t="shared" ca="1" si="25"/>
        <v>4880</v>
      </c>
      <c r="J85" s="7" cm="1">
        <f t="array" aca="1" ref="J85" ca="1">_xll.RiskUniform($B$12,$D$12)</f>
        <v>60</v>
      </c>
      <c r="K85" s="7">
        <f t="shared" ca="1" si="26"/>
        <v>4940</v>
      </c>
      <c r="L85" s="7">
        <f t="shared" ca="1" si="27"/>
        <v>0</v>
      </c>
      <c r="M85" s="6">
        <f t="shared" ca="1" si="33"/>
        <v>4940</v>
      </c>
      <c r="N85" s="6" cm="1">
        <f t="array" aca="1" ref="N85" ca="1">_xll.RiskWeibull($B$15,$C$15)</f>
        <v>93.543756289254645</v>
      </c>
      <c r="O85" s="6">
        <f t="shared" ca="1" si="29"/>
        <v>5033.5437562892548</v>
      </c>
      <c r="P85" s="6">
        <f t="shared" ca="1" si="13"/>
        <v>0</v>
      </c>
      <c r="Q85" s="26">
        <f t="shared" ca="1" si="30"/>
        <v>5033.5437562892548</v>
      </c>
      <c r="R85" s="24" cm="1">
        <f t="array" aca="1" ref="R85" ca="1">_xll.RiskGamma($B$18,1/$C$18)</f>
        <v>100</v>
      </c>
      <c r="S85" s="7" cm="1">
        <f t="array" aca="1" ref="S85" ca="1">_xll.RiskUniform($B$21,$C$21)</f>
        <v>20</v>
      </c>
      <c r="T85" s="7">
        <f t="shared" ca="1" si="31"/>
        <v>5153.5437562892548</v>
      </c>
      <c r="U85" s="7">
        <f t="shared" ca="1" si="14"/>
        <v>100</v>
      </c>
      <c r="V85" s="6">
        <f t="shared" ca="1" si="38"/>
        <v>5593.5437562892548</v>
      </c>
      <c r="W85" s="6">
        <f t="shared" si="16"/>
        <v>120</v>
      </c>
      <c r="X85" s="6">
        <f t="shared" ca="1" si="1"/>
        <v>5713.5437562892548</v>
      </c>
      <c r="Y85" s="6">
        <f t="shared" ca="1" si="2"/>
        <v>440</v>
      </c>
      <c r="Z85" s="7">
        <f t="shared" ca="1" si="3"/>
        <v>5713.5437562892548</v>
      </c>
      <c r="AA85" s="94" cm="1">
        <f t="array" aca="1" ref="AA85" ca="1">_xll.RiskPert(_xll.RiskSimtable($B$27:$B$28),_xll.RiskSimtable($C$27:$C$28),_xll.RiskSimtable($D$27:$D$28))</f>
        <v>99.666666666666671</v>
      </c>
      <c r="AB85" s="7">
        <f t="shared" ca="1" si="17"/>
        <v>5813.2104229559218</v>
      </c>
      <c r="AC85" s="7">
        <f t="shared" ca="1" si="4"/>
        <v>0</v>
      </c>
      <c r="AD85" s="6" cm="1">
        <f t="array" aca="1" ref="AD85" ca="1">IF(MOD(ROW()-42, 8) = 0,INDEX(AB:AB,ROW()),INDEX(AF:AF,ROW()-1))</f>
        <v>5888.2104229559218</v>
      </c>
      <c r="AE85" s="16" cm="1">
        <f t="array" aca="1" ref="AE85" ca="1">_xll.RiskUniform($B$30,$D$30)</f>
        <v>25</v>
      </c>
      <c r="AF85" s="6">
        <f t="shared" ca="1" si="32"/>
        <v>5913.2104229559218</v>
      </c>
      <c r="AG85" s="6">
        <f t="shared" ca="1" si="5"/>
        <v>174.66666666666697</v>
      </c>
      <c r="AH85" s="35" t="str">
        <f t="shared" ca="1" si="6"/>
        <v>Not Yet</v>
      </c>
      <c r="AI85" s="60">
        <f t="shared" ca="1" si="18"/>
        <v>1513.2104229559218</v>
      </c>
      <c r="AJ85" s="47" cm="1">
        <f t="array" aca="1" ref="AJ85" ca="1">_xll.RiskBernoulli(0.02)</f>
        <v>0.02</v>
      </c>
      <c r="AK85" s="50">
        <f t="shared" ca="1" si="19"/>
        <v>1513.2104229559218</v>
      </c>
      <c r="AL85" s="50">
        <f t="shared" ca="1" si="7"/>
        <v>480</v>
      </c>
      <c r="AM85" s="50">
        <f t="shared" ca="1" si="8"/>
        <v>100</v>
      </c>
      <c r="AN85" s="50">
        <f t="shared" ca="1" si="9"/>
        <v>440</v>
      </c>
      <c r="AO85" s="51">
        <f t="shared" ca="1" si="10"/>
        <v>174.66666666666697</v>
      </c>
      <c r="AP85" s="50">
        <f t="shared" ca="1" si="11"/>
        <v>0.02</v>
      </c>
      <c r="AQ85" s="50" t="str">
        <f t="shared" ca="1" si="20"/>
        <v/>
      </c>
      <c r="AR85" s="50">
        <f t="shared" ca="1" si="21"/>
        <v>1513.2104229559216</v>
      </c>
    </row>
    <row r="86" spans="2:44" x14ac:dyDescent="0.25">
      <c r="B86" s="34">
        <v>45</v>
      </c>
      <c r="C86" s="35" cm="1">
        <f t="array" aca="1" ref="C86" ca="1">_xll.RiskGamma(1,1/$B$5)</f>
        <v>100</v>
      </c>
      <c r="D86" s="35">
        <f t="shared" ca="1" si="22"/>
        <v>4500</v>
      </c>
      <c r="E86" s="6">
        <f t="shared" ca="1" si="23"/>
        <v>4940</v>
      </c>
      <c r="F86" s="34" cm="1">
        <f t="array" aca="1" ref="F86" ca="1">_xll.RiskPert($B$8,$E$8,$D$8)</f>
        <v>50</v>
      </c>
      <c r="G86" s="6">
        <f t="shared" ca="1" si="24"/>
        <v>4990</v>
      </c>
      <c r="H86" s="6">
        <f t="shared" ca="1" si="12"/>
        <v>490</v>
      </c>
      <c r="I86" s="7">
        <f t="shared" ca="1" si="25"/>
        <v>4990</v>
      </c>
      <c r="J86" s="7" cm="1">
        <f t="array" aca="1" ref="J86" ca="1">_xll.RiskUniform($B$12,$D$12)</f>
        <v>60</v>
      </c>
      <c r="K86" s="7">
        <f t="shared" ca="1" si="26"/>
        <v>5050</v>
      </c>
      <c r="L86" s="7">
        <f t="shared" ca="1" si="27"/>
        <v>0</v>
      </c>
      <c r="M86" s="6">
        <f t="shared" ca="1" si="33"/>
        <v>5050</v>
      </c>
      <c r="N86" s="6" cm="1">
        <f t="array" aca="1" ref="N86" ca="1">_xll.RiskWeibull($B$15,$C$15)</f>
        <v>93.543756289254645</v>
      </c>
      <c r="O86" s="6">
        <f t="shared" ca="1" si="29"/>
        <v>5143.5437562892548</v>
      </c>
      <c r="P86" s="6">
        <f t="shared" ca="1" si="13"/>
        <v>0</v>
      </c>
      <c r="Q86" s="26">
        <f t="shared" ca="1" si="30"/>
        <v>5143.5437562892548</v>
      </c>
      <c r="R86" s="24" cm="1">
        <f t="array" aca="1" ref="R86" ca="1">_xll.RiskGamma($B$18,1/$C$18)</f>
        <v>100</v>
      </c>
      <c r="S86" s="7" cm="1">
        <f t="array" aca="1" ref="S86" ca="1">_xll.RiskUniform($B$21,$C$21)</f>
        <v>20</v>
      </c>
      <c r="T86" s="7">
        <f t="shared" ca="1" si="31"/>
        <v>5263.5437562892548</v>
      </c>
      <c r="U86" s="7">
        <f t="shared" ca="1" si="14"/>
        <v>100</v>
      </c>
      <c r="V86" s="6">
        <f t="shared" ca="1" si="38"/>
        <v>5593.5437562892548</v>
      </c>
      <c r="W86" s="6">
        <f t="shared" si="16"/>
        <v>120</v>
      </c>
      <c r="X86" s="6">
        <f t="shared" ca="1" si="1"/>
        <v>5713.5437562892548</v>
      </c>
      <c r="Y86" s="6">
        <f t="shared" ca="1" si="2"/>
        <v>330</v>
      </c>
      <c r="Z86" s="7">
        <f t="shared" ca="1" si="3"/>
        <v>5713.5437562892548</v>
      </c>
      <c r="AA86" s="94" cm="1">
        <f t="array" aca="1" ref="AA86" ca="1">_xll.RiskPert(_xll.RiskSimtable($B$27:$B$28),_xll.RiskSimtable($C$27:$C$28),_xll.RiskSimtable($D$27:$D$28))</f>
        <v>99.666666666666671</v>
      </c>
      <c r="AB86" s="7">
        <f t="shared" ca="1" si="17"/>
        <v>5813.2104229559218</v>
      </c>
      <c r="AC86" s="7">
        <f t="shared" ca="1" si="4"/>
        <v>0</v>
      </c>
      <c r="AD86" s="6" cm="1">
        <f t="array" aca="1" ref="AD86" ca="1">IF(MOD(ROW()-42, 8) = 0,INDEX(AB:AB,ROW()),INDEX(AF:AF,ROW()-1))</f>
        <v>5913.2104229559218</v>
      </c>
      <c r="AE86" s="16" cm="1">
        <f t="array" aca="1" ref="AE86" ca="1">_xll.RiskUniform($B$30,$D$30)</f>
        <v>25</v>
      </c>
      <c r="AF86" s="6">
        <f t="shared" ca="1" si="32"/>
        <v>5938.2104229559218</v>
      </c>
      <c r="AG86" s="6">
        <f t="shared" ca="1" si="5"/>
        <v>199.66666666666697</v>
      </c>
      <c r="AH86" s="35" t="str">
        <f t="shared" ca="1" si="6"/>
        <v>Not Yet</v>
      </c>
      <c r="AI86" s="60">
        <f t="shared" ca="1" si="18"/>
        <v>1438.2104229559218</v>
      </c>
      <c r="AJ86" s="47" cm="1">
        <f t="array" aca="1" ref="AJ86" ca="1">_xll.RiskBernoulli(0.02)</f>
        <v>0.02</v>
      </c>
      <c r="AK86" s="50">
        <f t="shared" ca="1" si="19"/>
        <v>1438.2104229559218</v>
      </c>
      <c r="AL86" s="50">
        <f t="shared" ca="1" si="7"/>
        <v>490</v>
      </c>
      <c r="AM86" s="50">
        <f t="shared" ca="1" si="8"/>
        <v>100</v>
      </c>
      <c r="AN86" s="50">
        <f t="shared" ca="1" si="9"/>
        <v>330</v>
      </c>
      <c r="AO86" s="51">
        <f t="shared" ca="1" si="10"/>
        <v>199.66666666666697</v>
      </c>
      <c r="AP86" s="50">
        <f t="shared" ca="1" si="11"/>
        <v>0.02</v>
      </c>
      <c r="AQ86" s="50">
        <f t="shared" ca="1" si="20"/>
        <v>1</v>
      </c>
      <c r="AR86" s="50">
        <f t="shared" ca="1" si="21"/>
        <v>1438.2104229559216</v>
      </c>
    </row>
    <row r="87" spans="2:44" x14ac:dyDescent="0.25">
      <c r="B87" s="34">
        <v>46</v>
      </c>
      <c r="C87" s="35" cm="1">
        <f t="array" aca="1" ref="C87" ca="1">_xll.RiskGamma(1,1/$B$5)</f>
        <v>100</v>
      </c>
      <c r="D87" s="35">
        <f t="shared" ca="1" si="22"/>
        <v>4600</v>
      </c>
      <c r="E87" s="6">
        <f t="shared" ca="1" si="23"/>
        <v>5050</v>
      </c>
      <c r="F87" s="34" cm="1">
        <f t="array" aca="1" ref="F87" ca="1">_xll.RiskPert($B$8,$E$8,$D$8)</f>
        <v>50</v>
      </c>
      <c r="G87" s="6">
        <f t="shared" ca="1" si="24"/>
        <v>5100</v>
      </c>
      <c r="H87" s="6">
        <f t="shared" ca="1" si="12"/>
        <v>500</v>
      </c>
      <c r="I87" s="7">
        <f t="shared" ca="1" si="25"/>
        <v>5100</v>
      </c>
      <c r="J87" s="7" cm="1">
        <f t="array" aca="1" ref="J87" ca="1">_xll.RiskUniform($B$12,$D$12)</f>
        <v>60</v>
      </c>
      <c r="K87" s="7">
        <f t="shared" ca="1" si="26"/>
        <v>5160</v>
      </c>
      <c r="L87" s="7">
        <f t="shared" ca="1" si="27"/>
        <v>0</v>
      </c>
      <c r="M87" s="6">
        <f t="shared" ca="1" si="33"/>
        <v>5160</v>
      </c>
      <c r="N87" s="6" cm="1">
        <f t="array" aca="1" ref="N87" ca="1">_xll.RiskWeibull($B$15,$C$15)</f>
        <v>93.543756289254645</v>
      </c>
      <c r="O87" s="6">
        <f t="shared" ca="1" si="29"/>
        <v>5253.5437562892548</v>
      </c>
      <c r="P87" s="6">
        <f t="shared" ca="1" si="13"/>
        <v>0</v>
      </c>
      <c r="Q87" s="26">
        <f t="shared" ca="1" si="30"/>
        <v>5253.5437562892548</v>
      </c>
      <c r="R87" s="24" cm="1">
        <f t="array" aca="1" ref="R87" ca="1">_xll.RiskGamma($B$18,1/$C$18)</f>
        <v>100</v>
      </c>
      <c r="S87" s="7" cm="1">
        <f t="array" aca="1" ref="S87" ca="1">_xll.RiskUniform($B$21,$C$21)</f>
        <v>20</v>
      </c>
      <c r="T87" s="7">
        <f t="shared" ca="1" si="31"/>
        <v>5373.5437562892548</v>
      </c>
      <c r="U87" s="7">
        <f t="shared" ca="1" si="14"/>
        <v>100</v>
      </c>
      <c r="V87" s="6">
        <f t="shared" ca="1" si="38"/>
        <v>5593.5437562892548</v>
      </c>
      <c r="W87" s="6">
        <f t="shared" si="16"/>
        <v>120</v>
      </c>
      <c r="X87" s="6">
        <f t="shared" ca="1" si="1"/>
        <v>5713.5437562892548</v>
      </c>
      <c r="Y87" s="6">
        <f t="shared" ca="1" si="2"/>
        <v>220</v>
      </c>
      <c r="Z87" s="7">
        <f t="shared" ca="1" si="3"/>
        <v>5713.5437562892548</v>
      </c>
      <c r="AA87" s="94" cm="1">
        <f t="array" aca="1" ref="AA87" ca="1">_xll.RiskPert(_xll.RiskSimtable($B$27:$B$28),_xll.RiskSimtable($C$27:$C$28),_xll.RiskSimtable($D$27:$D$28))</f>
        <v>99.666666666666671</v>
      </c>
      <c r="AB87" s="7">
        <f t="shared" ca="1" si="17"/>
        <v>5813.2104229559218</v>
      </c>
      <c r="AC87" s="7">
        <f t="shared" ca="1" si="4"/>
        <v>0</v>
      </c>
      <c r="AD87" s="6" cm="1">
        <f t="array" aca="1" ref="AD87" ca="1">IF(MOD(ROW()-42, 8) = 0,INDEX(AB:AB,ROW()),INDEX(AF:AF,ROW()-1))</f>
        <v>5938.2104229559218</v>
      </c>
      <c r="AE87" s="16" cm="1">
        <f t="array" aca="1" ref="AE87" ca="1">_xll.RiskUniform($B$30,$D$30)</f>
        <v>25</v>
      </c>
      <c r="AF87" s="6">
        <f t="shared" ca="1" si="32"/>
        <v>5963.2104229559218</v>
      </c>
      <c r="AG87" s="6">
        <f t="shared" ca="1" si="5"/>
        <v>224.66666666666697</v>
      </c>
      <c r="AH87" s="35" t="str">
        <f t="shared" ca="1" si="6"/>
        <v>Not Yet</v>
      </c>
      <c r="AI87" s="60">
        <f t="shared" ca="1" si="18"/>
        <v>1363.2104229559218</v>
      </c>
      <c r="AJ87" s="47" cm="1">
        <f t="array" aca="1" ref="AJ87" ca="1">_xll.RiskBernoulli(0.02)</f>
        <v>0.02</v>
      </c>
      <c r="AK87" s="50">
        <f t="shared" ca="1" si="19"/>
        <v>1363.2104229559218</v>
      </c>
      <c r="AL87" s="50">
        <f t="shared" ca="1" si="7"/>
        <v>500</v>
      </c>
      <c r="AM87" s="50">
        <f t="shared" ca="1" si="8"/>
        <v>100</v>
      </c>
      <c r="AN87" s="50">
        <f t="shared" ca="1" si="9"/>
        <v>220</v>
      </c>
      <c r="AO87" s="51">
        <f t="shared" ca="1" si="10"/>
        <v>224.66666666666697</v>
      </c>
      <c r="AP87" s="50">
        <f t="shared" ca="1" si="11"/>
        <v>0.02</v>
      </c>
      <c r="AQ87" s="50">
        <f t="shared" ca="1" si="20"/>
        <v>1</v>
      </c>
      <c r="AR87" s="50">
        <f t="shared" ca="1" si="21"/>
        <v>1363.2104229559216</v>
      </c>
    </row>
    <row r="88" spans="2:44" x14ac:dyDescent="0.25">
      <c r="B88" s="34">
        <v>47</v>
      </c>
      <c r="C88" s="35" cm="1">
        <f t="array" aca="1" ref="C88" ca="1">_xll.RiskGamma(1,1/$B$5)</f>
        <v>100</v>
      </c>
      <c r="D88" s="35">
        <f t="shared" ca="1" si="22"/>
        <v>4700</v>
      </c>
      <c r="E88" s="6">
        <f t="shared" ca="1" si="23"/>
        <v>5160</v>
      </c>
      <c r="F88" s="34" cm="1">
        <f t="array" aca="1" ref="F88" ca="1">_xll.RiskPert($B$8,$E$8,$D$8)</f>
        <v>50</v>
      </c>
      <c r="G88" s="6">
        <f t="shared" ca="1" si="24"/>
        <v>5210</v>
      </c>
      <c r="H88" s="6">
        <f t="shared" ca="1" si="12"/>
        <v>510</v>
      </c>
      <c r="I88" s="7">
        <f t="shared" ca="1" si="25"/>
        <v>5210</v>
      </c>
      <c r="J88" s="7" cm="1">
        <f t="array" aca="1" ref="J88" ca="1">_xll.RiskUniform($B$12,$D$12)</f>
        <v>60</v>
      </c>
      <c r="K88" s="7">
        <f t="shared" ca="1" si="26"/>
        <v>5270</v>
      </c>
      <c r="L88" s="7">
        <f t="shared" ca="1" si="27"/>
        <v>0</v>
      </c>
      <c r="M88" s="6">
        <f t="shared" ca="1" si="33"/>
        <v>5270</v>
      </c>
      <c r="N88" s="6" cm="1">
        <f t="array" aca="1" ref="N88" ca="1">_xll.RiskWeibull($B$15,$C$15)</f>
        <v>93.543756289254645</v>
      </c>
      <c r="O88" s="6">
        <f t="shared" ca="1" si="29"/>
        <v>5363.5437562892548</v>
      </c>
      <c r="P88" s="6">
        <f t="shared" ca="1" si="13"/>
        <v>0</v>
      </c>
      <c r="Q88" s="26">
        <f t="shared" ca="1" si="30"/>
        <v>5363.5437562892548</v>
      </c>
      <c r="R88" s="24" cm="1">
        <f t="array" aca="1" ref="R88" ca="1">_xll.RiskGamma($B$18,1/$C$18)</f>
        <v>100</v>
      </c>
      <c r="S88" s="7" cm="1">
        <f t="array" aca="1" ref="S88" ca="1">_xll.RiskUniform($B$21,$C$21)</f>
        <v>20</v>
      </c>
      <c r="T88" s="7">
        <f t="shared" ca="1" si="31"/>
        <v>5483.5437562892548</v>
      </c>
      <c r="U88" s="7">
        <f t="shared" ca="1" si="14"/>
        <v>100</v>
      </c>
      <c r="V88" s="6">
        <f t="shared" ca="1" si="38"/>
        <v>5593.5437562892548</v>
      </c>
      <c r="W88" s="6">
        <f t="shared" si="16"/>
        <v>120</v>
      </c>
      <c r="X88" s="6">
        <f t="shared" ca="1" si="1"/>
        <v>5713.5437562892548</v>
      </c>
      <c r="Y88" s="6">
        <f t="shared" ca="1" si="2"/>
        <v>110</v>
      </c>
      <c r="Z88" s="7">
        <f t="shared" ca="1" si="3"/>
        <v>5713.5437562892548</v>
      </c>
      <c r="AA88" s="94" cm="1">
        <f t="array" aca="1" ref="AA88" ca="1">_xll.RiskPert(_xll.RiskSimtable($B$27:$B$28),_xll.RiskSimtable($C$27:$C$28),_xll.RiskSimtable($D$27:$D$28))</f>
        <v>99.666666666666671</v>
      </c>
      <c r="AB88" s="7">
        <f t="shared" ca="1" si="17"/>
        <v>5813.2104229559218</v>
      </c>
      <c r="AC88" s="7">
        <f t="shared" ca="1" si="4"/>
        <v>0</v>
      </c>
      <c r="AD88" s="6" cm="1">
        <f t="array" aca="1" ref="AD88" ca="1">IF(MOD(ROW()-42, 8) = 0,INDEX(AB:AB,ROW()),INDEX(AF:AF,ROW()-1))</f>
        <v>5963.2104229559218</v>
      </c>
      <c r="AE88" s="16" cm="1">
        <f t="array" aca="1" ref="AE88" ca="1">_xll.RiskUniform($B$30,$D$30)</f>
        <v>25</v>
      </c>
      <c r="AF88" s="6">
        <f t="shared" ca="1" si="32"/>
        <v>5988.2104229559218</v>
      </c>
      <c r="AG88" s="6">
        <f t="shared" ca="1" si="5"/>
        <v>249.66666666666697</v>
      </c>
      <c r="AH88" s="35" t="str">
        <f t="shared" ca="1" si="6"/>
        <v>Not Yet</v>
      </c>
      <c r="AI88" s="60">
        <f t="shared" ca="1" si="18"/>
        <v>1288.2104229559218</v>
      </c>
      <c r="AJ88" s="47" cm="1">
        <f t="array" aca="1" ref="AJ88" ca="1">_xll.RiskBernoulli(0.02)</f>
        <v>0.02</v>
      </c>
      <c r="AK88" s="50">
        <f t="shared" ca="1" si="19"/>
        <v>1288.2104229559218</v>
      </c>
      <c r="AL88" s="50">
        <f t="shared" ca="1" si="7"/>
        <v>510</v>
      </c>
      <c r="AM88" s="50">
        <f t="shared" ca="1" si="8"/>
        <v>100</v>
      </c>
      <c r="AN88" s="50">
        <f t="shared" ca="1" si="9"/>
        <v>110</v>
      </c>
      <c r="AO88" s="51">
        <f t="shared" ca="1" si="10"/>
        <v>249.66666666666697</v>
      </c>
      <c r="AP88" s="50">
        <f t="shared" ca="1" si="11"/>
        <v>0.02</v>
      </c>
      <c r="AQ88" s="50">
        <f t="shared" ca="1" si="20"/>
        <v>1</v>
      </c>
      <c r="AR88" s="50">
        <f t="shared" ca="1" si="21"/>
        <v>1288.2104229559216</v>
      </c>
    </row>
    <row r="89" spans="2:44" x14ac:dyDescent="0.25">
      <c r="B89" s="34">
        <v>48</v>
      </c>
      <c r="C89" s="35" cm="1">
        <f t="array" aca="1" ref="C89" ca="1">_xll.RiskGamma(1,1/$B$5)</f>
        <v>100</v>
      </c>
      <c r="D89" s="35">
        <f t="shared" ca="1" si="22"/>
        <v>4800</v>
      </c>
      <c r="E89" s="6">
        <f t="shared" ca="1" si="23"/>
        <v>5270</v>
      </c>
      <c r="F89" s="34" cm="1">
        <f t="array" aca="1" ref="F89" ca="1">_xll.RiskPert($B$8,$E$8,$D$8)</f>
        <v>50</v>
      </c>
      <c r="G89" s="6">
        <f t="shared" ca="1" si="24"/>
        <v>5320</v>
      </c>
      <c r="H89" s="6">
        <f t="shared" ca="1" si="12"/>
        <v>520</v>
      </c>
      <c r="I89" s="7">
        <f t="shared" ca="1" si="25"/>
        <v>5320</v>
      </c>
      <c r="J89" s="7" cm="1">
        <f t="array" aca="1" ref="J89" ca="1">_xll.RiskUniform($B$12,$D$12)</f>
        <v>60</v>
      </c>
      <c r="K89" s="7">
        <f t="shared" ca="1" si="26"/>
        <v>5380</v>
      </c>
      <c r="L89" s="7">
        <f t="shared" ca="1" si="27"/>
        <v>0</v>
      </c>
      <c r="M89" s="6">
        <f t="shared" ca="1" si="33"/>
        <v>5380</v>
      </c>
      <c r="N89" s="6" cm="1">
        <f t="array" aca="1" ref="N89" ca="1">_xll.RiskWeibull($B$15,$C$15)</f>
        <v>93.543756289254645</v>
      </c>
      <c r="O89" s="6">
        <f t="shared" ca="1" si="29"/>
        <v>5473.5437562892548</v>
      </c>
      <c r="P89" s="6">
        <f t="shared" ca="1" si="13"/>
        <v>0</v>
      </c>
      <c r="Q89" s="26">
        <f t="shared" ca="1" si="30"/>
        <v>5473.5437562892548</v>
      </c>
      <c r="R89" s="24" cm="1">
        <f t="array" aca="1" ref="R89" ca="1">_xll.RiskGamma($B$18,1/$C$18)</f>
        <v>100</v>
      </c>
      <c r="S89" s="7" cm="1">
        <f t="array" aca="1" ref="S89" ca="1">_xll.RiskUniform($B$21,$C$21)</f>
        <v>20</v>
      </c>
      <c r="T89" s="7">
        <f t="shared" ca="1" si="31"/>
        <v>5593.5437562892548</v>
      </c>
      <c r="U89" s="7">
        <f t="shared" ca="1" si="14"/>
        <v>100</v>
      </c>
      <c r="V89" s="6">
        <f t="shared" ca="1" si="38"/>
        <v>5593.5437562892548</v>
      </c>
      <c r="W89" s="6">
        <f t="shared" si="16"/>
        <v>120</v>
      </c>
      <c r="X89" s="6">
        <f t="shared" ca="1" si="1"/>
        <v>5713.5437562892548</v>
      </c>
      <c r="Y89" s="6">
        <f t="shared" ca="1" si="2"/>
        <v>0</v>
      </c>
      <c r="Z89" s="7">
        <f t="shared" ca="1" si="3"/>
        <v>5713.5437562892548</v>
      </c>
      <c r="AA89" s="94" cm="1">
        <f t="array" aca="1" ref="AA89" ca="1">_xll.RiskPert(_xll.RiskSimtable($B$27:$B$28),_xll.RiskSimtable($C$27:$C$28),_xll.RiskSimtable($D$27:$D$28))</f>
        <v>99.666666666666671</v>
      </c>
      <c r="AB89" s="7">
        <f t="shared" ca="1" si="17"/>
        <v>5813.2104229559218</v>
      </c>
      <c r="AC89" s="7">
        <f t="shared" ca="1" si="4"/>
        <v>0</v>
      </c>
      <c r="AD89" s="6" cm="1">
        <f t="array" aca="1" ref="AD89" ca="1">IF(MOD(ROW()-42, 8) = 0,INDEX(AB:AB,ROW()),INDEX(AF:AF,ROW()-1))</f>
        <v>5988.2104229559218</v>
      </c>
      <c r="AE89" s="16" cm="1">
        <f t="array" aca="1" ref="AE89" ca="1">_xll.RiskUniform($B$30,$D$30)</f>
        <v>25</v>
      </c>
      <c r="AF89" s="6">
        <f t="shared" ca="1" si="32"/>
        <v>6013.2104229559218</v>
      </c>
      <c r="AG89" s="6">
        <f t="shared" ca="1" si="5"/>
        <v>274.66666666666697</v>
      </c>
      <c r="AH89" s="35" t="str">
        <f t="shared" ca="1" si="6"/>
        <v>Not Yet</v>
      </c>
      <c r="AI89" s="60">
        <f t="shared" ca="1" si="18"/>
        <v>1213.2104229559218</v>
      </c>
      <c r="AJ89" s="47" cm="1">
        <f t="array" aca="1" ref="AJ89" ca="1">_xll.RiskBernoulli(0.02)</f>
        <v>0.02</v>
      </c>
      <c r="AK89" s="52">
        <f t="shared" ca="1" si="19"/>
        <v>1213.2104229559218</v>
      </c>
      <c r="AL89" s="52">
        <f t="shared" ca="1" si="7"/>
        <v>520</v>
      </c>
      <c r="AM89" s="52">
        <f t="shared" ca="1" si="8"/>
        <v>100</v>
      </c>
      <c r="AN89" s="52">
        <f t="shared" ca="1" si="9"/>
        <v>0</v>
      </c>
      <c r="AO89" s="53">
        <f t="shared" ca="1" si="10"/>
        <v>274.66666666666697</v>
      </c>
      <c r="AP89" s="52">
        <f t="shared" ca="1" si="11"/>
        <v>0.02</v>
      </c>
      <c r="AQ89" s="52">
        <f t="shared" ca="1" si="20"/>
        <v>1</v>
      </c>
      <c r="AR89" s="52">
        <f t="shared" ca="1" si="21"/>
        <v>1213.2104229559216</v>
      </c>
    </row>
    <row r="90" spans="2:44" x14ac:dyDescent="0.25">
      <c r="B90" s="34">
        <v>49</v>
      </c>
      <c r="C90" s="35" cm="1">
        <f t="array" aca="1" ref="C90" ca="1">_xll.RiskGamma(1,1/$B$5)</f>
        <v>100</v>
      </c>
      <c r="D90" s="35">
        <f t="shared" ca="1" si="22"/>
        <v>4900</v>
      </c>
      <c r="E90" s="6">
        <f t="shared" ca="1" si="23"/>
        <v>5380</v>
      </c>
      <c r="F90" s="34" cm="1">
        <f t="array" aca="1" ref="F90" ca="1">_xll.RiskPert($B$8,$E$8,$D$8)</f>
        <v>50</v>
      </c>
      <c r="G90" s="6">
        <f t="shared" ca="1" si="24"/>
        <v>5430</v>
      </c>
      <c r="H90" s="6">
        <f t="shared" ca="1" si="12"/>
        <v>530</v>
      </c>
      <c r="I90" s="7">
        <f t="shared" ca="1" si="25"/>
        <v>5430</v>
      </c>
      <c r="J90" s="7" cm="1">
        <f t="array" aca="1" ref="J90" ca="1">_xll.RiskUniform($B$12,$D$12)</f>
        <v>60</v>
      </c>
      <c r="K90" s="7">
        <f t="shared" ca="1" si="26"/>
        <v>5490</v>
      </c>
      <c r="L90" s="7">
        <f t="shared" ca="1" si="27"/>
        <v>0</v>
      </c>
      <c r="M90" s="6">
        <f t="shared" ca="1" si="33"/>
        <v>5490</v>
      </c>
      <c r="N90" s="6" cm="1">
        <f t="array" aca="1" ref="N90" ca="1">_xll.RiskWeibull($B$15,$C$15)</f>
        <v>93.543756289254645</v>
      </c>
      <c r="O90" s="6">
        <f t="shared" ca="1" si="29"/>
        <v>5583.5437562892548</v>
      </c>
      <c r="P90" s="6">
        <f t="shared" ca="1" si="13"/>
        <v>0</v>
      </c>
      <c r="Q90" s="26">
        <f t="shared" ca="1" si="30"/>
        <v>5583.5437562892548</v>
      </c>
      <c r="R90" s="24" cm="1">
        <f t="array" aca="1" ref="R90" ca="1">_xll.RiskGamma($B$18,1/$C$18)</f>
        <v>100</v>
      </c>
      <c r="S90" s="7" cm="1">
        <f t="array" aca="1" ref="S90" ca="1">_xll.RiskUniform($B$21,$C$21)</f>
        <v>20</v>
      </c>
      <c r="T90" s="7">
        <f t="shared" ca="1" si="31"/>
        <v>5703.5437562892548</v>
      </c>
      <c r="U90" s="7">
        <f t="shared" ca="1" si="14"/>
        <v>100</v>
      </c>
      <c r="V90" s="6">
        <f ca="1">$T$97</f>
        <v>6473.5437562892548</v>
      </c>
      <c r="W90" s="6">
        <f t="shared" si="16"/>
        <v>120</v>
      </c>
      <c r="X90" s="6">
        <f t="shared" ca="1" si="1"/>
        <v>6593.5437562892548</v>
      </c>
      <c r="Y90" s="6">
        <f t="shared" ca="1" si="2"/>
        <v>770</v>
      </c>
      <c r="Z90" s="7">
        <f t="shared" ca="1" si="3"/>
        <v>6593.5437562892548</v>
      </c>
      <c r="AA90" s="94" cm="1">
        <f t="array" aca="1" ref="AA90" ca="1">_xll.RiskPert(_xll.RiskSimtable($B$27:$B$28),_xll.RiskSimtable($C$27:$C$28),_xll.RiskSimtable($D$27:$D$28))</f>
        <v>99.666666666666671</v>
      </c>
      <c r="AB90" s="7">
        <f t="shared" ca="1" si="17"/>
        <v>6693.2104229559218</v>
      </c>
      <c r="AC90" s="7">
        <f t="shared" ca="1" si="4"/>
        <v>0</v>
      </c>
      <c r="AD90" s="6" cm="1">
        <f t="array" aca="1" ref="AD90" ca="1">IF(MOD(ROW()-42, 8) = 0,INDEX(AB:AB,ROW()),INDEX(AF:AF,ROW()-1))</f>
        <v>6693.2104229559218</v>
      </c>
      <c r="AE90" s="16" cm="1">
        <f t="array" aca="1" ref="AE90" ca="1">_xll.RiskUniform($B$30,$D$30)</f>
        <v>25</v>
      </c>
      <c r="AF90" s="6">
        <f t="shared" ca="1" si="32"/>
        <v>6718.2104229559218</v>
      </c>
      <c r="AG90" s="6">
        <f t="shared" ca="1" si="5"/>
        <v>99.66666666666697</v>
      </c>
      <c r="AH90" s="35" t="str">
        <f t="shared" ca="1" si="6"/>
        <v>Not Yet</v>
      </c>
      <c r="AI90" s="60">
        <f t="shared" ca="1" si="18"/>
        <v>1818.2104229559218</v>
      </c>
      <c r="AJ90" s="47" cm="1">
        <f t="array" aca="1" ref="AJ90" ca="1">_xll.RiskBernoulli(0.02)</f>
        <v>0.02</v>
      </c>
      <c r="AK90" s="48">
        <f t="shared" ca="1" si="19"/>
        <v>1818.2104229559218</v>
      </c>
      <c r="AL90" s="48">
        <f t="shared" ca="1" si="7"/>
        <v>530</v>
      </c>
      <c r="AM90" s="48">
        <f t="shared" ca="1" si="8"/>
        <v>100</v>
      </c>
      <c r="AN90" s="48">
        <f t="shared" ca="1" si="9"/>
        <v>770</v>
      </c>
      <c r="AO90" s="49">
        <f t="shared" ca="1" si="10"/>
        <v>99.66666666666697</v>
      </c>
      <c r="AP90" s="50">
        <f t="shared" ca="1" si="11"/>
        <v>0.02</v>
      </c>
      <c r="AQ90" s="48" t="str">
        <f t="shared" ca="1" si="20"/>
        <v/>
      </c>
      <c r="AR90" s="48">
        <f t="shared" ca="1" si="21"/>
        <v>1818.2104229559216</v>
      </c>
    </row>
    <row r="91" spans="2:44" x14ac:dyDescent="0.25">
      <c r="B91" s="34">
        <v>50</v>
      </c>
      <c r="C91" s="35" cm="1">
        <f t="array" aca="1" ref="C91" ca="1">_xll.RiskGamma(1,1/$B$5)</f>
        <v>100</v>
      </c>
      <c r="D91" s="35">
        <f t="shared" ca="1" si="22"/>
        <v>5000</v>
      </c>
      <c r="E91" s="6">
        <f t="shared" ca="1" si="23"/>
        <v>5490</v>
      </c>
      <c r="F91" s="34" cm="1">
        <f t="array" aca="1" ref="F91" ca="1">_xll.RiskPert($B$8,$E$8,$D$8)</f>
        <v>50</v>
      </c>
      <c r="G91" s="6">
        <f t="shared" ca="1" si="24"/>
        <v>5540</v>
      </c>
      <c r="H91" s="6">
        <f t="shared" ca="1" si="12"/>
        <v>540</v>
      </c>
      <c r="I91" s="7">
        <f t="shared" ca="1" si="25"/>
        <v>5540</v>
      </c>
      <c r="J91" s="7" cm="1">
        <f t="array" aca="1" ref="J91" ca="1">_xll.RiskUniform($B$12,$D$12)</f>
        <v>60</v>
      </c>
      <c r="K91" s="7">
        <f t="shared" ca="1" si="26"/>
        <v>5600</v>
      </c>
      <c r="L91" s="7">
        <f t="shared" ca="1" si="27"/>
        <v>0</v>
      </c>
      <c r="M91" s="6">
        <f t="shared" ca="1" si="33"/>
        <v>5600</v>
      </c>
      <c r="N91" s="6" cm="1">
        <f t="array" aca="1" ref="N91" ca="1">_xll.RiskWeibull($B$15,$C$15)</f>
        <v>93.543756289254645</v>
      </c>
      <c r="O91" s="6">
        <f t="shared" ca="1" si="29"/>
        <v>5693.5437562892548</v>
      </c>
      <c r="P91" s="6">
        <f t="shared" ca="1" si="13"/>
        <v>0</v>
      </c>
      <c r="Q91" s="26">
        <f t="shared" ca="1" si="30"/>
        <v>5693.5437562892548</v>
      </c>
      <c r="R91" s="24" cm="1">
        <f t="array" aca="1" ref="R91" ca="1">_xll.RiskGamma($B$18,1/$C$18)</f>
        <v>100</v>
      </c>
      <c r="S91" s="7" cm="1">
        <f t="array" aca="1" ref="S91" ca="1">_xll.RiskUniform($B$21,$C$21)</f>
        <v>20</v>
      </c>
      <c r="T91" s="7">
        <f t="shared" ca="1" si="31"/>
        <v>5813.5437562892548</v>
      </c>
      <c r="U91" s="7">
        <f t="shared" ca="1" si="14"/>
        <v>100</v>
      </c>
      <c r="V91" s="6">
        <f t="shared" ref="V91:V97" ca="1" si="39">$T$97</f>
        <v>6473.5437562892548</v>
      </c>
      <c r="W91" s="6">
        <f t="shared" si="16"/>
        <v>120</v>
      </c>
      <c r="X91" s="6">
        <f t="shared" ca="1" si="1"/>
        <v>6593.5437562892548</v>
      </c>
      <c r="Y91" s="6">
        <f t="shared" ca="1" si="2"/>
        <v>660</v>
      </c>
      <c r="Z91" s="7">
        <f t="shared" ca="1" si="3"/>
        <v>6593.5437562892548</v>
      </c>
      <c r="AA91" s="94" cm="1">
        <f t="array" aca="1" ref="AA91" ca="1">_xll.RiskPert(_xll.RiskSimtable($B$27:$B$28),_xll.RiskSimtable($C$27:$C$28),_xll.RiskSimtable($D$27:$D$28))</f>
        <v>99.666666666666671</v>
      </c>
      <c r="AB91" s="7">
        <f t="shared" ca="1" si="17"/>
        <v>6693.2104229559218</v>
      </c>
      <c r="AC91" s="7">
        <f t="shared" ca="1" si="4"/>
        <v>0</v>
      </c>
      <c r="AD91" s="6" cm="1">
        <f t="array" aca="1" ref="AD91" ca="1">IF(MOD(ROW()-42, 8) = 0,INDEX(AB:AB,ROW()),INDEX(AF:AF,ROW()-1))</f>
        <v>6718.2104229559218</v>
      </c>
      <c r="AE91" s="16" cm="1">
        <f t="array" aca="1" ref="AE91" ca="1">_xll.RiskUniform($B$30,$D$30)</f>
        <v>25</v>
      </c>
      <c r="AF91" s="6">
        <f t="shared" ca="1" si="32"/>
        <v>6743.2104229559218</v>
      </c>
      <c r="AG91" s="6">
        <f t="shared" ca="1" si="5"/>
        <v>124.66666666666697</v>
      </c>
      <c r="AH91" s="35" t="str">
        <f t="shared" ca="1" si="6"/>
        <v>Not Yet</v>
      </c>
      <c r="AI91" s="60">
        <f t="shared" ca="1" si="18"/>
        <v>1743.2104229559218</v>
      </c>
      <c r="AJ91" s="47" cm="1">
        <f t="array" aca="1" ref="AJ91" ca="1">_xll.RiskBernoulli(0.02)</f>
        <v>0.02</v>
      </c>
      <c r="AK91" s="50">
        <f t="shared" ca="1" si="19"/>
        <v>1743.2104229559218</v>
      </c>
      <c r="AL91" s="50">
        <f t="shared" ca="1" si="7"/>
        <v>540</v>
      </c>
      <c r="AM91" s="50">
        <f t="shared" ca="1" si="8"/>
        <v>100</v>
      </c>
      <c r="AN91" s="50">
        <f t="shared" ca="1" si="9"/>
        <v>660</v>
      </c>
      <c r="AO91" s="51">
        <f t="shared" ca="1" si="10"/>
        <v>124.66666666666697</v>
      </c>
      <c r="AP91" s="50">
        <f t="shared" ca="1" si="11"/>
        <v>0.02</v>
      </c>
      <c r="AQ91" s="50" t="str">
        <f t="shared" ca="1" si="20"/>
        <v/>
      </c>
      <c r="AR91" s="50">
        <f t="shared" ca="1" si="21"/>
        <v>1743.2104229559216</v>
      </c>
    </row>
    <row r="92" spans="2:44" x14ac:dyDescent="0.25">
      <c r="B92" s="34">
        <v>51</v>
      </c>
      <c r="C92" s="35" cm="1">
        <f t="array" aca="1" ref="C92" ca="1">_xll.RiskGamma(1,1/$B$5)</f>
        <v>100</v>
      </c>
      <c r="D92" s="35">
        <f t="shared" ca="1" si="22"/>
        <v>5100</v>
      </c>
      <c r="E92" s="6">
        <f t="shared" ca="1" si="23"/>
        <v>5600</v>
      </c>
      <c r="F92" s="34" cm="1">
        <f t="array" aca="1" ref="F92" ca="1">_xll.RiskPert($B$8,$E$8,$D$8)</f>
        <v>50</v>
      </c>
      <c r="G92" s="6">
        <f t="shared" ca="1" si="24"/>
        <v>5650</v>
      </c>
      <c r="H92" s="6">
        <f t="shared" ca="1" si="12"/>
        <v>550</v>
      </c>
      <c r="I92" s="7">
        <f t="shared" ca="1" si="25"/>
        <v>5650</v>
      </c>
      <c r="J92" s="7" cm="1">
        <f t="array" aca="1" ref="J92" ca="1">_xll.RiskUniform($B$12,$D$12)</f>
        <v>60</v>
      </c>
      <c r="K92" s="7">
        <f t="shared" ca="1" si="26"/>
        <v>5710</v>
      </c>
      <c r="L92" s="7">
        <f t="shared" ca="1" si="27"/>
        <v>0</v>
      </c>
      <c r="M92" s="6">
        <f t="shared" ca="1" si="33"/>
        <v>5710</v>
      </c>
      <c r="N92" s="6" cm="1">
        <f t="array" aca="1" ref="N92" ca="1">_xll.RiskWeibull($B$15,$C$15)</f>
        <v>93.543756289254645</v>
      </c>
      <c r="O92" s="6">
        <f t="shared" ca="1" si="29"/>
        <v>5803.5437562892548</v>
      </c>
      <c r="P92" s="6">
        <f t="shared" ca="1" si="13"/>
        <v>0</v>
      </c>
      <c r="Q92" s="26">
        <f t="shared" ca="1" si="30"/>
        <v>5803.5437562892548</v>
      </c>
      <c r="R92" s="24" cm="1">
        <f t="array" aca="1" ref="R92" ca="1">_xll.RiskGamma($B$18,1/$C$18)</f>
        <v>100</v>
      </c>
      <c r="S92" s="7" cm="1">
        <f t="array" aca="1" ref="S92" ca="1">_xll.RiskUniform($B$21,$C$21)</f>
        <v>20</v>
      </c>
      <c r="T92" s="7">
        <f t="shared" ca="1" si="31"/>
        <v>5923.5437562892548</v>
      </c>
      <c r="U92" s="7">
        <f t="shared" ca="1" si="14"/>
        <v>100</v>
      </c>
      <c r="V92" s="6">
        <f t="shared" ca="1" si="39"/>
        <v>6473.5437562892548</v>
      </c>
      <c r="W92" s="6">
        <f t="shared" si="16"/>
        <v>120</v>
      </c>
      <c r="X92" s="6">
        <f t="shared" ca="1" si="1"/>
        <v>6593.5437562892548</v>
      </c>
      <c r="Y92" s="6">
        <f t="shared" ca="1" si="2"/>
        <v>550</v>
      </c>
      <c r="Z92" s="7">
        <f t="shared" ca="1" si="3"/>
        <v>6593.5437562892548</v>
      </c>
      <c r="AA92" s="94" cm="1">
        <f t="array" aca="1" ref="AA92" ca="1">_xll.RiskPert(_xll.RiskSimtable($B$27:$B$28),_xll.RiskSimtable($C$27:$C$28),_xll.RiskSimtable($D$27:$D$28))</f>
        <v>99.666666666666671</v>
      </c>
      <c r="AB92" s="7">
        <f t="shared" ca="1" si="17"/>
        <v>6693.2104229559218</v>
      </c>
      <c r="AC92" s="7">
        <f t="shared" ca="1" si="4"/>
        <v>0</v>
      </c>
      <c r="AD92" s="6" cm="1">
        <f t="array" aca="1" ref="AD92" ca="1">IF(MOD(ROW()-42, 8) = 0,INDEX(AB:AB,ROW()),INDEX(AF:AF,ROW()-1))</f>
        <v>6743.2104229559218</v>
      </c>
      <c r="AE92" s="16" cm="1">
        <f t="array" aca="1" ref="AE92" ca="1">_xll.RiskUniform($B$30,$D$30)</f>
        <v>25</v>
      </c>
      <c r="AF92" s="6">
        <f t="shared" ca="1" si="32"/>
        <v>6768.2104229559218</v>
      </c>
      <c r="AG92" s="6">
        <f t="shared" ca="1" si="5"/>
        <v>149.66666666666697</v>
      </c>
      <c r="AH92" s="35" t="str">
        <f t="shared" ca="1" si="6"/>
        <v>Not Yet</v>
      </c>
      <c r="AI92" s="60">
        <f t="shared" ca="1" si="18"/>
        <v>1668.2104229559218</v>
      </c>
      <c r="AJ92" s="47" cm="1">
        <f t="array" aca="1" ref="AJ92" ca="1">_xll.RiskBernoulli(0.02)</f>
        <v>0.02</v>
      </c>
      <c r="AK92" s="50">
        <f t="shared" ca="1" si="19"/>
        <v>1668.2104229559218</v>
      </c>
      <c r="AL92" s="50">
        <f t="shared" ca="1" si="7"/>
        <v>550</v>
      </c>
      <c r="AM92" s="50">
        <f t="shared" ca="1" si="8"/>
        <v>100</v>
      </c>
      <c r="AN92" s="50">
        <f t="shared" ca="1" si="9"/>
        <v>550</v>
      </c>
      <c r="AO92" s="51">
        <f t="shared" ca="1" si="10"/>
        <v>149.66666666666697</v>
      </c>
      <c r="AP92" s="50">
        <f t="shared" ca="1" si="11"/>
        <v>0.02</v>
      </c>
      <c r="AQ92" s="50" t="str">
        <f t="shared" ca="1" si="20"/>
        <v/>
      </c>
      <c r="AR92" s="50">
        <f t="shared" ca="1" si="21"/>
        <v>1668.2104229559216</v>
      </c>
    </row>
    <row r="93" spans="2:44" x14ac:dyDescent="0.25">
      <c r="B93" s="34">
        <v>52</v>
      </c>
      <c r="C93" s="35" cm="1">
        <f t="array" aca="1" ref="C93" ca="1">_xll.RiskGamma(1,1/$B$5)</f>
        <v>100</v>
      </c>
      <c r="D93" s="35">
        <f t="shared" ca="1" si="22"/>
        <v>5200</v>
      </c>
      <c r="E93" s="6">
        <f t="shared" ca="1" si="23"/>
        <v>5710</v>
      </c>
      <c r="F93" s="34" cm="1">
        <f t="array" aca="1" ref="F93" ca="1">_xll.RiskPert($B$8,$E$8,$D$8)</f>
        <v>50</v>
      </c>
      <c r="G93" s="6">
        <f t="shared" ca="1" si="24"/>
        <v>5760</v>
      </c>
      <c r="H93" s="6">
        <f t="shared" ca="1" si="12"/>
        <v>560</v>
      </c>
      <c r="I93" s="7">
        <f t="shared" ca="1" si="25"/>
        <v>5760</v>
      </c>
      <c r="J93" s="7" cm="1">
        <f t="array" aca="1" ref="J93" ca="1">_xll.RiskUniform($B$12,$D$12)</f>
        <v>60</v>
      </c>
      <c r="K93" s="7">
        <f t="shared" ca="1" si="26"/>
        <v>5820</v>
      </c>
      <c r="L93" s="7">
        <f t="shared" ca="1" si="27"/>
        <v>0</v>
      </c>
      <c r="M93" s="6">
        <f t="shared" ca="1" si="33"/>
        <v>5820</v>
      </c>
      <c r="N93" s="6" cm="1">
        <f t="array" aca="1" ref="N93" ca="1">_xll.RiskWeibull($B$15,$C$15)</f>
        <v>93.543756289254645</v>
      </c>
      <c r="O93" s="6">
        <f t="shared" ca="1" si="29"/>
        <v>5913.5437562892548</v>
      </c>
      <c r="P93" s="6">
        <f t="shared" ca="1" si="13"/>
        <v>0</v>
      </c>
      <c r="Q93" s="26">
        <f t="shared" ca="1" si="30"/>
        <v>5913.5437562892548</v>
      </c>
      <c r="R93" s="24" cm="1">
        <f t="array" aca="1" ref="R93" ca="1">_xll.RiskGamma($B$18,1/$C$18)</f>
        <v>100</v>
      </c>
      <c r="S93" s="7" cm="1">
        <f t="array" aca="1" ref="S93" ca="1">_xll.RiskUniform($B$21,$C$21)</f>
        <v>20</v>
      </c>
      <c r="T93" s="7">
        <f t="shared" ca="1" si="31"/>
        <v>6033.5437562892548</v>
      </c>
      <c r="U93" s="7">
        <f t="shared" ca="1" si="14"/>
        <v>100</v>
      </c>
      <c r="V93" s="6">
        <f t="shared" ca="1" si="39"/>
        <v>6473.5437562892548</v>
      </c>
      <c r="W93" s="6">
        <f t="shared" si="16"/>
        <v>120</v>
      </c>
      <c r="X93" s="6">
        <f t="shared" ca="1" si="1"/>
        <v>6593.5437562892548</v>
      </c>
      <c r="Y93" s="6">
        <f t="shared" ca="1" si="2"/>
        <v>440</v>
      </c>
      <c r="Z93" s="7">
        <f t="shared" ca="1" si="3"/>
        <v>6593.5437562892548</v>
      </c>
      <c r="AA93" s="94" cm="1">
        <f t="array" aca="1" ref="AA93" ca="1">_xll.RiskPert(_xll.RiskSimtable($B$27:$B$28),_xll.RiskSimtable($C$27:$C$28),_xll.RiskSimtable($D$27:$D$28))</f>
        <v>99.666666666666671</v>
      </c>
      <c r="AB93" s="7">
        <f t="shared" ca="1" si="17"/>
        <v>6693.2104229559218</v>
      </c>
      <c r="AC93" s="7">
        <f t="shared" ca="1" si="4"/>
        <v>0</v>
      </c>
      <c r="AD93" s="6" cm="1">
        <f t="array" aca="1" ref="AD93" ca="1">IF(MOD(ROW()-42, 8) = 0,INDEX(AB:AB,ROW()),INDEX(AF:AF,ROW()-1))</f>
        <v>6768.2104229559218</v>
      </c>
      <c r="AE93" s="16" cm="1">
        <f t="array" aca="1" ref="AE93" ca="1">_xll.RiskUniform($B$30,$D$30)</f>
        <v>25</v>
      </c>
      <c r="AF93" s="6">
        <f t="shared" ca="1" si="32"/>
        <v>6793.2104229559218</v>
      </c>
      <c r="AG93" s="6">
        <f t="shared" ca="1" si="5"/>
        <v>174.66666666666697</v>
      </c>
      <c r="AH93" s="35" t="str">
        <f t="shared" ca="1" si="6"/>
        <v>Not Yet</v>
      </c>
      <c r="AI93" s="60">
        <f t="shared" ca="1" si="18"/>
        <v>1593.2104229559218</v>
      </c>
      <c r="AJ93" s="47" cm="1">
        <f t="array" aca="1" ref="AJ93" ca="1">_xll.RiskBernoulli(0.02)</f>
        <v>0.02</v>
      </c>
      <c r="AK93" s="50">
        <f t="shared" ca="1" si="19"/>
        <v>1593.2104229559218</v>
      </c>
      <c r="AL93" s="50">
        <f t="shared" ca="1" si="7"/>
        <v>560</v>
      </c>
      <c r="AM93" s="50">
        <f t="shared" ca="1" si="8"/>
        <v>100</v>
      </c>
      <c r="AN93" s="50">
        <f t="shared" ca="1" si="9"/>
        <v>440</v>
      </c>
      <c r="AO93" s="51">
        <f t="shared" ca="1" si="10"/>
        <v>174.66666666666697</v>
      </c>
      <c r="AP93" s="50">
        <f t="shared" ca="1" si="11"/>
        <v>0.02</v>
      </c>
      <c r="AQ93" s="50" t="str">
        <f t="shared" ca="1" si="20"/>
        <v/>
      </c>
      <c r="AR93" s="50">
        <f t="shared" ca="1" si="21"/>
        <v>1593.2104229559216</v>
      </c>
    </row>
    <row r="94" spans="2:44" x14ac:dyDescent="0.25">
      <c r="B94" s="34">
        <v>53</v>
      </c>
      <c r="C94" s="35" cm="1">
        <f t="array" aca="1" ref="C94" ca="1">_xll.RiskGamma(1,1/$B$5)</f>
        <v>100</v>
      </c>
      <c r="D94" s="35">
        <f t="shared" ca="1" si="22"/>
        <v>5300</v>
      </c>
      <c r="E94" s="6">
        <f t="shared" ca="1" si="23"/>
        <v>5820</v>
      </c>
      <c r="F94" s="34" cm="1">
        <f t="array" aca="1" ref="F94" ca="1">_xll.RiskPert($B$8,$E$8,$D$8)</f>
        <v>50</v>
      </c>
      <c r="G94" s="6">
        <f t="shared" ca="1" si="24"/>
        <v>5870</v>
      </c>
      <c r="H94" s="6">
        <f t="shared" ca="1" si="12"/>
        <v>570</v>
      </c>
      <c r="I94" s="7">
        <f t="shared" ca="1" si="25"/>
        <v>5870</v>
      </c>
      <c r="J94" s="7" cm="1">
        <f t="array" aca="1" ref="J94" ca="1">_xll.RiskUniform($B$12,$D$12)</f>
        <v>60</v>
      </c>
      <c r="K94" s="7">
        <f t="shared" ca="1" si="26"/>
        <v>5930</v>
      </c>
      <c r="L94" s="7">
        <f t="shared" ca="1" si="27"/>
        <v>0</v>
      </c>
      <c r="M94" s="6">
        <f t="shared" ca="1" si="33"/>
        <v>5930</v>
      </c>
      <c r="N94" s="6" cm="1">
        <f t="array" aca="1" ref="N94" ca="1">_xll.RiskWeibull($B$15,$C$15)</f>
        <v>93.543756289254645</v>
      </c>
      <c r="O94" s="6">
        <f t="shared" ca="1" si="29"/>
        <v>6023.5437562892548</v>
      </c>
      <c r="P94" s="6">
        <f t="shared" ca="1" si="13"/>
        <v>0</v>
      </c>
      <c r="Q94" s="26">
        <f t="shared" ca="1" si="30"/>
        <v>6023.5437562892548</v>
      </c>
      <c r="R94" s="24" cm="1">
        <f t="array" aca="1" ref="R94" ca="1">_xll.RiskGamma($B$18,1/$C$18)</f>
        <v>100</v>
      </c>
      <c r="S94" s="7" cm="1">
        <f t="array" aca="1" ref="S94" ca="1">_xll.RiskUniform($B$21,$C$21)</f>
        <v>20</v>
      </c>
      <c r="T94" s="7">
        <f t="shared" ca="1" si="31"/>
        <v>6143.5437562892548</v>
      </c>
      <c r="U94" s="7">
        <f t="shared" ca="1" si="14"/>
        <v>100</v>
      </c>
      <c r="V94" s="6">
        <f t="shared" ca="1" si="39"/>
        <v>6473.5437562892548</v>
      </c>
      <c r="W94" s="6">
        <f t="shared" si="16"/>
        <v>120</v>
      </c>
      <c r="X94" s="6">
        <f t="shared" ca="1" si="1"/>
        <v>6593.5437562892548</v>
      </c>
      <c r="Y94" s="6">
        <f t="shared" ca="1" si="2"/>
        <v>330</v>
      </c>
      <c r="Z94" s="7">
        <f t="shared" ca="1" si="3"/>
        <v>6593.5437562892548</v>
      </c>
      <c r="AA94" s="94" cm="1">
        <f t="array" aca="1" ref="AA94" ca="1">_xll.RiskPert(_xll.RiskSimtable($B$27:$B$28),_xll.RiskSimtable($C$27:$C$28),_xll.RiskSimtable($D$27:$D$28))</f>
        <v>99.666666666666671</v>
      </c>
      <c r="AB94" s="7">
        <f t="shared" ca="1" si="17"/>
        <v>6693.2104229559218</v>
      </c>
      <c r="AC94" s="7">
        <f t="shared" ca="1" si="4"/>
        <v>0</v>
      </c>
      <c r="AD94" s="6" cm="1">
        <f t="array" aca="1" ref="AD94" ca="1">IF(MOD(ROW()-42, 8) = 0,INDEX(AB:AB,ROW()),INDEX(AF:AF,ROW()-1))</f>
        <v>6793.2104229559218</v>
      </c>
      <c r="AE94" s="16" cm="1">
        <f t="array" aca="1" ref="AE94" ca="1">_xll.RiskUniform($B$30,$D$30)</f>
        <v>25</v>
      </c>
      <c r="AF94" s="6">
        <f t="shared" ca="1" si="32"/>
        <v>6818.2104229559218</v>
      </c>
      <c r="AG94" s="6">
        <f t="shared" ca="1" si="5"/>
        <v>199.66666666666697</v>
      </c>
      <c r="AH94" s="35" t="str">
        <f t="shared" ca="1" si="6"/>
        <v>Not Yet</v>
      </c>
      <c r="AI94" s="60">
        <f t="shared" ca="1" si="18"/>
        <v>1518.2104229559218</v>
      </c>
      <c r="AJ94" s="47" cm="1">
        <f t="array" aca="1" ref="AJ94" ca="1">_xll.RiskBernoulli(0.02)</f>
        <v>0.02</v>
      </c>
      <c r="AK94" s="50">
        <f t="shared" ca="1" si="19"/>
        <v>1518.2104229559218</v>
      </c>
      <c r="AL94" s="50">
        <f t="shared" ca="1" si="7"/>
        <v>570</v>
      </c>
      <c r="AM94" s="50">
        <f t="shared" ca="1" si="8"/>
        <v>100</v>
      </c>
      <c r="AN94" s="50">
        <f t="shared" ca="1" si="9"/>
        <v>330</v>
      </c>
      <c r="AO94" s="51">
        <f t="shared" ca="1" si="10"/>
        <v>199.66666666666697</v>
      </c>
      <c r="AP94" s="50">
        <f t="shared" ca="1" si="11"/>
        <v>0.02</v>
      </c>
      <c r="AQ94" s="50" t="str">
        <f t="shared" ca="1" si="20"/>
        <v/>
      </c>
      <c r="AR94" s="50">
        <f t="shared" ca="1" si="21"/>
        <v>1518.2104229559216</v>
      </c>
    </row>
    <row r="95" spans="2:44" x14ac:dyDescent="0.25">
      <c r="B95" s="34">
        <v>54</v>
      </c>
      <c r="C95" s="35" cm="1">
        <f t="array" aca="1" ref="C95" ca="1">_xll.RiskGamma(1,1/$B$5)</f>
        <v>100</v>
      </c>
      <c r="D95" s="35">
        <f t="shared" ca="1" si="22"/>
        <v>5400</v>
      </c>
      <c r="E95" s="6">
        <f t="shared" ca="1" si="23"/>
        <v>5930</v>
      </c>
      <c r="F95" s="34" cm="1">
        <f t="array" aca="1" ref="F95" ca="1">_xll.RiskPert($B$8,$E$8,$D$8)</f>
        <v>50</v>
      </c>
      <c r="G95" s="6">
        <f t="shared" ca="1" si="24"/>
        <v>5980</v>
      </c>
      <c r="H95" s="6">
        <f t="shared" ca="1" si="12"/>
        <v>580</v>
      </c>
      <c r="I95" s="7">
        <f t="shared" ca="1" si="25"/>
        <v>5980</v>
      </c>
      <c r="J95" s="7" cm="1">
        <f t="array" aca="1" ref="J95" ca="1">_xll.RiskUniform($B$12,$D$12)</f>
        <v>60</v>
      </c>
      <c r="K95" s="7">
        <f t="shared" ca="1" si="26"/>
        <v>6040</v>
      </c>
      <c r="L95" s="7">
        <f t="shared" ca="1" si="27"/>
        <v>0</v>
      </c>
      <c r="M95" s="6">
        <f t="shared" ca="1" si="33"/>
        <v>6040</v>
      </c>
      <c r="N95" s="6" cm="1">
        <f t="array" aca="1" ref="N95" ca="1">_xll.RiskWeibull($B$15,$C$15)</f>
        <v>93.543756289254645</v>
      </c>
      <c r="O95" s="6">
        <f t="shared" ca="1" si="29"/>
        <v>6133.5437562892548</v>
      </c>
      <c r="P95" s="6">
        <f t="shared" ca="1" si="13"/>
        <v>0</v>
      </c>
      <c r="Q95" s="26">
        <f t="shared" ca="1" si="30"/>
        <v>6133.5437562892548</v>
      </c>
      <c r="R95" s="24" cm="1">
        <f t="array" aca="1" ref="R95" ca="1">_xll.RiskGamma($B$18,1/$C$18)</f>
        <v>100</v>
      </c>
      <c r="S95" s="7" cm="1">
        <f t="array" aca="1" ref="S95" ca="1">_xll.RiskUniform($B$21,$C$21)</f>
        <v>20</v>
      </c>
      <c r="T95" s="7">
        <f t="shared" ca="1" si="31"/>
        <v>6253.5437562892548</v>
      </c>
      <c r="U95" s="7">
        <f t="shared" ca="1" si="14"/>
        <v>100</v>
      </c>
      <c r="V95" s="6">
        <f t="shared" ca="1" si="39"/>
        <v>6473.5437562892548</v>
      </c>
      <c r="W95" s="6">
        <f t="shared" si="16"/>
        <v>120</v>
      </c>
      <c r="X95" s="6">
        <f t="shared" ca="1" si="1"/>
        <v>6593.5437562892548</v>
      </c>
      <c r="Y95" s="6">
        <f t="shared" ca="1" si="2"/>
        <v>220</v>
      </c>
      <c r="Z95" s="7">
        <f t="shared" ca="1" si="3"/>
        <v>6593.5437562892548</v>
      </c>
      <c r="AA95" s="94" cm="1">
        <f t="array" aca="1" ref="AA95" ca="1">_xll.RiskPert(_xll.RiskSimtable($B$27:$B$28),_xll.RiskSimtable($C$27:$C$28),_xll.RiskSimtable($D$27:$D$28))</f>
        <v>99.666666666666671</v>
      </c>
      <c r="AB95" s="7">
        <f t="shared" ca="1" si="17"/>
        <v>6693.2104229559218</v>
      </c>
      <c r="AC95" s="7">
        <f t="shared" ca="1" si="4"/>
        <v>0</v>
      </c>
      <c r="AD95" s="6" cm="1">
        <f t="array" aca="1" ref="AD95" ca="1">IF(MOD(ROW()-42, 8) = 0,INDEX(AB:AB,ROW()),INDEX(AF:AF,ROW()-1))</f>
        <v>6818.2104229559218</v>
      </c>
      <c r="AE95" s="16" cm="1">
        <f t="array" aca="1" ref="AE95" ca="1">_xll.RiskUniform($B$30,$D$30)</f>
        <v>25</v>
      </c>
      <c r="AF95" s="6">
        <f t="shared" ca="1" si="32"/>
        <v>6843.2104229559218</v>
      </c>
      <c r="AG95" s="6">
        <f t="shared" ca="1" si="5"/>
        <v>224.66666666666697</v>
      </c>
      <c r="AH95" s="35" t="str">
        <f t="shared" ca="1" si="6"/>
        <v>Not Yet</v>
      </c>
      <c r="AI95" s="60">
        <f t="shared" ca="1" si="18"/>
        <v>1443.2104229559218</v>
      </c>
      <c r="AJ95" s="47" cm="1">
        <f t="array" aca="1" ref="AJ95" ca="1">_xll.RiskBernoulli(0.02)</f>
        <v>0.02</v>
      </c>
      <c r="AK95" s="50">
        <f t="shared" ca="1" si="19"/>
        <v>1443.2104229559218</v>
      </c>
      <c r="AL95" s="50">
        <f t="shared" ca="1" si="7"/>
        <v>580</v>
      </c>
      <c r="AM95" s="50">
        <f t="shared" ca="1" si="8"/>
        <v>100</v>
      </c>
      <c r="AN95" s="50">
        <f t="shared" ca="1" si="9"/>
        <v>220</v>
      </c>
      <c r="AO95" s="51">
        <f t="shared" ca="1" si="10"/>
        <v>224.66666666666697</v>
      </c>
      <c r="AP95" s="50">
        <f t="shared" ca="1" si="11"/>
        <v>0.02</v>
      </c>
      <c r="AQ95" s="50" t="str">
        <f t="shared" ca="1" si="20"/>
        <v/>
      </c>
      <c r="AR95" s="50">
        <f t="shared" ca="1" si="21"/>
        <v>1443.2104229559216</v>
      </c>
    </row>
    <row r="96" spans="2:44" x14ac:dyDescent="0.25">
      <c r="B96" s="34">
        <v>55</v>
      </c>
      <c r="C96" s="35" cm="1">
        <f t="array" aca="1" ref="C96" ca="1">_xll.RiskGamma(1,1/$B$5)</f>
        <v>100</v>
      </c>
      <c r="D96" s="35">
        <f t="shared" ca="1" si="22"/>
        <v>5500</v>
      </c>
      <c r="E96" s="6">
        <f t="shared" ca="1" si="23"/>
        <v>6040</v>
      </c>
      <c r="F96" s="34" cm="1">
        <f t="array" aca="1" ref="F96" ca="1">_xll.RiskPert($B$8,$E$8,$D$8)</f>
        <v>50</v>
      </c>
      <c r="G96" s="6">
        <f t="shared" ca="1" si="24"/>
        <v>6090</v>
      </c>
      <c r="H96" s="6">
        <f t="shared" ca="1" si="12"/>
        <v>590</v>
      </c>
      <c r="I96" s="7">
        <f t="shared" ca="1" si="25"/>
        <v>6090</v>
      </c>
      <c r="J96" s="7" cm="1">
        <f t="array" aca="1" ref="J96" ca="1">_xll.RiskUniform($B$12,$D$12)</f>
        <v>60</v>
      </c>
      <c r="K96" s="7">
        <f t="shared" ca="1" si="26"/>
        <v>6150</v>
      </c>
      <c r="L96" s="7">
        <f t="shared" ca="1" si="27"/>
        <v>0</v>
      </c>
      <c r="M96" s="6">
        <f t="shared" ca="1" si="33"/>
        <v>6150</v>
      </c>
      <c r="N96" s="6" cm="1">
        <f t="array" aca="1" ref="N96" ca="1">_xll.RiskWeibull($B$15,$C$15)</f>
        <v>93.543756289254645</v>
      </c>
      <c r="O96" s="6">
        <f t="shared" ca="1" si="29"/>
        <v>6243.5437562892548</v>
      </c>
      <c r="P96" s="6">
        <f t="shared" ca="1" si="13"/>
        <v>0</v>
      </c>
      <c r="Q96" s="26">
        <f t="shared" ca="1" si="30"/>
        <v>6243.5437562892548</v>
      </c>
      <c r="R96" s="24" cm="1">
        <f t="array" aca="1" ref="R96" ca="1">_xll.RiskGamma($B$18,1/$C$18)</f>
        <v>100</v>
      </c>
      <c r="S96" s="7" cm="1">
        <f t="array" aca="1" ref="S96" ca="1">_xll.RiskUniform($B$21,$C$21)</f>
        <v>20</v>
      </c>
      <c r="T96" s="7">
        <f t="shared" ca="1" si="31"/>
        <v>6363.5437562892548</v>
      </c>
      <c r="U96" s="7">
        <f t="shared" ca="1" si="14"/>
        <v>100</v>
      </c>
      <c r="V96" s="6">
        <f t="shared" ca="1" si="39"/>
        <v>6473.5437562892548</v>
      </c>
      <c r="W96" s="6">
        <f t="shared" si="16"/>
        <v>120</v>
      </c>
      <c r="X96" s="6">
        <f t="shared" ca="1" si="1"/>
        <v>6593.5437562892548</v>
      </c>
      <c r="Y96" s="6">
        <f t="shared" ca="1" si="2"/>
        <v>110</v>
      </c>
      <c r="Z96" s="7">
        <f t="shared" ca="1" si="3"/>
        <v>6593.5437562892548</v>
      </c>
      <c r="AA96" s="94" cm="1">
        <f t="array" aca="1" ref="AA96" ca="1">_xll.RiskPert(_xll.RiskSimtable($B$27:$B$28),_xll.RiskSimtable($C$27:$C$28),_xll.RiskSimtable($D$27:$D$28))</f>
        <v>99.666666666666671</v>
      </c>
      <c r="AB96" s="7">
        <f t="shared" ca="1" si="17"/>
        <v>6693.2104229559218</v>
      </c>
      <c r="AC96" s="7">
        <f t="shared" ca="1" si="4"/>
        <v>0</v>
      </c>
      <c r="AD96" s="6" cm="1">
        <f t="array" aca="1" ref="AD96" ca="1">IF(MOD(ROW()-42, 8) = 0,INDEX(AB:AB,ROW()),INDEX(AF:AF,ROW()-1))</f>
        <v>6843.2104229559218</v>
      </c>
      <c r="AE96" s="16" cm="1">
        <f t="array" aca="1" ref="AE96" ca="1">_xll.RiskUniform($B$30,$D$30)</f>
        <v>25</v>
      </c>
      <c r="AF96" s="6">
        <f t="shared" ca="1" si="32"/>
        <v>6868.2104229559218</v>
      </c>
      <c r="AG96" s="6">
        <f t="shared" ca="1" si="5"/>
        <v>249.66666666666697</v>
      </c>
      <c r="AH96" s="35" t="str">
        <f t="shared" ca="1" si="6"/>
        <v>Not Yet</v>
      </c>
      <c r="AI96" s="60">
        <f t="shared" ca="1" si="18"/>
        <v>1368.2104229559218</v>
      </c>
      <c r="AJ96" s="47" cm="1">
        <f t="array" aca="1" ref="AJ96" ca="1">_xll.RiskBernoulli(0.02)</f>
        <v>0.02</v>
      </c>
      <c r="AK96" s="50">
        <f t="shared" ca="1" si="19"/>
        <v>1368.2104229559218</v>
      </c>
      <c r="AL96" s="50">
        <f t="shared" ca="1" si="7"/>
        <v>590</v>
      </c>
      <c r="AM96" s="50">
        <f t="shared" ca="1" si="8"/>
        <v>100</v>
      </c>
      <c r="AN96" s="50">
        <f t="shared" ca="1" si="9"/>
        <v>110</v>
      </c>
      <c r="AO96" s="51">
        <f t="shared" ca="1" si="10"/>
        <v>249.66666666666697</v>
      </c>
      <c r="AP96" s="50">
        <f t="shared" ca="1" si="11"/>
        <v>0.02</v>
      </c>
      <c r="AQ96" s="50">
        <f t="shared" ca="1" si="20"/>
        <v>1</v>
      </c>
      <c r="AR96" s="50">
        <f t="shared" ca="1" si="21"/>
        <v>1368.2104229559216</v>
      </c>
    </row>
    <row r="97" spans="2:44" x14ac:dyDescent="0.25">
      <c r="B97" s="34">
        <v>56</v>
      </c>
      <c r="C97" s="35" cm="1">
        <f t="array" aca="1" ref="C97" ca="1">_xll.RiskGamma(1,1/$B$5)</f>
        <v>100</v>
      </c>
      <c r="D97" s="35">
        <f t="shared" ca="1" si="22"/>
        <v>5600</v>
      </c>
      <c r="E97" s="6">
        <f t="shared" ca="1" si="23"/>
        <v>6150</v>
      </c>
      <c r="F97" s="34" cm="1">
        <f t="array" aca="1" ref="F97" ca="1">_xll.RiskPert($B$8,$E$8,$D$8)</f>
        <v>50</v>
      </c>
      <c r="G97" s="6">
        <f t="shared" ca="1" si="24"/>
        <v>6200</v>
      </c>
      <c r="H97" s="6">
        <f t="shared" ca="1" si="12"/>
        <v>600</v>
      </c>
      <c r="I97" s="7">
        <f t="shared" ca="1" si="25"/>
        <v>6200</v>
      </c>
      <c r="J97" s="7" cm="1">
        <f t="array" aca="1" ref="J97" ca="1">_xll.RiskUniform($B$12,$D$12)</f>
        <v>60</v>
      </c>
      <c r="K97" s="7">
        <f t="shared" ca="1" si="26"/>
        <v>6260</v>
      </c>
      <c r="L97" s="7">
        <f t="shared" ca="1" si="27"/>
        <v>0</v>
      </c>
      <c r="M97" s="6">
        <f t="shared" ca="1" si="33"/>
        <v>6260</v>
      </c>
      <c r="N97" s="6" cm="1">
        <f t="array" aca="1" ref="N97" ca="1">_xll.RiskWeibull($B$15,$C$15)</f>
        <v>93.543756289254645</v>
      </c>
      <c r="O97" s="6">
        <f t="shared" ca="1" si="29"/>
        <v>6353.5437562892548</v>
      </c>
      <c r="P97" s="6">
        <f t="shared" ca="1" si="13"/>
        <v>0</v>
      </c>
      <c r="Q97" s="26">
        <f t="shared" ca="1" si="30"/>
        <v>6353.5437562892548</v>
      </c>
      <c r="R97" s="24" cm="1">
        <f t="array" aca="1" ref="R97" ca="1">_xll.RiskGamma($B$18,1/$C$18)</f>
        <v>100</v>
      </c>
      <c r="S97" s="7" cm="1">
        <f t="array" aca="1" ref="S97" ca="1">_xll.RiskUniform($B$21,$C$21)</f>
        <v>20</v>
      </c>
      <c r="T97" s="7">
        <f t="shared" ca="1" si="31"/>
        <v>6473.5437562892548</v>
      </c>
      <c r="U97" s="7">
        <f t="shared" ca="1" si="14"/>
        <v>100</v>
      </c>
      <c r="V97" s="6">
        <f t="shared" ca="1" si="39"/>
        <v>6473.5437562892548</v>
      </c>
      <c r="W97" s="6">
        <f t="shared" si="16"/>
        <v>120</v>
      </c>
      <c r="X97" s="6">
        <f t="shared" ca="1" si="1"/>
        <v>6593.5437562892548</v>
      </c>
      <c r="Y97" s="6">
        <f t="shared" ca="1" si="2"/>
        <v>0</v>
      </c>
      <c r="Z97" s="7">
        <f t="shared" ca="1" si="3"/>
        <v>6593.5437562892548</v>
      </c>
      <c r="AA97" s="94" cm="1">
        <f t="array" aca="1" ref="AA97" ca="1">_xll.RiskPert(_xll.RiskSimtable($B$27:$B$28),_xll.RiskSimtable($C$27:$C$28),_xll.RiskSimtable($D$27:$D$28))</f>
        <v>99.666666666666671</v>
      </c>
      <c r="AB97" s="7">
        <f t="shared" ca="1" si="17"/>
        <v>6693.2104229559218</v>
      </c>
      <c r="AC97" s="7">
        <f t="shared" ca="1" si="4"/>
        <v>0</v>
      </c>
      <c r="AD97" s="6" cm="1">
        <f t="array" aca="1" ref="AD97" ca="1">IF(MOD(ROW()-42, 8) = 0,INDEX(AB:AB,ROW()),INDEX(AF:AF,ROW()-1))</f>
        <v>6868.2104229559218</v>
      </c>
      <c r="AE97" s="16" cm="1">
        <f t="array" aca="1" ref="AE97" ca="1">_xll.RiskUniform($B$30,$D$30)</f>
        <v>25</v>
      </c>
      <c r="AF97" s="6">
        <f t="shared" ca="1" si="32"/>
        <v>6893.2104229559218</v>
      </c>
      <c r="AG97" s="6">
        <f t="shared" ca="1" si="5"/>
        <v>274.66666666666697</v>
      </c>
      <c r="AH97" s="35" t="str">
        <f t="shared" ca="1" si="6"/>
        <v>Not Yet</v>
      </c>
      <c r="AI97" s="60">
        <f t="shared" ca="1" si="18"/>
        <v>1293.2104229559218</v>
      </c>
      <c r="AJ97" s="47" cm="1">
        <f t="array" aca="1" ref="AJ97" ca="1">_xll.RiskBernoulli(0.02)</f>
        <v>0.02</v>
      </c>
      <c r="AK97" s="52">
        <f t="shared" ca="1" si="19"/>
        <v>1293.2104229559218</v>
      </c>
      <c r="AL97" s="52">
        <f t="shared" ca="1" si="7"/>
        <v>600</v>
      </c>
      <c r="AM97" s="52">
        <f t="shared" ca="1" si="8"/>
        <v>100</v>
      </c>
      <c r="AN97" s="52">
        <f t="shared" ca="1" si="9"/>
        <v>0</v>
      </c>
      <c r="AO97" s="53">
        <f t="shared" ca="1" si="10"/>
        <v>274.66666666666697</v>
      </c>
      <c r="AP97" s="52">
        <f t="shared" ca="1" si="11"/>
        <v>0.02</v>
      </c>
      <c r="AQ97" s="52">
        <f t="shared" ca="1" si="20"/>
        <v>1</v>
      </c>
      <c r="AR97" s="52">
        <f t="shared" ca="1" si="21"/>
        <v>1293.2104229559216</v>
      </c>
    </row>
    <row r="98" spans="2:44" x14ac:dyDescent="0.25">
      <c r="B98" s="34">
        <v>57</v>
      </c>
      <c r="C98" s="35" cm="1">
        <f t="array" aca="1" ref="C98" ca="1">_xll.RiskGamma(1,1/$B$5)</f>
        <v>100</v>
      </c>
      <c r="D98" s="35">
        <f t="shared" ca="1" si="22"/>
        <v>5700</v>
      </c>
      <c r="E98" s="6">
        <f t="shared" ca="1" si="23"/>
        <v>6260</v>
      </c>
      <c r="F98" s="34" cm="1">
        <f t="array" aca="1" ref="F98" ca="1">_xll.RiskPert($B$8,$E$8,$D$8)</f>
        <v>50</v>
      </c>
      <c r="G98" s="6">
        <f t="shared" ca="1" si="24"/>
        <v>6310</v>
      </c>
      <c r="H98" s="6">
        <f t="shared" ca="1" si="12"/>
        <v>610</v>
      </c>
      <c r="I98" s="7">
        <f t="shared" ca="1" si="25"/>
        <v>6310</v>
      </c>
      <c r="J98" s="7" cm="1">
        <f t="array" aca="1" ref="J98" ca="1">_xll.RiskUniform($B$12,$D$12)</f>
        <v>60</v>
      </c>
      <c r="K98" s="7">
        <f t="shared" ca="1" si="26"/>
        <v>6370</v>
      </c>
      <c r="L98" s="7">
        <f t="shared" ca="1" si="27"/>
        <v>0</v>
      </c>
      <c r="M98" s="6">
        <f t="shared" ca="1" si="33"/>
        <v>6370</v>
      </c>
      <c r="N98" s="6" cm="1">
        <f t="array" aca="1" ref="N98" ca="1">_xll.RiskWeibull($B$15,$C$15)</f>
        <v>93.543756289254645</v>
      </c>
      <c r="O98" s="6">
        <f t="shared" ca="1" si="29"/>
        <v>6463.5437562892548</v>
      </c>
      <c r="P98" s="6">
        <f t="shared" ca="1" si="13"/>
        <v>0</v>
      </c>
      <c r="Q98" s="26">
        <f t="shared" ca="1" si="30"/>
        <v>6463.5437562892548</v>
      </c>
      <c r="R98" s="24" cm="1">
        <f t="array" aca="1" ref="R98" ca="1">_xll.RiskGamma($B$18,1/$C$18)</f>
        <v>100</v>
      </c>
      <c r="S98" s="7" cm="1">
        <f t="array" aca="1" ref="S98" ca="1">_xll.RiskUniform($B$21,$C$21)</f>
        <v>20</v>
      </c>
      <c r="T98" s="7">
        <f t="shared" ca="1" si="31"/>
        <v>6583.5437562892548</v>
      </c>
      <c r="U98" s="7">
        <f t="shared" ca="1" si="14"/>
        <v>100</v>
      </c>
      <c r="V98" s="6">
        <f ca="1">$T$105</f>
        <v>7353.5437562892548</v>
      </c>
      <c r="W98" s="6">
        <f t="shared" si="16"/>
        <v>120</v>
      </c>
      <c r="X98" s="6">
        <f t="shared" ca="1" si="1"/>
        <v>7473.5437562892548</v>
      </c>
      <c r="Y98" s="6">
        <f t="shared" ca="1" si="2"/>
        <v>770</v>
      </c>
      <c r="Z98" s="7">
        <f t="shared" ca="1" si="3"/>
        <v>7473.5437562892548</v>
      </c>
      <c r="AA98" s="94" cm="1">
        <f t="array" aca="1" ref="AA98" ca="1">_xll.RiskPert(_xll.RiskSimtable($B$27:$B$28),_xll.RiskSimtable($C$27:$C$28),_xll.RiskSimtable($D$27:$D$28))</f>
        <v>99.666666666666671</v>
      </c>
      <c r="AB98" s="7">
        <f t="shared" ca="1" si="17"/>
        <v>7573.2104229559218</v>
      </c>
      <c r="AC98" s="7">
        <f t="shared" ca="1" si="4"/>
        <v>0</v>
      </c>
      <c r="AD98" s="6" cm="1">
        <f t="array" aca="1" ref="AD98" ca="1">IF(MOD(ROW()-42, 8) = 0,INDEX(AB:AB,ROW()),INDEX(AF:AF,ROW()-1))</f>
        <v>7573.2104229559218</v>
      </c>
      <c r="AE98" s="16" cm="1">
        <f t="array" aca="1" ref="AE98" ca="1">_xll.RiskUniform($B$30,$D$30)</f>
        <v>25</v>
      </c>
      <c r="AF98" s="6">
        <f t="shared" ca="1" si="32"/>
        <v>7598.2104229559218</v>
      </c>
      <c r="AG98" s="6">
        <f t="shared" ca="1" si="5"/>
        <v>99.66666666666697</v>
      </c>
      <c r="AH98" s="35" t="str">
        <f t="shared" ca="1" si="6"/>
        <v>Not Yet</v>
      </c>
      <c r="AI98" s="60">
        <f t="shared" ca="1" si="18"/>
        <v>1898.2104229559218</v>
      </c>
      <c r="AJ98" s="47" cm="1">
        <f t="array" aca="1" ref="AJ98" ca="1">_xll.RiskBernoulli(0.02)</f>
        <v>0.02</v>
      </c>
      <c r="AK98" s="48">
        <f t="shared" ca="1" si="19"/>
        <v>1898.2104229559218</v>
      </c>
      <c r="AL98" s="48">
        <f t="shared" ca="1" si="7"/>
        <v>610</v>
      </c>
      <c r="AM98" s="48">
        <f t="shared" ca="1" si="8"/>
        <v>100</v>
      </c>
      <c r="AN98" s="48">
        <f t="shared" ca="1" si="9"/>
        <v>770</v>
      </c>
      <c r="AO98" s="49">
        <f t="shared" ca="1" si="10"/>
        <v>99.66666666666697</v>
      </c>
      <c r="AP98" s="50">
        <f t="shared" ca="1" si="11"/>
        <v>0.02</v>
      </c>
      <c r="AQ98" s="48" t="str">
        <f t="shared" ca="1" si="20"/>
        <v/>
      </c>
      <c r="AR98" s="48">
        <f t="shared" ca="1" si="21"/>
        <v>1898.2104229559216</v>
      </c>
    </row>
    <row r="99" spans="2:44" x14ac:dyDescent="0.25">
      <c r="B99" s="34">
        <v>58</v>
      </c>
      <c r="C99" s="35" cm="1">
        <f t="array" aca="1" ref="C99" ca="1">_xll.RiskGamma(1,1/$B$5)</f>
        <v>100</v>
      </c>
      <c r="D99" s="35">
        <f t="shared" ca="1" si="22"/>
        <v>5800</v>
      </c>
      <c r="E99" s="6">
        <f t="shared" ca="1" si="23"/>
        <v>6370</v>
      </c>
      <c r="F99" s="34" cm="1">
        <f t="array" aca="1" ref="F99" ca="1">_xll.RiskPert($B$8,$E$8,$D$8)</f>
        <v>50</v>
      </c>
      <c r="G99" s="6">
        <f t="shared" ca="1" si="24"/>
        <v>6420</v>
      </c>
      <c r="H99" s="6">
        <f t="shared" ca="1" si="12"/>
        <v>620</v>
      </c>
      <c r="I99" s="7">
        <f t="shared" ca="1" si="25"/>
        <v>6420</v>
      </c>
      <c r="J99" s="7" cm="1">
        <f t="array" aca="1" ref="J99" ca="1">_xll.RiskUniform($B$12,$D$12)</f>
        <v>60</v>
      </c>
      <c r="K99" s="7">
        <f t="shared" ca="1" si="26"/>
        <v>6480</v>
      </c>
      <c r="L99" s="7">
        <f t="shared" ca="1" si="27"/>
        <v>0</v>
      </c>
      <c r="M99" s="6">
        <f t="shared" ca="1" si="33"/>
        <v>6480</v>
      </c>
      <c r="N99" s="6" cm="1">
        <f t="array" aca="1" ref="N99" ca="1">_xll.RiskWeibull($B$15,$C$15)</f>
        <v>93.543756289254645</v>
      </c>
      <c r="O99" s="6">
        <f t="shared" ca="1" si="29"/>
        <v>6573.5437562892548</v>
      </c>
      <c r="P99" s="6">
        <f t="shared" ca="1" si="13"/>
        <v>0</v>
      </c>
      <c r="Q99" s="26">
        <f t="shared" ca="1" si="30"/>
        <v>6573.5437562892548</v>
      </c>
      <c r="R99" s="24" cm="1">
        <f t="array" aca="1" ref="R99" ca="1">_xll.RiskGamma($B$18,1/$C$18)</f>
        <v>100</v>
      </c>
      <c r="S99" s="7" cm="1">
        <f t="array" aca="1" ref="S99" ca="1">_xll.RiskUniform($B$21,$C$21)</f>
        <v>20</v>
      </c>
      <c r="T99" s="7">
        <f t="shared" ca="1" si="31"/>
        <v>6693.5437562892548</v>
      </c>
      <c r="U99" s="7">
        <f t="shared" ca="1" si="14"/>
        <v>100</v>
      </c>
      <c r="V99" s="6">
        <f t="shared" ref="V99:V105" ca="1" si="40">$T$105</f>
        <v>7353.5437562892548</v>
      </c>
      <c r="W99" s="6">
        <f t="shared" si="16"/>
        <v>120</v>
      </c>
      <c r="X99" s="6">
        <f t="shared" ca="1" si="1"/>
        <v>7473.5437562892548</v>
      </c>
      <c r="Y99" s="6">
        <f t="shared" ca="1" si="2"/>
        <v>660</v>
      </c>
      <c r="Z99" s="7">
        <f t="shared" ca="1" si="3"/>
        <v>7473.5437562892548</v>
      </c>
      <c r="AA99" s="94" cm="1">
        <f t="array" aca="1" ref="AA99" ca="1">_xll.RiskPert(_xll.RiskSimtable($B$27:$B$28),_xll.RiskSimtable($C$27:$C$28),_xll.RiskSimtable($D$27:$D$28))</f>
        <v>99.666666666666671</v>
      </c>
      <c r="AB99" s="7">
        <f t="shared" ca="1" si="17"/>
        <v>7573.2104229559218</v>
      </c>
      <c r="AC99" s="7">
        <f t="shared" ca="1" si="4"/>
        <v>0</v>
      </c>
      <c r="AD99" s="6" cm="1">
        <f t="array" aca="1" ref="AD99" ca="1">IF(MOD(ROW()-42, 8) = 0,INDEX(AB:AB,ROW()),INDEX(AF:AF,ROW()-1))</f>
        <v>7598.2104229559218</v>
      </c>
      <c r="AE99" s="16" cm="1">
        <f t="array" aca="1" ref="AE99" ca="1">_xll.RiskUniform($B$30,$D$30)</f>
        <v>25</v>
      </c>
      <c r="AF99" s="6">
        <f t="shared" ca="1" si="32"/>
        <v>7623.2104229559218</v>
      </c>
      <c r="AG99" s="6">
        <f t="shared" ca="1" si="5"/>
        <v>124.66666666666697</v>
      </c>
      <c r="AH99" s="35" t="str">
        <f t="shared" ca="1" si="6"/>
        <v>Not Yet</v>
      </c>
      <c r="AI99" s="60">
        <f t="shared" ca="1" si="18"/>
        <v>1823.2104229559218</v>
      </c>
      <c r="AJ99" s="47" cm="1">
        <f t="array" aca="1" ref="AJ99" ca="1">_xll.RiskBernoulli(0.02)</f>
        <v>0.02</v>
      </c>
      <c r="AK99" s="50">
        <f t="shared" ca="1" si="19"/>
        <v>1823.2104229559218</v>
      </c>
      <c r="AL99" s="50">
        <f t="shared" ca="1" si="7"/>
        <v>620</v>
      </c>
      <c r="AM99" s="50">
        <f t="shared" ca="1" si="8"/>
        <v>100</v>
      </c>
      <c r="AN99" s="50">
        <f t="shared" ca="1" si="9"/>
        <v>660</v>
      </c>
      <c r="AO99" s="51">
        <f t="shared" ca="1" si="10"/>
        <v>124.66666666666697</v>
      </c>
      <c r="AP99" s="50">
        <f t="shared" ca="1" si="11"/>
        <v>0.02</v>
      </c>
      <c r="AQ99" s="50" t="str">
        <f t="shared" ca="1" si="20"/>
        <v/>
      </c>
      <c r="AR99" s="50">
        <f t="shared" ca="1" si="21"/>
        <v>1823.2104229559216</v>
      </c>
    </row>
    <row r="100" spans="2:44" x14ac:dyDescent="0.25">
      <c r="B100" s="34">
        <v>59</v>
      </c>
      <c r="C100" s="35" cm="1">
        <f t="array" aca="1" ref="C100" ca="1">_xll.RiskGamma(1,1/$B$5)</f>
        <v>100</v>
      </c>
      <c r="D100" s="35">
        <f t="shared" ca="1" si="22"/>
        <v>5900</v>
      </c>
      <c r="E100" s="6">
        <f t="shared" ca="1" si="23"/>
        <v>6480</v>
      </c>
      <c r="F100" s="34" cm="1">
        <f t="array" aca="1" ref="F100" ca="1">_xll.RiskPert($B$8,$E$8,$D$8)</f>
        <v>50</v>
      </c>
      <c r="G100" s="6">
        <f t="shared" ca="1" si="24"/>
        <v>6530</v>
      </c>
      <c r="H100" s="6">
        <f t="shared" ca="1" si="12"/>
        <v>630</v>
      </c>
      <c r="I100" s="7">
        <f t="shared" ca="1" si="25"/>
        <v>6530</v>
      </c>
      <c r="J100" s="7" cm="1">
        <f t="array" aca="1" ref="J100" ca="1">_xll.RiskUniform($B$12,$D$12)</f>
        <v>60</v>
      </c>
      <c r="K100" s="7">
        <f t="shared" ca="1" si="26"/>
        <v>6590</v>
      </c>
      <c r="L100" s="7">
        <f t="shared" ca="1" si="27"/>
        <v>0</v>
      </c>
      <c r="M100" s="6">
        <f t="shared" ca="1" si="33"/>
        <v>6590</v>
      </c>
      <c r="N100" s="6" cm="1">
        <f t="array" aca="1" ref="N100" ca="1">_xll.RiskWeibull($B$15,$C$15)</f>
        <v>93.543756289254645</v>
      </c>
      <c r="O100" s="6">
        <f t="shared" ca="1" si="29"/>
        <v>6683.5437562892548</v>
      </c>
      <c r="P100" s="6">
        <f t="shared" ca="1" si="13"/>
        <v>0</v>
      </c>
      <c r="Q100" s="26">
        <f t="shared" ca="1" si="30"/>
        <v>6683.5437562892548</v>
      </c>
      <c r="R100" s="24" cm="1">
        <f t="array" aca="1" ref="R100" ca="1">_xll.RiskGamma($B$18,1/$C$18)</f>
        <v>100</v>
      </c>
      <c r="S100" s="7" cm="1">
        <f t="array" aca="1" ref="S100" ca="1">_xll.RiskUniform($B$21,$C$21)</f>
        <v>20</v>
      </c>
      <c r="T100" s="7">
        <f t="shared" ca="1" si="31"/>
        <v>6803.5437562892548</v>
      </c>
      <c r="U100" s="7">
        <f t="shared" ca="1" si="14"/>
        <v>100</v>
      </c>
      <c r="V100" s="6">
        <f t="shared" ca="1" si="40"/>
        <v>7353.5437562892548</v>
      </c>
      <c r="W100" s="6">
        <f t="shared" si="16"/>
        <v>120</v>
      </c>
      <c r="X100" s="6">
        <f t="shared" ca="1" si="1"/>
        <v>7473.5437562892548</v>
      </c>
      <c r="Y100" s="6">
        <f t="shared" ca="1" si="2"/>
        <v>550</v>
      </c>
      <c r="Z100" s="7">
        <f t="shared" ca="1" si="3"/>
        <v>7473.5437562892548</v>
      </c>
      <c r="AA100" s="94" cm="1">
        <f t="array" aca="1" ref="AA100" ca="1">_xll.RiskPert(_xll.RiskSimtable($B$27:$B$28),_xll.RiskSimtable($C$27:$C$28),_xll.RiskSimtable($D$27:$D$28))</f>
        <v>99.666666666666671</v>
      </c>
      <c r="AB100" s="7">
        <f t="shared" ca="1" si="17"/>
        <v>7573.2104229559218</v>
      </c>
      <c r="AC100" s="7">
        <f t="shared" ca="1" si="4"/>
        <v>0</v>
      </c>
      <c r="AD100" s="6" cm="1">
        <f t="array" aca="1" ref="AD100" ca="1">IF(MOD(ROW()-42, 8) = 0,INDEX(AB:AB,ROW()),INDEX(AF:AF,ROW()-1))</f>
        <v>7623.2104229559218</v>
      </c>
      <c r="AE100" s="16" cm="1">
        <f t="array" aca="1" ref="AE100" ca="1">_xll.RiskUniform($B$30,$D$30)</f>
        <v>25</v>
      </c>
      <c r="AF100" s="6">
        <f t="shared" ca="1" si="32"/>
        <v>7648.2104229559218</v>
      </c>
      <c r="AG100" s="6">
        <f t="shared" ca="1" si="5"/>
        <v>149.66666666666697</v>
      </c>
      <c r="AH100" s="35" t="str">
        <f t="shared" ca="1" si="6"/>
        <v>Not Yet</v>
      </c>
      <c r="AI100" s="60">
        <f t="shared" ca="1" si="18"/>
        <v>1748.2104229559218</v>
      </c>
      <c r="AJ100" s="47" cm="1">
        <f t="array" aca="1" ref="AJ100" ca="1">_xll.RiskBernoulli(0.02)</f>
        <v>0.02</v>
      </c>
      <c r="AK100" s="50">
        <f t="shared" ca="1" si="19"/>
        <v>1748.2104229559218</v>
      </c>
      <c r="AL100" s="50">
        <f t="shared" ca="1" si="7"/>
        <v>630</v>
      </c>
      <c r="AM100" s="50">
        <f t="shared" ca="1" si="8"/>
        <v>100</v>
      </c>
      <c r="AN100" s="50">
        <f t="shared" ca="1" si="9"/>
        <v>550</v>
      </c>
      <c r="AO100" s="51">
        <f t="shared" ca="1" si="10"/>
        <v>149.66666666666697</v>
      </c>
      <c r="AP100" s="50">
        <f t="shared" ca="1" si="11"/>
        <v>0.02</v>
      </c>
      <c r="AQ100" s="50" t="str">
        <f t="shared" ca="1" si="20"/>
        <v/>
      </c>
      <c r="AR100" s="50">
        <f t="shared" ca="1" si="21"/>
        <v>1748.2104229559216</v>
      </c>
    </row>
    <row r="101" spans="2:44" x14ac:dyDescent="0.25">
      <c r="B101" s="34">
        <v>60</v>
      </c>
      <c r="C101" s="35" cm="1">
        <f t="array" aca="1" ref="C101" ca="1">_xll.RiskGamma(1,1/$B$5)</f>
        <v>100</v>
      </c>
      <c r="D101" s="35">
        <f t="shared" ca="1" si="22"/>
        <v>6000</v>
      </c>
      <c r="E101" s="6">
        <f t="shared" ca="1" si="23"/>
        <v>6590</v>
      </c>
      <c r="F101" s="34" cm="1">
        <f t="array" aca="1" ref="F101" ca="1">_xll.RiskPert($B$8,$E$8,$D$8)</f>
        <v>50</v>
      </c>
      <c r="G101" s="6">
        <f t="shared" ca="1" si="24"/>
        <v>6640</v>
      </c>
      <c r="H101" s="6">
        <f t="shared" ca="1" si="12"/>
        <v>640</v>
      </c>
      <c r="I101" s="7">
        <f t="shared" ca="1" si="25"/>
        <v>6640</v>
      </c>
      <c r="J101" s="7" cm="1">
        <f t="array" aca="1" ref="J101" ca="1">_xll.RiskUniform($B$12,$D$12)</f>
        <v>60</v>
      </c>
      <c r="K101" s="7">
        <f t="shared" ca="1" si="26"/>
        <v>6700</v>
      </c>
      <c r="L101" s="7">
        <f t="shared" ca="1" si="27"/>
        <v>0</v>
      </c>
      <c r="M101" s="6">
        <f t="shared" ca="1" si="33"/>
        <v>6700</v>
      </c>
      <c r="N101" s="6" cm="1">
        <f t="array" aca="1" ref="N101" ca="1">_xll.RiskWeibull($B$15,$C$15)</f>
        <v>93.543756289254645</v>
      </c>
      <c r="O101" s="6">
        <f t="shared" ca="1" si="29"/>
        <v>6793.5437562892548</v>
      </c>
      <c r="P101" s="6">
        <f t="shared" ca="1" si="13"/>
        <v>0</v>
      </c>
      <c r="Q101" s="26">
        <f t="shared" ca="1" si="30"/>
        <v>6793.5437562892548</v>
      </c>
      <c r="R101" s="24" cm="1">
        <f t="array" aca="1" ref="R101" ca="1">_xll.RiskGamma($B$18,1/$C$18)</f>
        <v>100</v>
      </c>
      <c r="S101" s="7" cm="1">
        <f t="array" aca="1" ref="S101" ca="1">_xll.RiskUniform($B$21,$C$21)</f>
        <v>20</v>
      </c>
      <c r="T101" s="7">
        <f t="shared" ca="1" si="31"/>
        <v>6913.5437562892548</v>
      </c>
      <c r="U101" s="7">
        <f t="shared" ca="1" si="14"/>
        <v>100</v>
      </c>
      <c r="V101" s="6">
        <f t="shared" ca="1" si="40"/>
        <v>7353.5437562892548</v>
      </c>
      <c r="W101" s="6">
        <f t="shared" si="16"/>
        <v>120</v>
      </c>
      <c r="X101" s="6">
        <f t="shared" ca="1" si="1"/>
        <v>7473.5437562892548</v>
      </c>
      <c r="Y101" s="6">
        <f t="shared" ca="1" si="2"/>
        <v>440</v>
      </c>
      <c r="Z101" s="7">
        <f t="shared" ca="1" si="3"/>
        <v>7473.5437562892548</v>
      </c>
      <c r="AA101" s="94" cm="1">
        <f t="array" aca="1" ref="AA101" ca="1">_xll.RiskPert(_xll.RiskSimtable($B$27:$B$28),_xll.RiskSimtable($C$27:$C$28),_xll.RiskSimtable($D$27:$D$28))</f>
        <v>99.666666666666671</v>
      </c>
      <c r="AB101" s="7">
        <f t="shared" ca="1" si="17"/>
        <v>7573.2104229559218</v>
      </c>
      <c r="AC101" s="7">
        <f t="shared" ca="1" si="4"/>
        <v>0</v>
      </c>
      <c r="AD101" s="6" cm="1">
        <f t="array" aca="1" ref="AD101" ca="1">IF(MOD(ROW()-42, 8) = 0,INDEX(AB:AB,ROW()),INDEX(AF:AF,ROW()-1))</f>
        <v>7648.2104229559218</v>
      </c>
      <c r="AE101" s="16" cm="1">
        <f t="array" aca="1" ref="AE101" ca="1">_xll.RiskUniform($B$30,$D$30)</f>
        <v>25</v>
      </c>
      <c r="AF101" s="6">
        <f t="shared" ca="1" si="32"/>
        <v>7673.2104229559218</v>
      </c>
      <c r="AG101" s="6">
        <f t="shared" ca="1" si="5"/>
        <v>174.66666666666697</v>
      </c>
      <c r="AH101" s="35" t="str">
        <f t="shared" ca="1" si="6"/>
        <v>Not Yet</v>
      </c>
      <c r="AI101" s="60">
        <f t="shared" ca="1" si="18"/>
        <v>1673.2104229559218</v>
      </c>
      <c r="AJ101" s="47" cm="1">
        <f t="array" aca="1" ref="AJ101" ca="1">_xll.RiskBernoulli(0.02)</f>
        <v>0.02</v>
      </c>
      <c r="AK101" s="50">
        <f t="shared" ca="1" si="19"/>
        <v>1673.2104229559218</v>
      </c>
      <c r="AL101" s="50">
        <f t="shared" ca="1" si="7"/>
        <v>640</v>
      </c>
      <c r="AM101" s="50">
        <f t="shared" ca="1" si="8"/>
        <v>100</v>
      </c>
      <c r="AN101" s="50">
        <f t="shared" ca="1" si="9"/>
        <v>440</v>
      </c>
      <c r="AO101" s="51">
        <f t="shared" ca="1" si="10"/>
        <v>174.66666666666697</v>
      </c>
      <c r="AP101" s="50">
        <f t="shared" ca="1" si="11"/>
        <v>0.02</v>
      </c>
      <c r="AQ101" s="50" t="str">
        <f t="shared" ca="1" si="20"/>
        <v/>
      </c>
      <c r="AR101" s="50">
        <f t="shared" ca="1" si="21"/>
        <v>1673.2104229559216</v>
      </c>
    </row>
    <row r="102" spans="2:44" x14ac:dyDescent="0.25">
      <c r="B102" s="34">
        <v>61</v>
      </c>
      <c r="C102" s="35" cm="1">
        <f t="array" aca="1" ref="C102" ca="1">_xll.RiskGamma(1,1/$B$5)</f>
        <v>100</v>
      </c>
      <c r="D102" s="35">
        <f t="shared" ca="1" si="22"/>
        <v>6100</v>
      </c>
      <c r="E102" s="6">
        <f t="shared" ca="1" si="23"/>
        <v>6700</v>
      </c>
      <c r="F102" s="34" cm="1">
        <f t="array" aca="1" ref="F102" ca="1">_xll.RiskPert($B$8,$E$8,$D$8)</f>
        <v>50</v>
      </c>
      <c r="G102" s="6">
        <f t="shared" ca="1" si="24"/>
        <v>6750</v>
      </c>
      <c r="H102" s="6">
        <f t="shared" ca="1" si="12"/>
        <v>650</v>
      </c>
      <c r="I102" s="7">
        <f t="shared" ca="1" si="25"/>
        <v>6750</v>
      </c>
      <c r="J102" s="7" cm="1">
        <f t="array" aca="1" ref="J102" ca="1">_xll.RiskUniform($B$12,$D$12)</f>
        <v>60</v>
      </c>
      <c r="K102" s="7">
        <f t="shared" ca="1" si="26"/>
        <v>6810</v>
      </c>
      <c r="L102" s="7">
        <f t="shared" ca="1" si="27"/>
        <v>0</v>
      </c>
      <c r="M102" s="6">
        <f t="shared" ca="1" si="33"/>
        <v>6810</v>
      </c>
      <c r="N102" s="6" cm="1">
        <f t="array" aca="1" ref="N102" ca="1">_xll.RiskWeibull($B$15,$C$15)</f>
        <v>93.543756289254645</v>
      </c>
      <c r="O102" s="6">
        <f t="shared" ca="1" si="29"/>
        <v>6903.5437562892548</v>
      </c>
      <c r="P102" s="6">
        <f t="shared" ca="1" si="13"/>
        <v>0</v>
      </c>
      <c r="Q102" s="26">
        <f t="shared" ca="1" si="30"/>
        <v>6903.5437562892548</v>
      </c>
      <c r="R102" s="24" cm="1">
        <f t="array" aca="1" ref="R102" ca="1">_xll.RiskGamma($B$18,1/$C$18)</f>
        <v>100</v>
      </c>
      <c r="S102" s="7" cm="1">
        <f t="array" aca="1" ref="S102" ca="1">_xll.RiskUniform($B$21,$C$21)</f>
        <v>20</v>
      </c>
      <c r="T102" s="7">
        <f t="shared" ca="1" si="31"/>
        <v>7023.5437562892548</v>
      </c>
      <c r="U102" s="7">
        <f t="shared" ca="1" si="14"/>
        <v>100</v>
      </c>
      <c r="V102" s="6">
        <f t="shared" ca="1" si="40"/>
        <v>7353.5437562892548</v>
      </c>
      <c r="W102" s="6">
        <f t="shared" si="16"/>
        <v>120</v>
      </c>
      <c r="X102" s="6">
        <f t="shared" ca="1" si="1"/>
        <v>7473.5437562892548</v>
      </c>
      <c r="Y102" s="6">
        <f t="shared" ca="1" si="2"/>
        <v>330</v>
      </c>
      <c r="Z102" s="7">
        <f t="shared" ca="1" si="3"/>
        <v>7473.5437562892548</v>
      </c>
      <c r="AA102" s="94" cm="1">
        <f t="array" aca="1" ref="AA102" ca="1">_xll.RiskPert(_xll.RiskSimtable($B$27:$B$28),_xll.RiskSimtable($C$27:$C$28),_xll.RiskSimtable($D$27:$D$28))</f>
        <v>99.666666666666671</v>
      </c>
      <c r="AB102" s="7">
        <f t="shared" ca="1" si="17"/>
        <v>7573.2104229559218</v>
      </c>
      <c r="AC102" s="7">
        <f t="shared" ca="1" si="4"/>
        <v>0</v>
      </c>
      <c r="AD102" s="6" cm="1">
        <f t="array" aca="1" ref="AD102" ca="1">IF(MOD(ROW()-42, 8) = 0,INDEX(AB:AB,ROW()),INDEX(AF:AF,ROW()-1))</f>
        <v>7673.2104229559218</v>
      </c>
      <c r="AE102" s="16" cm="1">
        <f t="array" aca="1" ref="AE102" ca="1">_xll.RiskUniform($B$30,$D$30)</f>
        <v>25</v>
      </c>
      <c r="AF102" s="6">
        <f t="shared" ca="1" si="32"/>
        <v>7698.2104229559218</v>
      </c>
      <c r="AG102" s="6">
        <f t="shared" ca="1" si="5"/>
        <v>199.66666666666697</v>
      </c>
      <c r="AH102" s="35" t="str">
        <f t="shared" ca="1" si="6"/>
        <v>Not Yet</v>
      </c>
      <c r="AI102" s="60">
        <f t="shared" ca="1" si="18"/>
        <v>1598.2104229559218</v>
      </c>
      <c r="AJ102" s="47" cm="1">
        <f t="array" aca="1" ref="AJ102" ca="1">_xll.RiskBernoulli(0.02)</f>
        <v>0.02</v>
      </c>
      <c r="AK102" s="50">
        <f t="shared" ca="1" si="19"/>
        <v>1598.2104229559218</v>
      </c>
      <c r="AL102" s="50">
        <f t="shared" ca="1" si="7"/>
        <v>650</v>
      </c>
      <c r="AM102" s="50">
        <f t="shared" ca="1" si="8"/>
        <v>100</v>
      </c>
      <c r="AN102" s="50">
        <f t="shared" ca="1" si="9"/>
        <v>330</v>
      </c>
      <c r="AO102" s="51">
        <f t="shared" ca="1" si="10"/>
        <v>199.66666666666697</v>
      </c>
      <c r="AP102" s="50">
        <f t="shared" ca="1" si="11"/>
        <v>0.02</v>
      </c>
      <c r="AQ102" s="50" t="str">
        <f t="shared" ca="1" si="20"/>
        <v/>
      </c>
      <c r="AR102" s="50">
        <f t="shared" ca="1" si="21"/>
        <v>1598.2104229559216</v>
      </c>
    </row>
    <row r="103" spans="2:44" x14ac:dyDescent="0.25">
      <c r="B103" s="34">
        <v>62</v>
      </c>
      <c r="C103" s="35" cm="1">
        <f t="array" aca="1" ref="C103" ca="1">_xll.RiskGamma(1,1/$B$5)</f>
        <v>100</v>
      </c>
      <c r="D103" s="35">
        <f t="shared" ca="1" si="22"/>
        <v>6200</v>
      </c>
      <c r="E103" s="6">
        <f t="shared" ca="1" si="23"/>
        <v>6810</v>
      </c>
      <c r="F103" s="34" cm="1">
        <f t="array" aca="1" ref="F103" ca="1">_xll.RiskPert($B$8,$E$8,$D$8)</f>
        <v>50</v>
      </c>
      <c r="G103" s="6">
        <f t="shared" ca="1" si="24"/>
        <v>6860</v>
      </c>
      <c r="H103" s="6">
        <f t="shared" ca="1" si="12"/>
        <v>660</v>
      </c>
      <c r="I103" s="7">
        <f t="shared" ca="1" si="25"/>
        <v>6860</v>
      </c>
      <c r="J103" s="7" cm="1">
        <f t="array" aca="1" ref="J103" ca="1">_xll.RiskUniform($B$12,$D$12)</f>
        <v>60</v>
      </c>
      <c r="K103" s="7">
        <f t="shared" ca="1" si="26"/>
        <v>6920</v>
      </c>
      <c r="L103" s="7">
        <f t="shared" ca="1" si="27"/>
        <v>0</v>
      </c>
      <c r="M103" s="6">
        <f t="shared" ca="1" si="33"/>
        <v>6920</v>
      </c>
      <c r="N103" s="6" cm="1">
        <f t="array" aca="1" ref="N103" ca="1">_xll.RiskWeibull($B$15,$C$15)</f>
        <v>93.543756289254645</v>
      </c>
      <c r="O103" s="6">
        <f t="shared" ca="1" si="29"/>
        <v>7013.5437562892548</v>
      </c>
      <c r="P103" s="6">
        <f t="shared" ca="1" si="13"/>
        <v>0</v>
      </c>
      <c r="Q103" s="26">
        <f t="shared" ca="1" si="30"/>
        <v>7013.5437562892548</v>
      </c>
      <c r="R103" s="24" cm="1">
        <f t="array" aca="1" ref="R103" ca="1">_xll.RiskGamma($B$18,1/$C$18)</f>
        <v>100</v>
      </c>
      <c r="S103" s="7" cm="1">
        <f t="array" aca="1" ref="S103" ca="1">_xll.RiskUniform($B$21,$C$21)</f>
        <v>20</v>
      </c>
      <c r="T103" s="7">
        <f t="shared" ca="1" si="31"/>
        <v>7133.5437562892548</v>
      </c>
      <c r="U103" s="7">
        <f t="shared" ca="1" si="14"/>
        <v>100</v>
      </c>
      <c r="V103" s="6">
        <f t="shared" ca="1" si="40"/>
        <v>7353.5437562892548</v>
      </c>
      <c r="W103" s="6">
        <f t="shared" si="16"/>
        <v>120</v>
      </c>
      <c r="X103" s="6">
        <f t="shared" ca="1" si="1"/>
        <v>7473.5437562892548</v>
      </c>
      <c r="Y103" s="6">
        <f t="shared" ca="1" si="2"/>
        <v>220</v>
      </c>
      <c r="Z103" s="7">
        <f t="shared" ca="1" si="3"/>
        <v>7473.5437562892548</v>
      </c>
      <c r="AA103" s="94" cm="1">
        <f t="array" aca="1" ref="AA103" ca="1">_xll.RiskPert(_xll.RiskSimtable($B$27:$B$28),_xll.RiskSimtable($C$27:$C$28),_xll.RiskSimtable($D$27:$D$28))</f>
        <v>99.666666666666671</v>
      </c>
      <c r="AB103" s="7">
        <f t="shared" ca="1" si="17"/>
        <v>7573.2104229559218</v>
      </c>
      <c r="AC103" s="7">
        <f t="shared" ca="1" si="4"/>
        <v>0</v>
      </c>
      <c r="AD103" s="6" cm="1">
        <f t="array" aca="1" ref="AD103" ca="1">IF(MOD(ROW()-42, 8) = 0,INDEX(AB:AB,ROW()),INDEX(AF:AF,ROW()-1))</f>
        <v>7698.2104229559218</v>
      </c>
      <c r="AE103" s="16" cm="1">
        <f t="array" aca="1" ref="AE103" ca="1">_xll.RiskUniform($B$30,$D$30)</f>
        <v>25</v>
      </c>
      <c r="AF103" s="6">
        <f t="shared" ca="1" si="32"/>
        <v>7723.2104229559218</v>
      </c>
      <c r="AG103" s="6">
        <f t="shared" ca="1" si="5"/>
        <v>224.66666666666697</v>
      </c>
      <c r="AH103" s="35" t="str">
        <f t="shared" ca="1" si="6"/>
        <v>Not Yet</v>
      </c>
      <c r="AI103" s="60">
        <f t="shared" ca="1" si="18"/>
        <v>1523.2104229559218</v>
      </c>
      <c r="AJ103" s="47" cm="1">
        <f t="array" aca="1" ref="AJ103" ca="1">_xll.RiskBernoulli(0.02)</f>
        <v>0.02</v>
      </c>
      <c r="AK103" s="50">
        <f t="shared" ca="1" si="19"/>
        <v>1523.2104229559218</v>
      </c>
      <c r="AL103" s="50">
        <f t="shared" ca="1" si="7"/>
        <v>660</v>
      </c>
      <c r="AM103" s="50">
        <f t="shared" ca="1" si="8"/>
        <v>100</v>
      </c>
      <c r="AN103" s="50">
        <f t="shared" ca="1" si="9"/>
        <v>220</v>
      </c>
      <c r="AO103" s="51">
        <f t="shared" ca="1" si="10"/>
        <v>224.66666666666697</v>
      </c>
      <c r="AP103" s="50">
        <f t="shared" ca="1" si="11"/>
        <v>0.02</v>
      </c>
      <c r="AQ103" s="50" t="str">
        <f t="shared" ca="1" si="20"/>
        <v/>
      </c>
      <c r="AR103" s="50">
        <f t="shared" ca="1" si="21"/>
        <v>1523.2104229559216</v>
      </c>
    </row>
    <row r="104" spans="2:44" x14ac:dyDescent="0.25">
      <c r="B104" s="34">
        <v>63</v>
      </c>
      <c r="C104" s="35" cm="1">
        <f t="array" aca="1" ref="C104" ca="1">_xll.RiskGamma(1,1/$B$5)</f>
        <v>100</v>
      </c>
      <c r="D104" s="35">
        <f t="shared" ca="1" si="22"/>
        <v>6300</v>
      </c>
      <c r="E104" s="6">
        <f t="shared" ca="1" si="23"/>
        <v>6920</v>
      </c>
      <c r="F104" s="34" cm="1">
        <f t="array" aca="1" ref="F104" ca="1">_xll.RiskPert($B$8,$E$8,$D$8)</f>
        <v>50</v>
      </c>
      <c r="G104" s="6">
        <f t="shared" ca="1" si="24"/>
        <v>6970</v>
      </c>
      <c r="H104" s="6">
        <f t="shared" ca="1" si="12"/>
        <v>670</v>
      </c>
      <c r="I104" s="7">
        <f t="shared" ca="1" si="25"/>
        <v>6970</v>
      </c>
      <c r="J104" s="7" cm="1">
        <f t="array" aca="1" ref="J104" ca="1">_xll.RiskUniform($B$12,$D$12)</f>
        <v>60</v>
      </c>
      <c r="K104" s="7">
        <f t="shared" ca="1" si="26"/>
        <v>7030</v>
      </c>
      <c r="L104" s="7">
        <f t="shared" ca="1" si="27"/>
        <v>0</v>
      </c>
      <c r="M104" s="6">
        <f t="shared" ca="1" si="33"/>
        <v>7030</v>
      </c>
      <c r="N104" s="6" cm="1">
        <f t="array" aca="1" ref="N104" ca="1">_xll.RiskWeibull($B$15,$C$15)</f>
        <v>93.543756289254645</v>
      </c>
      <c r="O104" s="6">
        <f t="shared" ca="1" si="29"/>
        <v>7123.5437562892548</v>
      </c>
      <c r="P104" s="6">
        <f t="shared" ca="1" si="13"/>
        <v>0</v>
      </c>
      <c r="Q104" s="26">
        <f t="shared" ca="1" si="30"/>
        <v>7123.5437562892548</v>
      </c>
      <c r="R104" s="24" cm="1">
        <f t="array" aca="1" ref="R104" ca="1">_xll.RiskGamma($B$18,1/$C$18)</f>
        <v>100</v>
      </c>
      <c r="S104" s="7" cm="1">
        <f t="array" aca="1" ref="S104" ca="1">_xll.RiskUniform($B$21,$C$21)</f>
        <v>20</v>
      </c>
      <c r="T104" s="7">
        <f t="shared" ca="1" si="31"/>
        <v>7243.5437562892548</v>
      </c>
      <c r="U104" s="7">
        <f t="shared" ca="1" si="14"/>
        <v>100</v>
      </c>
      <c r="V104" s="6">
        <f t="shared" ca="1" si="40"/>
        <v>7353.5437562892548</v>
      </c>
      <c r="W104" s="6">
        <f t="shared" si="16"/>
        <v>120</v>
      </c>
      <c r="X104" s="6">
        <f t="shared" ca="1" si="1"/>
        <v>7473.5437562892548</v>
      </c>
      <c r="Y104" s="6">
        <f t="shared" ca="1" si="2"/>
        <v>110</v>
      </c>
      <c r="Z104" s="7">
        <f t="shared" ca="1" si="3"/>
        <v>7473.5437562892548</v>
      </c>
      <c r="AA104" s="94" cm="1">
        <f t="array" aca="1" ref="AA104" ca="1">_xll.RiskPert(_xll.RiskSimtable($B$27:$B$28),_xll.RiskSimtable($C$27:$C$28),_xll.RiskSimtable($D$27:$D$28))</f>
        <v>99.666666666666671</v>
      </c>
      <c r="AB104" s="7">
        <f t="shared" ca="1" si="17"/>
        <v>7573.2104229559218</v>
      </c>
      <c r="AC104" s="7">
        <f t="shared" ca="1" si="4"/>
        <v>0</v>
      </c>
      <c r="AD104" s="6" cm="1">
        <f t="array" aca="1" ref="AD104" ca="1">IF(MOD(ROW()-42, 8) = 0,INDEX(AB:AB,ROW()),INDEX(AF:AF,ROW()-1))</f>
        <v>7723.2104229559218</v>
      </c>
      <c r="AE104" s="16" cm="1">
        <f t="array" aca="1" ref="AE104" ca="1">_xll.RiskUniform($B$30,$D$30)</f>
        <v>25</v>
      </c>
      <c r="AF104" s="6">
        <f t="shared" ca="1" si="32"/>
        <v>7748.2104229559218</v>
      </c>
      <c r="AG104" s="6">
        <f t="shared" ca="1" si="5"/>
        <v>249.66666666666697</v>
      </c>
      <c r="AH104" s="35" t="str">
        <f t="shared" ca="1" si="6"/>
        <v>Not Yet</v>
      </c>
      <c r="AI104" s="60">
        <f t="shared" ca="1" si="18"/>
        <v>1448.2104229559218</v>
      </c>
      <c r="AJ104" s="47" cm="1">
        <f t="array" aca="1" ref="AJ104" ca="1">_xll.RiskBernoulli(0.02)</f>
        <v>0.02</v>
      </c>
      <c r="AK104" s="50">
        <f t="shared" ca="1" si="19"/>
        <v>1448.2104229559218</v>
      </c>
      <c r="AL104" s="50">
        <f t="shared" ca="1" si="7"/>
        <v>670</v>
      </c>
      <c r="AM104" s="50">
        <f t="shared" ca="1" si="8"/>
        <v>100</v>
      </c>
      <c r="AN104" s="50">
        <f t="shared" ca="1" si="9"/>
        <v>110</v>
      </c>
      <c r="AO104" s="51">
        <f t="shared" ca="1" si="10"/>
        <v>249.66666666666697</v>
      </c>
      <c r="AP104" s="50">
        <f t="shared" ca="1" si="11"/>
        <v>0.02</v>
      </c>
      <c r="AQ104" s="50" t="str">
        <f t="shared" ca="1" si="20"/>
        <v/>
      </c>
      <c r="AR104" s="50">
        <f t="shared" ca="1" si="21"/>
        <v>1448.2104229559216</v>
      </c>
    </row>
    <row r="105" spans="2:44" x14ac:dyDescent="0.25">
      <c r="B105" s="34">
        <v>64</v>
      </c>
      <c r="C105" s="35" cm="1">
        <f t="array" aca="1" ref="C105" ca="1">_xll.RiskGamma(1,1/$B$5)</f>
        <v>100</v>
      </c>
      <c r="D105" s="35">
        <f t="shared" ca="1" si="22"/>
        <v>6400</v>
      </c>
      <c r="E105" s="6">
        <f t="shared" ca="1" si="23"/>
        <v>7030</v>
      </c>
      <c r="F105" s="34" cm="1">
        <f t="array" aca="1" ref="F105" ca="1">_xll.RiskPert($B$8,$E$8,$D$8)</f>
        <v>50</v>
      </c>
      <c r="G105" s="6">
        <f t="shared" ca="1" si="24"/>
        <v>7080</v>
      </c>
      <c r="H105" s="6">
        <f t="shared" ca="1" si="12"/>
        <v>680</v>
      </c>
      <c r="I105" s="7">
        <f t="shared" ca="1" si="25"/>
        <v>7080</v>
      </c>
      <c r="J105" s="7" cm="1">
        <f t="array" aca="1" ref="J105" ca="1">_xll.RiskUniform($B$12,$D$12)</f>
        <v>60</v>
      </c>
      <c r="K105" s="7">
        <f t="shared" ca="1" si="26"/>
        <v>7140</v>
      </c>
      <c r="L105" s="7">
        <f t="shared" ca="1" si="27"/>
        <v>0</v>
      </c>
      <c r="M105" s="6">
        <f t="shared" ca="1" si="33"/>
        <v>7140</v>
      </c>
      <c r="N105" s="6" cm="1">
        <f t="array" aca="1" ref="N105" ca="1">_xll.RiskWeibull($B$15,$C$15)</f>
        <v>93.543756289254645</v>
      </c>
      <c r="O105" s="6">
        <f t="shared" ca="1" si="29"/>
        <v>7233.5437562892548</v>
      </c>
      <c r="P105" s="6">
        <f t="shared" ca="1" si="13"/>
        <v>0</v>
      </c>
      <c r="Q105" s="26">
        <f t="shared" ca="1" si="30"/>
        <v>7233.5437562892548</v>
      </c>
      <c r="R105" s="24" cm="1">
        <f t="array" aca="1" ref="R105" ca="1">_xll.RiskGamma($B$18,1/$C$18)</f>
        <v>100</v>
      </c>
      <c r="S105" s="7" cm="1">
        <f t="array" aca="1" ref="S105" ca="1">_xll.RiskUniform($B$21,$C$21)</f>
        <v>20</v>
      </c>
      <c r="T105" s="7">
        <f t="shared" ca="1" si="31"/>
        <v>7353.5437562892548</v>
      </c>
      <c r="U105" s="7">
        <f t="shared" ca="1" si="14"/>
        <v>100</v>
      </c>
      <c r="V105" s="6">
        <f t="shared" ca="1" si="40"/>
        <v>7353.5437562892548</v>
      </c>
      <c r="W105" s="6">
        <f t="shared" si="16"/>
        <v>120</v>
      </c>
      <c r="X105" s="6">
        <f t="shared" ca="1" si="1"/>
        <v>7473.5437562892548</v>
      </c>
      <c r="Y105" s="6">
        <f t="shared" ca="1" si="2"/>
        <v>0</v>
      </c>
      <c r="Z105" s="7">
        <f t="shared" ca="1" si="3"/>
        <v>7473.5437562892548</v>
      </c>
      <c r="AA105" s="94" cm="1">
        <f t="array" aca="1" ref="AA105" ca="1">_xll.RiskPert(_xll.RiskSimtable($B$27:$B$28),_xll.RiskSimtable($C$27:$C$28),_xll.RiskSimtable($D$27:$D$28))</f>
        <v>99.666666666666671</v>
      </c>
      <c r="AB105" s="7">
        <f t="shared" ca="1" si="17"/>
        <v>7573.2104229559218</v>
      </c>
      <c r="AC105" s="7">
        <f t="shared" ca="1" si="4"/>
        <v>0</v>
      </c>
      <c r="AD105" s="6" cm="1">
        <f t="array" aca="1" ref="AD105" ca="1">IF(MOD(ROW()-42, 8) = 0,INDEX(AB:AB,ROW()),INDEX(AF:AF,ROW()-1))</f>
        <v>7748.2104229559218</v>
      </c>
      <c r="AE105" s="16" cm="1">
        <f t="array" aca="1" ref="AE105" ca="1">_xll.RiskUniform($B$30,$D$30)</f>
        <v>25</v>
      </c>
      <c r="AF105" s="6">
        <f t="shared" ca="1" si="32"/>
        <v>7773.2104229559218</v>
      </c>
      <c r="AG105" s="6">
        <f t="shared" ca="1" si="5"/>
        <v>274.66666666666697</v>
      </c>
      <c r="AH105" s="35" t="str">
        <f t="shared" ca="1" si="6"/>
        <v>Not Yet</v>
      </c>
      <c r="AI105" s="60">
        <f t="shared" ca="1" si="18"/>
        <v>1373.2104229559218</v>
      </c>
      <c r="AJ105" s="47" cm="1">
        <f t="array" aca="1" ref="AJ105" ca="1">_xll.RiskBernoulli(0.02)</f>
        <v>0.02</v>
      </c>
      <c r="AK105" s="52">
        <f t="shared" ca="1" si="19"/>
        <v>1373.2104229559218</v>
      </c>
      <c r="AL105" s="52">
        <f t="shared" ca="1" si="7"/>
        <v>680</v>
      </c>
      <c r="AM105" s="52">
        <f t="shared" ca="1" si="8"/>
        <v>100</v>
      </c>
      <c r="AN105" s="52">
        <f t="shared" ca="1" si="9"/>
        <v>0</v>
      </c>
      <c r="AO105" s="53">
        <f t="shared" ca="1" si="10"/>
        <v>274.66666666666697</v>
      </c>
      <c r="AP105" s="52">
        <f t="shared" ca="1" si="11"/>
        <v>0.02</v>
      </c>
      <c r="AQ105" s="52">
        <f t="shared" ca="1" si="20"/>
        <v>1</v>
      </c>
      <c r="AR105" s="52">
        <f t="shared" ca="1" si="21"/>
        <v>1373.2104229559216</v>
      </c>
    </row>
    <row r="106" spans="2:44" x14ac:dyDescent="0.25">
      <c r="B106" s="34">
        <v>65</v>
      </c>
      <c r="C106" s="35" cm="1">
        <f t="array" aca="1" ref="C106" ca="1">_xll.RiskGamma(1,1/$B$5)</f>
        <v>100</v>
      </c>
      <c r="D106" s="35">
        <f t="shared" ca="1" si="22"/>
        <v>6500</v>
      </c>
      <c r="E106" s="6">
        <f t="shared" ca="1" si="23"/>
        <v>7140</v>
      </c>
      <c r="F106" s="34" cm="1">
        <f t="array" aca="1" ref="F106" ca="1">_xll.RiskPert($B$8,$E$8,$D$8)</f>
        <v>50</v>
      </c>
      <c r="G106" s="6">
        <f t="shared" ca="1" si="24"/>
        <v>7190</v>
      </c>
      <c r="H106" s="6">
        <f t="shared" ca="1" si="12"/>
        <v>690</v>
      </c>
      <c r="I106" s="7">
        <f t="shared" ca="1" si="25"/>
        <v>7190</v>
      </c>
      <c r="J106" s="7" cm="1">
        <f t="array" aca="1" ref="J106" ca="1">_xll.RiskUniform($B$12,$D$12)</f>
        <v>60</v>
      </c>
      <c r="K106" s="7">
        <f t="shared" ca="1" si="26"/>
        <v>7250</v>
      </c>
      <c r="L106" s="7">
        <f t="shared" ca="1" si="27"/>
        <v>0</v>
      </c>
      <c r="M106" s="6">
        <f t="shared" ca="1" si="33"/>
        <v>7250</v>
      </c>
      <c r="N106" s="6" cm="1">
        <f t="array" aca="1" ref="N106" ca="1">_xll.RiskWeibull($B$15,$C$15)</f>
        <v>93.543756289254645</v>
      </c>
      <c r="O106" s="6">
        <f t="shared" ca="1" si="29"/>
        <v>7343.5437562892548</v>
      </c>
      <c r="P106" s="6">
        <f t="shared" ca="1" si="13"/>
        <v>0</v>
      </c>
      <c r="Q106" s="26">
        <f t="shared" ca="1" si="30"/>
        <v>7343.5437562892548</v>
      </c>
      <c r="R106" s="24" cm="1">
        <f t="array" aca="1" ref="R106" ca="1">_xll.RiskGamma($B$18,1/$C$18)</f>
        <v>100</v>
      </c>
      <c r="S106" s="7" cm="1">
        <f t="array" aca="1" ref="S106" ca="1">_xll.RiskUniform($B$21,$C$21)</f>
        <v>20</v>
      </c>
      <c r="T106" s="7">
        <f t="shared" ca="1" si="31"/>
        <v>7463.5437562892548</v>
      </c>
      <c r="U106" s="7">
        <f t="shared" ca="1" si="14"/>
        <v>100</v>
      </c>
      <c r="V106" s="6">
        <f ca="1">$T$113</f>
        <v>8233.5437562892548</v>
      </c>
      <c r="W106" s="6">
        <f t="shared" si="16"/>
        <v>120</v>
      </c>
      <c r="X106" s="6">
        <f t="shared" ref="X106:X145" ca="1" si="41">W106+V106</f>
        <v>8353.5437562892548</v>
      </c>
      <c r="Y106" s="6">
        <f t="shared" ref="Y106:Y145" ca="1" si="42">V106-T106</f>
        <v>770</v>
      </c>
      <c r="Z106" s="7">
        <f t="shared" ref="Z106:Z145" ca="1" si="43">X106</f>
        <v>8353.5437562892548</v>
      </c>
      <c r="AA106" s="94" cm="1">
        <f t="array" aca="1" ref="AA106" ca="1">_xll.RiskPert(_xll.RiskSimtable($B$27:$B$28),_xll.RiskSimtable($C$27:$C$28),_xll.RiskSimtable($D$27:$D$28))</f>
        <v>99.666666666666671</v>
      </c>
      <c r="AB106" s="7">
        <f t="shared" ca="1" si="17"/>
        <v>8453.2104229559209</v>
      </c>
      <c r="AC106" s="7">
        <f t="shared" ref="AC106:AC145" ca="1" si="44">Z106-X106</f>
        <v>0</v>
      </c>
      <c r="AD106" s="6" cm="1">
        <f t="array" aca="1" ref="AD106" ca="1">IF(MOD(ROW()-42, 8) = 0,INDEX(AB:AB,ROW()),INDEX(AF:AF,ROW()-1))</f>
        <v>8453.2104229559209</v>
      </c>
      <c r="AE106" s="16" cm="1">
        <f t="array" aca="1" ref="AE106" ca="1">_xll.RiskUniform($B$30,$D$30)</f>
        <v>25</v>
      </c>
      <c r="AF106" s="6">
        <f t="shared" ca="1" si="32"/>
        <v>8478.2104229559209</v>
      </c>
      <c r="AG106" s="6">
        <f t="shared" ref="AG106:AG145" ca="1" si="45">AD106-X106</f>
        <v>99.66666666666606</v>
      </c>
      <c r="AH106" s="35" t="str">
        <f t="shared" ref="AH106:AH145" ca="1" si="46">IF(AF106&gt;$B$37,"Stop,Reached","Not Yet")</f>
        <v>Not Yet</v>
      </c>
      <c r="AI106" s="60">
        <f t="shared" ca="1" si="18"/>
        <v>1978.2104229559209</v>
      </c>
      <c r="AJ106" s="47" cm="1">
        <f t="array" aca="1" ref="AJ106" ca="1">_xll.RiskBernoulli(0.02)</f>
        <v>0.02</v>
      </c>
      <c r="AK106" s="48">
        <f t="shared" ca="1" si="19"/>
        <v>1978.2104229559209</v>
      </c>
      <c r="AL106" s="48">
        <f t="shared" ref="AL106:AL145" ca="1" si="47">IF(AF106&gt;10080,"",H106)</f>
        <v>690</v>
      </c>
      <c r="AM106" s="48">
        <f t="shared" ref="AM106:AM145" ca="1" si="48">IF(AF106&gt;10080,"",U106)</f>
        <v>100</v>
      </c>
      <c r="AN106" s="48">
        <f t="shared" ref="AN106:AN145" ca="1" si="49">IF(AF106&gt;10080,"",Y106)</f>
        <v>770</v>
      </c>
      <c r="AO106" s="49">
        <f t="shared" ref="AO106:AO145" ca="1" si="50">IF(AF106&gt;10080,"",AG106)</f>
        <v>99.66666666666606</v>
      </c>
      <c r="AP106" s="50">
        <f t="shared" ref="AP106:AP145" ca="1" si="51">IF(AF106&gt;10080,"",AJ106)</f>
        <v>0.02</v>
      </c>
      <c r="AQ106" s="48" t="str">
        <f t="shared" ca="1" si="20"/>
        <v/>
      </c>
      <c r="AR106" s="48">
        <f t="shared" ca="1" si="21"/>
        <v>1978.2104229559206</v>
      </c>
    </row>
    <row r="107" spans="2:44" x14ac:dyDescent="0.25">
      <c r="B107" s="34">
        <v>66</v>
      </c>
      <c r="C107" s="35" cm="1">
        <f t="array" aca="1" ref="C107" ca="1">_xll.RiskGamma(1,1/$B$5)</f>
        <v>100</v>
      </c>
      <c r="D107" s="35">
        <f t="shared" ca="1" si="22"/>
        <v>6600</v>
      </c>
      <c r="E107" s="6">
        <f t="shared" ca="1" si="23"/>
        <v>7250</v>
      </c>
      <c r="F107" s="34" cm="1">
        <f t="array" aca="1" ref="F107" ca="1">_xll.RiskPert($B$8,$E$8,$D$8)</f>
        <v>50</v>
      </c>
      <c r="G107" s="6">
        <f t="shared" ca="1" si="24"/>
        <v>7300</v>
      </c>
      <c r="H107" s="6">
        <f t="shared" ref="H107:H145" ca="1" si="52">G107-D107</f>
        <v>700</v>
      </c>
      <c r="I107" s="7">
        <f t="shared" ca="1" si="25"/>
        <v>7300</v>
      </c>
      <c r="J107" s="7" cm="1">
        <f t="array" aca="1" ref="J107" ca="1">_xll.RiskUniform($B$12,$D$12)</f>
        <v>60</v>
      </c>
      <c r="K107" s="7">
        <f t="shared" ca="1" si="26"/>
        <v>7360</v>
      </c>
      <c r="L107" s="7">
        <f t="shared" ca="1" si="27"/>
        <v>0</v>
      </c>
      <c r="M107" s="6">
        <f t="shared" ca="1" si="33"/>
        <v>7360</v>
      </c>
      <c r="N107" s="6" cm="1">
        <f t="array" aca="1" ref="N107" ca="1">_xll.RiskWeibull($B$15,$C$15)</f>
        <v>93.543756289254645</v>
      </c>
      <c r="O107" s="6">
        <f t="shared" ca="1" si="29"/>
        <v>7453.5437562892548</v>
      </c>
      <c r="P107" s="6">
        <f t="shared" ref="P107:P145" ca="1" si="53">M107-K107</f>
        <v>0</v>
      </c>
      <c r="Q107" s="26">
        <f t="shared" ca="1" si="30"/>
        <v>7453.5437562892548</v>
      </c>
      <c r="R107" s="24" cm="1">
        <f t="array" aca="1" ref="R107" ca="1">_xll.RiskGamma($B$18,1/$C$18)</f>
        <v>100</v>
      </c>
      <c r="S107" s="7" cm="1">
        <f t="array" aca="1" ref="S107" ca="1">_xll.RiskUniform($B$21,$C$21)</f>
        <v>20</v>
      </c>
      <c r="T107" s="7">
        <f t="shared" ca="1" si="31"/>
        <v>7573.5437562892548</v>
      </c>
      <c r="U107" s="7">
        <f t="shared" ref="U107:U145" ca="1" si="54">Q107+R107-O107</f>
        <v>100</v>
      </c>
      <c r="V107" s="6">
        <f t="shared" ref="V107:V113" ca="1" si="55">$T$113</f>
        <v>8233.5437562892548</v>
      </c>
      <c r="W107" s="6">
        <f t="shared" ref="W107:W145" si="56">$F$24</f>
        <v>120</v>
      </c>
      <c r="X107" s="6">
        <f t="shared" ca="1" si="41"/>
        <v>8353.5437562892548</v>
      </c>
      <c r="Y107" s="6">
        <f t="shared" ca="1" si="42"/>
        <v>660</v>
      </c>
      <c r="Z107" s="7">
        <f t="shared" ca="1" si="43"/>
        <v>8353.5437562892548</v>
      </c>
      <c r="AA107" s="94" cm="1">
        <f t="array" aca="1" ref="AA107" ca="1">_xll.RiskPert(_xll.RiskSimtable($B$27:$B$28),_xll.RiskSimtable($C$27:$C$28),_xll.RiskSimtable($D$27:$D$28))</f>
        <v>99.666666666666671</v>
      </c>
      <c r="AB107" s="7">
        <f t="shared" ref="AB107:AB145" ca="1" si="57">AA107+Z107</f>
        <v>8453.2104229559209</v>
      </c>
      <c r="AC107" s="7">
        <f t="shared" ca="1" si="44"/>
        <v>0</v>
      </c>
      <c r="AD107" s="6" cm="1">
        <f t="array" aca="1" ref="AD107" ca="1">IF(MOD(ROW()-42, 8) = 0,INDEX(AB:AB,ROW()),INDEX(AF:AF,ROW()-1))</f>
        <v>8478.2104229559209</v>
      </c>
      <c r="AE107" s="16" cm="1">
        <f t="array" aca="1" ref="AE107" ca="1">_xll.RiskUniform($B$30,$D$30)</f>
        <v>25</v>
      </c>
      <c r="AF107" s="6">
        <f t="shared" ca="1" si="32"/>
        <v>8503.2104229559209</v>
      </c>
      <c r="AG107" s="6">
        <f t="shared" ca="1" si="45"/>
        <v>124.66666666666606</v>
      </c>
      <c r="AH107" s="35" t="str">
        <f t="shared" ca="1" si="46"/>
        <v>Not Yet</v>
      </c>
      <c r="AI107" s="60">
        <f t="shared" ref="AI107:AI145" ca="1" si="58">AF107-D107</f>
        <v>1903.2104229559209</v>
      </c>
      <c r="AJ107" s="47" cm="1">
        <f t="array" aca="1" ref="AJ107" ca="1">_xll.RiskBernoulli(0.02)</f>
        <v>0.02</v>
      </c>
      <c r="AK107" s="50">
        <f t="shared" ref="AK107:AK145" ca="1" si="59">IF(AF107&gt;10080,"",AI107)</f>
        <v>1903.2104229559209</v>
      </c>
      <c r="AL107" s="50">
        <f t="shared" ca="1" si="47"/>
        <v>700</v>
      </c>
      <c r="AM107" s="50">
        <f t="shared" ca="1" si="48"/>
        <v>100</v>
      </c>
      <c r="AN107" s="50">
        <f t="shared" ca="1" si="49"/>
        <v>660</v>
      </c>
      <c r="AO107" s="51">
        <f t="shared" ca="1" si="50"/>
        <v>124.66666666666606</v>
      </c>
      <c r="AP107" s="50">
        <f t="shared" ca="1" si="51"/>
        <v>0.02</v>
      </c>
      <c r="AQ107" s="50" t="str">
        <f t="shared" ref="AQ107:AQ121" ca="1" si="60">IF(AK107&lt;=1440,1,"")</f>
        <v/>
      </c>
      <c r="AR107" s="50">
        <f t="shared" ref="AR107:AR145" ca="1" si="61">H107+J107+L107+N107+P107+U107+W107+Y107+S107+AC107+AE107+AG107</f>
        <v>1903.2104229559206</v>
      </c>
    </row>
    <row r="108" spans="2:44" x14ac:dyDescent="0.25">
      <c r="B108" s="34">
        <v>67</v>
      </c>
      <c r="C108" s="35" cm="1">
        <f t="array" aca="1" ref="C108" ca="1">_xll.RiskGamma(1,1/$B$5)</f>
        <v>100</v>
      </c>
      <c r="D108" s="35">
        <f t="shared" ref="D108:D145" ca="1" si="62">D107+C108</f>
        <v>6700</v>
      </c>
      <c r="E108" s="6">
        <f t="shared" ref="E108:E145" ca="1" si="63">MAX(K107,D108)</f>
        <v>7360</v>
      </c>
      <c r="F108" s="34" cm="1">
        <f t="array" aca="1" ref="F108" ca="1">_xll.RiskPert($B$8,$E$8,$D$8)</f>
        <v>50</v>
      </c>
      <c r="G108" s="6">
        <f t="shared" ref="G108:G145" ca="1" si="64">F108+E108</f>
        <v>7410</v>
      </c>
      <c r="H108" s="6">
        <f t="shared" ca="1" si="52"/>
        <v>710</v>
      </c>
      <c r="I108" s="7">
        <f t="shared" ref="I108:I145" ca="1" si="65">G108</f>
        <v>7410</v>
      </c>
      <c r="J108" s="7" cm="1">
        <f t="array" aca="1" ref="J108" ca="1">_xll.RiskUniform($B$12,$D$12)</f>
        <v>60</v>
      </c>
      <c r="K108" s="7">
        <f t="shared" ref="K108:K145" ca="1" si="66">J108+I108</f>
        <v>7470</v>
      </c>
      <c r="L108" s="7">
        <f t="shared" ref="L108:L145" ca="1" si="67">I108-G108</f>
        <v>0</v>
      </c>
      <c r="M108" s="6">
        <f t="shared" ca="1" si="33"/>
        <v>7470</v>
      </c>
      <c r="N108" s="6" cm="1">
        <f t="array" aca="1" ref="N108" ca="1">_xll.RiskWeibull($B$15,$C$15)</f>
        <v>93.543756289254645</v>
      </c>
      <c r="O108" s="6">
        <f t="shared" ref="O108:O145" ca="1" si="68">N108+M108</f>
        <v>7563.5437562892548</v>
      </c>
      <c r="P108" s="6">
        <f t="shared" ca="1" si="53"/>
        <v>0</v>
      </c>
      <c r="Q108" s="26">
        <f t="shared" ref="Q108:Q145" ca="1" si="69">O108</f>
        <v>7563.5437562892548</v>
      </c>
      <c r="R108" s="24" cm="1">
        <f t="array" aca="1" ref="R108" ca="1">_xll.RiskGamma($B$18,1/$C$18)</f>
        <v>100</v>
      </c>
      <c r="S108" s="7" cm="1">
        <f t="array" aca="1" ref="S108" ca="1">_xll.RiskUniform($B$21,$C$21)</f>
        <v>20</v>
      </c>
      <c r="T108" s="7">
        <f t="shared" ref="T108:T145" ca="1" si="70">S108+R108+Q108</f>
        <v>7683.5437562892548</v>
      </c>
      <c r="U108" s="7">
        <f t="shared" ca="1" si="54"/>
        <v>100</v>
      </c>
      <c r="V108" s="6">
        <f t="shared" ca="1" si="55"/>
        <v>8233.5437562892548</v>
      </c>
      <c r="W108" s="6">
        <f t="shared" si="56"/>
        <v>120</v>
      </c>
      <c r="X108" s="6">
        <f t="shared" ca="1" si="41"/>
        <v>8353.5437562892548</v>
      </c>
      <c r="Y108" s="6">
        <f t="shared" ca="1" si="42"/>
        <v>550</v>
      </c>
      <c r="Z108" s="7">
        <f t="shared" ca="1" si="43"/>
        <v>8353.5437562892548</v>
      </c>
      <c r="AA108" s="94" cm="1">
        <f t="array" aca="1" ref="AA108" ca="1">_xll.RiskPert(_xll.RiskSimtable($B$27:$B$28),_xll.RiskSimtable($C$27:$C$28),_xll.RiskSimtable($D$27:$D$28))</f>
        <v>99.666666666666671</v>
      </c>
      <c r="AB108" s="7">
        <f t="shared" ca="1" si="57"/>
        <v>8453.2104229559209</v>
      </c>
      <c r="AC108" s="7">
        <f t="shared" ca="1" si="44"/>
        <v>0</v>
      </c>
      <c r="AD108" s="6" cm="1">
        <f t="array" aca="1" ref="AD108" ca="1">IF(MOD(ROW()-42, 8) = 0,INDEX(AB:AB,ROW()),INDEX(AF:AF,ROW()-1))</f>
        <v>8503.2104229559209</v>
      </c>
      <c r="AE108" s="16" cm="1">
        <f t="array" aca="1" ref="AE108" ca="1">_xll.RiskUniform($B$30,$D$30)</f>
        <v>25</v>
      </c>
      <c r="AF108" s="6">
        <f t="shared" ref="AF108:AF145" ca="1" si="71">AE108+AD108</f>
        <v>8528.2104229559209</v>
      </c>
      <c r="AG108" s="6">
        <f t="shared" ca="1" si="45"/>
        <v>149.66666666666606</v>
      </c>
      <c r="AH108" s="35" t="str">
        <f t="shared" ca="1" si="46"/>
        <v>Not Yet</v>
      </c>
      <c r="AI108" s="60">
        <f t="shared" ca="1" si="58"/>
        <v>1828.2104229559209</v>
      </c>
      <c r="AJ108" s="47" cm="1">
        <f t="array" aca="1" ref="AJ108" ca="1">_xll.RiskBernoulli(0.02)</f>
        <v>0.02</v>
      </c>
      <c r="AK108" s="50">
        <f t="shared" ca="1" si="59"/>
        <v>1828.2104229559209</v>
      </c>
      <c r="AL108" s="50">
        <f t="shared" ca="1" si="47"/>
        <v>710</v>
      </c>
      <c r="AM108" s="50">
        <f t="shared" ca="1" si="48"/>
        <v>100</v>
      </c>
      <c r="AN108" s="50">
        <f t="shared" ca="1" si="49"/>
        <v>550</v>
      </c>
      <c r="AO108" s="51">
        <f t="shared" ca="1" si="50"/>
        <v>149.66666666666606</v>
      </c>
      <c r="AP108" s="50">
        <f t="shared" ca="1" si="51"/>
        <v>0.02</v>
      </c>
      <c r="AQ108" s="50" t="str">
        <f t="shared" ca="1" si="60"/>
        <v/>
      </c>
      <c r="AR108" s="50">
        <f t="shared" ca="1" si="61"/>
        <v>1828.2104229559206</v>
      </c>
    </row>
    <row r="109" spans="2:44" x14ac:dyDescent="0.25">
      <c r="B109" s="34">
        <v>68</v>
      </c>
      <c r="C109" s="35" cm="1">
        <f t="array" aca="1" ref="C109" ca="1">_xll.RiskGamma(1,1/$B$5)</f>
        <v>100</v>
      </c>
      <c r="D109" s="35">
        <f t="shared" ca="1" si="62"/>
        <v>6800</v>
      </c>
      <c r="E109" s="6">
        <f t="shared" ca="1" si="63"/>
        <v>7470</v>
      </c>
      <c r="F109" s="34" cm="1">
        <f t="array" aca="1" ref="F109" ca="1">_xll.RiskPert($B$8,$E$8,$D$8)</f>
        <v>50</v>
      </c>
      <c r="G109" s="6">
        <f t="shared" ca="1" si="64"/>
        <v>7520</v>
      </c>
      <c r="H109" s="6">
        <f t="shared" ca="1" si="52"/>
        <v>720</v>
      </c>
      <c r="I109" s="7">
        <f t="shared" ca="1" si="65"/>
        <v>7520</v>
      </c>
      <c r="J109" s="7" cm="1">
        <f t="array" aca="1" ref="J109" ca="1">_xll.RiskUniform($B$12,$D$12)</f>
        <v>60</v>
      </c>
      <c r="K109" s="7">
        <f t="shared" ca="1" si="66"/>
        <v>7580</v>
      </c>
      <c r="L109" s="7">
        <f t="shared" ca="1" si="67"/>
        <v>0</v>
      </c>
      <c r="M109" s="6">
        <f t="shared" ca="1" si="33"/>
        <v>7580</v>
      </c>
      <c r="N109" s="6" cm="1">
        <f t="array" aca="1" ref="N109" ca="1">_xll.RiskWeibull($B$15,$C$15)</f>
        <v>93.543756289254645</v>
      </c>
      <c r="O109" s="6">
        <f t="shared" ca="1" si="68"/>
        <v>7673.5437562892548</v>
      </c>
      <c r="P109" s="6">
        <f t="shared" ca="1" si="53"/>
        <v>0</v>
      </c>
      <c r="Q109" s="26">
        <f t="shared" ca="1" si="69"/>
        <v>7673.5437562892548</v>
      </c>
      <c r="R109" s="24" cm="1">
        <f t="array" aca="1" ref="R109" ca="1">_xll.RiskGamma($B$18,1/$C$18)</f>
        <v>100</v>
      </c>
      <c r="S109" s="7" cm="1">
        <f t="array" aca="1" ref="S109" ca="1">_xll.RiskUniform($B$21,$C$21)</f>
        <v>20</v>
      </c>
      <c r="T109" s="7">
        <f t="shared" ca="1" si="70"/>
        <v>7793.5437562892548</v>
      </c>
      <c r="U109" s="7">
        <f t="shared" ca="1" si="54"/>
        <v>100</v>
      </c>
      <c r="V109" s="6">
        <f t="shared" ca="1" si="55"/>
        <v>8233.5437562892548</v>
      </c>
      <c r="W109" s="6">
        <f t="shared" si="56"/>
        <v>120</v>
      </c>
      <c r="X109" s="6">
        <f t="shared" ca="1" si="41"/>
        <v>8353.5437562892548</v>
      </c>
      <c r="Y109" s="6">
        <f t="shared" ca="1" si="42"/>
        <v>440</v>
      </c>
      <c r="Z109" s="7">
        <f t="shared" ca="1" si="43"/>
        <v>8353.5437562892548</v>
      </c>
      <c r="AA109" s="94" cm="1">
        <f t="array" aca="1" ref="AA109" ca="1">_xll.RiskPert(_xll.RiskSimtable($B$27:$B$28),_xll.RiskSimtable($C$27:$C$28),_xll.RiskSimtable($D$27:$D$28))</f>
        <v>99.666666666666671</v>
      </c>
      <c r="AB109" s="7">
        <f t="shared" ca="1" si="57"/>
        <v>8453.2104229559209</v>
      </c>
      <c r="AC109" s="7">
        <f t="shared" ca="1" si="44"/>
        <v>0</v>
      </c>
      <c r="AD109" s="6" cm="1">
        <f t="array" aca="1" ref="AD109" ca="1">IF(MOD(ROW()-42, 8) = 0,INDEX(AB:AB,ROW()),INDEX(AF:AF,ROW()-1))</f>
        <v>8528.2104229559209</v>
      </c>
      <c r="AE109" s="16" cm="1">
        <f t="array" aca="1" ref="AE109" ca="1">_xll.RiskUniform($B$30,$D$30)</f>
        <v>25</v>
      </c>
      <c r="AF109" s="6">
        <f t="shared" ca="1" si="71"/>
        <v>8553.2104229559209</v>
      </c>
      <c r="AG109" s="6">
        <f t="shared" ca="1" si="45"/>
        <v>174.66666666666606</v>
      </c>
      <c r="AH109" s="35" t="str">
        <f t="shared" ca="1" si="46"/>
        <v>Not Yet</v>
      </c>
      <c r="AI109" s="60">
        <f t="shared" ca="1" si="58"/>
        <v>1753.2104229559209</v>
      </c>
      <c r="AJ109" s="47" cm="1">
        <f t="array" aca="1" ref="AJ109" ca="1">_xll.RiskBernoulli(0.02)</f>
        <v>0.02</v>
      </c>
      <c r="AK109" s="50">
        <f t="shared" ca="1" si="59"/>
        <v>1753.2104229559209</v>
      </c>
      <c r="AL109" s="50">
        <f t="shared" ca="1" si="47"/>
        <v>720</v>
      </c>
      <c r="AM109" s="50">
        <f t="shared" ca="1" si="48"/>
        <v>100</v>
      </c>
      <c r="AN109" s="50">
        <f t="shared" ca="1" si="49"/>
        <v>440</v>
      </c>
      <c r="AO109" s="51">
        <f t="shared" ca="1" si="50"/>
        <v>174.66666666666606</v>
      </c>
      <c r="AP109" s="50">
        <f t="shared" ca="1" si="51"/>
        <v>0.02</v>
      </c>
      <c r="AQ109" s="50" t="str">
        <f t="shared" ca="1" si="60"/>
        <v/>
      </c>
      <c r="AR109" s="50">
        <f t="shared" ca="1" si="61"/>
        <v>1753.2104229559206</v>
      </c>
    </row>
    <row r="110" spans="2:44" x14ac:dyDescent="0.25">
      <c r="B110" s="34">
        <v>69</v>
      </c>
      <c r="C110" s="35" cm="1">
        <f t="array" aca="1" ref="C110" ca="1">_xll.RiskGamma(1,1/$B$5)</f>
        <v>100</v>
      </c>
      <c r="D110" s="35">
        <f t="shared" ca="1" si="62"/>
        <v>6900</v>
      </c>
      <c r="E110" s="6">
        <f t="shared" ca="1" si="63"/>
        <v>7580</v>
      </c>
      <c r="F110" s="34" cm="1">
        <f t="array" aca="1" ref="F110" ca="1">_xll.RiskPert($B$8,$E$8,$D$8)</f>
        <v>50</v>
      </c>
      <c r="G110" s="6">
        <f t="shared" ca="1" si="64"/>
        <v>7630</v>
      </c>
      <c r="H110" s="6">
        <f t="shared" ca="1" si="52"/>
        <v>730</v>
      </c>
      <c r="I110" s="7">
        <f t="shared" ca="1" si="65"/>
        <v>7630</v>
      </c>
      <c r="J110" s="7" cm="1">
        <f t="array" aca="1" ref="J110" ca="1">_xll.RiskUniform($B$12,$D$12)</f>
        <v>60</v>
      </c>
      <c r="K110" s="7">
        <f t="shared" ca="1" si="66"/>
        <v>7690</v>
      </c>
      <c r="L110" s="7">
        <f t="shared" ca="1" si="67"/>
        <v>0</v>
      </c>
      <c r="M110" s="6">
        <f t="shared" ca="1" si="33"/>
        <v>7690</v>
      </c>
      <c r="N110" s="6" cm="1">
        <f t="array" aca="1" ref="N110" ca="1">_xll.RiskWeibull($B$15,$C$15)</f>
        <v>93.543756289254645</v>
      </c>
      <c r="O110" s="6">
        <f t="shared" ca="1" si="68"/>
        <v>7783.5437562892548</v>
      </c>
      <c r="P110" s="6">
        <f t="shared" ca="1" si="53"/>
        <v>0</v>
      </c>
      <c r="Q110" s="26">
        <f t="shared" ca="1" si="69"/>
        <v>7783.5437562892548</v>
      </c>
      <c r="R110" s="24" cm="1">
        <f t="array" aca="1" ref="R110" ca="1">_xll.RiskGamma($B$18,1/$C$18)</f>
        <v>100</v>
      </c>
      <c r="S110" s="7" cm="1">
        <f t="array" aca="1" ref="S110" ca="1">_xll.RiskUniform($B$21,$C$21)</f>
        <v>20</v>
      </c>
      <c r="T110" s="7">
        <f t="shared" ca="1" si="70"/>
        <v>7903.5437562892548</v>
      </c>
      <c r="U110" s="7">
        <f t="shared" ca="1" si="54"/>
        <v>100</v>
      </c>
      <c r="V110" s="6">
        <f t="shared" ca="1" si="55"/>
        <v>8233.5437562892548</v>
      </c>
      <c r="W110" s="6">
        <f t="shared" si="56"/>
        <v>120</v>
      </c>
      <c r="X110" s="6">
        <f t="shared" ca="1" si="41"/>
        <v>8353.5437562892548</v>
      </c>
      <c r="Y110" s="6">
        <f t="shared" ca="1" si="42"/>
        <v>330</v>
      </c>
      <c r="Z110" s="7">
        <f t="shared" ca="1" si="43"/>
        <v>8353.5437562892548</v>
      </c>
      <c r="AA110" s="94" cm="1">
        <f t="array" aca="1" ref="AA110" ca="1">_xll.RiskPert(_xll.RiskSimtable($B$27:$B$28),_xll.RiskSimtable($C$27:$C$28),_xll.RiskSimtable($D$27:$D$28))</f>
        <v>99.666666666666671</v>
      </c>
      <c r="AB110" s="7">
        <f t="shared" ca="1" si="57"/>
        <v>8453.2104229559209</v>
      </c>
      <c r="AC110" s="7">
        <f t="shared" ca="1" si="44"/>
        <v>0</v>
      </c>
      <c r="AD110" s="6" cm="1">
        <f t="array" aca="1" ref="AD110" ca="1">IF(MOD(ROW()-42, 8) = 0,INDEX(AB:AB,ROW()),INDEX(AF:AF,ROW()-1))</f>
        <v>8553.2104229559209</v>
      </c>
      <c r="AE110" s="16" cm="1">
        <f t="array" aca="1" ref="AE110" ca="1">_xll.RiskUniform($B$30,$D$30)</f>
        <v>25</v>
      </c>
      <c r="AF110" s="6">
        <f t="shared" ca="1" si="71"/>
        <v>8578.2104229559209</v>
      </c>
      <c r="AG110" s="6">
        <f t="shared" ca="1" si="45"/>
        <v>199.66666666666606</v>
      </c>
      <c r="AH110" s="35" t="str">
        <f t="shared" ca="1" si="46"/>
        <v>Not Yet</v>
      </c>
      <c r="AI110" s="60">
        <f t="shared" ca="1" si="58"/>
        <v>1678.2104229559209</v>
      </c>
      <c r="AJ110" s="47" cm="1">
        <f t="array" aca="1" ref="AJ110" ca="1">_xll.RiskBernoulli(0.02)</f>
        <v>0.02</v>
      </c>
      <c r="AK110" s="50">
        <f t="shared" ca="1" si="59"/>
        <v>1678.2104229559209</v>
      </c>
      <c r="AL110" s="50">
        <f t="shared" ca="1" si="47"/>
        <v>730</v>
      </c>
      <c r="AM110" s="50">
        <f t="shared" ca="1" si="48"/>
        <v>100</v>
      </c>
      <c r="AN110" s="50">
        <f t="shared" ca="1" si="49"/>
        <v>330</v>
      </c>
      <c r="AO110" s="51">
        <f t="shared" ca="1" si="50"/>
        <v>199.66666666666606</v>
      </c>
      <c r="AP110" s="50">
        <f t="shared" ca="1" si="51"/>
        <v>0.02</v>
      </c>
      <c r="AQ110" s="50" t="str">
        <f t="shared" ca="1" si="60"/>
        <v/>
      </c>
      <c r="AR110" s="50">
        <f t="shared" ca="1" si="61"/>
        <v>1678.2104229559206</v>
      </c>
    </row>
    <row r="111" spans="2:44" x14ac:dyDescent="0.25">
      <c r="B111" s="34">
        <v>70</v>
      </c>
      <c r="C111" s="35" cm="1">
        <f t="array" aca="1" ref="C111" ca="1">_xll.RiskGamma(1,1/$B$5)</f>
        <v>100</v>
      </c>
      <c r="D111" s="35">
        <f t="shared" ca="1" si="62"/>
        <v>7000</v>
      </c>
      <c r="E111" s="6">
        <f t="shared" ca="1" si="63"/>
        <v>7690</v>
      </c>
      <c r="F111" s="34" cm="1">
        <f t="array" aca="1" ref="F111" ca="1">_xll.RiskPert($B$8,$E$8,$D$8)</f>
        <v>50</v>
      </c>
      <c r="G111" s="6">
        <f t="shared" ca="1" si="64"/>
        <v>7740</v>
      </c>
      <c r="H111" s="6">
        <f t="shared" ca="1" si="52"/>
        <v>740</v>
      </c>
      <c r="I111" s="7">
        <f t="shared" ca="1" si="65"/>
        <v>7740</v>
      </c>
      <c r="J111" s="7" cm="1">
        <f t="array" aca="1" ref="J111" ca="1">_xll.RiskUniform($B$12,$D$12)</f>
        <v>60</v>
      </c>
      <c r="K111" s="7">
        <f t="shared" ca="1" si="66"/>
        <v>7800</v>
      </c>
      <c r="L111" s="7">
        <f t="shared" ca="1" si="67"/>
        <v>0</v>
      </c>
      <c r="M111" s="6">
        <f t="shared" ca="1" si="33"/>
        <v>7800</v>
      </c>
      <c r="N111" s="6" cm="1">
        <f t="array" aca="1" ref="N111" ca="1">_xll.RiskWeibull($B$15,$C$15)</f>
        <v>93.543756289254645</v>
      </c>
      <c r="O111" s="6">
        <f t="shared" ca="1" si="68"/>
        <v>7893.5437562892548</v>
      </c>
      <c r="P111" s="6">
        <f t="shared" ca="1" si="53"/>
        <v>0</v>
      </c>
      <c r="Q111" s="26">
        <f t="shared" ca="1" si="69"/>
        <v>7893.5437562892548</v>
      </c>
      <c r="R111" s="24" cm="1">
        <f t="array" aca="1" ref="R111" ca="1">_xll.RiskGamma($B$18,1/$C$18)</f>
        <v>100</v>
      </c>
      <c r="S111" s="7" cm="1">
        <f t="array" aca="1" ref="S111" ca="1">_xll.RiskUniform($B$21,$C$21)</f>
        <v>20</v>
      </c>
      <c r="T111" s="7">
        <f t="shared" ca="1" si="70"/>
        <v>8013.5437562892548</v>
      </c>
      <c r="U111" s="7">
        <f t="shared" ca="1" si="54"/>
        <v>100</v>
      </c>
      <c r="V111" s="6">
        <f t="shared" ca="1" si="55"/>
        <v>8233.5437562892548</v>
      </c>
      <c r="W111" s="6">
        <f t="shared" si="56"/>
        <v>120</v>
      </c>
      <c r="X111" s="6">
        <f t="shared" ca="1" si="41"/>
        <v>8353.5437562892548</v>
      </c>
      <c r="Y111" s="6">
        <f t="shared" ca="1" si="42"/>
        <v>220</v>
      </c>
      <c r="Z111" s="7">
        <f t="shared" ca="1" si="43"/>
        <v>8353.5437562892548</v>
      </c>
      <c r="AA111" s="94" cm="1">
        <f t="array" aca="1" ref="AA111" ca="1">_xll.RiskPert(_xll.RiskSimtable($B$27:$B$28),_xll.RiskSimtable($C$27:$C$28),_xll.RiskSimtable($D$27:$D$28))</f>
        <v>99.666666666666671</v>
      </c>
      <c r="AB111" s="7">
        <f t="shared" ca="1" si="57"/>
        <v>8453.2104229559209</v>
      </c>
      <c r="AC111" s="7">
        <f t="shared" ca="1" si="44"/>
        <v>0</v>
      </c>
      <c r="AD111" s="6" cm="1">
        <f t="array" aca="1" ref="AD111" ca="1">IF(MOD(ROW()-42, 8) = 0,INDEX(AB:AB,ROW()),INDEX(AF:AF,ROW()-1))</f>
        <v>8578.2104229559209</v>
      </c>
      <c r="AE111" s="16" cm="1">
        <f t="array" aca="1" ref="AE111" ca="1">_xll.RiskUniform($B$30,$D$30)</f>
        <v>25</v>
      </c>
      <c r="AF111" s="6">
        <f t="shared" ca="1" si="71"/>
        <v>8603.2104229559209</v>
      </c>
      <c r="AG111" s="6">
        <f t="shared" ca="1" si="45"/>
        <v>224.66666666666606</v>
      </c>
      <c r="AH111" s="35" t="str">
        <f t="shared" ca="1" si="46"/>
        <v>Not Yet</v>
      </c>
      <c r="AI111" s="60">
        <f t="shared" ca="1" si="58"/>
        <v>1603.2104229559209</v>
      </c>
      <c r="AJ111" s="47" cm="1">
        <f t="array" aca="1" ref="AJ111" ca="1">_xll.RiskBernoulli(0.02)</f>
        <v>0.02</v>
      </c>
      <c r="AK111" s="50">
        <f t="shared" ca="1" si="59"/>
        <v>1603.2104229559209</v>
      </c>
      <c r="AL111" s="50">
        <f t="shared" ca="1" si="47"/>
        <v>740</v>
      </c>
      <c r="AM111" s="50">
        <f t="shared" ca="1" si="48"/>
        <v>100</v>
      </c>
      <c r="AN111" s="50">
        <f t="shared" ca="1" si="49"/>
        <v>220</v>
      </c>
      <c r="AO111" s="51">
        <f t="shared" ca="1" si="50"/>
        <v>224.66666666666606</v>
      </c>
      <c r="AP111" s="50">
        <f t="shared" ca="1" si="51"/>
        <v>0.02</v>
      </c>
      <c r="AQ111" s="50" t="str">
        <f t="shared" ca="1" si="60"/>
        <v/>
      </c>
      <c r="AR111" s="50">
        <f t="shared" ca="1" si="61"/>
        <v>1603.2104229559206</v>
      </c>
    </row>
    <row r="112" spans="2:44" x14ac:dyDescent="0.25">
      <c r="B112" s="34">
        <v>71</v>
      </c>
      <c r="C112" s="35" cm="1">
        <f t="array" aca="1" ref="C112" ca="1">_xll.RiskGamma(1,1/$B$5)</f>
        <v>100</v>
      </c>
      <c r="D112" s="35">
        <f t="shared" ca="1" si="62"/>
        <v>7100</v>
      </c>
      <c r="E112" s="6">
        <f t="shared" ca="1" si="63"/>
        <v>7800</v>
      </c>
      <c r="F112" s="34" cm="1">
        <f t="array" aca="1" ref="F112" ca="1">_xll.RiskPert($B$8,$E$8,$D$8)</f>
        <v>50</v>
      </c>
      <c r="G112" s="6">
        <f t="shared" ca="1" si="64"/>
        <v>7850</v>
      </c>
      <c r="H112" s="6">
        <f t="shared" ca="1" si="52"/>
        <v>750</v>
      </c>
      <c r="I112" s="7">
        <f t="shared" ca="1" si="65"/>
        <v>7850</v>
      </c>
      <c r="J112" s="7" cm="1">
        <f t="array" aca="1" ref="J112" ca="1">_xll.RiskUniform($B$12,$D$12)</f>
        <v>60</v>
      </c>
      <c r="K112" s="7">
        <f t="shared" ca="1" si="66"/>
        <v>7910</v>
      </c>
      <c r="L112" s="7">
        <f t="shared" ca="1" si="67"/>
        <v>0</v>
      </c>
      <c r="M112" s="6">
        <f t="shared" ref="M112:M145" ca="1" si="72">MAX(O111,K112)</f>
        <v>7910</v>
      </c>
      <c r="N112" s="6" cm="1">
        <f t="array" aca="1" ref="N112" ca="1">_xll.RiskWeibull($B$15,$C$15)</f>
        <v>93.543756289254645</v>
      </c>
      <c r="O112" s="6">
        <f t="shared" ca="1" si="68"/>
        <v>8003.5437562892548</v>
      </c>
      <c r="P112" s="6">
        <f t="shared" ca="1" si="53"/>
        <v>0</v>
      </c>
      <c r="Q112" s="26">
        <f t="shared" ca="1" si="69"/>
        <v>8003.5437562892548</v>
      </c>
      <c r="R112" s="24" cm="1">
        <f t="array" aca="1" ref="R112" ca="1">_xll.RiskGamma($B$18,1/$C$18)</f>
        <v>100</v>
      </c>
      <c r="S112" s="7" cm="1">
        <f t="array" aca="1" ref="S112" ca="1">_xll.RiskUniform($B$21,$C$21)</f>
        <v>20</v>
      </c>
      <c r="T112" s="7">
        <f t="shared" ca="1" si="70"/>
        <v>8123.5437562892548</v>
      </c>
      <c r="U112" s="7">
        <f t="shared" ca="1" si="54"/>
        <v>100</v>
      </c>
      <c r="V112" s="6">
        <f t="shared" ca="1" si="55"/>
        <v>8233.5437562892548</v>
      </c>
      <c r="W112" s="6">
        <f t="shared" si="56"/>
        <v>120</v>
      </c>
      <c r="X112" s="6">
        <f t="shared" ca="1" si="41"/>
        <v>8353.5437562892548</v>
      </c>
      <c r="Y112" s="6">
        <f t="shared" ca="1" si="42"/>
        <v>110</v>
      </c>
      <c r="Z112" s="7">
        <f t="shared" ca="1" si="43"/>
        <v>8353.5437562892548</v>
      </c>
      <c r="AA112" s="94" cm="1">
        <f t="array" aca="1" ref="AA112" ca="1">_xll.RiskPert(_xll.RiskSimtable($B$27:$B$28),_xll.RiskSimtable($C$27:$C$28),_xll.RiskSimtable($D$27:$D$28))</f>
        <v>99.666666666666671</v>
      </c>
      <c r="AB112" s="7">
        <f t="shared" ca="1" si="57"/>
        <v>8453.2104229559209</v>
      </c>
      <c r="AC112" s="7">
        <f t="shared" ca="1" si="44"/>
        <v>0</v>
      </c>
      <c r="AD112" s="6" cm="1">
        <f t="array" aca="1" ref="AD112" ca="1">IF(MOD(ROW()-42, 8) = 0,INDEX(AB:AB,ROW()),INDEX(AF:AF,ROW()-1))</f>
        <v>8603.2104229559209</v>
      </c>
      <c r="AE112" s="16" cm="1">
        <f t="array" aca="1" ref="AE112" ca="1">_xll.RiskUniform($B$30,$D$30)</f>
        <v>25</v>
      </c>
      <c r="AF112" s="6">
        <f t="shared" ca="1" si="71"/>
        <v>8628.2104229559209</v>
      </c>
      <c r="AG112" s="6">
        <f t="shared" ca="1" si="45"/>
        <v>249.66666666666606</v>
      </c>
      <c r="AH112" s="35" t="str">
        <f t="shared" ca="1" si="46"/>
        <v>Not Yet</v>
      </c>
      <c r="AI112" s="60">
        <f t="shared" ca="1" si="58"/>
        <v>1528.2104229559209</v>
      </c>
      <c r="AJ112" s="47" cm="1">
        <f t="array" aca="1" ref="AJ112" ca="1">_xll.RiskBernoulli(0.02)</f>
        <v>0.02</v>
      </c>
      <c r="AK112" s="50">
        <f t="shared" ca="1" si="59"/>
        <v>1528.2104229559209</v>
      </c>
      <c r="AL112" s="50">
        <f t="shared" ca="1" si="47"/>
        <v>750</v>
      </c>
      <c r="AM112" s="50">
        <f t="shared" ca="1" si="48"/>
        <v>100</v>
      </c>
      <c r="AN112" s="50">
        <f t="shared" ca="1" si="49"/>
        <v>110</v>
      </c>
      <c r="AO112" s="51">
        <f t="shared" ca="1" si="50"/>
        <v>249.66666666666606</v>
      </c>
      <c r="AP112" s="50">
        <f t="shared" ca="1" si="51"/>
        <v>0.02</v>
      </c>
      <c r="AQ112" s="50" t="str">
        <f t="shared" ca="1" si="60"/>
        <v/>
      </c>
      <c r="AR112" s="50">
        <f t="shared" ca="1" si="61"/>
        <v>1528.2104229559206</v>
      </c>
    </row>
    <row r="113" spans="2:44" x14ac:dyDescent="0.25">
      <c r="B113" s="34">
        <v>72</v>
      </c>
      <c r="C113" s="35" cm="1">
        <f t="array" aca="1" ref="C113" ca="1">_xll.RiskGamma(1,1/$B$5)</f>
        <v>100</v>
      </c>
      <c r="D113" s="35">
        <f t="shared" ca="1" si="62"/>
        <v>7200</v>
      </c>
      <c r="E113" s="6">
        <f t="shared" ca="1" si="63"/>
        <v>7910</v>
      </c>
      <c r="F113" s="34" cm="1">
        <f t="array" aca="1" ref="F113" ca="1">_xll.RiskPert($B$8,$E$8,$D$8)</f>
        <v>50</v>
      </c>
      <c r="G113" s="6">
        <f t="shared" ca="1" si="64"/>
        <v>7960</v>
      </c>
      <c r="H113" s="6">
        <f t="shared" ca="1" si="52"/>
        <v>760</v>
      </c>
      <c r="I113" s="7">
        <f t="shared" ca="1" si="65"/>
        <v>7960</v>
      </c>
      <c r="J113" s="7" cm="1">
        <f t="array" aca="1" ref="J113" ca="1">_xll.RiskUniform($B$12,$D$12)</f>
        <v>60</v>
      </c>
      <c r="K113" s="7">
        <f t="shared" ca="1" si="66"/>
        <v>8020</v>
      </c>
      <c r="L113" s="7">
        <f t="shared" ca="1" si="67"/>
        <v>0</v>
      </c>
      <c r="M113" s="6">
        <f t="shared" ca="1" si="72"/>
        <v>8020</v>
      </c>
      <c r="N113" s="6" cm="1">
        <f t="array" aca="1" ref="N113" ca="1">_xll.RiskWeibull($B$15,$C$15)</f>
        <v>93.543756289254645</v>
      </c>
      <c r="O113" s="6">
        <f t="shared" ca="1" si="68"/>
        <v>8113.5437562892548</v>
      </c>
      <c r="P113" s="6">
        <f t="shared" ca="1" si="53"/>
        <v>0</v>
      </c>
      <c r="Q113" s="26">
        <f t="shared" ca="1" si="69"/>
        <v>8113.5437562892548</v>
      </c>
      <c r="R113" s="24" cm="1">
        <f t="array" aca="1" ref="R113" ca="1">_xll.RiskGamma($B$18,1/$C$18)</f>
        <v>100</v>
      </c>
      <c r="S113" s="7" cm="1">
        <f t="array" aca="1" ref="S113" ca="1">_xll.RiskUniform($B$21,$C$21)</f>
        <v>20</v>
      </c>
      <c r="T113" s="7">
        <f t="shared" ca="1" si="70"/>
        <v>8233.5437562892548</v>
      </c>
      <c r="U113" s="7">
        <f t="shared" ca="1" si="54"/>
        <v>100</v>
      </c>
      <c r="V113" s="6">
        <f t="shared" ca="1" si="55"/>
        <v>8233.5437562892548</v>
      </c>
      <c r="W113" s="6">
        <f t="shared" si="56"/>
        <v>120</v>
      </c>
      <c r="X113" s="6">
        <f t="shared" ca="1" si="41"/>
        <v>8353.5437562892548</v>
      </c>
      <c r="Y113" s="6">
        <f t="shared" ca="1" si="42"/>
        <v>0</v>
      </c>
      <c r="Z113" s="7">
        <f t="shared" ca="1" si="43"/>
        <v>8353.5437562892548</v>
      </c>
      <c r="AA113" s="94" cm="1">
        <f t="array" aca="1" ref="AA113" ca="1">_xll.RiskPert(_xll.RiskSimtable($B$27:$B$28),_xll.RiskSimtable($C$27:$C$28),_xll.RiskSimtable($D$27:$D$28))</f>
        <v>99.666666666666671</v>
      </c>
      <c r="AB113" s="7">
        <f t="shared" ca="1" si="57"/>
        <v>8453.2104229559209</v>
      </c>
      <c r="AC113" s="7">
        <f t="shared" ca="1" si="44"/>
        <v>0</v>
      </c>
      <c r="AD113" s="6" cm="1">
        <f t="array" aca="1" ref="AD113" ca="1">IF(MOD(ROW()-42, 8) = 0,INDEX(AB:AB,ROW()),INDEX(AF:AF,ROW()-1))</f>
        <v>8628.2104229559209</v>
      </c>
      <c r="AE113" s="16" cm="1">
        <f t="array" aca="1" ref="AE113" ca="1">_xll.RiskUniform($B$30,$D$30)</f>
        <v>25</v>
      </c>
      <c r="AF113" s="6">
        <f t="shared" ca="1" si="71"/>
        <v>8653.2104229559209</v>
      </c>
      <c r="AG113" s="6">
        <f t="shared" ca="1" si="45"/>
        <v>274.66666666666606</v>
      </c>
      <c r="AH113" s="35" t="str">
        <f t="shared" ca="1" si="46"/>
        <v>Not Yet</v>
      </c>
      <c r="AI113" s="60">
        <f t="shared" ca="1" si="58"/>
        <v>1453.2104229559209</v>
      </c>
      <c r="AJ113" s="47" cm="1">
        <f t="array" aca="1" ref="AJ113" ca="1">_xll.RiskBernoulli(0.02)</f>
        <v>0.02</v>
      </c>
      <c r="AK113" s="52">
        <f t="shared" ca="1" si="59"/>
        <v>1453.2104229559209</v>
      </c>
      <c r="AL113" s="52">
        <f t="shared" ca="1" si="47"/>
        <v>760</v>
      </c>
      <c r="AM113" s="52">
        <f t="shared" ca="1" si="48"/>
        <v>100</v>
      </c>
      <c r="AN113" s="52">
        <f t="shared" ca="1" si="49"/>
        <v>0</v>
      </c>
      <c r="AO113" s="53">
        <f t="shared" ca="1" si="50"/>
        <v>274.66666666666606</v>
      </c>
      <c r="AP113" s="52">
        <f t="shared" ca="1" si="51"/>
        <v>0.02</v>
      </c>
      <c r="AQ113" s="52" t="str">
        <f t="shared" ca="1" si="60"/>
        <v/>
      </c>
      <c r="AR113" s="52">
        <f t="shared" ca="1" si="61"/>
        <v>1453.2104229559206</v>
      </c>
    </row>
    <row r="114" spans="2:44" x14ac:dyDescent="0.25">
      <c r="B114" s="34">
        <v>73</v>
      </c>
      <c r="C114" s="35" cm="1">
        <f t="array" aca="1" ref="C114" ca="1">_xll.RiskGamma(1,1/$B$5)</f>
        <v>100</v>
      </c>
      <c r="D114" s="35">
        <f t="shared" ca="1" si="62"/>
        <v>7300</v>
      </c>
      <c r="E114" s="6">
        <f t="shared" ca="1" si="63"/>
        <v>8020</v>
      </c>
      <c r="F114" s="34" cm="1">
        <f t="array" aca="1" ref="F114" ca="1">_xll.RiskPert($B$8,$E$8,$D$8)</f>
        <v>50</v>
      </c>
      <c r="G114" s="6">
        <f t="shared" ca="1" si="64"/>
        <v>8070</v>
      </c>
      <c r="H114" s="6">
        <f t="shared" ca="1" si="52"/>
        <v>770</v>
      </c>
      <c r="I114" s="7">
        <f t="shared" ca="1" si="65"/>
        <v>8070</v>
      </c>
      <c r="J114" s="7" cm="1">
        <f t="array" aca="1" ref="J114" ca="1">_xll.RiskUniform($B$12,$D$12)</f>
        <v>60</v>
      </c>
      <c r="K114" s="7">
        <f t="shared" ca="1" si="66"/>
        <v>8130</v>
      </c>
      <c r="L114" s="7">
        <f t="shared" ca="1" si="67"/>
        <v>0</v>
      </c>
      <c r="M114" s="6">
        <f t="shared" ca="1" si="72"/>
        <v>8130</v>
      </c>
      <c r="N114" s="6" cm="1">
        <f t="array" aca="1" ref="N114" ca="1">_xll.RiskWeibull($B$15,$C$15)</f>
        <v>93.543756289254645</v>
      </c>
      <c r="O114" s="6">
        <f t="shared" ca="1" si="68"/>
        <v>8223.5437562892548</v>
      </c>
      <c r="P114" s="6">
        <f t="shared" ca="1" si="53"/>
        <v>0</v>
      </c>
      <c r="Q114" s="26">
        <f t="shared" ca="1" si="69"/>
        <v>8223.5437562892548</v>
      </c>
      <c r="R114" s="24" cm="1">
        <f t="array" aca="1" ref="R114" ca="1">_xll.RiskGamma($B$18,1/$C$18)</f>
        <v>100</v>
      </c>
      <c r="S114" s="7" cm="1">
        <f t="array" aca="1" ref="S114" ca="1">_xll.RiskUniform($B$21,$C$21)</f>
        <v>20</v>
      </c>
      <c r="T114" s="7">
        <f t="shared" ca="1" si="70"/>
        <v>8343.5437562892548</v>
      </c>
      <c r="U114" s="7">
        <f t="shared" ca="1" si="54"/>
        <v>100</v>
      </c>
      <c r="V114" s="6">
        <f ca="1">$T$121</f>
        <v>9113.5437562892548</v>
      </c>
      <c r="W114" s="6">
        <f t="shared" si="56"/>
        <v>120</v>
      </c>
      <c r="X114" s="6">
        <f t="shared" ca="1" si="41"/>
        <v>9233.5437562892548</v>
      </c>
      <c r="Y114" s="6">
        <f t="shared" ca="1" si="42"/>
        <v>770</v>
      </c>
      <c r="Z114" s="7">
        <f t="shared" ca="1" si="43"/>
        <v>9233.5437562892548</v>
      </c>
      <c r="AA114" s="94" cm="1">
        <f t="array" aca="1" ref="AA114" ca="1">_xll.RiskPert(_xll.RiskSimtable($B$27:$B$28),_xll.RiskSimtable($C$27:$C$28),_xll.RiskSimtable($D$27:$D$28))</f>
        <v>99.666666666666671</v>
      </c>
      <c r="AB114" s="7">
        <f t="shared" ca="1" si="57"/>
        <v>9333.2104229559209</v>
      </c>
      <c r="AC114" s="7">
        <f t="shared" ca="1" si="44"/>
        <v>0</v>
      </c>
      <c r="AD114" s="6" cm="1">
        <f t="array" aca="1" ref="AD114" ca="1">IF(MOD(ROW()-42, 8) = 0,INDEX(AB:AB,ROW()),INDEX(AF:AF,ROW()-1))</f>
        <v>9333.2104229559209</v>
      </c>
      <c r="AE114" s="16" cm="1">
        <f t="array" aca="1" ref="AE114" ca="1">_xll.RiskUniform($B$30,$D$30)</f>
        <v>25</v>
      </c>
      <c r="AF114" s="6">
        <f t="shared" ca="1" si="71"/>
        <v>9358.2104229559209</v>
      </c>
      <c r="AG114" s="6">
        <f t="shared" ca="1" si="45"/>
        <v>99.66666666666606</v>
      </c>
      <c r="AH114" s="35" t="str">
        <f t="shared" ca="1" si="46"/>
        <v>Not Yet</v>
      </c>
      <c r="AI114" s="60">
        <f t="shared" ca="1" si="58"/>
        <v>2058.2104229559209</v>
      </c>
      <c r="AJ114" s="47" cm="1">
        <f t="array" aca="1" ref="AJ114" ca="1">_xll.RiskBernoulli(0.02)</f>
        <v>0.02</v>
      </c>
      <c r="AK114" s="48">
        <f t="shared" ca="1" si="59"/>
        <v>2058.2104229559209</v>
      </c>
      <c r="AL114" s="48">
        <f t="shared" ca="1" si="47"/>
        <v>770</v>
      </c>
      <c r="AM114" s="48">
        <f t="shared" ca="1" si="48"/>
        <v>100</v>
      </c>
      <c r="AN114" s="48">
        <f t="shared" ca="1" si="49"/>
        <v>770</v>
      </c>
      <c r="AO114" s="49">
        <f t="shared" ca="1" si="50"/>
        <v>99.66666666666606</v>
      </c>
      <c r="AP114" s="50">
        <f t="shared" ca="1" si="51"/>
        <v>0.02</v>
      </c>
      <c r="AQ114" s="48" t="str">
        <f t="shared" ca="1" si="60"/>
        <v/>
      </c>
      <c r="AR114" s="48">
        <f t="shared" ca="1" si="61"/>
        <v>2058.2104229559209</v>
      </c>
    </row>
    <row r="115" spans="2:44" x14ac:dyDescent="0.25">
      <c r="B115" s="34">
        <v>74</v>
      </c>
      <c r="C115" s="35" cm="1">
        <f t="array" aca="1" ref="C115" ca="1">_xll.RiskGamma(1,1/$B$5)</f>
        <v>100</v>
      </c>
      <c r="D115" s="35">
        <f t="shared" ca="1" si="62"/>
        <v>7400</v>
      </c>
      <c r="E115" s="6">
        <f t="shared" ca="1" si="63"/>
        <v>8130</v>
      </c>
      <c r="F115" s="34" cm="1">
        <f t="array" aca="1" ref="F115" ca="1">_xll.RiskPert($B$8,$E$8,$D$8)</f>
        <v>50</v>
      </c>
      <c r="G115" s="6">
        <f t="shared" ca="1" si="64"/>
        <v>8180</v>
      </c>
      <c r="H115" s="6">
        <f t="shared" ca="1" si="52"/>
        <v>780</v>
      </c>
      <c r="I115" s="7">
        <f t="shared" ca="1" si="65"/>
        <v>8180</v>
      </c>
      <c r="J115" s="7" cm="1">
        <f t="array" aca="1" ref="J115" ca="1">_xll.RiskUniform($B$12,$D$12)</f>
        <v>60</v>
      </c>
      <c r="K115" s="7">
        <f t="shared" ca="1" si="66"/>
        <v>8240</v>
      </c>
      <c r="L115" s="7">
        <f t="shared" ca="1" si="67"/>
        <v>0</v>
      </c>
      <c r="M115" s="6">
        <f t="shared" ca="1" si="72"/>
        <v>8240</v>
      </c>
      <c r="N115" s="6" cm="1">
        <f t="array" aca="1" ref="N115" ca="1">_xll.RiskWeibull($B$15,$C$15)</f>
        <v>93.543756289254645</v>
      </c>
      <c r="O115" s="6">
        <f t="shared" ca="1" si="68"/>
        <v>8333.5437562892548</v>
      </c>
      <c r="P115" s="6">
        <f t="shared" ca="1" si="53"/>
        <v>0</v>
      </c>
      <c r="Q115" s="26">
        <f t="shared" ca="1" si="69"/>
        <v>8333.5437562892548</v>
      </c>
      <c r="R115" s="24" cm="1">
        <f t="array" aca="1" ref="R115" ca="1">_xll.RiskGamma($B$18,1/$C$18)</f>
        <v>100</v>
      </c>
      <c r="S115" s="7" cm="1">
        <f t="array" aca="1" ref="S115" ca="1">_xll.RiskUniform($B$21,$C$21)</f>
        <v>20</v>
      </c>
      <c r="T115" s="7">
        <f t="shared" ca="1" si="70"/>
        <v>8453.5437562892548</v>
      </c>
      <c r="U115" s="7">
        <f t="shared" ca="1" si="54"/>
        <v>100</v>
      </c>
      <c r="V115" s="6">
        <f t="shared" ref="V115:V121" ca="1" si="73">$T$121</f>
        <v>9113.5437562892548</v>
      </c>
      <c r="W115" s="6">
        <f t="shared" si="56"/>
        <v>120</v>
      </c>
      <c r="X115" s="6">
        <f t="shared" ca="1" si="41"/>
        <v>9233.5437562892548</v>
      </c>
      <c r="Y115" s="6">
        <f t="shared" ca="1" si="42"/>
        <v>660</v>
      </c>
      <c r="Z115" s="7">
        <f t="shared" ca="1" si="43"/>
        <v>9233.5437562892548</v>
      </c>
      <c r="AA115" s="94" cm="1">
        <f t="array" aca="1" ref="AA115" ca="1">_xll.RiskPert(_xll.RiskSimtable($B$27:$B$28),_xll.RiskSimtable($C$27:$C$28),_xll.RiskSimtable($D$27:$D$28))</f>
        <v>99.666666666666671</v>
      </c>
      <c r="AB115" s="7">
        <f t="shared" ca="1" si="57"/>
        <v>9333.2104229559209</v>
      </c>
      <c r="AC115" s="7">
        <f t="shared" ca="1" si="44"/>
        <v>0</v>
      </c>
      <c r="AD115" s="6" cm="1">
        <f t="array" aca="1" ref="AD115" ca="1">IF(MOD(ROW()-42, 8) = 0,INDEX(AB:AB,ROW()),INDEX(AF:AF,ROW()-1))</f>
        <v>9358.2104229559209</v>
      </c>
      <c r="AE115" s="16" cm="1">
        <f t="array" aca="1" ref="AE115" ca="1">_xll.RiskUniform($B$30,$D$30)</f>
        <v>25</v>
      </c>
      <c r="AF115" s="6">
        <f t="shared" ca="1" si="71"/>
        <v>9383.2104229559209</v>
      </c>
      <c r="AG115" s="6">
        <f t="shared" ca="1" si="45"/>
        <v>124.66666666666606</v>
      </c>
      <c r="AH115" s="35" t="str">
        <f t="shared" ca="1" si="46"/>
        <v>Not Yet</v>
      </c>
      <c r="AI115" s="60">
        <f t="shared" ca="1" si="58"/>
        <v>1983.2104229559209</v>
      </c>
      <c r="AJ115" s="47" cm="1">
        <f t="array" aca="1" ref="AJ115" ca="1">_xll.RiskBernoulli(0.02)</f>
        <v>0.02</v>
      </c>
      <c r="AK115" s="50">
        <f t="shared" ca="1" si="59"/>
        <v>1983.2104229559209</v>
      </c>
      <c r="AL115" s="50">
        <f t="shared" ca="1" si="47"/>
        <v>780</v>
      </c>
      <c r="AM115" s="50">
        <f t="shared" ca="1" si="48"/>
        <v>100</v>
      </c>
      <c r="AN115" s="50">
        <f t="shared" ca="1" si="49"/>
        <v>660</v>
      </c>
      <c r="AO115" s="51">
        <f t="shared" ca="1" si="50"/>
        <v>124.66666666666606</v>
      </c>
      <c r="AP115" s="50">
        <f t="shared" ca="1" si="51"/>
        <v>0.02</v>
      </c>
      <c r="AQ115" s="50" t="str">
        <f t="shared" ca="1" si="60"/>
        <v/>
      </c>
      <c r="AR115" s="50">
        <f t="shared" ca="1" si="61"/>
        <v>1983.2104229559206</v>
      </c>
    </row>
    <row r="116" spans="2:44" x14ac:dyDescent="0.25">
      <c r="B116" s="34">
        <v>75</v>
      </c>
      <c r="C116" s="35" cm="1">
        <f t="array" aca="1" ref="C116" ca="1">_xll.RiskGamma(1,1/$B$5)</f>
        <v>100</v>
      </c>
      <c r="D116" s="35">
        <f t="shared" ca="1" si="62"/>
        <v>7500</v>
      </c>
      <c r="E116" s="6">
        <f t="shared" ca="1" si="63"/>
        <v>8240</v>
      </c>
      <c r="F116" s="34" cm="1">
        <f t="array" aca="1" ref="F116" ca="1">_xll.RiskPert($B$8,$E$8,$D$8)</f>
        <v>50</v>
      </c>
      <c r="G116" s="6">
        <f t="shared" ca="1" si="64"/>
        <v>8290</v>
      </c>
      <c r="H116" s="6">
        <f t="shared" ca="1" si="52"/>
        <v>790</v>
      </c>
      <c r="I116" s="7">
        <f t="shared" ca="1" si="65"/>
        <v>8290</v>
      </c>
      <c r="J116" s="7" cm="1">
        <f t="array" aca="1" ref="J116" ca="1">_xll.RiskUniform($B$12,$D$12)</f>
        <v>60</v>
      </c>
      <c r="K116" s="7">
        <f t="shared" ca="1" si="66"/>
        <v>8350</v>
      </c>
      <c r="L116" s="7">
        <f t="shared" ca="1" si="67"/>
        <v>0</v>
      </c>
      <c r="M116" s="6">
        <f t="shared" ca="1" si="72"/>
        <v>8350</v>
      </c>
      <c r="N116" s="6" cm="1">
        <f t="array" aca="1" ref="N116" ca="1">_xll.RiskWeibull($B$15,$C$15)</f>
        <v>93.543756289254645</v>
      </c>
      <c r="O116" s="6">
        <f t="shared" ca="1" si="68"/>
        <v>8443.5437562892548</v>
      </c>
      <c r="P116" s="6">
        <f t="shared" ca="1" si="53"/>
        <v>0</v>
      </c>
      <c r="Q116" s="26">
        <f t="shared" ca="1" si="69"/>
        <v>8443.5437562892548</v>
      </c>
      <c r="R116" s="24" cm="1">
        <f t="array" aca="1" ref="R116" ca="1">_xll.RiskGamma($B$18,1/$C$18)</f>
        <v>100</v>
      </c>
      <c r="S116" s="7" cm="1">
        <f t="array" aca="1" ref="S116" ca="1">_xll.RiskUniform($B$21,$C$21)</f>
        <v>20</v>
      </c>
      <c r="T116" s="7">
        <f t="shared" ca="1" si="70"/>
        <v>8563.5437562892548</v>
      </c>
      <c r="U116" s="7">
        <f t="shared" ca="1" si="54"/>
        <v>100</v>
      </c>
      <c r="V116" s="6">
        <f t="shared" ca="1" si="73"/>
        <v>9113.5437562892548</v>
      </c>
      <c r="W116" s="6">
        <f t="shared" si="56"/>
        <v>120</v>
      </c>
      <c r="X116" s="6">
        <f t="shared" ca="1" si="41"/>
        <v>9233.5437562892548</v>
      </c>
      <c r="Y116" s="6">
        <f t="shared" ca="1" si="42"/>
        <v>550</v>
      </c>
      <c r="Z116" s="7">
        <f t="shared" ca="1" si="43"/>
        <v>9233.5437562892548</v>
      </c>
      <c r="AA116" s="94" cm="1">
        <f t="array" aca="1" ref="AA116" ca="1">_xll.RiskPert(_xll.RiskSimtable($B$27:$B$28),_xll.RiskSimtable($C$27:$C$28),_xll.RiskSimtable($D$27:$D$28))</f>
        <v>99.666666666666671</v>
      </c>
      <c r="AB116" s="7">
        <f t="shared" ca="1" si="57"/>
        <v>9333.2104229559209</v>
      </c>
      <c r="AC116" s="7">
        <f t="shared" ca="1" si="44"/>
        <v>0</v>
      </c>
      <c r="AD116" s="6" cm="1">
        <f t="array" aca="1" ref="AD116" ca="1">IF(MOD(ROW()-42, 8) = 0,INDEX(AB:AB,ROW()),INDEX(AF:AF,ROW()-1))</f>
        <v>9383.2104229559209</v>
      </c>
      <c r="AE116" s="16" cm="1">
        <f t="array" aca="1" ref="AE116" ca="1">_xll.RiskUniform($B$30,$D$30)</f>
        <v>25</v>
      </c>
      <c r="AF116" s="6">
        <f t="shared" ca="1" si="71"/>
        <v>9408.2104229559209</v>
      </c>
      <c r="AG116" s="6">
        <f t="shared" ca="1" si="45"/>
        <v>149.66666666666606</v>
      </c>
      <c r="AH116" s="35" t="str">
        <f t="shared" ca="1" si="46"/>
        <v>Not Yet</v>
      </c>
      <c r="AI116" s="60">
        <f t="shared" ca="1" si="58"/>
        <v>1908.2104229559209</v>
      </c>
      <c r="AJ116" s="47" cm="1">
        <f t="array" aca="1" ref="AJ116" ca="1">_xll.RiskBernoulli(0.02)</f>
        <v>0.02</v>
      </c>
      <c r="AK116" s="50">
        <f t="shared" ca="1" si="59"/>
        <v>1908.2104229559209</v>
      </c>
      <c r="AL116" s="50">
        <f t="shared" ca="1" si="47"/>
        <v>790</v>
      </c>
      <c r="AM116" s="50">
        <f t="shared" ca="1" si="48"/>
        <v>100</v>
      </c>
      <c r="AN116" s="50">
        <f t="shared" ca="1" si="49"/>
        <v>550</v>
      </c>
      <c r="AO116" s="51">
        <f t="shared" ca="1" si="50"/>
        <v>149.66666666666606</v>
      </c>
      <c r="AP116" s="50">
        <f t="shared" ca="1" si="51"/>
        <v>0.02</v>
      </c>
      <c r="AQ116" s="50" t="str">
        <f t="shared" ca="1" si="60"/>
        <v/>
      </c>
      <c r="AR116" s="50">
        <f t="shared" ca="1" si="61"/>
        <v>1908.2104229559206</v>
      </c>
    </row>
    <row r="117" spans="2:44" x14ac:dyDescent="0.25">
      <c r="B117" s="34">
        <v>76</v>
      </c>
      <c r="C117" s="35" cm="1">
        <f t="array" aca="1" ref="C117" ca="1">_xll.RiskGamma(1,1/$B$5)</f>
        <v>100</v>
      </c>
      <c r="D117" s="35">
        <f t="shared" ca="1" si="62"/>
        <v>7600</v>
      </c>
      <c r="E117" s="6">
        <f t="shared" ca="1" si="63"/>
        <v>8350</v>
      </c>
      <c r="F117" s="34" cm="1">
        <f t="array" aca="1" ref="F117" ca="1">_xll.RiskPert($B$8,$E$8,$D$8)</f>
        <v>50</v>
      </c>
      <c r="G117" s="6">
        <f t="shared" ca="1" si="64"/>
        <v>8400</v>
      </c>
      <c r="H117" s="6">
        <f t="shared" ca="1" si="52"/>
        <v>800</v>
      </c>
      <c r="I117" s="7">
        <f t="shared" ca="1" si="65"/>
        <v>8400</v>
      </c>
      <c r="J117" s="7" cm="1">
        <f t="array" aca="1" ref="J117" ca="1">_xll.RiskUniform($B$12,$D$12)</f>
        <v>60</v>
      </c>
      <c r="K117" s="7">
        <f t="shared" ca="1" si="66"/>
        <v>8460</v>
      </c>
      <c r="L117" s="7">
        <f t="shared" ca="1" si="67"/>
        <v>0</v>
      </c>
      <c r="M117" s="6">
        <f t="shared" ca="1" si="72"/>
        <v>8460</v>
      </c>
      <c r="N117" s="6" cm="1">
        <f t="array" aca="1" ref="N117" ca="1">_xll.RiskWeibull($B$15,$C$15)</f>
        <v>93.543756289254645</v>
      </c>
      <c r="O117" s="6">
        <f t="shared" ca="1" si="68"/>
        <v>8553.5437562892548</v>
      </c>
      <c r="P117" s="6">
        <f t="shared" ca="1" si="53"/>
        <v>0</v>
      </c>
      <c r="Q117" s="26">
        <f t="shared" ca="1" si="69"/>
        <v>8553.5437562892548</v>
      </c>
      <c r="R117" s="24" cm="1">
        <f t="array" aca="1" ref="R117" ca="1">_xll.RiskGamma($B$18,1/$C$18)</f>
        <v>100</v>
      </c>
      <c r="S117" s="7" cm="1">
        <f t="array" aca="1" ref="S117" ca="1">_xll.RiskUniform($B$21,$C$21)</f>
        <v>20</v>
      </c>
      <c r="T117" s="7">
        <f t="shared" ca="1" si="70"/>
        <v>8673.5437562892548</v>
      </c>
      <c r="U117" s="7">
        <f t="shared" ca="1" si="54"/>
        <v>100</v>
      </c>
      <c r="V117" s="6">
        <f t="shared" ca="1" si="73"/>
        <v>9113.5437562892548</v>
      </c>
      <c r="W117" s="6">
        <f t="shared" si="56"/>
        <v>120</v>
      </c>
      <c r="X117" s="6">
        <f t="shared" ca="1" si="41"/>
        <v>9233.5437562892548</v>
      </c>
      <c r="Y117" s="6">
        <f t="shared" ca="1" si="42"/>
        <v>440</v>
      </c>
      <c r="Z117" s="7">
        <f t="shared" ca="1" si="43"/>
        <v>9233.5437562892548</v>
      </c>
      <c r="AA117" s="94" cm="1">
        <f t="array" aca="1" ref="AA117" ca="1">_xll.RiskPert(_xll.RiskSimtable($B$27:$B$28),_xll.RiskSimtable($C$27:$C$28),_xll.RiskSimtable($D$27:$D$28))</f>
        <v>99.666666666666671</v>
      </c>
      <c r="AB117" s="7">
        <f t="shared" ca="1" si="57"/>
        <v>9333.2104229559209</v>
      </c>
      <c r="AC117" s="7">
        <f t="shared" ca="1" si="44"/>
        <v>0</v>
      </c>
      <c r="AD117" s="6" cm="1">
        <f t="array" aca="1" ref="AD117" ca="1">IF(MOD(ROW()-42, 8) = 0,INDEX(AB:AB,ROW()),INDEX(AF:AF,ROW()-1))</f>
        <v>9408.2104229559209</v>
      </c>
      <c r="AE117" s="16" cm="1">
        <f t="array" aca="1" ref="AE117" ca="1">_xll.RiskUniform($B$30,$D$30)</f>
        <v>25</v>
      </c>
      <c r="AF117" s="6">
        <f t="shared" ca="1" si="71"/>
        <v>9433.2104229559209</v>
      </c>
      <c r="AG117" s="6">
        <f t="shared" ca="1" si="45"/>
        <v>174.66666666666606</v>
      </c>
      <c r="AH117" s="35" t="str">
        <f t="shared" ca="1" si="46"/>
        <v>Not Yet</v>
      </c>
      <c r="AI117" s="60">
        <f t="shared" ca="1" si="58"/>
        <v>1833.2104229559209</v>
      </c>
      <c r="AJ117" s="47" cm="1">
        <f t="array" aca="1" ref="AJ117" ca="1">_xll.RiskBernoulli(0.02)</f>
        <v>0.02</v>
      </c>
      <c r="AK117" s="50">
        <f t="shared" ca="1" si="59"/>
        <v>1833.2104229559209</v>
      </c>
      <c r="AL117" s="50">
        <f t="shared" ca="1" si="47"/>
        <v>800</v>
      </c>
      <c r="AM117" s="50">
        <f t="shared" ca="1" si="48"/>
        <v>100</v>
      </c>
      <c r="AN117" s="50">
        <f t="shared" ca="1" si="49"/>
        <v>440</v>
      </c>
      <c r="AO117" s="51">
        <f t="shared" ca="1" si="50"/>
        <v>174.66666666666606</v>
      </c>
      <c r="AP117" s="50">
        <f t="shared" ca="1" si="51"/>
        <v>0.02</v>
      </c>
      <c r="AQ117" s="50" t="str">
        <f t="shared" ca="1" si="60"/>
        <v/>
      </c>
      <c r="AR117" s="50">
        <f t="shared" ca="1" si="61"/>
        <v>1833.2104229559206</v>
      </c>
    </row>
    <row r="118" spans="2:44" x14ac:dyDescent="0.25">
      <c r="B118" s="34">
        <v>77</v>
      </c>
      <c r="C118" s="35" cm="1">
        <f t="array" aca="1" ref="C118" ca="1">_xll.RiskGamma(1,1/$B$5)</f>
        <v>100</v>
      </c>
      <c r="D118" s="35">
        <f t="shared" ca="1" si="62"/>
        <v>7700</v>
      </c>
      <c r="E118" s="6">
        <f t="shared" ca="1" si="63"/>
        <v>8460</v>
      </c>
      <c r="F118" s="34" cm="1">
        <f t="array" aca="1" ref="F118" ca="1">_xll.RiskPert($B$8,$E$8,$D$8)</f>
        <v>50</v>
      </c>
      <c r="G118" s="6">
        <f t="shared" ca="1" si="64"/>
        <v>8510</v>
      </c>
      <c r="H118" s="6">
        <f t="shared" ca="1" si="52"/>
        <v>810</v>
      </c>
      <c r="I118" s="7">
        <f t="shared" ca="1" si="65"/>
        <v>8510</v>
      </c>
      <c r="J118" s="7" cm="1">
        <f t="array" aca="1" ref="J118" ca="1">_xll.RiskUniform($B$12,$D$12)</f>
        <v>60</v>
      </c>
      <c r="K118" s="7">
        <f t="shared" ca="1" si="66"/>
        <v>8570</v>
      </c>
      <c r="L118" s="7">
        <f t="shared" ca="1" si="67"/>
        <v>0</v>
      </c>
      <c r="M118" s="6">
        <f t="shared" ca="1" si="72"/>
        <v>8570</v>
      </c>
      <c r="N118" s="6" cm="1">
        <f t="array" aca="1" ref="N118" ca="1">_xll.RiskWeibull($B$15,$C$15)</f>
        <v>93.543756289254645</v>
      </c>
      <c r="O118" s="6">
        <f t="shared" ca="1" si="68"/>
        <v>8663.5437562892548</v>
      </c>
      <c r="P118" s="6">
        <f t="shared" ca="1" si="53"/>
        <v>0</v>
      </c>
      <c r="Q118" s="26">
        <f t="shared" ca="1" si="69"/>
        <v>8663.5437562892548</v>
      </c>
      <c r="R118" s="24" cm="1">
        <f t="array" aca="1" ref="R118" ca="1">_xll.RiskGamma($B$18,1/$C$18)</f>
        <v>100</v>
      </c>
      <c r="S118" s="7" cm="1">
        <f t="array" aca="1" ref="S118" ca="1">_xll.RiskUniform($B$21,$C$21)</f>
        <v>20</v>
      </c>
      <c r="T118" s="7">
        <f t="shared" ca="1" si="70"/>
        <v>8783.5437562892548</v>
      </c>
      <c r="U118" s="7">
        <f t="shared" ca="1" si="54"/>
        <v>100</v>
      </c>
      <c r="V118" s="6">
        <f t="shared" ca="1" si="73"/>
        <v>9113.5437562892548</v>
      </c>
      <c r="W118" s="6">
        <f t="shared" si="56"/>
        <v>120</v>
      </c>
      <c r="X118" s="6">
        <f t="shared" ca="1" si="41"/>
        <v>9233.5437562892548</v>
      </c>
      <c r="Y118" s="6">
        <f t="shared" ca="1" si="42"/>
        <v>330</v>
      </c>
      <c r="Z118" s="7">
        <f t="shared" ca="1" si="43"/>
        <v>9233.5437562892548</v>
      </c>
      <c r="AA118" s="94" cm="1">
        <f t="array" aca="1" ref="AA118" ca="1">_xll.RiskPert(_xll.RiskSimtable($B$27:$B$28),_xll.RiskSimtable($C$27:$C$28),_xll.RiskSimtable($D$27:$D$28))</f>
        <v>99.666666666666671</v>
      </c>
      <c r="AB118" s="7">
        <f t="shared" ca="1" si="57"/>
        <v>9333.2104229559209</v>
      </c>
      <c r="AC118" s="7">
        <f t="shared" ca="1" si="44"/>
        <v>0</v>
      </c>
      <c r="AD118" s="6" cm="1">
        <f t="array" aca="1" ref="AD118" ca="1">IF(MOD(ROW()-42, 8) = 0,INDEX(AB:AB,ROW()),INDEX(AF:AF,ROW()-1))</f>
        <v>9433.2104229559209</v>
      </c>
      <c r="AE118" s="16" cm="1">
        <f t="array" aca="1" ref="AE118" ca="1">_xll.RiskUniform($B$30,$D$30)</f>
        <v>25</v>
      </c>
      <c r="AF118" s="6">
        <f t="shared" ca="1" si="71"/>
        <v>9458.2104229559209</v>
      </c>
      <c r="AG118" s="6">
        <f t="shared" ca="1" si="45"/>
        <v>199.66666666666606</v>
      </c>
      <c r="AH118" s="35" t="str">
        <f t="shared" ca="1" si="46"/>
        <v>Not Yet</v>
      </c>
      <c r="AI118" s="60">
        <f t="shared" ca="1" si="58"/>
        <v>1758.2104229559209</v>
      </c>
      <c r="AJ118" s="47" cm="1">
        <f t="array" aca="1" ref="AJ118" ca="1">_xll.RiskBernoulli(0.02)</f>
        <v>0.02</v>
      </c>
      <c r="AK118" s="50">
        <f t="shared" ca="1" si="59"/>
        <v>1758.2104229559209</v>
      </c>
      <c r="AL118" s="50">
        <f t="shared" ca="1" si="47"/>
        <v>810</v>
      </c>
      <c r="AM118" s="50">
        <f t="shared" ca="1" si="48"/>
        <v>100</v>
      </c>
      <c r="AN118" s="50">
        <f t="shared" ca="1" si="49"/>
        <v>330</v>
      </c>
      <c r="AO118" s="51">
        <f t="shared" ca="1" si="50"/>
        <v>199.66666666666606</v>
      </c>
      <c r="AP118" s="50">
        <f t="shared" ca="1" si="51"/>
        <v>0.02</v>
      </c>
      <c r="AQ118" s="50" t="str">
        <f t="shared" ca="1" si="60"/>
        <v/>
      </c>
      <c r="AR118" s="50">
        <f t="shared" ca="1" si="61"/>
        <v>1758.2104229559206</v>
      </c>
    </row>
    <row r="119" spans="2:44" x14ac:dyDescent="0.25">
      <c r="B119" s="34">
        <v>78</v>
      </c>
      <c r="C119" s="35" cm="1">
        <f t="array" aca="1" ref="C119" ca="1">_xll.RiskGamma(1,1/$B$5)</f>
        <v>100</v>
      </c>
      <c r="D119" s="35">
        <f t="shared" ca="1" si="62"/>
        <v>7800</v>
      </c>
      <c r="E119" s="6">
        <f t="shared" ca="1" si="63"/>
        <v>8570</v>
      </c>
      <c r="F119" s="34" cm="1">
        <f t="array" aca="1" ref="F119" ca="1">_xll.RiskPert($B$8,$E$8,$D$8)</f>
        <v>50</v>
      </c>
      <c r="G119" s="6">
        <f t="shared" ca="1" si="64"/>
        <v>8620</v>
      </c>
      <c r="H119" s="6">
        <f t="shared" ca="1" si="52"/>
        <v>820</v>
      </c>
      <c r="I119" s="7">
        <f t="shared" ca="1" si="65"/>
        <v>8620</v>
      </c>
      <c r="J119" s="7" cm="1">
        <f t="array" aca="1" ref="J119" ca="1">_xll.RiskUniform($B$12,$D$12)</f>
        <v>60</v>
      </c>
      <c r="K119" s="7">
        <f t="shared" ca="1" si="66"/>
        <v>8680</v>
      </c>
      <c r="L119" s="7">
        <f t="shared" ca="1" si="67"/>
        <v>0</v>
      </c>
      <c r="M119" s="6">
        <f t="shared" ca="1" si="72"/>
        <v>8680</v>
      </c>
      <c r="N119" s="6" cm="1">
        <f t="array" aca="1" ref="N119" ca="1">_xll.RiskWeibull($B$15,$C$15)</f>
        <v>93.543756289254645</v>
      </c>
      <c r="O119" s="6">
        <f t="shared" ca="1" si="68"/>
        <v>8773.5437562892548</v>
      </c>
      <c r="P119" s="6">
        <f t="shared" ca="1" si="53"/>
        <v>0</v>
      </c>
      <c r="Q119" s="26">
        <f t="shared" ca="1" si="69"/>
        <v>8773.5437562892548</v>
      </c>
      <c r="R119" s="24" cm="1">
        <f t="array" aca="1" ref="R119" ca="1">_xll.RiskGamma($B$18,1/$C$18)</f>
        <v>100</v>
      </c>
      <c r="S119" s="7" cm="1">
        <f t="array" aca="1" ref="S119" ca="1">_xll.RiskUniform($B$21,$C$21)</f>
        <v>20</v>
      </c>
      <c r="T119" s="7">
        <f t="shared" ca="1" si="70"/>
        <v>8893.5437562892548</v>
      </c>
      <c r="U119" s="7">
        <f t="shared" ca="1" si="54"/>
        <v>100</v>
      </c>
      <c r="V119" s="6">
        <f t="shared" ca="1" si="73"/>
        <v>9113.5437562892548</v>
      </c>
      <c r="W119" s="6">
        <f t="shared" si="56"/>
        <v>120</v>
      </c>
      <c r="X119" s="6">
        <f t="shared" ca="1" si="41"/>
        <v>9233.5437562892548</v>
      </c>
      <c r="Y119" s="6">
        <f t="shared" ca="1" si="42"/>
        <v>220</v>
      </c>
      <c r="Z119" s="7">
        <f t="shared" ca="1" si="43"/>
        <v>9233.5437562892548</v>
      </c>
      <c r="AA119" s="94" cm="1">
        <f t="array" aca="1" ref="AA119" ca="1">_xll.RiskPert(_xll.RiskSimtable($B$27:$B$28),_xll.RiskSimtable($C$27:$C$28),_xll.RiskSimtable($D$27:$D$28))</f>
        <v>99.666666666666671</v>
      </c>
      <c r="AB119" s="7">
        <f t="shared" ca="1" si="57"/>
        <v>9333.2104229559209</v>
      </c>
      <c r="AC119" s="7">
        <f t="shared" ca="1" si="44"/>
        <v>0</v>
      </c>
      <c r="AD119" s="6" cm="1">
        <f t="array" aca="1" ref="AD119" ca="1">IF(MOD(ROW()-42, 8) = 0,INDEX(AB:AB,ROW()),INDEX(AF:AF,ROW()-1))</f>
        <v>9458.2104229559209</v>
      </c>
      <c r="AE119" s="16" cm="1">
        <f t="array" aca="1" ref="AE119" ca="1">_xll.RiskUniform($B$30,$D$30)</f>
        <v>25</v>
      </c>
      <c r="AF119" s="6">
        <f t="shared" ca="1" si="71"/>
        <v>9483.2104229559209</v>
      </c>
      <c r="AG119" s="6">
        <f t="shared" ca="1" si="45"/>
        <v>224.66666666666606</v>
      </c>
      <c r="AH119" s="35" t="str">
        <f t="shared" ca="1" si="46"/>
        <v>Not Yet</v>
      </c>
      <c r="AI119" s="60">
        <f t="shared" ca="1" si="58"/>
        <v>1683.2104229559209</v>
      </c>
      <c r="AJ119" s="47" cm="1">
        <f t="array" aca="1" ref="AJ119" ca="1">_xll.RiskBernoulli(0.02)</f>
        <v>0.02</v>
      </c>
      <c r="AK119" s="50">
        <f t="shared" ca="1" si="59"/>
        <v>1683.2104229559209</v>
      </c>
      <c r="AL119" s="50">
        <f t="shared" ca="1" si="47"/>
        <v>820</v>
      </c>
      <c r="AM119" s="50">
        <f t="shared" ca="1" si="48"/>
        <v>100</v>
      </c>
      <c r="AN119" s="50">
        <f t="shared" ca="1" si="49"/>
        <v>220</v>
      </c>
      <c r="AO119" s="51">
        <f t="shared" ca="1" si="50"/>
        <v>224.66666666666606</v>
      </c>
      <c r="AP119" s="50">
        <f t="shared" ca="1" si="51"/>
        <v>0.02</v>
      </c>
      <c r="AQ119" s="50" t="str">
        <f t="shared" ca="1" si="60"/>
        <v/>
      </c>
      <c r="AR119" s="50">
        <f t="shared" ca="1" si="61"/>
        <v>1683.2104229559206</v>
      </c>
    </row>
    <row r="120" spans="2:44" x14ac:dyDescent="0.25">
      <c r="B120" s="34">
        <v>79</v>
      </c>
      <c r="C120" s="35" cm="1">
        <f t="array" aca="1" ref="C120" ca="1">_xll.RiskGamma(1,1/$B$5)</f>
        <v>100</v>
      </c>
      <c r="D120" s="35">
        <f t="shared" ca="1" si="62"/>
        <v>7900</v>
      </c>
      <c r="E120" s="6">
        <f t="shared" ca="1" si="63"/>
        <v>8680</v>
      </c>
      <c r="F120" s="34" cm="1">
        <f t="array" aca="1" ref="F120" ca="1">_xll.RiskPert($B$8,$E$8,$D$8)</f>
        <v>50</v>
      </c>
      <c r="G120" s="6">
        <f t="shared" ca="1" si="64"/>
        <v>8730</v>
      </c>
      <c r="H120" s="6">
        <f t="shared" ca="1" si="52"/>
        <v>830</v>
      </c>
      <c r="I120" s="7">
        <f t="shared" ca="1" si="65"/>
        <v>8730</v>
      </c>
      <c r="J120" s="7" cm="1">
        <f t="array" aca="1" ref="J120" ca="1">_xll.RiskUniform($B$12,$D$12)</f>
        <v>60</v>
      </c>
      <c r="K120" s="7">
        <f t="shared" ca="1" si="66"/>
        <v>8790</v>
      </c>
      <c r="L120" s="7">
        <f t="shared" ca="1" si="67"/>
        <v>0</v>
      </c>
      <c r="M120" s="6">
        <f t="shared" ca="1" si="72"/>
        <v>8790</v>
      </c>
      <c r="N120" s="6" cm="1">
        <f t="array" aca="1" ref="N120" ca="1">_xll.RiskWeibull($B$15,$C$15)</f>
        <v>93.543756289254645</v>
      </c>
      <c r="O120" s="6">
        <f t="shared" ca="1" si="68"/>
        <v>8883.5437562892548</v>
      </c>
      <c r="P120" s="6">
        <f t="shared" ca="1" si="53"/>
        <v>0</v>
      </c>
      <c r="Q120" s="26">
        <f t="shared" ca="1" si="69"/>
        <v>8883.5437562892548</v>
      </c>
      <c r="R120" s="24" cm="1">
        <f t="array" aca="1" ref="R120" ca="1">_xll.RiskGamma($B$18,1/$C$18)</f>
        <v>100</v>
      </c>
      <c r="S120" s="7" cm="1">
        <f t="array" aca="1" ref="S120" ca="1">_xll.RiskUniform($B$21,$C$21)</f>
        <v>20</v>
      </c>
      <c r="T120" s="7">
        <f t="shared" ca="1" si="70"/>
        <v>9003.5437562892548</v>
      </c>
      <c r="U120" s="7">
        <f t="shared" ca="1" si="54"/>
        <v>100</v>
      </c>
      <c r="V120" s="6">
        <f t="shared" ca="1" si="73"/>
        <v>9113.5437562892548</v>
      </c>
      <c r="W120" s="6">
        <f t="shared" si="56"/>
        <v>120</v>
      </c>
      <c r="X120" s="6">
        <f t="shared" ca="1" si="41"/>
        <v>9233.5437562892548</v>
      </c>
      <c r="Y120" s="6">
        <f t="shared" ca="1" si="42"/>
        <v>110</v>
      </c>
      <c r="Z120" s="7">
        <f t="shared" ca="1" si="43"/>
        <v>9233.5437562892548</v>
      </c>
      <c r="AA120" s="94" cm="1">
        <f t="array" aca="1" ref="AA120" ca="1">_xll.RiskPert(_xll.RiskSimtable($B$27:$B$28),_xll.RiskSimtable($C$27:$C$28),_xll.RiskSimtable($D$27:$D$28))</f>
        <v>99.666666666666671</v>
      </c>
      <c r="AB120" s="7">
        <f t="shared" ca="1" si="57"/>
        <v>9333.2104229559209</v>
      </c>
      <c r="AC120" s="7">
        <f t="shared" ca="1" si="44"/>
        <v>0</v>
      </c>
      <c r="AD120" s="6" cm="1">
        <f t="array" aca="1" ref="AD120" ca="1">IF(MOD(ROW()-42, 8) = 0,INDEX(AB:AB,ROW()),INDEX(AF:AF,ROW()-1))</f>
        <v>9483.2104229559209</v>
      </c>
      <c r="AE120" s="16" cm="1">
        <f t="array" aca="1" ref="AE120" ca="1">_xll.RiskUniform($B$30,$D$30)</f>
        <v>25</v>
      </c>
      <c r="AF120" s="6">
        <f t="shared" ca="1" si="71"/>
        <v>9508.2104229559209</v>
      </c>
      <c r="AG120" s="6">
        <f t="shared" ca="1" si="45"/>
        <v>249.66666666666606</v>
      </c>
      <c r="AH120" s="35" t="str">
        <f t="shared" ca="1" si="46"/>
        <v>Not Yet</v>
      </c>
      <c r="AI120" s="60">
        <f t="shared" ca="1" si="58"/>
        <v>1608.2104229559209</v>
      </c>
      <c r="AJ120" s="47" cm="1">
        <f t="array" aca="1" ref="AJ120" ca="1">_xll.RiskBernoulli(0.02)</f>
        <v>0.02</v>
      </c>
      <c r="AK120" s="50">
        <f t="shared" ca="1" si="59"/>
        <v>1608.2104229559209</v>
      </c>
      <c r="AL120" s="50">
        <f t="shared" ca="1" si="47"/>
        <v>830</v>
      </c>
      <c r="AM120" s="50">
        <f t="shared" ca="1" si="48"/>
        <v>100</v>
      </c>
      <c r="AN120" s="50">
        <f t="shared" ca="1" si="49"/>
        <v>110</v>
      </c>
      <c r="AO120" s="51">
        <f t="shared" ca="1" si="50"/>
        <v>249.66666666666606</v>
      </c>
      <c r="AP120" s="50">
        <f t="shared" ca="1" si="51"/>
        <v>0.02</v>
      </c>
      <c r="AQ120" s="50" t="str">
        <f t="shared" ca="1" si="60"/>
        <v/>
      </c>
      <c r="AR120" s="50">
        <f t="shared" ca="1" si="61"/>
        <v>1608.2104229559206</v>
      </c>
    </row>
    <row r="121" spans="2:44" x14ac:dyDescent="0.25">
      <c r="B121" s="39">
        <v>80</v>
      </c>
      <c r="C121" s="40" cm="1">
        <f t="array" aca="1" ref="C121" ca="1">_xll.RiskGamma(1,1/$B$5)</f>
        <v>100</v>
      </c>
      <c r="D121" s="40">
        <f t="shared" ca="1" si="62"/>
        <v>8000</v>
      </c>
      <c r="E121" s="41">
        <f t="shared" ca="1" si="63"/>
        <v>8790</v>
      </c>
      <c r="F121" s="39" cm="1">
        <f t="array" aca="1" ref="F121" ca="1">_xll.RiskPert($B$8,$E$8,$D$8)</f>
        <v>50</v>
      </c>
      <c r="G121" s="41">
        <f t="shared" ca="1" si="64"/>
        <v>8840</v>
      </c>
      <c r="H121" s="6">
        <f t="shared" ca="1" si="52"/>
        <v>840</v>
      </c>
      <c r="I121" s="42">
        <f t="shared" ca="1" si="65"/>
        <v>8840</v>
      </c>
      <c r="J121" s="42" cm="1">
        <f t="array" aca="1" ref="J121" ca="1">_xll.RiskUniform($B$12,$D$12)</f>
        <v>60</v>
      </c>
      <c r="K121" s="42">
        <f t="shared" ca="1" si="66"/>
        <v>8900</v>
      </c>
      <c r="L121" s="42">
        <f t="shared" ca="1" si="67"/>
        <v>0</v>
      </c>
      <c r="M121" s="41">
        <f t="shared" ca="1" si="72"/>
        <v>8900</v>
      </c>
      <c r="N121" s="41" cm="1">
        <f t="array" aca="1" ref="N121" ca="1">_xll.RiskWeibull($B$15,$C$15)</f>
        <v>93.543756289254645</v>
      </c>
      <c r="O121" s="41">
        <f t="shared" ca="1" si="68"/>
        <v>8993.5437562892548</v>
      </c>
      <c r="P121" s="41">
        <f t="shared" ca="1" si="53"/>
        <v>0</v>
      </c>
      <c r="Q121" s="43">
        <f t="shared" ca="1" si="69"/>
        <v>8993.5437562892548</v>
      </c>
      <c r="R121" s="24" cm="1">
        <f t="array" aca="1" ref="R121" ca="1">_xll.RiskGamma($B$18,1/$C$18)</f>
        <v>100</v>
      </c>
      <c r="S121" s="42" cm="1">
        <f t="array" aca="1" ref="S121" ca="1">_xll.RiskUniform($B$21,$C$21)</f>
        <v>20</v>
      </c>
      <c r="T121" s="42">
        <f t="shared" ca="1" si="70"/>
        <v>9113.5437562892548</v>
      </c>
      <c r="U121" s="42">
        <f t="shared" ca="1" si="54"/>
        <v>100</v>
      </c>
      <c r="V121" s="6">
        <f t="shared" ca="1" si="73"/>
        <v>9113.5437562892548</v>
      </c>
      <c r="W121" s="6">
        <f t="shared" si="56"/>
        <v>120</v>
      </c>
      <c r="X121" s="41">
        <f t="shared" ca="1" si="41"/>
        <v>9233.5437562892548</v>
      </c>
      <c r="Y121" s="41">
        <f t="shared" ca="1" si="42"/>
        <v>0</v>
      </c>
      <c r="Z121" s="42">
        <f t="shared" ca="1" si="43"/>
        <v>9233.5437562892548</v>
      </c>
      <c r="AA121" s="94" cm="1">
        <f t="array" aca="1" ref="AA121" ca="1">_xll.RiskPert(_xll.RiskSimtable($B$27:$B$28),_xll.RiskSimtable($C$27:$C$28),_xll.RiskSimtable($D$27:$D$28))</f>
        <v>99.666666666666671</v>
      </c>
      <c r="AB121" s="42">
        <f t="shared" ca="1" si="57"/>
        <v>9333.2104229559209</v>
      </c>
      <c r="AC121" s="42">
        <f t="shared" ca="1" si="44"/>
        <v>0</v>
      </c>
      <c r="AD121" s="41" cm="1">
        <f t="array" aca="1" ref="AD121" ca="1">IF(MOD(ROW()-42, 8) = 0,INDEX(AB:AB,ROW()),INDEX(AF:AF,ROW()-1))</f>
        <v>9508.2104229559209</v>
      </c>
      <c r="AE121" s="16" cm="1">
        <f t="array" aca="1" ref="AE121" ca="1">_xll.RiskUniform($B$30,$D$30)</f>
        <v>25</v>
      </c>
      <c r="AF121" s="6">
        <f t="shared" ca="1" si="71"/>
        <v>9533.2104229559209</v>
      </c>
      <c r="AG121" s="41">
        <f t="shared" ca="1" si="45"/>
        <v>274.66666666666606</v>
      </c>
      <c r="AH121" s="40" t="str">
        <f t="shared" ca="1" si="46"/>
        <v>Not Yet</v>
      </c>
      <c r="AI121" s="60">
        <f t="shared" ca="1" si="58"/>
        <v>1533.2104229559209</v>
      </c>
      <c r="AJ121" s="47" cm="1">
        <f t="array" aca="1" ref="AJ121" ca="1">_xll.RiskBernoulli(0.02)</f>
        <v>0.02</v>
      </c>
      <c r="AK121" s="52">
        <f t="shared" ca="1" si="59"/>
        <v>1533.2104229559209</v>
      </c>
      <c r="AL121" s="52">
        <f t="shared" ca="1" si="47"/>
        <v>840</v>
      </c>
      <c r="AM121" s="52">
        <f t="shared" ca="1" si="48"/>
        <v>100</v>
      </c>
      <c r="AN121" s="52">
        <f t="shared" ca="1" si="49"/>
        <v>0</v>
      </c>
      <c r="AO121" s="53">
        <f t="shared" ca="1" si="50"/>
        <v>274.66666666666606</v>
      </c>
      <c r="AP121" s="52">
        <f t="shared" ca="1" si="51"/>
        <v>0.02</v>
      </c>
      <c r="AQ121" s="52" t="str">
        <f t="shared" ca="1" si="60"/>
        <v/>
      </c>
      <c r="AR121" s="52">
        <f t="shared" ca="1" si="61"/>
        <v>1533.2104229559206</v>
      </c>
    </row>
    <row r="122" spans="2:44" x14ac:dyDescent="0.25">
      <c r="B122" s="34">
        <v>81</v>
      </c>
      <c r="C122" s="35" cm="1">
        <f t="array" aca="1" ref="C122" ca="1">_xll.RiskGamma(1,1/$B$5)</f>
        <v>100</v>
      </c>
      <c r="D122" s="35">
        <f t="shared" ca="1" si="62"/>
        <v>8100</v>
      </c>
      <c r="E122" s="6">
        <f t="shared" ca="1" si="63"/>
        <v>8900</v>
      </c>
      <c r="F122" s="34" cm="1">
        <f t="array" aca="1" ref="F122" ca="1">_xll.RiskPert($B$8,$E$8,$D$8)</f>
        <v>50</v>
      </c>
      <c r="G122" s="6">
        <f t="shared" ca="1" si="64"/>
        <v>8950</v>
      </c>
      <c r="H122" s="6">
        <f t="shared" ca="1" si="52"/>
        <v>850</v>
      </c>
      <c r="I122" s="7">
        <f t="shared" ca="1" si="65"/>
        <v>8950</v>
      </c>
      <c r="J122" s="7" cm="1">
        <f t="array" aca="1" ref="J122" ca="1">_xll.RiskUniform($B$12,$D$12)</f>
        <v>60</v>
      </c>
      <c r="K122" s="7">
        <f t="shared" ca="1" si="66"/>
        <v>9010</v>
      </c>
      <c r="L122" s="7">
        <f t="shared" ca="1" si="67"/>
        <v>0</v>
      </c>
      <c r="M122" s="6">
        <f t="shared" ca="1" si="72"/>
        <v>9010</v>
      </c>
      <c r="N122" s="6" cm="1">
        <f t="array" aca="1" ref="N122" ca="1">_xll.RiskWeibull($B$15,$C$15)</f>
        <v>93.543756289254645</v>
      </c>
      <c r="O122" s="6">
        <f t="shared" ca="1" si="68"/>
        <v>9103.5437562892548</v>
      </c>
      <c r="P122" s="6">
        <f t="shared" ca="1" si="53"/>
        <v>0</v>
      </c>
      <c r="Q122" s="26">
        <f t="shared" ca="1" si="69"/>
        <v>9103.5437562892548</v>
      </c>
      <c r="R122" s="24" cm="1">
        <f t="array" aca="1" ref="R122" ca="1">_xll.RiskGamma($B$18,1/$C$18)</f>
        <v>100</v>
      </c>
      <c r="S122" s="7" cm="1">
        <f t="array" aca="1" ref="S122" ca="1">_xll.RiskUniform($B$21,$C$21)</f>
        <v>20</v>
      </c>
      <c r="T122" s="7">
        <f t="shared" ca="1" si="70"/>
        <v>9223.5437562892548</v>
      </c>
      <c r="U122" s="7">
        <f t="shared" ca="1" si="54"/>
        <v>100</v>
      </c>
      <c r="V122" s="6">
        <f ca="1">$T$129</f>
        <v>9993.5437562892548</v>
      </c>
      <c r="W122" s="6">
        <f t="shared" si="56"/>
        <v>120</v>
      </c>
      <c r="X122" s="6">
        <f t="shared" ca="1" si="41"/>
        <v>10113.543756289255</v>
      </c>
      <c r="Y122" s="6">
        <f t="shared" ca="1" si="42"/>
        <v>770</v>
      </c>
      <c r="Z122" s="7">
        <f t="shared" ca="1" si="43"/>
        <v>10113.543756289255</v>
      </c>
      <c r="AA122" s="94" cm="1">
        <f t="array" aca="1" ref="AA122" ca="1">_xll.RiskPert(_xll.RiskSimtable($B$27:$B$28),_xll.RiskSimtable($C$27:$C$28),_xll.RiskSimtable($D$27:$D$28))</f>
        <v>99.666666666666671</v>
      </c>
      <c r="AB122" s="7">
        <f t="shared" ca="1" si="57"/>
        <v>10213.210422955921</v>
      </c>
      <c r="AC122" s="7">
        <f t="shared" ca="1" si="44"/>
        <v>0</v>
      </c>
      <c r="AD122" s="6" cm="1">
        <f t="array" aca="1" ref="AD122" ca="1">IF(MOD(ROW()-42, 8) = 0,INDEX(AB:AB,ROW()),INDEX(AF:AF,ROW()-1))</f>
        <v>10213.210422955921</v>
      </c>
      <c r="AE122" s="16" cm="1">
        <f t="array" aca="1" ref="AE122" ca="1">_xll.RiskUniform($B$30,$D$30)</f>
        <v>25</v>
      </c>
      <c r="AF122" s="6">
        <f t="shared" ca="1" si="71"/>
        <v>10238.210422955921</v>
      </c>
      <c r="AG122" s="6">
        <f t="shared" ca="1" si="45"/>
        <v>99.66666666666606</v>
      </c>
      <c r="AH122" s="35" t="str">
        <f t="shared" ca="1" si="46"/>
        <v>Stop,Reached</v>
      </c>
      <c r="AI122" s="60">
        <f t="shared" ca="1" si="58"/>
        <v>2138.2104229559209</v>
      </c>
      <c r="AJ122" s="47" cm="1">
        <f t="array" aca="1" ref="AJ122" ca="1">_xll.RiskBernoulli(0.02)</f>
        <v>0.02</v>
      </c>
      <c r="AK122" s="48" t="str">
        <f t="shared" ca="1" si="59"/>
        <v/>
      </c>
      <c r="AL122" s="48" t="str">
        <f t="shared" ca="1" si="47"/>
        <v/>
      </c>
      <c r="AM122" s="48" t="str">
        <f t="shared" ca="1" si="48"/>
        <v/>
      </c>
      <c r="AN122" s="48" t="str">
        <f t="shared" ca="1" si="49"/>
        <v/>
      </c>
      <c r="AO122" s="49" t="str">
        <f t="shared" ca="1" si="50"/>
        <v/>
      </c>
      <c r="AP122" s="50" t="str">
        <f t="shared" ca="1" si="51"/>
        <v/>
      </c>
      <c r="AQ122" s="48" t="str">
        <f ca="1">IF(AK122&lt;=1440,1," ")</f>
        <v xml:space="preserve"> </v>
      </c>
      <c r="AR122" s="48">
        <f t="shared" ca="1" si="61"/>
        <v>2138.2104229559209</v>
      </c>
    </row>
    <row r="123" spans="2:44" x14ac:dyDescent="0.25">
      <c r="B123" s="34">
        <v>82</v>
      </c>
      <c r="C123" s="35" cm="1">
        <f t="array" aca="1" ref="C123" ca="1">_xll.RiskGamma(1,1/$B$5)</f>
        <v>100</v>
      </c>
      <c r="D123" s="35">
        <f t="shared" ca="1" si="62"/>
        <v>8200</v>
      </c>
      <c r="E123" s="6">
        <f t="shared" ca="1" si="63"/>
        <v>9010</v>
      </c>
      <c r="F123" s="34" cm="1">
        <f t="array" aca="1" ref="F123" ca="1">_xll.RiskPert($B$8,$E$8,$D$8)</f>
        <v>50</v>
      </c>
      <c r="G123" s="6">
        <f t="shared" ca="1" si="64"/>
        <v>9060</v>
      </c>
      <c r="H123" s="6">
        <f t="shared" ca="1" si="52"/>
        <v>860</v>
      </c>
      <c r="I123" s="7">
        <f t="shared" ca="1" si="65"/>
        <v>9060</v>
      </c>
      <c r="J123" s="7" cm="1">
        <f t="array" aca="1" ref="J123" ca="1">_xll.RiskUniform($B$12,$D$12)</f>
        <v>60</v>
      </c>
      <c r="K123" s="7">
        <f t="shared" ca="1" si="66"/>
        <v>9120</v>
      </c>
      <c r="L123" s="7">
        <f t="shared" ca="1" si="67"/>
        <v>0</v>
      </c>
      <c r="M123" s="6">
        <f t="shared" ca="1" si="72"/>
        <v>9120</v>
      </c>
      <c r="N123" s="6" cm="1">
        <f t="array" aca="1" ref="N123" ca="1">_xll.RiskWeibull($B$15,$C$15)</f>
        <v>93.543756289254645</v>
      </c>
      <c r="O123" s="6">
        <f t="shared" ca="1" si="68"/>
        <v>9213.5437562892548</v>
      </c>
      <c r="P123" s="6">
        <f t="shared" ca="1" si="53"/>
        <v>0</v>
      </c>
      <c r="Q123" s="26">
        <f t="shared" ca="1" si="69"/>
        <v>9213.5437562892548</v>
      </c>
      <c r="R123" s="24" cm="1">
        <f t="array" aca="1" ref="R123" ca="1">_xll.RiskGamma($B$18,1/$C$18)</f>
        <v>100</v>
      </c>
      <c r="S123" s="7" cm="1">
        <f t="array" aca="1" ref="S123" ca="1">_xll.RiskUniform($B$21,$C$21)</f>
        <v>20</v>
      </c>
      <c r="T123" s="7">
        <f t="shared" ca="1" si="70"/>
        <v>9333.5437562892548</v>
      </c>
      <c r="U123" s="7">
        <f t="shared" ca="1" si="54"/>
        <v>100</v>
      </c>
      <c r="V123" s="6">
        <f t="shared" ref="V123:V129" ca="1" si="74">$T$129</f>
        <v>9993.5437562892548</v>
      </c>
      <c r="W123" s="6">
        <f t="shared" si="56"/>
        <v>120</v>
      </c>
      <c r="X123" s="6">
        <f t="shared" ca="1" si="41"/>
        <v>10113.543756289255</v>
      </c>
      <c r="Y123" s="6">
        <f t="shared" ca="1" si="42"/>
        <v>660</v>
      </c>
      <c r="Z123" s="7">
        <f t="shared" ca="1" si="43"/>
        <v>10113.543756289255</v>
      </c>
      <c r="AA123" s="94" cm="1">
        <f t="array" aca="1" ref="AA123" ca="1">_xll.RiskPert(_xll.RiskSimtable($B$27:$B$28),_xll.RiskSimtable($C$27:$C$28),_xll.RiskSimtable($D$27:$D$28))</f>
        <v>99.666666666666671</v>
      </c>
      <c r="AB123" s="7">
        <f t="shared" ca="1" si="57"/>
        <v>10213.210422955921</v>
      </c>
      <c r="AC123" s="7">
        <f t="shared" ca="1" si="44"/>
        <v>0</v>
      </c>
      <c r="AD123" s="6" cm="1">
        <f t="array" aca="1" ref="AD123" ca="1">IF(MOD(ROW()-42, 8) = 0,INDEX(AB:AB,ROW()),INDEX(AF:AF,ROW()-1))</f>
        <v>10238.210422955921</v>
      </c>
      <c r="AE123" s="16" cm="1">
        <f t="array" aca="1" ref="AE123" ca="1">_xll.RiskUniform($B$30,$D$30)</f>
        <v>25</v>
      </c>
      <c r="AF123" s="6">
        <f t="shared" ca="1" si="71"/>
        <v>10263.210422955921</v>
      </c>
      <c r="AG123" s="6">
        <f t="shared" ca="1" si="45"/>
        <v>124.66666666666606</v>
      </c>
      <c r="AH123" s="35" t="str">
        <f t="shared" ca="1" si="46"/>
        <v>Stop,Reached</v>
      </c>
      <c r="AI123" s="60">
        <f t="shared" ca="1" si="58"/>
        <v>2063.2104229559209</v>
      </c>
      <c r="AJ123" s="47" cm="1">
        <f t="array" aca="1" ref="AJ123" ca="1">_xll.RiskBernoulli(0.02)</f>
        <v>0.02</v>
      </c>
      <c r="AK123" s="50" t="str">
        <f t="shared" ca="1" si="59"/>
        <v/>
      </c>
      <c r="AL123" s="50" t="str">
        <f t="shared" ca="1" si="47"/>
        <v/>
      </c>
      <c r="AM123" s="50" t="str">
        <f t="shared" ca="1" si="48"/>
        <v/>
      </c>
      <c r="AN123" s="50" t="str">
        <f t="shared" ca="1" si="49"/>
        <v/>
      </c>
      <c r="AO123" s="51" t="str">
        <f t="shared" ca="1" si="50"/>
        <v/>
      </c>
      <c r="AP123" s="50" t="str">
        <f t="shared" ca="1" si="51"/>
        <v/>
      </c>
      <c r="AQ123" s="50" t="str">
        <f t="shared" ref="AQ123:AQ145" ca="1" si="75">IF(AK123&lt;=1440,1,"")</f>
        <v/>
      </c>
      <c r="AR123" s="50">
        <f t="shared" ca="1" si="61"/>
        <v>2063.2104229559209</v>
      </c>
    </row>
    <row r="124" spans="2:44" x14ac:dyDescent="0.25">
      <c r="B124" s="34">
        <v>83</v>
      </c>
      <c r="C124" s="35" cm="1">
        <f t="array" aca="1" ref="C124" ca="1">_xll.RiskGamma(1,1/$B$5)</f>
        <v>100</v>
      </c>
      <c r="D124" s="35">
        <f t="shared" ca="1" si="62"/>
        <v>8300</v>
      </c>
      <c r="E124" s="6">
        <f t="shared" ca="1" si="63"/>
        <v>9120</v>
      </c>
      <c r="F124" s="34" cm="1">
        <f t="array" aca="1" ref="F124" ca="1">_xll.RiskPert($B$8,$E$8,$D$8)</f>
        <v>50</v>
      </c>
      <c r="G124" s="6">
        <f t="shared" ca="1" si="64"/>
        <v>9170</v>
      </c>
      <c r="H124" s="6">
        <f t="shared" ca="1" si="52"/>
        <v>870</v>
      </c>
      <c r="I124" s="7">
        <f t="shared" ca="1" si="65"/>
        <v>9170</v>
      </c>
      <c r="J124" s="7" cm="1">
        <f t="array" aca="1" ref="J124" ca="1">_xll.RiskUniform($B$12,$D$12)</f>
        <v>60</v>
      </c>
      <c r="K124" s="7">
        <f t="shared" ca="1" si="66"/>
        <v>9230</v>
      </c>
      <c r="L124" s="7">
        <f t="shared" ca="1" si="67"/>
        <v>0</v>
      </c>
      <c r="M124" s="6">
        <f t="shared" ca="1" si="72"/>
        <v>9230</v>
      </c>
      <c r="N124" s="6" cm="1">
        <f t="array" aca="1" ref="N124" ca="1">_xll.RiskWeibull($B$15,$C$15)</f>
        <v>93.543756289254645</v>
      </c>
      <c r="O124" s="6">
        <f t="shared" ca="1" si="68"/>
        <v>9323.5437562892548</v>
      </c>
      <c r="P124" s="6">
        <f t="shared" ca="1" si="53"/>
        <v>0</v>
      </c>
      <c r="Q124" s="26">
        <f t="shared" ca="1" si="69"/>
        <v>9323.5437562892548</v>
      </c>
      <c r="R124" s="24" cm="1">
        <f t="array" aca="1" ref="R124" ca="1">_xll.RiskGamma($B$18,1/$C$18)</f>
        <v>100</v>
      </c>
      <c r="S124" s="7" cm="1">
        <f t="array" aca="1" ref="S124" ca="1">_xll.RiskUniform($B$21,$C$21)</f>
        <v>20</v>
      </c>
      <c r="T124" s="7">
        <f t="shared" ca="1" si="70"/>
        <v>9443.5437562892548</v>
      </c>
      <c r="U124" s="7">
        <f t="shared" ca="1" si="54"/>
        <v>100</v>
      </c>
      <c r="V124" s="6">
        <f t="shared" ca="1" si="74"/>
        <v>9993.5437562892548</v>
      </c>
      <c r="W124" s="6">
        <f t="shared" si="56"/>
        <v>120</v>
      </c>
      <c r="X124" s="6">
        <f t="shared" ca="1" si="41"/>
        <v>10113.543756289255</v>
      </c>
      <c r="Y124" s="6">
        <f t="shared" ca="1" si="42"/>
        <v>550</v>
      </c>
      <c r="Z124" s="7">
        <f t="shared" ca="1" si="43"/>
        <v>10113.543756289255</v>
      </c>
      <c r="AA124" s="94" cm="1">
        <f t="array" aca="1" ref="AA124" ca="1">_xll.RiskPert(_xll.RiskSimtable($B$27:$B$28),_xll.RiskSimtable($C$27:$C$28),_xll.RiskSimtable($D$27:$D$28))</f>
        <v>99.666666666666671</v>
      </c>
      <c r="AB124" s="7">
        <f t="shared" ca="1" si="57"/>
        <v>10213.210422955921</v>
      </c>
      <c r="AC124" s="7">
        <f t="shared" ca="1" si="44"/>
        <v>0</v>
      </c>
      <c r="AD124" s="6" cm="1">
        <f t="array" aca="1" ref="AD124" ca="1">IF(MOD(ROW()-42, 8) = 0,INDEX(AB:AB,ROW()),INDEX(AF:AF,ROW()-1))</f>
        <v>10263.210422955921</v>
      </c>
      <c r="AE124" s="16" cm="1">
        <f t="array" aca="1" ref="AE124" ca="1">_xll.RiskUniform($B$30,$D$30)</f>
        <v>25</v>
      </c>
      <c r="AF124" s="6">
        <f t="shared" ca="1" si="71"/>
        <v>10288.210422955921</v>
      </c>
      <c r="AG124" s="6">
        <f t="shared" ca="1" si="45"/>
        <v>149.66666666666606</v>
      </c>
      <c r="AH124" s="35" t="str">
        <f t="shared" ca="1" si="46"/>
        <v>Stop,Reached</v>
      </c>
      <c r="AI124" s="60">
        <f t="shared" ca="1" si="58"/>
        <v>1988.2104229559209</v>
      </c>
      <c r="AJ124" s="47" cm="1">
        <f t="array" aca="1" ref="AJ124" ca="1">_xll.RiskBernoulli(0.02)</f>
        <v>0.02</v>
      </c>
      <c r="AK124" s="50" t="str">
        <f t="shared" ca="1" si="59"/>
        <v/>
      </c>
      <c r="AL124" s="50" t="str">
        <f t="shared" ca="1" si="47"/>
        <v/>
      </c>
      <c r="AM124" s="50" t="str">
        <f t="shared" ca="1" si="48"/>
        <v/>
      </c>
      <c r="AN124" s="50" t="str">
        <f t="shared" ca="1" si="49"/>
        <v/>
      </c>
      <c r="AO124" s="51" t="str">
        <f t="shared" ca="1" si="50"/>
        <v/>
      </c>
      <c r="AP124" s="50" t="str">
        <f t="shared" ca="1" si="51"/>
        <v/>
      </c>
      <c r="AQ124" s="50" t="str">
        <f t="shared" ca="1" si="75"/>
        <v/>
      </c>
      <c r="AR124" s="50">
        <f t="shared" ca="1" si="61"/>
        <v>1988.2104229559206</v>
      </c>
    </row>
    <row r="125" spans="2:44" x14ac:dyDescent="0.25">
      <c r="B125" s="34">
        <v>84</v>
      </c>
      <c r="C125" s="35" cm="1">
        <f t="array" aca="1" ref="C125" ca="1">_xll.RiskGamma(1,1/$B$5)</f>
        <v>100</v>
      </c>
      <c r="D125" s="35">
        <f t="shared" ca="1" si="62"/>
        <v>8400</v>
      </c>
      <c r="E125" s="6">
        <f t="shared" ca="1" si="63"/>
        <v>9230</v>
      </c>
      <c r="F125" s="34" cm="1">
        <f t="array" aca="1" ref="F125" ca="1">_xll.RiskPert($B$8,$E$8,$D$8)</f>
        <v>50</v>
      </c>
      <c r="G125" s="6">
        <f t="shared" ca="1" si="64"/>
        <v>9280</v>
      </c>
      <c r="H125" s="6">
        <f t="shared" ca="1" si="52"/>
        <v>880</v>
      </c>
      <c r="I125" s="7">
        <f t="shared" ca="1" si="65"/>
        <v>9280</v>
      </c>
      <c r="J125" s="7" cm="1">
        <f t="array" aca="1" ref="J125" ca="1">_xll.RiskUniform($B$12,$D$12)</f>
        <v>60</v>
      </c>
      <c r="K125" s="7">
        <f t="shared" ca="1" si="66"/>
        <v>9340</v>
      </c>
      <c r="L125" s="7">
        <f t="shared" ca="1" si="67"/>
        <v>0</v>
      </c>
      <c r="M125" s="6">
        <f t="shared" ca="1" si="72"/>
        <v>9340</v>
      </c>
      <c r="N125" s="6" cm="1">
        <f t="array" aca="1" ref="N125" ca="1">_xll.RiskWeibull($B$15,$C$15)</f>
        <v>93.543756289254645</v>
      </c>
      <c r="O125" s="6">
        <f t="shared" ca="1" si="68"/>
        <v>9433.5437562892548</v>
      </c>
      <c r="P125" s="6">
        <f t="shared" ca="1" si="53"/>
        <v>0</v>
      </c>
      <c r="Q125" s="26">
        <f t="shared" ca="1" si="69"/>
        <v>9433.5437562892548</v>
      </c>
      <c r="R125" s="24" cm="1">
        <f t="array" aca="1" ref="R125" ca="1">_xll.RiskGamma($B$18,1/$C$18)</f>
        <v>100</v>
      </c>
      <c r="S125" s="7" cm="1">
        <f t="array" aca="1" ref="S125" ca="1">_xll.RiskUniform($B$21,$C$21)</f>
        <v>20</v>
      </c>
      <c r="T125" s="7">
        <f t="shared" ca="1" si="70"/>
        <v>9553.5437562892548</v>
      </c>
      <c r="U125" s="7">
        <f t="shared" ca="1" si="54"/>
        <v>100</v>
      </c>
      <c r="V125" s="6">
        <f t="shared" ca="1" si="74"/>
        <v>9993.5437562892548</v>
      </c>
      <c r="W125" s="6">
        <f t="shared" si="56"/>
        <v>120</v>
      </c>
      <c r="X125" s="6">
        <f t="shared" ca="1" si="41"/>
        <v>10113.543756289255</v>
      </c>
      <c r="Y125" s="6">
        <f t="shared" ca="1" si="42"/>
        <v>440</v>
      </c>
      <c r="Z125" s="7">
        <f t="shared" ca="1" si="43"/>
        <v>10113.543756289255</v>
      </c>
      <c r="AA125" s="94" cm="1">
        <f t="array" aca="1" ref="AA125" ca="1">_xll.RiskPert(_xll.RiskSimtable($B$27:$B$28),_xll.RiskSimtable($C$27:$C$28),_xll.RiskSimtable($D$27:$D$28))</f>
        <v>99.666666666666671</v>
      </c>
      <c r="AB125" s="7">
        <f t="shared" ca="1" si="57"/>
        <v>10213.210422955921</v>
      </c>
      <c r="AC125" s="7">
        <f t="shared" ca="1" si="44"/>
        <v>0</v>
      </c>
      <c r="AD125" s="6" cm="1">
        <f t="array" aca="1" ref="AD125" ca="1">IF(MOD(ROW()-42, 8) = 0,INDEX(AB:AB,ROW()),INDEX(AF:AF,ROW()-1))</f>
        <v>10288.210422955921</v>
      </c>
      <c r="AE125" s="16" cm="1">
        <f t="array" aca="1" ref="AE125" ca="1">_xll.RiskUniform($B$30,$D$30)</f>
        <v>25</v>
      </c>
      <c r="AF125" s="6">
        <f t="shared" ca="1" si="71"/>
        <v>10313.210422955921</v>
      </c>
      <c r="AG125" s="6">
        <f t="shared" ca="1" si="45"/>
        <v>174.66666666666606</v>
      </c>
      <c r="AH125" s="35" t="str">
        <f t="shared" ca="1" si="46"/>
        <v>Stop,Reached</v>
      </c>
      <c r="AI125" s="60">
        <f t="shared" ca="1" si="58"/>
        <v>1913.2104229559209</v>
      </c>
      <c r="AJ125" s="47" cm="1">
        <f t="array" aca="1" ref="AJ125" ca="1">_xll.RiskBernoulli(0.02)</f>
        <v>0.02</v>
      </c>
      <c r="AK125" s="50" t="str">
        <f t="shared" ca="1" si="59"/>
        <v/>
      </c>
      <c r="AL125" s="50" t="str">
        <f t="shared" ca="1" si="47"/>
        <v/>
      </c>
      <c r="AM125" s="50" t="str">
        <f t="shared" ca="1" si="48"/>
        <v/>
      </c>
      <c r="AN125" s="50" t="str">
        <f t="shared" ca="1" si="49"/>
        <v/>
      </c>
      <c r="AO125" s="51" t="str">
        <f t="shared" ca="1" si="50"/>
        <v/>
      </c>
      <c r="AP125" s="50" t="str">
        <f t="shared" ca="1" si="51"/>
        <v/>
      </c>
      <c r="AQ125" s="50" t="str">
        <f t="shared" ca="1" si="75"/>
        <v/>
      </c>
      <c r="AR125" s="50">
        <f t="shared" ca="1" si="61"/>
        <v>1913.2104229559206</v>
      </c>
    </row>
    <row r="126" spans="2:44" x14ac:dyDescent="0.25">
      <c r="B126" s="34">
        <v>85</v>
      </c>
      <c r="C126" s="35" cm="1">
        <f t="array" aca="1" ref="C126" ca="1">_xll.RiskGamma(1,1/$B$5)</f>
        <v>100</v>
      </c>
      <c r="D126" s="35">
        <f t="shared" ca="1" si="62"/>
        <v>8500</v>
      </c>
      <c r="E126" s="6">
        <f t="shared" ca="1" si="63"/>
        <v>9340</v>
      </c>
      <c r="F126" s="34" cm="1">
        <f t="array" aca="1" ref="F126" ca="1">_xll.RiskPert($B$8,$E$8,$D$8)</f>
        <v>50</v>
      </c>
      <c r="G126" s="6">
        <f t="shared" ca="1" si="64"/>
        <v>9390</v>
      </c>
      <c r="H126" s="6">
        <f t="shared" ca="1" si="52"/>
        <v>890</v>
      </c>
      <c r="I126" s="7">
        <f t="shared" ca="1" si="65"/>
        <v>9390</v>
      </c>
      <c r="J126" s="7" cm="1">
        <f t="array" aca="1" ref="J126" ca="1">_xll.RiskUniform($B$12,$D$12)</f>
        <v>60</v>
      </c>
      <c r="K126" s="7">
        <f t="shared" ca="1" si="66"/>
        <v>9450</v>
      </c>
      <c r="L126" s="7">
        <f t="shared" ca="1" si="67"/>
        <v>0</v>
      </c>
      <c r="M126" s="6">
        <f t="shared" ca="1" si="72"/>
        <v>9450</v>
      </c>
      <c r="N126" s="6" cm="1">
        <f t="array" aca="1" ref="N126" ca="1">_xll.RiskWeibull($B$15,$C$15)</f>
        <v>93.543756289254645</v>
      </c>
      <c r="O126" s="6">
        <f t="shared" ca="1" si="68"/>
        <v>9543.5437562892548</v>
      </c>
      <c r="P126" s="6">
        <f t="shared" ca="1" si="53"/>
        <v>0</v>
      </c>
      <c r="Q126" s="26">
        <f t="shared" ca="1" si="69"/>
        <v>9543.5437562892548</v>
      </c>
      <c r="R126" s="24" cm="1">
        <f t="array" aca="1" ref="R126" ca="1">_xll.RiskGamma($B$18,1/$C$18)</f>
        <v>100</v>
      </c>
      <c r="S126" s="7" cm="1">
        <f t="array" aca="1" ref="S126" ca="1">_xll.RiskUniform($B$21,$C$21)</f>
        <v>20</v>
      </c>
      <c r="T126" s="7">
        <f t="shared" ca="1" si="70"/>
        <v>9663.5437562892548</v>
      </c>
      <c r="U126" s="7">
        <f t="shared" ca="1" si="54"/>
        <v>100</v>
      </c>
      <c r="V126" s="6">
        <f t="shared" ca="1" si="74"/>
        <v>9993.5437562892548</v>
      </c>
      <c r="W126" s="6">
        <f t="shared" si="56"/>
        <v>120</v>
      </c>
      <c r="X126" s="6">
        <f t="shared" ca="1" si="41"/>
        <v>10113.543756289255</v>
      </c>
      <c r="Y126" s="6">
        <f t="shared" ca="1" si="42"/>
        <v>330</v>
      </c>
      <c r="Z126" s="7">
        <f t="shared" ca="1" si="43"/>
        <v>10113.543756289255</v>
      </c>
      <c r="AA126" s="94" cm="1">
        <f t="array" aca="1" ref="AA126" ca="1">_xll.RiskPert(_xll.RiskSimtable($B$27:$B$28),_xll.RiskSimtable($C$27:$C$28),_xll.RiskSimtable($D$27:$D$28))</f>
        <v>99.666666666666671</v>
      </c>
      <c r="AB126" s="7">
        <f t="shared" ca="1" si="57"/>
        <v>10213.210422955921</v>
      </c>
      <c r="AC126" s="7">
        <f t="shared" ca="1" si="44"/>
        <v>0</v>
      </c>
      <c r="AD126" s="6" cm="1">
        <f t="array" aca="1" ref="AD126" ca="1">IF(MOD(ROW()-42, 8) = 0,INDEX(AB:AB,ROW()),INDEX(AF:AF,ROW()-1))</f>
        <v>10313.210422955921</v>
      </c>
      <c r="AE126" s="16" cm="1">
        <f t="array" aca="1" ref="AE126" ca="1">_xll.RiskUniform($B$30,$D$30)</f>
        <v>25</v>
      </c>
      <c r="AF126" s="6">
        <f t="shared" ca="1" si="71"/>
        <v>10338.210422955921</v>
      </c>
      <c r="AG126" s="6">
        <f t="shared" ca="1" si="45"/>
        <v>199.66666666666606</v>
      </c>
      <c r="AH126" s="35" t="str">
        <f t="shared" ca="1" si="46"/>
        <v>Stop,Reached</v>
      </c>
      <c r="AI126" s="60">
        <f t="shared" ca="1" si="58"/>
        <v>1838.2104229559209</v>
      </c>
      <c r="AJ126" s="47" cm="1">
        <f t="array" aca="1" ref="AJ126" ca="1">_xll.RiskBernoulli(0.02)</f>
        <v>0.02</v>
      </c>
      <c r="AK126" s="50" t="str">
        <f t="shared" ca="1" si="59"/>
        <v/>
      </c>
      <c r="AL126" s="50" t="str">
        <f t="shared" ca="1" si="47"/>
        <v/>
      </c>
      <c r="AM126" s="50" t="str">
        <f t="shared" ca="1" si="48"/>
        <v/>
      </c>
      <c r="AN126" s="50" t="str">
        <f t="shared" ca="1" si="49"/>
        <v/>
      </c>
      <c r="AO126" s="51" t="str">
        <f t="shared" ca="1" si="50"/>
        <v/>
      </c>
      <c r="AP126" s="50" t="str">
        <f t="shared" ca="1" si="51"/>
        <v/>
      </c>
      <c r="AQ126" s="50" t="str">
        <f t="shared" ca="1" si="75"/>
        <v/>
      </c>
      <c r="AR126" s="50">
        <f t="shared" ca="1" si="61"/>
        <v>1838.2104229559206</v>
      </c>
    </row>
    <row r="127" spans="2:44" x14ac:dyDescent="0.25">
      <c r="B127" s="34">
        <v>86</v>
      </c>
      <c r="C127" s="35" cm="1">
        <f t="array" aca="1" ref="C127" ca="1">_xll.RiskGamma(1,1/$B$5)</f>
        <v>100</v>
      </c>
      <c r="D127" s="35">
        <f t="shared" ca="1" si="62"/>
        <v>8600</v>
      </c>
      <c r="E127" s="6">
        <f t="shared" ca="1" si="63"/>
        <v>9450</v>
      </c>
      <c r="F127" s="34" cm="1">
        <f t="array" aca="1" ref="F127" ca="1">_xll.RiskPert($B$8,$E$8,$D$8)</f>
        <v>50</v>
      </c>
      <c r="G127" s="6">
        <f t="shared" ca="1" si="64"/>
        <v>9500</v>
      </c>
      <c r="H127" s="6">
        <f t="shared" ca="1" si="52"/>
        <v>900</v>
      </c>
      <c r="I127" s="7">
        <f t="shared" ca="1" si="65"/>
        <v>9500</v>
      </c>
      <c r="J127" s="7" cm="1">
        <f t="array" aca="1" ref="J127" ca="1">_xll.RiskUniform($B$12,$D$12)</f>
        <v>60</v>
      </c>
      <c r="K127" s="7">
        <f t="shared" ca="1" si="66"/>
        <v>9560</v>
      </c>
      <c r="L127" s="7">
        <f t="shared" ca="1" si="67"/>
        <v>0</v>
      </c>
      <c r="M127" s="6">
        <f t="shared" ca="1" si="72"/>
        <v>9560</v>
      </c>
      <c r="N127" s="6" cm="1">
        <f t="array" aca="1" ref="N127" ca="1">_xll.RiskWeibull($B$15,$C$15)</f>
        <v>93.543756289254645</v>
      </c>
      <c r="O127" s="6">
        <f t="shared" ca="1" si="68"/>
        <v>9653.5437562892548</v>
      </c>
      <c r="P127" s="6">
        <f t="shared" ca="1" si="53"/>
        <v>0</v>
      </c>
      <c r="Q127" s="26">
        <f t="shared" ca="1" si="69"/>
        <v>9653.5437562892548</v>
      </c>
      <c r="R127" s="24" cm="1">
        <f t="array" aca="1" ref="R127" ca="1">_xll.RiskGamma($B$18,1/$C$18)</f>
        <v>100</v>
      </c>
      <c r="S127" s="7" cm="1">
        <f t="array" aca="1" ref="S127" ca="1">_xll.RiskUniform($B$21,$C$21)</f>
        <v>20</v>
      </c>
      <c r="T127" s="7">
        <f t="shared" ca="1" si="70"/>
        <v>9773.5437562892548</v>
      </c>
      <c r="U127" s="7">
        <f t="shared" ca="1" si="54"/>
        <v>100</v>
      </c>
      <c r="V127" s="6">
        <f t="shared" ca="1" si="74"/>
        <v>9993.5437562892548</v>
      </c>
      <c r="W127" s="6">
        <f t="shared" si="56"/>
        <v>120</v>
      </c>
      <c r="X127" s="6">
        <f t="shared" ca="1" si="41"/>
        <v>10113.543756289255</v>
      </c>
      <c r="Y127" s="6">
        <f t="shared" ca="1" si="42"/>
        <v>220</v>
      </c>
      <c r="Z127" s="7">
        <f t="shared" ca="1" si="43"/>
        <v>10113.543756289255</v>
      </c>
      <c r="AA127" s="94" cm="1">
        <f t="array" aca="1" ref="AA127" ca="1">_xll.RiskPert(_xll.RiskSimtable($B$27:$B$28),_xll.RiskSimtable($C$27:$C$28),_xll.RiskSimtable($D$27:$D$28))</f>
        <v>99.666666666666671</v>
      </c>
      <c r="AB127" s="7">
        <f t="shared" ca="1" si="57"/>
        <v>10213.210422955921</v>
      </c>
      <c r="AC127" s="7">
        <f t="shared" ca="1" si="44"/>
        <v>0</v>
      </c>
      <c r="AD127" s="6" cm="1">
        <f t="array" aca="1" ref="AD127" ca="1">IF(MOD(ROW()-42, 8) = 0,INDEX(AB:AB,ROW()),INDEX(AF:AF,ROW()-1))</f>
        <v>10338.210422955921</v>
      </c>
      <c r="AE127" s="16" cm="1">
        <f t="array" aca="1" ref="AE127" ca="1">_xll.RiskUniform($B$30,$D$30)</f>
        <v>25</v>
      </c>
      <c r="AF127" s="6">
        <f t="shared" ca="1" si="71"/>
        <v>10363.210422955921</v>
      </c>
      <c r="AG127" s="6">
        <f t="shared" ca="1" si="45"/>
        <v>224.66666666666606</v>
      </c>
      <c r="AH127" s="35" t="str">
        <f t="shared" ca="1" si="46"/>
        <v>Stop,Reached</v>
      </c>
      <c r="AI127" s="60">
        <f t="shared" ca="1" si="58"/>
        <v>1763.2104229559209</v>
      </c>
      <c r="AJ127" s="47" cm="1">
        <f t="array" aca="1" ref="AJ127" ca="1">_xll.RiskBernoulli(0.02)</f>
        <v>0.02</v>
      </c>
      <c r="AK127" s="50" t="str">
        <f t="shared" ca="1" si="59"/>
        <v/>
      </c>
      <c r="AL127" s="50" t="str">
        <f t="shared" ca="1" si="47"/>
        <v/>
      </c>
      <c r="AM127" s="50" t="str">
        <f t="shared" ca="1" si="48"/>
        <v/>
      </c>
      <c r="AN127" s="50" t="str">
        <f t="shared" ca="1" si="49"/>
        <v/>
      </c>
      <c r="AO127" s="51" t="str">
        <f t="shared" ca="1" si="50"/>
        <v/>
      </c>
      <c r="AP127" s="50" t="str">
        <f t="shared" ca="1" si="51"/>
        <v/>
      </c>
      <c r="AQ127" s="50" t="str">
        <f t="shared" ca="1" si="75"/>
        <v/>
      </c>
      <c r="AR127" s="50">
        <f t="shared" ca="1" si="61"/>
        <v>1763.2104229559206</v>
      </c>
    </row>
    <row r="128" spans="2:44" x14ac:dyDescent="0.25">
      <c r="B128" s="34">
        <v>87</v>
      </c>
      <c r="C128" s="35" cm="1">
        <f t="array" aca="1" ref="C128" ca="1">_xll.RiskGamma(1,1/$B$5)</f>
        <v>100</v>
      </c>
      <c r="D128" s="35">
        <f t="shared" ca="1" si="62"/>
        <v>8700</v>
      </c>
      <c r="E128" s="6">
        <f t="shared" ca="1" si="63"/>
        <v>9560</v>
      </c>
      <c r="F128" s="34" cm="1">
        <f t="array" aca="1" ref="F128" ca="1">_xll.RiskPert($B$8,$E$8,$D$8)</f>
        <v>50</v>
      </c>
      <c r="G128" s="6">
        <f t="shared" ca="1" si="64"/>
        <v>9610</v>
      </c>
      <c r="H128" s="6">
        <f t="shared" ca="1" si="52"/>
        <v>910</v>
      </c>
      <c r="I128" s="7">
        <f t="shared" ca="1" si="65"/>
        <v>9610</v>
      </c>
      <c r="J128" s="7" cm="1">
        <f t="array" aca="1" ref="J128" ca="1">_xll.RiskUniform($B$12,$D$12)</f>
        <v>60</v>
      </c>
      <c r="K128" s="7">
        <f t="shared" ca="1" si="66"/>
        <v>9670</v>
      </c>
      <c r="L128" s="7">
        <f t="shared" ca="1" si="67"/>
        <v>0</v>
      </c>
      <c r="M128" s="6">
        <f t="shared" ca="1" si="72"/>
        <v>9670</v>
      </c>
      <c r="N128" s="6" cm="1">
        <f t="array" aca="1" ref="N128" ca="1">_xll.RiskWeibull($B$15,$C$15)</f>
        <v>93.543756289254645</v>
      </c>
      <c r="O128" s="6">
        <f t="shared" ca="1" si="68"/>
        <v>9763.5437562892548</v>
      </c>
      <c r="P128" s="6">
        <f t="shared" ca="1" si="53"/>
        <v>0</v>
      </c>
      <c r="Q128" s="26">
        <f t="shared" ca="1" si="69"/>
        <v>9763.5437562892548</v>
      </c>
      <c r="R128" s="24" cm="1">
        <f t="array" aca="1" ref="R128" ca="1">_xll.RiskGamma($B$18,1/$C$18)</f>
        <v>100</v>
      </c>
      <c r="S128" s="7" cm="1">
        <f t="array" aca="1" ref="S128" ca="1">_xll.RiskUniform($B$21,$C$21)</f>
        <v>20</v>
      </c>
      <c r="T128" s="7">
        <f t="shared" ca="1" si="70"/>
        <v>9883.5437562892548</v>
      </c>
      <c r="U128" s="7">
        <f t="shared" ca="1" si="54"/>
        <v>100</v>
      </c>
      <c r="V128" s="6">
        <f t="shared" ca="1" si="74"/>
        <v>9993.5437562892548</v>
      </c>
      <c r="W128" s="6">
        <f t="shared" si="56"/>
        <v>120</v>
      </c>
      <c r="X128" s="6">
        <f t="shared" ca="1" si="41"/>
        <v>10113.543756289255</v>
      </c>
      <c r="Y128" s="6">
        <f t="shared" ca="1" si="42"/>
        <v>110</v>
      </c>
      <c r="Z128" s="7">
        <f t="shared" ca="1" si="43"/>
        <v>10113.543756289255</v>
      </c>
      <c r="AA128" s="94" cm="1">
        <f t="array" aca="1" ref="AA128" ca="1">_xll.RiskPert(_xll.RiskSimtable($B$27:$B$28),_xll.RiskSimtable($C$27:$C$28),_xll.RiskSimtable($D$27:$D$28))</f>
        <v>99.666666666666671</v>
      </c>
      <c r="AB128" s="7">
        <f t="shared" ca="1" si="57"/>
        <v>10213.210422955921</v>
      </c>
      <c r="AC128" s="7">
        <f t="shared" ca="1" si="44"/>
        <v>0</v>
      </c>
      <c r="AD128" s="6" cm="1">
        <f t="array" aca="1" ref="AD128" ca="1">IF(MOD(ROW()-42, 8) = 0,INDEX(AB:AB,ROW()),INDEX(AF:AF,ROW()-1))</f>
        <v>10363.210422955921</v>
      </c>
      <c r="AE128" s="16" cm="1">
        <f t="array" aca="1" ref="AE128" ca="1">_xll.RiskUniform($B$30,$D$30)</f>
        <v>25</v>
      </c>
      <c r="AF128" s="6">
        <f t="shared" ca="1" si="71"/>
        <v>10388.210422955921</v>
      </c>
      <c r="AG128" s="6">
        <f t="shared" ca="1" si="45"/>
        <v>249.66666666666606</v>
      </c>
      <c r="AH128" s="35" t="str">
        <f t="shared" ca="1" si="46"/>
        <v>Stop,Reached</v>
      </c>
      <c r="AI128" s="60">
        <f t="shared" ca="1" si="58"/>
        <v>1688.2104229559209</v>
      </c>
      <c r="AJ128" s="47" cm="1">
        <f t="array" aca="1" ref="AJ128" ca="1">_xll.RiskBernoulli(0.02)</f>
        <v>0.02</v>
      </c>
      <c r="AK128" s="50" t="str">
        <f t="shared" ca="1" si="59"/>
        <v/>
      </c>
      <c r="AL128" s="50" t="str">
        <f t="shared" ca="1" si="47"/>
        <v/>
      </c>
      <c r="AM128" s="50" t="str">
        <f t="shared" ca="1" si="48"/>
        <v/>
      </c>
      <c r="AN128" s="50" t="str">
        <f t="shared" ca="1" si="49"/>
        <v/>
      </c>
      <c r="AO128" s="51" t="str">
        <f t="shared" ca="1" si="50"/>
        <v/>
      </c>
      <c r="AP128" s="50" t="str">
        <f t="shared" ca="1" si="51"/>
        <v/>
      </c>
      <c r="AQ128" s="50" t="str">
        <f t="shared" ca="1" si="75"/>
        <v/>
      </c>
      <c r="AR128" s="50">
        <f t="shared" ca="1" si="61"/>
        <v>1688.2104229559206</v>
      </c>
    </row>
    <row r="129" spans="2:44" x14ac:dyDescent="0.25">
      <c r="B129" s="34">
        <v>88</v>
      </c>
      <c r="C129" s="35" cm="1">
        <f t="array" aca="1" ref="C129" ca="1">_xll.RiskGamma(1,1/$B$5)</f>
        <v>100</v>
      </c>
      <c r="D129" s="35">
        <f t="shared" ca="1" si="62"/>
        <v>8800</v>
      </c>
      <c r="E129" s="6">
        <f t="shared" ca="1" si="63"/>
        <v>9670</v>
      </c>
      <c r="F129" s="34" cm="1">
        <f t="array" aca="1" ref="F129" ca="1">_xll.RiskPert($B$8,$E$8,$D$8)</f>
        <v>50</v>
      </c>
      <c r="G129" s="6">
        <f t="shared" ca="1" si="64"/>
        <v>9720</v>
      </c>
      <c r="H129" s="6">
        <f t="shared" ca="1" si="52"/>
        <v>920</v>
      </c>
      <c r="I129" s="7">
        <f t="shared" ca="1" si="65"/>
        <v>9720</v>
      </c>
      <c r="J129" s="7" cm="1">
        <f t="array" aca="1" ref="J129" ca="1">_xll.RiskUniform($B$12,$D$12)</f>
        <v>60</v>
      </c>
      <c r="K129" s="7">
        <f t="shared" ca="1" si="66"/>
        <v>9780</v>
      </c>
      <c r="L129" s="7">
        <f t="shared" ca="1" si="67"/>
        <v>0</v>
      </c>
      <c r="M129" s="6">
        <f t="shared" ca="1" si="72"/>
        <v>9780</v>
      </c>
      <c r="N129" s="6" cm="1">
        <f t="array" aca="1" ref="N129" ca="1">_xll.RiskWeibull($B$15,$C$15)</f>
        <v>93.543756289254645</v>
      </c>
      <c r="O129" s="6">
        <f t="shared" ca="1" si="68"/>
        <v>9873.5437562892548</v>
      </c>
      <c r="P129" s="6">
        <f t="shared" ca="1" si="53"/>
        <v>0</v>
      </c>
      <c r="Q129" s="26">
        <f t="shared" ca="1" si="69"/>
        <v>9873.5437562892548</v>
      </c>
      <c r="R129" s="24" cm="1">
        <f t="array" aca="1" ref="R129" ca="1">_xll.RiskGamma($B$18,1/$C$18)</f>
        <v>100</v>
      </c>
      <c r="S129" s="7" cm="1">
        <f t="array" aca="1" ref="S129" ca="1">_xll.RiskUniform($B$21,$C$21)</f>
        <v>20</v>
      </c>
      <c r="T129" s="7">
        <f t="shared" ca="1" si="70"/>
        <v>9993.5437562892548</v>
      </c>
      <c r="U129" s="7">
        <f t="shared" ca="1" si="54"/>
        <v>100</v>
      </c>
      <c r="V129" s="6">
        <f t="shared" ca="1" si="74"/>
        <v>9993.5437562892548</v>
      </c>
      <c r="W129" s="6">
        <f t="shared" si="56"/>
        <v>120</v>
      </c>
      <c r="X129" s="6">
        <f t="shared" ca="1" si="41"/>
        <v>10113.543756289255</v>
      </c>
      <c r="Y129" s="6">
        <f t="shared" ca="1" si="42"/>
        <v>0</v>
      </c>
      <c r="Z129" s="7">
        <f t="shared" ca="1" si="43"/>
        <v>10113.543756289255</v>
      </c>
      <c r="AA129" s="94" cm="1">
        <f t="array" aca="1" ref="AA129" ca="1">_xll.RiskPert(_xll.RiskSimtable($B$27:$B$28),_xll.RiskSimtable($C$27:$C$28),_xll.RiskSimtable($D$27:$D$28))</f>
        <v>99.666666666666671</v>
      </c>
      <c r="AB129" s="7">
        <f t="shared" ca="1" si="57"/>
        <v>10213.210422955921</v>
      </c>
      <c r="AC129" s="7">
        <f t="shared" ca="1" si="44"/>
        <v>0</v>
      </c>
      <c r="AD129" s="6" cm="1">
        <f t="array" aca="1" ref="AD129" ca="1">IF(MOD(ROW()-42, 8) = 0,INDEX(AB:AB,ROW()),INDEX(AF:AF,ROW()-1))</f>
        <v>10388.210422955921</v>
      </c>
      <c r="AE129" s="16" cm="1">
        <f t="array" aca="1" ref="AE129" ca="1">_xll.RiskUniform($B$30,$D$30)</f>
        <v>25</v>
      </c>
      <c r="AF129" s="6">
        <f t="shared" ca="1" si="71"/>
        <v>10413.210422955921</v>
      </c>
      <c r="AG129" s="6">
        <f t="shared" ca="1" si="45"/>
        <v>274.66666666666606</v>
      </c>
      <c r="AH129" s="35" t="str">
        <f t="shared" ca="1" si="46"/>
        <v>Stop,Reached</v>
      </c>
      <c r="AI129" s="60">
        <f t="shared" ca="1" si="58"/>
        <v>1613.2104229559209</v>
      </c>
      <c r="AJ129" s="47" cm="1">
        <f t="array" aca="1" ref="AJ129" ca="1">_xll.RiskBernoulli(0.02)</f>
        <v>0.02</v>
      </c>
      <c r="AK129" s="52" t="str">
        <f t="shared" ca="1" si="59"/>
        <v/>
      </c>
      <c r="AL129" s="52" t="str">
        <f t="shared" ca="1" si="47"/>
        <v/>
      </c>
      <c r="AM129" s="52" t="str">
        <f t="shared" ca="1" si="48"/>
        <v/>
      </c>
      <c r="AN129" s="52" t="str">
        <f t="shared" ca="1" si="49"/>
        <v/>
      </c>
      <c r="AO129" s="53" t="str">
        <f t="shared" ca="1" si="50"/>
        <v/>
      </c>
      <c r="AP129" s="52" t="str">
        <f t="shared" ca="1" si="51"/>
        <v/>
      </c>
      <c r="AQ129" s="52" t="str">
        <f t="shared" ca="1" si="75"/>
        <v/>
      </c>
      <c r="AR129" s="52">
        <f t="shared" ca="1" si="61"/>
        <v>1613.2104229559206</v>
      </c>
    </row>
    <row r="130" spans="2:44" x14ac:dyDescent="0.25">
      <c r="B130" s="34">
        <v>89</v>
      </c>
      <c r="C130" s="35" cm="1">
        <f t="array" aca="1" ref="C130" ca="1">_xll.RiskGamma(1,1/$B$5)</f>
        <v>100</v>
      </c>
      <c r="D130" s="35">
        <f t="shared" ca="1" si="62"/>
        <v>8900</v>
      </c>
      <c r="E130" s="6">
        <f t="shared" ca="1" si="63"/>
        <v>9780</v>
      </c>
      <c r="F130" s="34" cm="1">
        <f t="array" aca="1" ref="F130" ca="1">_xll.RiskPert($B$8,$E$8,$D$8)</f>
        <v>50</v>
      </c>
      <c r="G130" s="6">
        <f t="shared" ca="1" si="64"/>
        <v>9830</v>
      </c>
      <c r="H130" s="6">
        <f t="shared" ca="1" si="52"/>
        <v>930</v>
      </c>
      <c r="I130" s="7">
        <f t="shared" ca="1" si="65"/>
        <v>9830</v>
      </c>
      <c r="J130" s="7" cm="1">
        <f t="array" aca="1" ref="J130" ca="1">_xll.RiskUniform($B$12,$D$12)</f>
        <v>60</v>
      </c>
      <c r="K130" s="7">
        <f t="shared" ca="1" si="66"/>
        <v>9890</v>
      </c>
      <c r="L130" s="7">
        <f t="shared" ca="1" si="67"/>
        <v>0</v>
      </c>
      <c r="M130" s="6">
        <f t="shared" ca="1" si="72"/>
        <v>9890</v>
      </c>
      <c r="N130" s="6" cm="1">
        <f t="array" aca="1" ref="N130" ca="1">_xll.RiskWeibull($B$15,$C$15)</f>
        <v>93.543756289254645</v>
      </c>
      <c r="O130" s="6">
        <f t="shared" ca="1" si="68"/>
        <v>9983.5437562892548</v>
      </c>
      <c r="P130" s="6">
        <f t="shared" ca="1" si="53"/>
        <v>0</v>
      </c>
      <c r="Q130" s="26">
        <f t="shared" ca="1" si="69"/>
        <v>9983.5437562892548</v>
      </c>
      <c r="R130" s="24" cm="1">
        <f t="array" aca="1" ref="R130" ca="1">_xll.RiskGamma($B$18,1/$C$18)</f>
        <v>100</v>
      </c>
      <c r="S130" s="7" cm="1">
        <f t="array" aca="1" ref="S130" ca="1">_xll.RiskUniform($B$21,$C$21)</f>
        <v>20</v>
      </c>
      <c r="T130" s="7">
        <f t="shared" ca="1" si="70"/>
        <v>10103.543756289255</v>
      </c>
      <c r="U130" s="7">
        <f t="shared" ca="1" si="54"/>
        <v>100</v>
      </c>
      <c r="V130" s="6">
        <f ca="1">$T$137</f>
        <v>10873.543756289255</v>
      </c>
      <c r="W130" s="6">
        <f t="shared" si="56"/>
        <v>120</v>
      </c>
      <c r="X130" s="6">
        <f t="shared" ca="1" si="41"/>
        <v>10993.543756289255</v>
      </c>
      <c r="Y130" s="6">
        <f t="shared" ca="1" si="42"/>
        <v>770</v>
      </c>
      <c r="Z130" s="7">
        <f t="shared" ca="1" si="43"/>
        <v>10993.543756289255</v>
      </c>
      <c r="AA130" s="94" cm="1">
        <f t="array" aca="1" ref="AA130" ca="1">_xll.RiskPert(_xll.RiskSimtable($B$27:$B$28),_xll.RiskSimtable($C$27:$C$28),_xll.RiskSimtable($D$27:$D$28))</f>
        <v>99.666666666666671</v>
      </c>
      <c r="AB130" s="7">
        <f t="shared" ca="1" si="57"/>
        <v>11093.210422955921</v>
      </c>
      <c r="AC130" s="7">
        <f t="shared" ca="1" si="44"/>
        <v>0</v>
      </c>
      <c r="AD130" s="6" cm="1">
        <f t="array" aca="1" ref="AD130" ca="1">IF(MOD(ROW()-42, 8) = 0,INDEX(AB:AB,ROW()),INDEX(AF:AF,ROW()-1))</f>
        <v>11093.210422955921</v>
      </c>
      <c r="AE130" s="16" cm="1">
        <f t="array" aca="1" ref="AE130" ca="1">_xll.RiskUniform($B$30,$D$30)</f>
        <v>25</v>
      </c>
      <c r="AF130" s="6">
        <f t="shared" ca="1" si="71"/>
        <v>11118.210422955921</v>
      </c>
      <c r="AG130" s="6">
        <f t="shared" ca="1" si="45"/>
        <v>99.66666666666606</v>
      </c>
      <c r="AH130" s="35" t="str">
        <f t="shared" ca="1" si="46"/>
        <v>Stop,Reached</v>
      </c>
      <c r="AI130" s="60">
        <f t="shared" ca="1" si="58"/>
        <v>2218.2104229559209</v>
      </c>
      <c r="AJ130" s="47" cm="1">
        <f t="array" aca="1" ref="AJ130" ca="1">_xll.RiskBernoulli(0.02)</f>
        <v>0.02</v>
      </c>
      <c r="AK130" s="48" t="str">
        <f t="shared" ca="1" si="59"/>
        <v/>
      </c>
      <c r="AL130" s="48" t="str">
        <f t="shared" ca="1" si="47"/>
        <v/>
      </c>
      <c r="AM130" s="48" t="str">
        <f t="shared" ca="1" si="48"/>
        <v/>
      </c>
      <c r="AN130" s="48" t="str">
        <f t="shared" ca="1" si="49"/>
        <v/>
      </c>
      <c r="AO130" s="49" t="str">
        <f t="shared" ca="1" si="50"/>
        <v/>
      </c>
      <c r="AP130" s="50" t="str">
        <f t="shared" ca="1" si="51"/>
        <v/>
      </c>
      <c r="AQ130" s="48" t="str">
        <f t="shared" ca="1" si="75"/>
        <v/>
      </c>
      <c r="AR130" s="48">
        <f t="shared" ca="1" si="61"/>
        <v>2218.2104229559209</v>
      </c>
    </row>
    <row r="131" spans="2:44" x14ac:dyDescent="0.25">
      <c r="B131" s="34">
        <v>90</v>
      </c>
      <c r="C131" s="35" cm="1">
        <f t="array" aca="1" ref="C131" ca="1">_xll.RiskGamma(1,1/$B$5)</f>
        <v>100</v>
      </c>
      <c r="D131" s="35">
        <f t="shared" ca="1" si="62"/>
        <v>9000</v>
      </c>
      <c r="E131" s="6">
        <f t="shared" ca="1" si="63"/>
        <v>9890</v>
      </c>
      <c r="F131" s="34" cm="1">
        <f t="array" aca="1" ref="F131" ca="1">_xll.RiskPert($B$8,$E$8,$D$8)</f>
        <v>50</v>
      </c>
      <c r="G131" s="6">
        <f t="shared" ca="1" si="64"/>
        <v>9940</v>
      </c>
      <c r="H131" s="6">
        <f t="shared" ca="1" si="52"/>
        <v>940</v>
      </c>
      <c r="I131" s="7">
        <f t="shared" ca="1" si="65"/>
        <v>9940</v>
      </c>
      <c r="J131" s="7" cm="1">
        <f t="array" aca="1" ref="J131" ca="1">_xll.RiskUniform($B$12,$D$12)</f>
        <v>60</v>
      </c>
      <c r="K131" s="7">
        <f t="shared" ca="1" si="66"/>
        <v>10000</v>
      </c>
      <c r="L131" s="7">
        <f t="shared" ca="1" si="67"/>
        <v>0</v>
      </c>
      <c r="M131" s="6">
        <f t="shared" ca="1" si="72"/>
        <v>10000</v>
      </c>
      <c r="N131" s="6" cm="1">
        <f t="array" aca="1" ref="N131" ca="1">_xll.RiskWeibull($B$15,$C$15)</f>
        <v>93.543756289254645</v>
      </c>
      <c r="O131" s="6">
        <f t="shared" ca="1" si="68"/>
        <v>10093.543756289255</v>
      </c>
      <c r="P131" s="6">
        <f t="shared" ca="1" si="53"/>
        <v>0</v>
      </c>
      <c r="Q131" s="26">
        <f t="shared" ca="1" si="69"/>
        <v>10093.543756289255</v>
      </c>
      <c r="R131" s="24" cm="1">
        <f t="array" aca="1" ref="R131" ca="1">_xll.RiskGamma($B$18,1/$C$18)</f>
        <v>100</v>
      </c>
      <c r="S131" s="7" cm="1">
        <f t="array" aca="1" ref="S131" ca="1">_xll.RiskUniform($B$21,$C$21)</f>
        <v>20</v>
      </c>
      <c r="T131" s="7">
        <f t="shared" ca="1" si="70"/>
        <v>10213.543756289255</v>
      </c>
      <c r="U131" s="7">
        <f t="shared" ca="1" si="54"/>
        <v>100</v>
      </c>
      <c r="V131" s="6">
        <f t="shared" ref="V131:V137" ca="1" si="76">$T$137</f>
        <v>10873.543756289255</v>
      </c>
      <c r="W131" s="6">
        <f t="shared" si="56"/>
        <v>120</v>
      </c>
      <c r="X131" s="6">
        <f t="shared" ca="1" si="41"/>
        <v>10993.543756289255</v>
      </c>
      <c r="Y131" s="6">
        <f t="shared" ca="1" si="42"/>
        <v>660</v>
      </c>
      <c r="Z131" s="7">
        <f t="shared" ca="1" si="43"/>
        <v>10993.543756289255</v>
      </c>
      <c r="AA131" s="94" cm="1">
        <f t="array" aca="1" ref="AA131" ca="1">_xll.RiskPert(_xll.RiskSimtable($B$27:$B$28),_xll.RiskSimtable($C$27:$C$28),_xll.RiskSimtable($D$27:$D$28))</f>
        <v>99.666666666666671</v>
      </c>
      <c r="AB131" s="7">
        <f t="shared" ca="1" si="57"/>
        <v>11093.210422955921</v>
      </c>
      <c r="AC131" s="7">
        <f t="shared" ca="1" si="44"/>
        <v>0</v>
      </c>
      <c r="AD131" s="6" cm="1">
        <f t="array" aca="1" ref="AD131" ca="1">IF(MOD(ROW()-42, 8) = 0,INDEX(AB:AB,ROW()),INDEX(AF:AF,ROW()-1))</f>
        <v>11118.210422955921</v>
      </c>
      <c r="AE131" s="16" cm="1">
        <f t="array" aca="1" ref="AE131" ca="1">_xll.RiskUniform($B$30,$D$30)</f>
        <v>25</v>
      </c>
      <c r="AF131" s="6">
        <f t="shared" ca="1" si="71"/>
        <v>11143.210422955921</v>
      </c>
      <c r="AG131" s="6">
        <f t="shared" ca="1" si="45"/>
        <v>124.66666666666606</v>
      </c>
      <c r="AH131" s="35" t="str">
        <f t="shared" ca="1" si="46"/>
        <v>Stop,Reached</v>
      </c>
      <c r="AI131" s="60">
        <f t="shared" ca="1" si="58"/>
        <v>2143.2104229559209</v>
      </c>
      <c r="AJ131" s="47" cm="1">
        <f t="array" aca="1" ref="AJ131" ca="1">_xll.RiskBernoulli(0.02)</f>
        <v>0.02</v>
      </c>
      <c r="AK131" s="50" t="str">
        <f t="shared" ca="1" si="59"/>
        <v/>
      </c>
      <c r="AL131" s="50" t="str">
        <f t="shared" ca="1" si="47"/>
        <v/>
      </c>
      <c r="AM131" s="50" t="str">
        <f t="shared" ca="1" si="48"/>
        <v/>
      </c>
      <c r="AN131" s="50" t="str">
        <f t="shared" ca="1" si="49"/>
        <v/>
      </c>
      <c r="AO131" s="51" t="str">
        <f t="shared" ca="1" si="50"/>
        <v/>
      </c>
      <c r="AP131" s="50" t="str">
        <f t="shared" ca="1" si="51"/>
        <v/>
      </c>
      <c r="AQ131" s="50" t="str">
        <f t="shared" ca="1" si="75"/>
        <v/>
      </c>
      <c r="AR131" s="50">
        <f t="shared" ca="1" si="61"/>
        <v>2143.2104229559209</v>
      </c>
    </row>
    <row r="132" spans="2:44" x14ac:dyDescent="0.25">
      <c r="B132" s="34">
        <v>91</v>
      </c>
      <c r="C132" s="35" cm="1">
        <f t="array" aca="1" ref="C132" ca="1">_xll.RiskGamma(1,1/$B$5)</f>
        <v>100</v>
      </c>
      <c r="D132" s="35">
        <f t="shared" ca="1" si="62"/>
        <v>9100</v>
      </c>
      <c r="E132" s="6">
        <f t="shared" ca="1" si="63"/>
        <v>10000</v>
      </c>
      <c r="F132" s="34" cm="1">
        <f t="array" aca="1" ref="F132" ca="1">_xll.RiskPert($B$8,$E$8,$D$8)</f>
        <v>50</v>
      </c>
      <c r="G132" s="6">
        <f t="shared" ca="1" si="64"/>
        <v>10050</v>
      </c>
      <c r="H132" s="6">
        <f t="shared" ca="1" si="52"/>
        <v>950</v>
      </c>
      <c r="I132" s="7">
        <f t="shared" ca="1" si="65"/>
        <v>10050</v>
      </c>
      <c r="J132" s="7" cm="1">
        <f t="array" aca="1" ref="J132" ca="1">_xll.RiskUniform($B$12,$D$12)</f>
        <v>60</v>
      </c>
      <c r="K132" s="7">
        <f t="shared" ca="1" si="66"/>
        <v>10110</v>
      </c>
      <c r="L132" s="7">
        <f t="shared" ca="1" si="67"/>
        <v>0</v>
      </c>
      <c r="M132" s="6">
        <f t="shared" ca="1" si="72"/>
        <v>10110</v>
      </c>
      <c r="N132" s="6" cm="1">
        <f t="array" aca="1" ref="N132" ca="1">_xll.RiskWeibull($B$15,$C$15)</f>
        <v>93.543756289254645</v>
      </c>
      <c r="O132" s="6">
        <f t="shared" ca="1" si="68"/>
        <v>10203.543756289255</v>
      </c>
      <c r="P132" s="6">
        <f t="shared" ca="1" si="53"/>
        <v>0</v>
      </c>
      <c r="Q132" s="26">
        <f t="shared" ca="1" si="69"/>
        <v>10203.543756289255</v>
      </c>
      <c r="R132" s="24" cm="1">
        <f t="array" aca="1" ref="R132" ca="1">_xll.RiskGamma($B$18,1/$C$18)</f>
        <v>100</v>
      </c>
      <c r="S132" s="7" cm="1">
        <f t="array" aca="1" ref="S132" ca="1">_xll.RiskUniform($B$21,$C$21)</f>
        <v>20</v>
      </c>
      <c r="T132" s="7">
        <f t="shared" ca="1" si="70"/>
        <v>10323.543756289255</v>
      </c>
      <c r="U132" s="7">
        <f t="shared" ca="1" si="54"/>
        <v>100</v>
      </c>
      <c r="V132" s="6">
        <f t="shared" ca="1" si="76"/>
        <v>10873.543756289255</v>
      </c>
      <c r="W132" s="6">
        <f t="shared" si="56"/>
        <v>120</v>
      </c>
      <c r="X132" s="6">
        <f t="shared" ca="1" si="41"/>
        <v>10993.543756289255</v>
      </c>
      <c r="Y132" s="6">
        <f t="shared" ca="1" si="42"/>
        <v>550</v>
      </c>
      <c r="Z132" s="7">
        <f t="shared" ca="1" si="43"/>
        <v>10993.543756289255</v>
      </c>
      <c r="AA132" s="94" cm="1">
        <f t="array" aca="1" ref="AA132" ca="1">_xll.RiskPert(_xll.RiskSimtable($B$27:$B$28),_xll.RiskSimtable($C$27:$C$28),_xll.RiskSimtable($D$27:$D$28))</f>
        <v>99.666666666666671</v>
      </c>
      <c r="AB132" s="7">
        <f t="shared" ca="1" si="57"/>
        <v>11093.210422955921</v>
      </c>
      <c r="AC132" s="7">
        <f t="shared" ca="1" si="44"/>
        <v>0</v>
      </c>
      <c r="AD132" s="6" cm="1">
        <f t="array" aca="1" ref="AD132" ca="1">IF(MOD(ROW()-42, 8) = 0,INDEX(AB:AB,ROW()),INDEX(AF:AF,ROW()-1))</f>
        <v>11143.210422955921</v>
      </c>
      <c r="AE132" s="16" cm="1">
        <f t="array" aca="1" ref="AE132" ca="1">_xll.RiskUniform($B$30,$D$30)</f>
        <v>25</v>
      </c>
      <c r="AF132" s="6">
        <f t="shared" ca="1" si="71"/>
        <v>11168.210422955921</v>
      </c>
      <c r="AG132" s="6">
        <f t="shared" ca="1" si="45"/>
        <v>149.66666666666606</v>
      </c>
      <c r="AH132" s="35" t="str">
        <f t="shared" ca="1" si="46"/>
        <v>Stop,Reached</v>
      </c>
      <c r="AI132" s="60">
        <f t="shared" ca="1" si="58"/>
        <v>2068.2104229559209</v>
      </c>
      <c r="AJ132" s="47" cm="1">
        <f t="array" aca="1" ref="AJ132" ca="1">_xll.RiskBernoulli(0.02)</f>
        <v>0.02</v>
      </c>
      <c r="AK132" s="50" t="str">
        <f t="shared" ca="1" si="59"/>
        <v/>
      </c>
      <c r="AL132" s="50" t="str">
        <f t="shared" ca="1" si="47"/>
        <v/>
      </c>
      <c r="AM132" s="50" t="str">
        <f t="shared" ca="1" si="48"/>
        <v/>
      </c>
      <c r="AN132" s="50" t="str">
        <f t="shared" ca="1" si="49"/>
        <v/>
      </c>
      <c r="AO132" s="51" t="str">
        <f t="shared" ca="1" si="50"/>
        <v/>
      </c>
      <c r="AP132" s="50" t="str">
        <f t="shared" ca="1" si="51"/>
        <v/>
      </c>
      <c r="AQ132" s="50" t="str">
        <f t="shared" ca="1" si="75"/>
        <v/>
      </c>
      <c r="AR132" s="50">
        <f t="shared" ca="1" si="61"/>
        <v>2068.2104229559209</v>
      </c>
    </row>
    <row r="133" spans="2:44" x14ac:dyDescent="0.25">
      <c r="B133" s="34">
        <v>92</v>
      </c>
      <c r="C133" s="35" cm="1">
        <f t="array" aca="1" ref="C133" ca="1">_xll.RiskGamma(1,1/$B$5)</f>
        <v>100</v>
      </c>
      <c r="D133" s="35">
        <f t="shared" ca="1" si="62"/>
        <v>9200</v>
      </c>
      <c r="E133" s="6">
        <f t="shared" ca="1" si="63"/>
        <v>10110</v>
      </c>
      <c r="F133" s="34" cm="1">
        <f t="array" aca="1" ref="F133" ca="1">_xll.RiskPert($B$8,$E$8,$D$8)</f>
        <v>50</v>
      </c>
      <c r="G133" s="6">
        <f t="shared" ca="1" si="64"/>
        <v>10160</v>
      </c>
      <c r="H133" s="6">
        <f t="shared" ca="1" si="52"/>
        <v>960</v>
      </c>
      <c r="I133" s="7">
        <f t="shared" ca="1" si="65"/>
        <v>10160</v>
      </c>
      <c r="J133" s="7" cm="1">
        <f t="array" aca="1" ref="J133" ca="1">_xll.RiskUniform($B$12,$D$12)</f>
        <v>60</v>
      </c>
      <c r="K133" s="7">
        <f t="shared" ca="1" si="66"/>
        <v>10220</v>
      </c>
      <c r="L133" s="7">
        <f t="shared" ca="1" si="67"/>
        <v>0</v>
      </c>
      <c r="M133" s="6">
        <f t="shared" ca="1" si="72"/>
        <v>10220</v>
      </c>
      <c r="N133" s="6" cm="1">
        <f t="array" aca="1" ref="N133" ca="1">_xll.RiskWeibull($B$15,$C$15)</f>
        <v>93.543756289254645</v>
      </c>
      <c r="O133" s="6">
        <f t="shared" ca="1" si="68"/>
        <v>10313.543756289255</v>
      </c>
      <c r="P133" s="6">
        <f t="shared" ca="1" si="53"/>
        <v>0</v>
      </c>
      <c r="Q133" s="26">
        <f t="shared" ca="1" si="69"/>
        <v>10313.543756289255</v>
      </c>
      <c r="R133" s="24" cm="1">
        <f t="array" aca="1" ref="R133" ca="1">_xll.RiskGamma($B$18,1/$C$18)</f>
        <v>100</v>
      </c>
      <c r="S133" s="7" cm="1">
        <f t="array" aca="1" ref="S133" ca="1">_xll.RiskUniform($B$21,$C$21)</f>
        <v>20</v>
      </c>
      <c r="T133" s="7">
        <f t="shared" ca="1" si="70"/>
        <v>10433.543756289255</v>
      </c>
      <c r="U133" s="7">
        <f t="shared" ca="1" si="54"/>
        <v>100</v>
      </c>
      <c r="V133" s="6">
        <f t="shared" ca="1" si="76"/>
        <v>10873.543756289255</v>
      </c>
      <c r="W133" s="6">
        <f t="shared" si="56"/>
        <v>120</v>
      </c>
      <c r="X133" s="6">
        <f t="shared" ca="1" si="41"/>
        <v>10993.543756289255</v>
      </c>
      <c r="Y133" s="6">
        <f t="shared" ca="1" si="42"/>
        <v>440</v>
      </c>
      <c r="Z133" s="7">
        <f t="shared" ca="1" si="43"/>
        <v>10993.543756289255</v>
      </c>
      <c r="AA133" s="94" cm="1">
        <f t="array" aca="1" ref="AA133" ca="1">_xll.RiskPert(_xll.RiskSimtable($B$27:$B$28),_xll.RiskSimtable($C$27:$C$28),_xll.RiskSimtable($D$27:$D$28))</f>
        <v>99.666666666666671</v>
      </c>
      <c r="AB133" s="7">
        <f t="shared" ca="1" si="57"/>
        <v>11093.210422955921</v>
      </c>
      <c r="AC133" s="7">
        <f t="shared" ca="1" si="44"/>
        <v>0</v>
      </c>
      <c r="AD133" s="6" cm="1">
        <f t="array" aca="1" ref="AD133" ca="1">IF(MOD(ROW()-42, 8) = 0,INDEX(AB:AB,ROW()),INDEX(AF:AF,ROW()-1))</f>
        <v>11168.210422955921</v>
      </c>
      <c r="AE133" s="16" cm="1">
        <f t="array" aca="1" ref="AE133" ca="1">_xll.RiskUniform($B$30,$D$30)</f>
        <v>25</v>
      </c>
      <c r="AF133" s="6">
        <f t="shared" ca="1" si="71"/>
        <v>11193.210422955921</v>
      </c>
      <c r="AG133" s="6">
        <f t="shared" ca="1" si="45"/>
        <v>174.66666666666606</v>
      </c>
      <c r="AH133" s="35" t="str">
        <f t="shared" ca="1" si="46"/>
        <v>Stop,Reached</v>
      </c>
      <c r="AI133" s="60">
        <f t="shared" ca="1" si="58"/>
        <v>1993.2104229559209</v>
      </c>
      <c r="AJ133" s="47" cm="1">
        <f t="array" aca="1" ref="AJ133" ca="1">_xll.RiskBernoulli(0.02)</f>
        <v>0.02</v>
      </c>
      <c r="AK133" s="50" t="str">
        <f t="shared" ca="1" si="59"/>
        <v/>
      </c>
      <c r="AL133" s="50" t="str">
        <f t="shared" ca="1" si="47"/>
        <v/>
      </c>
      <c r="AM133" s="50" t="str">
        <f t="shared" ca="1" si="48"/>
        <v/>
      </c>
      <c r="AN133" s="50" t="str">
        <f t="shared" ca="1" si="49"/>
        <v/>
      </c>
      <c r="AO133" s="51" t="str">
        <f t="shared" ca="1" si="50"/>
        <v/>
      </c>
      <c r="AP133" s="50" t="str">
        <f t="shared" ca="1" si="51"/>
        <v/>
      </c>
      <c r="AQ133" s="50" t="str">
        <f t="shared" ca="1" si="75"/>
        <v/>
      </c>
      <c r="AR133" s="50">
        <f t="shared" ca="1" si="61"/>
        <v>1993.2104229559206</v>
      </c>
    </row>
    <row r="134" spans="2:44" x14ac:dyDescent="0.25">
      <c r="B134" s="34">
        <v>93</v>
      </c>
      <c r="C134" s="35" cm="1">
        <f t="array" aca="1" ref="C134" ca="1">_xll.RiskGamma(1,1/$B$5)</f>
        <v>100</v>
      </c>
      <c r="D134" s="35">
        <f t="shared" ca="1" si="62"/>
        <v>9300</v>
      </c>
      <c r="E134" s="6">
        <f t="shared" ca="1" si="63"/>
        <v>10220</v>
      </c>
      <c r="F134" s="34" cm="1">
        <f t="array" aca="1" ref="F134" ca="1">_xll.RiskPert($B$8,$E$8,$D$8)</f>
        <v>50</v>
      </c>
      <c r="G134" s="6">
        <f t="shared" ca="1" si="64"/>
        <v>10270</v>
      </c>
      <c r="H134" s="6">
        <f t="shared" ca="1" si="52"/>
        <v>970</v>
      </c>
      <c r="I134" s="7">
        <f t="shared" ca="1" si="65"/>
        <v>10270</v>
      </c>
      <c r="J134" s="7" cm="1">
        <f t="array" aca="1" ref="J134" ca="1">_xll.RiskUniform($B$12,$D$12)</f>
        <v>60</v>
      </c>
      <c r="K134" s="7">
        <f t="shared" ca="1" si="66"/>
        <v>10330</v>
      </c>
      <c r="L134" s="7">
        <f t="shared" ca="1" si="67"/>
        <v>0</v>
      </c>
      <c r="M134" s="6">
        <f t="shared" ca="1" si="72"/>
        <v>10330</v>
      </c>
      <c r="N134" s="6" cm="1">
        <f t="array" aca="1" ref="N134" ca="1">_xll.RiskWeibull($B$15,$C$15)</f>
        <v>93.543756289254645</v>
      </c>
      <c r="O134" s="6">
        <f t="shared" ca="1" si="68"/>
        <v>10423.543756289255</v>
      </c>
      <c r="P134" s="6">
        <f t="shared" ca="1" si="53"/>
        <v>0</v>
      </c>
      <c r="Q134" s="26">
        <f t="shared" ca="1" si="69"/>
        <v>10423.543756289255</v>
      </c>
      <c r="R134" s="24" cm="1">
        <f t="array" aca="1" ref="R134" ca="1">_xll.RiskGamma($B$18,1/$C$18)</f>
        <v>100</v>
      </c>
      <c r="S134" s="7" cm="1">
        <f t="array" aca="1" ref="S134" ca="1">_xll.RiskUniform($B$21,$C$21)</f>
        <v>20</v>
      </c>
      <c r="T134" s="7">
        <f t="shared" ca="1" si="70"/>
        <v>10543.543756289255</v>
      </c>
      <c r="U134" s="7">
        <f t="shared" ca="1" si="54"/>
        <v>100</v>
      </c>
      <c r="V134" s="6">
        <f t="shared" ca="1" si="76"/>
        <v>10873.543756289255</v>
      </c>
      <c r="W134" s="6">
        <f t="shared" si="56"/>
        <v>120</v>
      </c>
      <c r="X134" s="6">
        <f t="shared" ca="1" si="41"/>
        <v>10993.543756289255</v>
      </c>
      <c r="Y134" s="6">
        <f t="shared" ca="1" si="42"/>
        <v>330</v>
      </c>
      <c r="Z134" s="7">
        <f t="shared" ca="1" si="43"/>
        <v>10993.543756289255</v>
      </c>
      <c r="AA134" s="94" cm="1">
        <f t="array" aca="1" ref="AA134" ca="1">_xll.RiskPert(_xll.RiskSimtable($B$27:$B$28),_xll.RiskSimtable($C$27:$C$28),_xll.RiskSimtable($D$27:$D$28))</f>
        <v>99.666666666666671</v>
      </c>
      <c r="AB134" s="7">
        <f t="shared" ca="1" si="57"/>
        <v>11093.210422955921</v>
      </c>
      <c r="AC134" s="7">
        <f t="shared" ca="1" si="44"/>
        <v>0</v>
      </c>
      <c r="AD134" s="6" cm="1">
        <f t="array" aca="1" ref="AD134" ca="1">IF(MOD(ROW()-42, 8) = 0,INDEX(AB:AB,ROW()),INDEX(AF:AF,ROW()-1))</f>
        <v>11193.210422955921</v>
      </c>
      <c r="AE134" s="16" cm="1">
        <f t="array" aca="1" ref="AE134" ca="1">_xll.RiskUniform($B$30,$D$30)</f>
        <v>25</v>
      </c>
      <c r="AF134" s="6">
        <f t="shared" ca="1" si="71"/>
        <v>11218.210422955921</v>
      </c>
      <c r="AG134" s="6">
        <f t="shared" ca="1" si="45"/>
        <v>199.66666666666606</v>
      </c>
      <c r="AH134" s="35" t="str">
        <f t="shared" ca="1" si="46"/>
        <v>Stop,Reached</v>
      </c>
      <c r="AI134" s="60">
        <f t="shared" ca="1" si="58"/>
        <v>1918.2104229559209</v>
      </c>
      <c r="AJ134" s="47" cm="1">
        <f t="array" aca="1" ref="AJ134" ca="1">_xll.RiskBernoulli(0.02)</f>
        <v>0.02</v>
      </c>
      <c r="AK134" s="50" t="str">
        <f t="shared" ca="1" si="59"/>
        <v/>
      </c>
      <c r="AL134" s="50" t="str">
        <f t="shared" ca="1" si="47"/>
        <v/>
      </c>
      <c r="AM134" s="50" t="str">
        <f t="shared" ca="1" si="48"/>
        <v/>
      </c>
      <c r="AN134" s="50" t="str">
        <f t="shared" ca="1" si="49"/>
        <v/>
      </c>
      <c r="AO134" s="51" t="str">
        <f t="shared" ca="1" si="50"/>
        <v/>
      </c>
      <c r="AP134" s="50" t="str">
        <f t="shared" ca="1" si="51"/>
        <v/>
      </c>
      <c r="AQ134" s="50" t="str">
        <f t="shared" ca="1" si="75"/>
        <v/>
      </c>
      <c r="AR134" s="50">
        <f t="shared" ca="1" si="61"/>
        <v>1918.2104229559206</v>
      </c>
    </row>
    <row r="135" spans="2:44" x14ac:dyDescent="0.25">
      <c r="B135" s="34">
        <v>94</v>
      </c>
      <c r="C135" s="35" cm="1">
        <f t="array" aca="1" ref="C135" ca="1">_xll.RiskGamma(1,1/$B$5)</f>
        <v>100</v>
      </c>
      <c r="D135" s="35">
        <f t="shared" ca="1" si="62"/>
        <v>9400</v>
      </c>
      <c r="E135" s="6">
        <f t="shared" ca="1" si="63"/>
        <v>10330</v>
      </c>
      <c r="F135" s="34" cm="1">
        <f t="array" aca="1" ref="F135" ca="1">_xll.RiskPert($B$8,$E$8,$D$8)</f>
        <v>50</v>
      </c>
      <c r="G135" s="6">
        <f t="shared" ca="1" si="64"/>
        <v>10380</v>
      </c>
      <c r="H135" s="6">
        <f t="shared" ca="1" si="52"/>
        <v>980</v>
      </c>
      <c r="I135" s="7">
        <f t="shared" ca="1" si="65"/>
        <v>10380</v>
      </c>
      <c r="J135" s="7" cm="1">
        <f t="array" aca="1" ref="J135" ca="1">_xll.RiskUniform($B$12,$D$12)</f>
        <v>60</v>
      </c>
      <c r="K135" s="7">
        <f t="shared" ca="1" si="66"/>
        <v>10440</v>
      </c>
      <c r="L135" s="7">
        <f t="shared" ca="1" si="67"/>
        <v>0</v>
      </c>
      <c r="M135" s="6">
        <f t="shared" ca="1" si="72"/>
        <v>10440</v>
      </c>
      <c r="N135" s="6" cm="1">
        <f t="array" aca="1" ref="N135" ca="1">_xll.RiskWeibull($B$15,$C$15)</f>
        <v>93.543756289254645</v>
      </c>
      <c r="O135" s="6">
        <f t="shared" ca="1" si="68"/>
        <v>10533.543756289255</v>
      </c>
      <c r="P135" s="6">
        <f t="shared" ca="1" si="53"/>
        <v>0</v>
      </c>
      <c r="Q135" s="26">
        <f t="shared" ca="1" si="69"/>
        <v>10533.543756289255</v>
      </c>
      <c r="R135" s="24" cm="1">
        <f t="array" aca="1" ref="R135" ca="1">_xll.RiskGamma($B$18,1/$C$18)</f>
        <v>100</v>
      </c>
      <c r="S135" s="7" cm="1">
        <f t="array" aca="1" ref="S135" ca="1">_xll.RiskUniform($B$21,$C$21)</f>
        <v>20</v>
      </c>
      <c r="T135" s="7">
        <f t="shared" ca="1" si="70"/>
        <v>10653.543756289255</v>
      </c>
      <c r="U135" s="7">
        <f t="shared" ca="1" si="54"/>
        <v>100</v>
      </c>
      <c r="V135" s="6">
        <f t="shared" ca="1" si="76"/>
        <v>10873.543756289255</v>
      </c>
      <c r="W135" s="6">
        <f t="shared" si="56"/>
        <v>120</v>
      </c>
      <c r="X135" s="6">
        <f t="shared" ca="1" si="41"/>
        <v>10993.543756289255</v>
      </c>
      <c r="Y135" s="6">
        <f t="shared" ca="1" si="42"/>
        <v>220</v>
      </c>
      <c r="Z135" s="7">
        <f t="shared" ca="1" si="43"/>
        <v>10993.543756289255</v>
      </c>
      <c r="AA135" s="94" cm="1">
        <f t="array" aca="1" ref="AA135" ca="1">_xll.RiskPert(_xll.RiskSimtable($B$27:$B$28),_xll.RiskSimtable($C$27:$C$28),_xll.RiskSimtable($D$27:$D$28))</f>
        <v>99.666666666666671</v>
      </c>
      <c r="AB135" s="7">
        <f t="shared" ca="1" si="57"/>
        <v>11093.210422955921</v>
      </c>
      <c r="AC135" s="7">
        <f t="shared" ca="1" si="44"/>
        <v>0</v>
      </c>
      <c r="AD135" s="6" cm="1">
        <f t="array" aca="1" ref="AD135" ca="1">IF(MOD(ROW()-42, 8) = 0,INDEX(AB:AB,ROW()),INDEX(AF:AF,ROW()-1))</f>
        <v>11218.210422955921</v>
      </c>
      <c r="AE135" s="16" cm="1">
        <f t="array" aca="1" ref="AE135" ca="1">_xll.RiskUniform($B$30,$D$30)</f>
        <v>25</v>
      </c>
      <c r="AF135" s="6">
        <f t="shared" ca="1" si="71"/>
        <v>11243.210422955921</v>
      </c>
      <c r="AG135" s="6">
        <f t="shared" ca="1" si="45"/>
        <v>224.66666666666606</v>
      </c>
      <c r="AH135" s="35" t="str">
        <f t="shared" ca="1" si="46"/>
        <v>Stop,Reached</v>
      </c>
      <c r="AI135" s="60">
        <f t="shared" ca="1" si="58"/>
        <v>1843.2104229559209</v>
      </c>
      <c r="AJ135" s="47" cm="1">
        <f t="array" aca="1" ref="AJ135" ca="1">_xll.RiskBernoulli(0.02)</f>
        <v>0.02</v>
      </c>
      <c r="AK135" s="50" t="str">
        <f t="shared" ca="1" si="59"/>
        <v/>
      </c>
      <c r="AL135" s="50" t="str">
        <f t="shared" ca="1" si="47"/>
        <v/>
      </c>
      <c r="AM135" s="50" t="str">
        <f t="shared" ca="1" si="48"/>
        <v/>
      </c>
      <c r="AN135" s="50" t="str">
        <f t="shared" ca="1" si="49"/>
        <v/>
      </c>
      <c r="AO135" s="51" t="str">
        <f t="shared" ca="1" si="50"/>
        <v/>
      </c>
      <c r="AP135" s="50" t="str">
        <f t="shared" ca="1" si="51"/>
        <v/>
      </c>
      <c r="AQ135" s="50" t="str">
        <f t="shared" ca="1" si="75"/>
        <v/>
      </c>
      <c r="AR135" s="50">
        <f t="shared" ca="1" si="61"/>
        <v>1843.2104229559206</v>
      </c>
    </row>
    <row r="136" spans="2:44" x14ac:dyDescent="0.25">
      <c r="B136" s="34">
        <v>95</v>
      </c>
      <c r="C136" s="35" cm="1">
        <f t="array" aca="1" ref="C136" ca="1">_xll.RiskGamma(1,1/$B$5)</f>
        <v>100</v>
      </c>
      <c r="D136" s="35">
        <f t="shared" ca="1" si="62"/>
        <v>9500</v>
      </c>
      <c r="E136" s="6">
        <f t="shared" ca="1" si="63"/>
        <v>10440</v>
      </c>
      <c r="F136" s="34" cm="1">
        <f t="array" aca="1" ref="F136" ca="1">_xll.RiskPert($B$8,$E$8,$D$8)</f>
        <v>50</v>
      </c>
      <c r="G136" s="6">
        <f t="shared" ca="1" si="64"/>
        <v>10490</v>
      </c>
      <c r="H136" s="6">
        <f t="shared" ca="1" si="52"/>
        <v>990</v>
      </c>
      <c r="I136" s="7">
        <f t="shared" ca="1" si="65"/>
        <v>10490</v>
      </c>
      <c r="J136" s="7" cm="1">
        <f t="array" aca="1" ref="J136" ca="1">_xll.RiskUniform($B$12,$D$12)</f>
        <v>60</v>
      </c>
      <c r="K136" s="7">
        <f t="shared" ca="1" si="66"/>
        <v>10550</v>
      </c>
      <c r="L136" s="7">
        <f t="shared" ca="1" si="67"/>
        <v>0</v>
      </c>
      <c r="M136" s="6">
        <f t="shared" ca="1" si="72"/>
        <v>10550</v>
      </c>
      <c r="N136" s="6" cm="1">
        <f t="array" aca="1" ref="N136" ca="1">_xll.RiskWeibull($B$15,$C$15)</f>
        <v>93.543756289254645</v>
      </c>
      <c r="O136" s="6">
        <f t="shared" ca="1" si="68"/>
        <v>10643.543756289255</v>
      </c>
      <c r="P136" s="6">
        <f t="shared" ca="1" si="53"/>
        <v>0</v>
      </c>
      <c r="Q136" s="26">
        <f t="shared" ca="1" si="69"/>
        <v>10643.543756289255</v>
      </c>
      <c r="R136" s="24" cm="1">
        <f t="array" aca="1" ref="R136" ca="1">_xll.RiskGamma($B$18,1/$C$18)</f>
        <v>100</v>
      </c>
      <c r="S136" s="7" cm="1">
        <f t="array" aca="1" ref="S136" ca="1">_xll.RiskUniform($B$21,$C$21)</f>
        <v>20</v>
      </c>
      <c r="T136" s="7">
        <f t="shared" ca="1" si="70"/>
        <v>10763.543756289255</v>
      </c>
      <c r="U136" s="7">
        <f t="shared" ca="1" si="54"/>
        <v>100</v>
      </c>
      <c r="V136" s="6">
        <f t="shared" ca="1" si="76"/>
        <v>10873.543756289255</v>
      </c>
      <c r="W136" s="6">
        <f t="shared" si="56"/>
        <v>120</v>
      </c>
      <c r="X136" s="6">
        <f t="shared" ca="1" si="41"/>
        <v>10993.543756289255</v>
      </c>
      <c r="Y136" s="6">
        <f t="shared" ca="1" si="42"/>
        <v>110</v>
      </c>
      <c r="Z136" s="7">
        <f t="shared" ca="1" si="43"/>
        <v>10993.543756289255</v>
      </c>
      <c r="AA136" s="94" cm="1">
        <f t="array" aca="1" ref="AA136" ca="1">_xll.RiskPert(_xll.RiskSimtable($B$27:$B$28),_xll.RiskSimtable($C$27:$C$28),_xll.RiskSimtable($D$27:$D$28))</f>
        <v>99.666666666666671</v>
      </c>
      <c r="AB136" s="7">
        <f t="shared" ca="1" si="57"/>
        <v>11093.210422955921</v>
      </c>
      <c r="AC136" s="7">
        <f t="shared" ca="1" si="44"/>
        <v>0</v>
      </c>
      <c r="AD136" s="6" cm="1">
        <f t="array" aca="1" ref="AD136" ca="1">IF(MOD(ROW()-42, 8) = 0,INDEX(AB:AB,ROW()),INDEX(AF:AF,ROW()-1))</f>
        <v>11243.210422955921</v>
      </c>
      <c r="AE136" s="16" cm="1">
        <f t="array" aca="1" ref="AE136" ca="1">_xll.RiskUniform($B$30,$D$30)</f>
        <v>25</v>
      </c>
      <c r="AF136" s="6">
        <f t="shared" ca="1" si="71"/>
        <v>11268.210422955921</v>
      </c>
      <c r="AG136" s="6">
        <f t="shared" ca="1" si="45"/>
        <v>249.66666666666606</v>
      </c>
      <c r="AH136" s="35" t="str">
        <f t="shared" ca="1" si="46"/>
        <v>Stop,Reached</v>
      </c>
      <c r="AI136" s="60">
        <f t="shared" ca="1" si="58"/>
        <v>1768.2104229559209</v>
      </c>
      <c r="AJ136" s="47" cm="1">
        <f t="array" aca="1" ref="AJ136" ca="1">_xll.RiskBernoulli(0.02)</f>
        <v>0.02</v>
      </c>
      <c r="AK136" s="50" t="str">
        <f t="shared" ca="1" si="59"/>
        <v/>
      </c>
      <c r="AL136" s="50" t="str">
        <f t="shared" ca="1" si="47"/>
        <v/>
      </c>
      <c r="AM136" s="50" t="str">
        <f t="shared" ca="1" si="48"/>
        <v/>
      </c>
      <c r="AN136" s="50" t="str">
        <f t="shared" ca="1" si="49"/>
        <v/>
      </c>
      <c r="AO136" s="51" t="str">
        <f t="shared" ca="1" si="50"/>
        <v/>
      </c>
      <c r="AP136" s="50" t="str">
        <f t="shared" ca="1" si="51"/>
        <v/>
      </c>
      <c r="AQ136" s="50" t="str">
        <f t="shared" ca="1" si="75"/>
        <v/>
      </c>
      <c r="AR136" s="50">
        <f t="shared" ca="1" si="61"/>
        <v>1768.2104229559206</v>
      </c>
    </row>
    <row r="137" spans="2:44" x14ac:dyDescent="0.25">
      <c r="B137" s="34">
        <v>96</v>
      </c>
      <c r="C137" s="35" cm="1">
        <f t="array" aca="1" ref="C137" ca="1">_xll.RiskGamma(1,1/$B$5)</f>
        <v>100</v>
      </c>
      <c r="D137" s="35">
        <f t="shared" ca="1" si="62"/>
        <v>9600</v>
      </c>
      <c r="E137" s="6">
        <f t="shared" ca="1" si="63"/>
        <v>10550</v>
      </c>
      <c r="F137" s="34" cm="1">
        <f t="array" aca="1" ref="F137" ca="1">_xll.RiskPert($B$8,$E$8,$D$8)</f>
        <v>50</v>
      </c>
      <c r="G137" s="6">
        <f t="shared" ca="1" si="64"/>
        <v>10600</v>
      </c>
      <c r="H137" s="6">
        <f t="shared" ca="1" si="52"/>
        <v>1000</v>
      </c>
      <c r="I137" s="7">
        <f t="shared" ca="1" si="65"/>
        <v>10600</v>
      </c>
      <c r="J137" s="7" cm="1">
        <f t="array" aca="1" ref="J137" ca="1">_xll.RiskUniform($B$12,$D$12)</f>
        <v>60</v>
      </c>
      <c r="K137" s="7">
        <f t="shared" ca="1" si="66"/>
        <v>10660</v>
      </c>
      <c r="L137" s="7">
        <f t="shared" ca="1" si="67"/>
        <v>0</v>
      </c>
      <c r="M137" s="6">
        <f t="shared" ca="1" si="72"/>
        <v>10660</v>
      </c>
      <c r="N137" s="6" cm="1">
        <f t="array" aca="1" ref="N137" ca="1">_xll.RiskWeibull($B$15,$C$15)</f>
        <v>93.543756289254645</v>
      </c>
      <c r="O137" s="6">
        <f t="shared" ca="1" si="68"/>
        <v>10753.543756289255</v>
      </c>
      <c r="P137" s="6">
        <f t="shared" ca="1" si="53"/>
        <v>0</v>
      </c>
      <c r="Q137" s="26">
        <f t="shared" ca="1" si="69"/>
        <v>10753.543756289255</v>
      </c>
      <c r="R137" s="24" cm="1">
        <f t="array" aca="1" ref="R137" ca="1">_xll.RiskGamma($B$18,1/$C$18)</f>
        <v>100</v>
      </c>
      <c r="S137" s="7" cm="1">
        <f t="array" aca="1" ref="S137" ca="1">_xll.RiskUniform($B$21,$C$21)</f>
        <v>20</v>
      </c>
      <c r="T137" s="7">
        <f t="shared" ca="1" si="70"/>
        <v>10873.543756289255</v>
      </c>
      <c r="U137" s="7">
        <f t="shared" ca="1" si="54"/>
        <v>100</v>
      </c>
      <c r="V137" s="6">
        <f t="shared" ca="1" si="76"/>
        <v>10873.543756289255</v>
      </c>
      <c r="W137" s="6">
        <f t="shared" si="56"/>
        <v>120</v>
      </c>
      <c r="X137" s="6">
        <f t="shared" ca="1" si="41"/>
        <v>10993.543756289255</v>
      </c>
      <c r="Y137" s="6">
        <f t="shared" ca="1" si="42"/>
        <v>0</v>
      </c>
      <c r="Z137" s="7">
        <f t="shared" ca="1" si="43"/>
        <v>10993.543756289255</v>
      </c>
      <c r="AA137" s="94" cm="1">
        <f t="array" aca="1" ref="AA137" ca="1">_xll.RiskPert(_xll.RiskSimtable($B$27:$B$28),_xll.RiskSimtable($C$27:$C$28),_xll.RiskSimtable($D$27:$D$28))</f>
        <v>99.666666666666671</v>
      </c>
      <c r="AB137" s="7">
        <f t="shared" ca="1" si="57"/>
        <v>11093.210422955921</v>
      </c>
      <c r="AC137" s="7">
        <f t="shared" ca="1" si="44"/>
        <v>0</v>
      </c>
      <c r="AD137" s="6" cm="1">
        <f t="array" aca="1" ref="AD137" ca="1">IF(MOD(ROW()-42, 8) = 0,INDEX(AB:AB,ROW()),INDEX(AF:AF,ROW()-1))</f>
        <v>11268.210422955921</v>
      </c>
      <c r="AE137" s="16" cm="1">
        <f t="array" aca="1" ref="AE137" ca="1">_xll.RiskUniform($B$30,$D$30)</f>
        <v>25</v>
      </c>
      <c r="AF137" s="6">
        <f t="shared" ca="1" si="71"/>
        <v>11293.210422955921</v>
      </c>
      <c r="AG137" s="6">
        <f t="shared" ca="1" si="45"/>
        <v>274.66666666666606</v>
      </c>
      <c r="AH137" s="35" t="str">
        <f t="shared" ca="1" si="46"/>
        <v>Stop,Reached</v>
      </c>
      <c r="AI137" s="60">
        <f t="shared" ca="1" si="58"/>
        <v>1693.2104229559209</v>
      </c>
      <c r="AJ137" s="47" cm="1">
        <f t="array" aca="1" ref="AJ137" ca="1">_xll.RiskBernoulli(0.02)</f>
        <v>0.02</v>
      </c>
      <c r="AK137" s="52" t="str">
        <f t="shared" ca="1" si="59"/>
        <v/>
      </c>
      <c r="AL137" s="52" t="str">
        <f t="shared" ca="1" si="47"/>
        <v/>
      </c>
      <c r="AM137" s="52" t="str">
        <f t="shared" ca="1" si="48"/>
        <v/>
      </c>
      <c r="AN137" s="52" t="str">
        <f t="shared" ca="1" si="49"/>
        <v/>
      </c>
      <c r="AO137" s="53" t="str">
        <f t="shared" ca="1" si="50"/>
        <v/>
      </c>
      <c r="AP137" s="52" t="str">
        <f t="shared" ca="1" si="51"/>
        <v/>
      </c>
      <c r="AQ137" s="52" t="str">
        <f t="shared" ca="1" si="75"/>
        <v/>
      </c>
      <c r="AR137" s="52">
        <f t="shared" ca="1" si="61"/>
        <v>1693.2104229559206</v>
      </c>
    </row>
    <row r="138" spans="2:44" x14ac:dyDescent="0.25">
      <c r="B138" s="34">
        <v>97</v>
      </c>
      <c r="C138" s="35" cm="1">
        <f t="array" aca="1" ref="C138" ca="1">_xll.RiskGamma(1,1/$B$5)</f>
        <v>100</v>
      </c>
      <c r="D138" s="35">
        <f t="shared" ca="1" si="62"/>
        <v>9700</v>
      </c>
      <c r="E138" s="6">
        <f t="shared" ca="1" si="63"/>
        <v>10660</v>
      </c>
      <c r="F138" s="34" cm="1">
        <f t="array" aca="1" ref="F138" ca="1">_xll.RiskPert($B$8,$E$8,$D$8)</f>
        <v>50</v>
      </c>
      <c r="G138" s="6">
        <f t="shared" ca="1" si="64"/>
        <v>10710</v>
      </c>
      <c r="H138" s="6">
        <f t="shared" ca="1" si="52"/>
        <v>1010</v>
      </c>
      <c r="I138" s="7">
        <f t="shared" ca="1" si="65"/>
        <v>10710</v>
      </c>
      <c r="J138" s="7" cm="1">
        <f t="array" aca="1" ref="J138" ca="1">_xll.RiskUniform($B$12,$D$12)</f>
        <v>60</v>
      </c>
      <c r="K138" s="7">
        <f t="shared" ca="1" si="66"/>
        <v>10770</v>
      </c>
      <c r="L138" s="7">
        <f t="shared" ca="1" si="67"/>
        <v>0</v>
      </c>
      <c r="M138" s="6">
        <f t="shared" ca="1" si="72"/>
        <v>10770</v>
      </c>
      <c r="N138" s="6" cm="1">
        <f t="array" aca="1" ref="N138" ca="1">_xll.RiskWeibull($B$15,$C$15)</f>
        <v>93.543756289254645</v>
      </c>
      <c r="O138" s="6">
        <f t="shared" ca="1" si="68"/>
        <v>10863.543756289255</v>
      </c>
      <c r="P138" s="6">
        <f t="shared" ca="1" si="53"/>
        <v>0</v>
      </c>
      <c r="Q138" s="26">
        <f t="shared" ca="1" si="69"/>
        <v>10863.543756289255</v>
      </c>
      <c r="R138" s="24" cm="1">
        <f t="array" aca="1" ref="R138" ca="1">_xll.RiskGamma($B$18,1/$C$18)</f>
        <v>100</v>
      </c>
      <c r="S138" s="7" cm="1">
        <f t="array" aca="1" ref="S138" ca="1">_xll.RiskUniform($B$21,$C$21)</f>
        <v>20</v>
      </c>
      <c r="T138" s="7">
        <f t="shared" ca="1" si="70"/>
        <v>10983.543756289255</v>
      </c>
      <c r="U138" s="7">
        <f t="shared" ca="1" si="54"/>
        <v>100</v>
      </c>
      <c r="V138" s="6">
        <f ca="1">$T$145</f>
        <v>11753.543756289255</v>
      </c>
      <c r="W138" s="6">
        <f t="shared" si="56"/>
        <v>120</v>
      </c>
      <c r="X138" s="6">
        <f t="shared" ca="1" si="41"/>
        <v>11873.543756289255</v>
      </c>
      <c r="Y138" s="6">
        <f t="shared" ca="1" si="42"/>
        <v>770</v>
      </c>
      <c r="Z138" s="7">
        <f t="shared" ca="1" si="43"/>
        <v>11873.543756289255</v>
      </c>
      <c r="AA138" s="94" cm="1">
        <f t="array" aca="1" ref="AA138" ca="1">_xll.RiskPert(_xll.RiskSimtable($B$27:$B$28),_xll.RiskSimtable($C$27:$C$28),_xll.RiskSimtable($D$27:$D$28))</f>
        <v>99.666666666666671</v>
      </c>
      <c r="AB138" s="7">
        <f t="shared" ca="1" si="57"/>
        <v>11973.210422955921</v>
      </c>
      <c r="AC138" s="7">
        <f t="shared" ca="1" si="44"/>
        <v>0</v>
      </c>
      <c r="AD138" s="6" cm="1">
        <f t="array" aca="1" ref="AD138" ca="1">IF(MOD(ROW()-42, 8) = 0,INDEX(AB:AB,ROW()),INDEX(AF:AF,ROW()-1))</f>
        <v>11973.210422955921</v>
      </c>
      <c r="AE138" s="16" cm="1">
        <f t="array" aca="1" ref="AE138" ca="1">_xll.RiskUniform($B$30,$D$30)</f>
        <v>25</v>
      </c>
      <c r="AF138" s="6">
        <f t="shared" ca="1" si="71"/>
        <v>11998.210422955921</v>
      </c>
      <c r="AG138" s="6">
        <f t="shared" ca="1" si="45"/>
        <v>99.66666666666606</v>
      </c>
      <c r="AH138" s="35" t="str">
        <f t="shared" ca="1" si="46"/>
        <v>Stop,Reached</v>
      </c>
      <c r="AI138" s="60">
        <f t="shared" ca="1" si="58"/>
        <v>2298.2104229559209</v>
      </c>
      <c r="AJ138" s="47" cm="1">
        <f t="array" aca="1" ref="AJ138" ca="1">_xll.RiskBernoulli(0.02)</f>
        <v>0.02</v>
      </c>
      <c r="AK138" s="48" t="str">
        <f t="shared" ca="1" si="59"/>
        <v/>
      </c>
      <c r="AL138" s="48" t="str">
        <f t="shared" ca="1" si="47"/>
        <v/>
      </c>
      <c r="AM138" s="48" t="str">
        <f t="shared" ca="1" si="48"/>
        <v/>
      </c>
      <c r="AN138" s="48" t="str">
        <f t="shared" ca="1" si="49"/>
        <v/>
      </c>
      <c r="AO138" s="49" t="str">
        <f t="shared" ca="1" si="50"/>
        <v/>
      </c>
      <c r="AP138" s="50" t="str">
        <f t="shared" ca="1" si="51"/>
        <v/>
      </c>
      <c r="AQ138" s="48" t="str">
        <f t="shared" ca="1" si="75"/>
        <v/>
      </c>
      <c r="AR138" s="48">
        <f t="shared" ca="1" si="61"/>
        <v>2298.2104229559209</v>
      </c>
    </row>
    <row r="139" spans="2:44" x14ac:dyDescent="0.25">
      <c r="B139" s="34">
        <v>98</v>
      </c>
      <c r="C139" s="35" cm="1">
        <f t="array" aca="1" ref="C139" ca="1">_xll.RiskGamma(1,1/$B$5)</f>
        <v>100</v>
      </c>
      <c r="D139" s="35">
        <f t="shared" ca="1" si="62"/>
        <v>9800</v>
      </c>
      <c r="E139" s="6">
        <f t="shared" ca="1" si="63"/>
        <v>10770</v>
      </c>
      <c r="F139" s="34" cm="1">
        <f t="array" aca="1" ref="F139" ca="1">_xll.RiskPert($B$8,$E$8,$D$8)</f>
        <v>50</v>
      </c>
      <c r="G139" s="6">
        <f t="shared" ca="1" si="64"/>
        <v>10820</v>
      </c>
      <c r="H139" s="6">
        <f t="shared" ca="1" si="52"/>
        <v>1020</v>
      </c>
      <c r="I139" s="7">
        <f t="shared" ca="1" si="65"/>
        <v>10820</v>
      </c>
      <c r="J139" s="7" cm="1">
        <f t="array" aca="1" ref="J139" ca="1">_xll.RiskUniform($B$12,$D$12)</f>
        <v>60</v>
      </c>
      <c r="K139" s="7">
        <f t="shared" ca="1" si="66"/>
        <v>10880</v>
      </c>
      <c r="L139" s="7">
        <f t="shared" ca="1" si="67"/>
        <v>0</v>
      </c>
      <c r="M139" s="6">
        <f t="shared" ca="1" si="72"/>
        <v>10880</v>
      </c>
      <c r="N139" s="6" cm="1">
        <f t="array" aca="1" ref="N139" ca="1">_xll.RiskWeibull($B$15,$C$15)</f>
        <v>93.543756289254645</v>
      </c>
      <c r="O139" s="6">
        <f t="shared" ca="1" si="68"/>
        <v>10973.543756289255</v>
      </c>
      <c r="P139" s="6">
        <f t="shared" ca="1" si="53"/>
        <v>0</v>
      </c>
      <c r="Q139" s="26">
        <f t="shared" ca="1" si="69"/>
        <v>10973.543756289255</v>
      </c>
      <c r="R139" s="24" cm="1">
        <f t="array" aca="1" ref="R139" ca="1">_xll.RiskGamma($B$18,1/$C$18)</f>
        <v>100</v>
      </c>
      <c r="S139" s="7" cm="1">
        <f t="array" aca="1" ref="S139" ca="1">_xll.RiskUniform($B$21,$C$21)</f>
        <v>20</v>
      </c>
      <c r="T139" s="7">
        <f t="shared" ca="1" si="70"/>
        <v>11093.543756289255</v>
      </c>
      <c r="U139" s="7">
        <f t="shared" ca="1" si="54"/>
        <v>100</v>
      </c>
      <c r="V139" s="6">
        <f t="shared" ref="V139:V145" ca="1" si="77">$T$145</f>
        <v>11753.543756289255</v>
      </c>
      <c r="W139" s="6">
        <f t="shared" si="56"/>
        <v>120</v>
      </c>
      <c r="X139" s="6">
        <f t="shared" ca="1" si="41"/>
        <v>11873.543756289255</v>
      </c>
      <c r="Y139" s="6">
        <f t="shared" ca="1" si="42"/>
        <v>660</v>
      </c>
      <c r="Z139" s="7">
        <f t="shared" ca="1" si="43"/>
        <v>11873.543756289255</v>
      </c>
      <c r="AA139" s="94" cm="1">
        <f t="array" aca="1" ref="AA139" ca="1">_xll.RiskPert(_xll.RiskSimtable($B$27:$B$28),_xll.RiskSimtable($C$27:$C$28),_xll.RiskSimtable($D$27:$D$28))</f>
        <v>99.666666666666671</v>
      </c>
      <c r="AB139" s="7">
        <f t="shared" ca="1" si="57"/>
        <v>11973.210422955921</v>
      </c>
      <c r="AC139" s="7">
        <f t="shared" ca="1" si="44"/>
        <v>0</v>
      </c>
      <c r="AD139" s="6" cm="1">
        <f t="array" aca="1" ref="AD139" ca="1">IF(MOD(ROW()-42, 8) = 0,INDEX(AB:AB,ROW()),INDEX(AF:AF,ROW()-1))</f>
        <v>11998.210422955921</v>
      </c>
      <c r="AE139" s="16" cm="1">
        <f t="array" aca="1" ref="AE139" ca="1">_xll.RiskUniform($B$30,$D$30)</f>
        <v>25</v>
      </c>
      <c r="AF139" s="6">
        <f t="shared" ca="1" si="71"/>
        <v>12023.210422955921</v>
      </c>
      <c r="AG139" s="6">
        <f t="shared" ca="1" si="45"/>
        <v>124.66666666666606</v>
      </c>
      <c r="AH139" s="35" t="str">
        <f t="shared" ca="1" si="46"/>
        <v>Stop,Reached</v>
      </c>
      <c r="AI139" s="60">
        <f t="shared" ca="1" si="58"/>
        <v>2223.2104229559209</v>
      </c>
      <c r="AJ139" s="47" cm="1">
        <f t="array" aca="1" ref="AJ139" ca="1">_xll.RiskBernoulli(0.02)</f>
        <v>0.02</v>
      </c>
      <c r="AK139" s="50" t="str">
        <f t="shared" ca="1" si="59"/>
        <v/>
      </c>
      <c r="AL139" s="50" t="str">
        <f t="shared" ca="1" si="47"/>
        <v/>
      </c>
      <c r="AM139" s="50" t="str">
        <f t="shared" ca="1" si="48"/>
        <v/>
      </c>
      <c r="AN139" s="50" t="str">
        <f t="shared" ca="1" si="49"/>
        <v/>
      </c>
      <c r="AO139" s="51" t="str">
        <f t="shared" ca="1" si="50"/>
        <v/>
      </c>
      <c r="AP139" s="50" t="str">
        <f t="shared" ca="1" si="51"/>
        <v/>
      </c>
      <c r="AQ139" s="50" t="str">
        <f t="shared" ca="1" si="75"/>
        <v/>
      </c>
      <c r="AR139" s="50">
        <f t="shared" ca="1" si="61"/>
        <v>2223.2104229559209</v>
      </c>
    </row>
    <row r="140" spans="2:44" x14ac:dyDescent="0.25">
      <c r="B140" s="34">
        <v>99</v>
      </c>
      <c r="C140" s="35" cm="1">
        <f t="array" aca="1" ref="C140" ca="1">_xll.RiskGamma(1,1/$B$5)</f>
        <v>100</v>
      </c>
      <c r="D140" s="35">
        <f t="shared" ca="1" si="62"/>
        <v>9900</v>
      </c>
      <c r="E140" s="6">
        <f t="shared" ca="1" si="63"/>
        <v>10880</v>
      </c>
      <c r="F140" s="34" cm="1">
        <f t="array" aca="1" ref="F140" ca="1">_xll.RiskPert($B$8,$E$8,$D$8)</f>
        <v>50</v>
      </c>
      <c r="G140" s="6">
        <f t="shared" ca="1" si="64"/>
        <v>10930</v>
      </c>
      <c r="H140" s="6">
        <f t="shared" ca="1" si="52"/>
        <v>1030</v>
      </c>
      <c r="I140" s="7">
        <f t="shared" ca="1" si="65"/>
        <v>10930</v>
      </c>
      <c r="J140" s="7" cm="1">
        <f t="array" aca="1" ref="J140" ca="1">_xll.RiskUniform($B$12,$D$12)</f>
        <v>60</v>
      </c>
      <c r="K140" s="7">
        <f t="shared" ca="1" si="66"/>
        <v>10990</v>
      </c>
      <c r="L140" s="7">
        <f t="shared" ca="1" si="67"/>
        <v>0</v>
      </c>
      <c r="M140" s="6">
        <f t="shared" ca="1" si="72"/>
        <v>10990</v>
      </c>
      <c r="N140" s="6" cm="1">
        <f t="array" aca="1" ref="N140" ca="1">_xll.RiskWeibull($B$15,$C$15)</f>
        <v>93.543756289254645</v>
      </c>
      <c r="O140" s="6">
        <f t="shared" ca="1" si="68"/>
        <v>11083.543756289255</v>
      </c>
      <c r="P140" s="6">
        <f t="shared" ca="1" si="53"/>
        <v>0</v>
      </c>
      <c r="Q140" s="26">
        <f t="shared" ca="1" si="69"/>
        <v>11083.543756289255</v>
      </c>
      <c r="R140" s="24" cm="1">
        <f t="array" aca="1" ref="R140" ca="1">_xll.RiskGamma($B$18,1/$C$18)</f>
        <v>100</v>
      </c>
      <c r="S140" s="7" cm="1">
        <f t="array" aca="1" ref="S140" ca="1">_xll.RiskUniform($B$21,$C$21)</f>
        <v>20</v>
      </c>
      <c r="T140" s="7">
        <f t="shared" ca="1" si="70"/>
        <v>11203.543756289255</v>
      </c>
      <c r="U140" s="7">
        <f t="shared" ca="1" si="54"/>
        <v>100</v>
      </c>
      <c r="V140" s="6">
        <f t="shared" ca="1" si="77"/>
        <v>11753.543756289255</v>
      </c>
      <c r="W140" s="6">
        <f t="shared" si="56"/>
        <v>120</v>
      </c>
      <c r="X140" s="6">
        <f t="shared" ca="1" si="41"/>
        <v>11873.543756289255</v>
      </c>
      <c r="Y140" s="6">
        <f t="shared" ca="1" si="42"/>
        <v>550</v>
      </c>
      <c r="Z140" s="7">
        <f t="shared" ca="1" si="43"/>
        <v>11873.543756289255</v>
      </c>
      <c r="AA140" s="94" cm="1">
        <f t="array" aca="1" ref="AA140" ca="1">_xll.RiskPert(_xll.RiskSimtable($B$27:$B$28),_xll.RiskSimtable($C$27:$C$28),_xll.RiskSimtable($D$27:$D$28))</f>
        <v>99.666666666666671</v>
      </c>
      <c r="AB140" s="7">
        <f t="shared" ca="1" si="57"/>
        <v>11973.210422955921</v>
      </c>
      <c r="AC140" s="7">
        <f t="shared" ca="1" si="44"/>
        <v>0</v>
      </c>
      <c r="AD140" s="6" cm="1">
        <f t="array" aca="1" ref="AD140" ca="1">IF(MOD(ROW()-42, 8) = 0,INDEX(AB:AB,ROW()),INDEX(AF:AF,ROW()-1))</f>
        <v>12023.210422955921</v>
      </c>
      <c r="AE140" s="16" cm="1">
        <f t="array" aca="1" ref="AE140" ca="1">_xll.RiskUniform($B$30,$D$30)</f>
        <v>25</v>
      </c>
      <c r="AF140" s="6">
        <f t="shared" ca="1" si="71"/>
        <v>12048.210422955921</v>
      </c>
      <c r="AG140" s="6">
        <f t="shared" ca="1" si="45"/>
        <v>149.66666666666606</v>
      </c>
      <c r="AH140" s="35" t="str">
        <f t="shared" ca="1" si="46"/>
        <v>Stop,Reached</v>
      </c>
      <c r="AI140" s="60">
        <f t="shared" ca="1" si="58"/>
        <v>2148.2104229559209</v>
      </c>
      <c r="AJ140" s="47" cm="1">
        <f t="array" aca="1" ref="AJ140" ca="1">_xll.RiskBernoulli(0.02)</f>
        <v>0.02</v>
      </c>
      <c r="AK140" s="50" t="str">
        <f t="shared" ca="1" si="59"/>
        <v/>
      </c>
      <c r="AL140" s="50" t="str">
        <f t="shared" ca="1" si="47"/>
        <v/>
      </c>
      <c r="AM140" s="50" t="str">
        <f t="shared" ca="1" si="48"/>
        <v/>
      </c>
      <c r="AN140" s="50" t="str">
        <f t="shared" ca="1" si="49"/>
        <v/>
      </c>
      <c r="AO140" s="51" t="str">
        <f t="shared" ca="1" si="50"/>
        <v/>
      </c>
      <c r="AP140" s="50" t="str">
        <f t="shared" ca="1" si="51"/>
        <v/>
      </c>
      <c r="AQ140" s="50" t="str">
        <f t="shared" ca="1" si="75"/>
        <v/>
      </c>
      <c r="AR140" s="50">
        <f t="shared" ca="1" si="61"/>
        <v>2148.2104229559209</v>
      </c>
    </row>
    <row r="141" spans="2:44" x14ac:dyDescent="0.25">
      <c r="B141" s="34">
        <v>100</v>
      </c>
      <c r="C141" s="35" cm="1">
        <f t="array" aca="1" ref="C141" ca="1">_xll.RiskGamma(1,1/$B$5)</f>
        <v>100</v>
      </c>
      <c r="D141" s="35">
        <f t="shared" ca="1" si="62"/>
        <v>10000</v>
      </c>
      <c r="E141" s="6">
        <f t="shared" ca="1" si="63"/>
        <v>10990</v>
      </c>
      <c r="F141" s="34" cm="1">
        <f t="array" aca="1" ref="F141" ca="1">_xll.RiskPert($B$8,$E$8,$D$8)</f>
        <v>50</v>
      </c>
      <c r="G141" s="6">
        <f t="shared" ca="1" si="64"/>
        <v>11040</v>
      </c>
      <c r="H141" s="6">
        <f t="shared" ca="1" si="52"/>
        <v>1040</v>
      </c>
      <c r="I141" s="7">
        <f t="shared" ca="1" si="65"/>
        <v>11040</v>
      </c>
      <c r="J141" s="7" cm="1">
        <f t="array" aca="1" ref="J141" ca="1">_xll.RiskUniform($B$12,$D$12)</f>
        <v>60</v>
      </c>
      <c r="K141" s="7">
        <f t="shared" ca="1" si="66"/>
        <v>11100</v>
      </c>
      <c r="L141" s="7">
        <f t="shared" ca="1" si="67"/>
        <v>0</v>
      </c>
      <c r="M141" s="6">
        <f t="shared" ca="1" si="72"/>
        <v>11100</v>
      </c>
      <c r="N141" s="6" cm="1">
        <f t="array" aca="1" ref="N141" ca="1">_xll.RiskWeibull($B$15,$C$15)</f>
        <v>93.543756289254645</v>
      </c>
      <c r="O141" s="6">
        <f t="shared" ca="1" si="68"/>
        <v>11193.543756289255</v>
      </c>
      <c r="P141" s="6">
        <f t="shared" ca="1" si="53"/>
        <v>0</v>
      </c>
      <c r="Q141" s="26">
        <f t="shared" ca="1" si="69"/>
        <v>11193.543756289255</v>
      </c>
      <c r="R141" s="24" cm="1">
        <f t="array" aca="1" ref="R141" ca="1">_xll.RiskGamma($B$18,1/$C$18)</f>
        <v>100</v>
      </c>
      <c r="S141" s="7" cm="1">
        <f t="array" aca="1" ref="S141" ca="1">_xll.RiskUniform($B$21,$C$21)</f>
        <v>20</v>
      </c>
      <c r="T141" s="7">
        <f t="shared" ca="1" si="70"/>
        <v>11313.543756289255</v>
      </c>
      <c r="U141" s="7">
        <f t="shared" ca="1" si="54"/>
        <v>100</v>
      </c>
      <c r="V141" s="6">
        <f t="shared" ca="1" si="77"/>
        <v>11753.543756289255</v>
      </c>
      <c r="W141" s="6">
        <f t="shared" si="56"/>
        <v>120</v>
      </c>
      <c r="X141" s="6">
        <f t="shared" ca="1" si="41"/>
        <v>11873.543756289255</v>
      </c>
      <c r="Y141" s="6">
        <f t="shared" ca="1" si="42"/>
        <v>440</v>
      </c>
      <c r="Z141" s="7">
        <f t="shared" ca="1" si="43"/>
        <v>11873.543756289255</v>
      </c>
      <c r="AA141" s="94" cm="1">
        <f t="array" aca="1" ref="AA141" ca="1">_xll.RiskPert(_xll.RiskSimtable($B$27:$B$28),_xll.RiskSimtable($C$27:$C$28),_xll.RiskSimtable($D$27:$D$28))</f>
        <v>99.666666666666671</v>
      </c>
      <c r="AB141" s="7">
        <f t="shared" ca="1" si="57"/>
        <v>11973.210422955921</v>
      </c>
      <c r="AC141" s="7">
        <f t="shared" ca="1" si="44"/>
        <v>0</v>
      </c>
      <c r="AD141" s="6" cm="1">
        <f t="array" aca="1" ref="AD141" ca="1">IF(MOD(ROW()-42, 8) = 0,INDEX(AB:AB,ROW()),INDEX(AF:AF,ROW()-1))</f>
        <v>12048.210422955921</v>
      </c>
      <c r="AE141" s="16" cm="1">
        <f t="array" aca="1" ref="AE141" ca="1">_xll.RiskUniform($B$30,$D$30)</f>
        <v>25</v>
      </c>
      <c r="AF141" s="6">
        <f t="shared" ca="1" si="71"/>
        <v>12073.210422955921</v>
      </c>
      <c r="AG141" s="6">
        <f t="shared" ca="1" si="45"/>
        <v>174.66666666666606</v>
      </c>
      <c r="AH141" s="35" t="str">
        <f t="shared" ca="1" si="46"/>
        <v>Stop,Reached</v>
      </c>
      <c r="AI141" s="60">
        <f t="shared" ca="1" si="58"/>
        <v>2073.2104229559209</v>
      </c>
      <c r="AJ141" s="47" cm="1">
        <f t="array" aca="1" ref="AJ141" ca="1">_xll.RiskBernoulli(0.02)</f>
        <v>0.02</v>
      </c>
      <c r="AK141" s="50" t="str">
        <f t="shared" ca="1" si="59"/>
        <v/>
      </c>
      <c r="AL141" s="50" t="str">
        <f t="shared" ca="1" si="47"/>
        <v/>
      </c>
      <c r="AM141" s="50" t="str">
        <f t="shared" ca="1" si="48"/>
        <v/>
      </c>
      <c r="AN141" s="50" t="str">
        <f t="shared" ca="1" si="49"/>
        <v/>
      </c>
      <c r="AO141" s="51" t="str">
        <f t="shared" ca="1" si="50"/>
        <v/>
      </c>
      <c r="AP141" s="50" t="str">
        <f t="shared" ca="1" si="51"/>
        <v/>
      </c>
      <c r="AQ141" s="50" t="str">
        <f t="shared" ca="1" si="75"/>
        <v/>
      </c>
      <c r="AR141" s="50">
        <f t="shared" ca="1" si="61"/>
        <v>2073.2104229559209</v>
      </c>
    </row>
    <row r="142" spans="2:44" x14ac:dyDescent="0.25">
      <c r="B142" s="34">
        <v>101</v>
      </c>
      <c r="C142" s="35" cm="1">
        <f t="array" aca="1" ref="C142" ca="1">_xll.RiskGamma(1,1/$B$5)</f>
        <v>100</v>
      </c>
      <c r="D142" s="35">
        <f t="shared" ca="1" si="62"/>
        <v>10100</v>
      </c>
      <c r="E142" s="6">
        <f t="shared" ca="1" si="63"/>
        <v>11100</v>
      </c>
      <c r="F142" s="34" cm="1">
        <f t="array" aca="1" ref="F142" ca="1">_xll.RiskPert($B$8,$E$8,$D$8)</f>
        <v>50</v>
      </c>
      <c r="G142" s="6">
        <f t="shared" ca="1" si="64"/>
        <v>11150</v>
      </c>
      <c r="H142" s="6">
        <f t="shared" ca="1" si="52"/>
        <v>1050</v>
      </c>
      <c r="I142" s="7">
        <f t="shared" ca="1" si="65"/>
        <v>11150</v>
      </c>
      <c r="J142" s="7" cm="1">
        <f t="array" aca="1" ref="J142" ca="1">_xll.RiskUniform($B$12,$D$12)</f>
        <v>60</v>
      </c>
      <c r="K142" s="7">
        <f t="shared" ca="1" si="66"/>
        <v>11210</v>
      </c>
      <c r="L142" s="7">
        <f t="shared" ca="1" si="67"/>
        <v>0</v>
      </c>
      <c r="M142" s="6">
        <f t="shared" ca="1" si="72"/>
        <v>11210</v>
      </c>
      <c r="N142" s="6" cm="1">
        <f t="array" aca="1" ref="N142" ca="1">_xll.RiskWeibull($B$15,$C$15)</f>
        <v>93.543756289254645</v>
      </c>
      <c r="O142" s="6">
        <f t="shared" ca="1" si="68"/>
        <v>11303.543756289255</v>
      </c>
      <c r="P142" s="6">
        <f t="shared" ca="1" si="53"/>
        <v>0</v>
      </c>
      <c r="Q142" s="26">
        <f t="shared" ca="1" si="69"/>
        <v>11303.543756289255</v>
      </c>
      <c r="R142" s="24" cm="1">
        <f t="array" aca="1" ref="R142" ca="1">_xll.RiskGamma($B$18,1/$C$18)</f>
        <v>100</v>
      </c>
      <c r="S142" s="7" cm="1">
        <f t="array" aca="1" ref="S142" ca="1">_xll.RiskUniform($B$21,$C$21)</f>
        <v>20</v>
      </c>
      <c r="T142" s="7">
        <f t="shared" ca="1" si="70"/>
        <v>11423.543756289255</v>
      </c>
      <c r="U142" s="7">
        <f t="shared" ca="1" si="54"/>
        <v>100</v>
      </c>
      <c r="V142" s="6">
        <f t="shared" ca="1" si="77"/>
        <v>11753.543756289255</v>
      </c>
      <c r="W142" s="6">
        <f t="shared" si="56"/>
        <v>120</v>
      </c>
      <c r="X142" s="6">
        <f t="shared" ca="1" si="41"/>
        <v>11873.543756289255</v>
      </c>
      <c r="Y142" s="6">
        <f t="shared" ca="1" si="42"/>
        <v>330</v>
      </c>
      <c r="Z142" s="7">
        <f t="shared" ca="1" si="43"/>
        <v>11873.543756289255</v>
      </c>
      <c r="AA142" s="94" cm="1">
        <f t="array" aca="1" ref="AA142" ca="1">_xll.RiskPert(_xll.RiskSimtable($B$27:$B$28),_xll.RiskSimtable($C$27:$C$28),_xll.RiskSimtable($D$27:$D$28))</f>
        <v>99.666666666666671</v>
      </c>
      <c r="AB142" s="7">
        <f t="shared" ca="1" si="57"/>
        <v>11973.210422955921</v>
      </c>
      <c r="AC142" s="7">
        <f t="shared" ca="1" si="44"/>
        <v>0</v>
      </c>
      <c r="AD142" s="6" cm="1">
        <f t="array" aca="1" ref="AD142" ca="1">IF(MOD(ROW()-42, 8) = 0,INDEX(AB:AB,ROW()),INDEX(AF:AF,ROW()-1))</f>
        <v>12073.210422955921</v>
      </c>
      <c r="AE142" s="16" cm="1">
        <f t="array" aca="1" ref="AE142" ca="1">_xll.RiskUniform($B$30,$D$30)</f>
        <v>25</v>
      </c>
      <c r="AF142" s="6">
        <f t="shared" ca="1" si="71"/>
        <v>12098.210422955921</v>
      </c>
      <c r="AG142" s="6">
        <f t="shared" ca="1" si="45"/>
        <v>199.66666666666606</v>
      </c>
      <c r="AH142" s="35" t="str">
        <f t="shared" ca="1" si="46"/>
        <v>Stop,Reached</v>
      </c>
      <c r="AI142" s="60">
        <f t="shared" ca="1" si="58"/>
        <v>1998.2104229559209</v>
      </c>
      <c r="AJ142" s="47" cm="1">
        <f t="array" aca="1" ref="AJ142" ca="1">_xll.RiskBernoulli(0.02)</f>
        <v>0.02</v>
      </c>
      <c r="AK142" s="50" t="str">
        <f t="shared" ca="1" si="59"/>
        <v/>
      </c>
      <c r="AL142" s="50" t="str">
        <f t="shared" ca="1" si="47"/>
        <v/>
      </c>
      <c r="AM142" s="50" t="str">
        <f t="shared" ca="1" si="48"/>
        <v/>
      </c>
      <c r="AN142" s="50" t="str">
        <f t="shared" ca="1" si="49"/>
        <v/>
      </c>
      <c r="AO142" s="51" t="str">
        <f t="shared" ca="1" si="50"/>
        <v/>
      </c>
      <c r="AP142" s="50" t="str">
        <f t="shared" ca="1" si="51"/>
        <v/>
      </c>
      <c r="AQ142" s="50" t="str">
        <f t="shared" ca="1" si="75"/>
        <v/>
      </c>
      <c r="AR142" s="50">
        <f t="shared" ca="1" si="61"/>
        <v>1998.2104229559206</v>
      </c>
    </row>
    <row r="143" spans="2:44" x14ac:dyDescent="0.25">
      <c r="B143" s="34">
        <v>102</v>
      </c>
      <c r="C143" s="35" cm="1">
        <f t="array" aca="1" ref="C143" ca="1">_xll.RiskGamma(1,1/$B$5)</f>
        <v>100</v>
      </c>
      <c r="D143" s="35">
        <f t="shared" ca="1" si="62"/>
        <v>10200</v>
      </c>
      <c r="E143" s="6">
        <f t="shared" ca="1" si="63"/>
        <v>11210</v>
      </c>
      <c r="F143" s="34" cm="1">
        <f t="array" aca="1" ref="F143" ca="1">_xll.RiskPert($B$8,$E$8,$D$8)</f>
        <v>50</v>
      </c>
      <c r="G143" s="6">
        <f t="shared" ca="1" si="64"/>
        <v>11260</v>
      </c>
      <c r="H143" s="6">
        <f t="shared" ca="1" si="52"/>
        <v>1060</v>
      </c>
      <c r="I143" s="7">
        <f t="shared" ca="1" si="65"/>
        <v>11260</v>
      </c>
      <c r="J143" s="7" cm="1">
        <f t="array" aca="1" ref="J143" ca="1">_xll.RiskUniform($B$12,$D$12)</f>
        <v>60</v>
      </c>
      <c r="K143" s="7">
        <f t="shared" ca="1" si="66"/>
        <v>11320</v>
      </c>
      <c r="L143" s="7">
        <f t="shared" ca="1" si="67"/>
        <v>0</v>
      </c>
      <c r="M143" s="6">
        <f t="shared" ca="1" si="72"/>
        <v>11320</v>
      </c>
      <c r="N143" s="6" cm="1">
        <f t="array" aca="1" ref="N143" ca="1">_xll.RiskWeibull($B$15,$C$15)</f>
        <v>93.543756289254645</v>
      </c>
      <c r="O143" s="6">
        <f t="shared" ca="1" si="68"/>
        <v>11413.543756289255</v>
      </c>
      <c r="P143" s="6">
        <f t="shared" ca="1" si="53"/>
        <v>0</v>
      </c>
      <c r="Q143" s="26">
        <f t="shared" ca="1" si="69"/>
        <v>11413.543756289255</v>
      </c>
      <c r="R143" s="24" cm="1">
        <f t="array" aca="1" ref="R143" ca="1">_xll.RiskGamma($B$18,1/$C$18)</f>
        <v>100</v>
      </c>
      <c r="S143" s="7" cm="1">
        <f t="array" aca="1" ref="S143" ca="1">_xll.RiskUniform($B$21,$C$21)</f>
        <v>20</v>
      </c>
      <c r="T143" s="7">
        <f t="shared" ca="1" si="70"/>
        <v>11533.543756289255</v>
      </c>
      <c r="U143" s="7">
        <f t="shared" ca="1" si="54"/>
        <v>100</v>
      </c>
      <c r="V143" s="6">
        <f t="shared" ca="1" si="77"/>
        <v>11753.543756289255</v>
      </c>
      <c r="W143" s="6">
        <f t="shared" si="56"/>
        <v>120</v>
      </c>
      <c r="X143" s="6">
        <f t="shared" ca="1" si="41"/>
        <v>11873.543756289255</v>
      </c>
      <c r="Y143" s="6">
        <f t="shared" ca="1" si="42"/>
        <v>220</v>
      </c>
      <c r="Z143" s="7">
        <f t="shared" ca="1" si="43"/>
        <v>11873.543756289255</v>
      </c>
      <c r="AA143" s="94" cm="1">
        <f t="array" aca="1" ref="AA143" ca="1">_xll.RiskPert(_xll.RiskSimtable($B$27:$B$28),_xll.RiskSimtable($C$27:$C$28),_xll.RiskSimtable($D$27:$D$28))</f>
        <v>99.666666666666671</v>
      </c>
      <c r="AB143" s="7">
        <f t="shared" ca="1" si="57"/>
        <v>11973.210422955921</v>
      </c>
      <c r="AC143" s="7">
        <f t="shared" ca="1" si="44"/>
        <v>0</v>
      </c>
      <c r="AD143" s="6" cm="1">
        <f t="array" aca="1" ref="AD143" ca="1">IF(MOD(ROW()-42, 8) = 0,INDEX(AB:AB,ROW()),INDEX(AF:AF,ROW()-1))</f>
        <v>12098.210422955921</v>
      </c>
      <c r="AE143" s="16" cm="1">
        <f t="array" aca="1" ref="AE143" ca="1">_xll.RiskUniform($B$30,$D$30)</f>
        <v>25</v>
      </c>
      <c r="AF143" s="6">
        <f t="shared" ca="1" si="71"/>
        <v>12123.210422955921</v>
      </c>
      <c r="AG143" s="6">
        <f t="shared" ca="1" si="45"/>
        <v>224.66666666666606</v>
      </c>
      <c r="AH143" s="35" t="str">
        <f t="shared" ca="1" si="46"/>
        <v>Stop,Reached</v>
      </c>
      <c r="AI143" s="60">
        <f t="shared" ca="1" si="58"/>
        <v>1923.2104229559209</v>
      </c>
      <c r="AJ143" s="47" cm="1">
        <f t="array" aca="1" ref="AJ143" ca="1">_xll.RiskBernoulli(0.02)</f>
        <v>0.02</v>
      </c>
      <c r="AK143" s="50" t="str">
        <f t="shared" ca="1" si="59"/>
        <v/>
      </c>
      <c r="AL143" s="50" t="str">
        <f t="shared" ca="1" si="47"/>
        <v/>
      </c>
      <c r="AM143" s="50" t="str">
        <f t="shared" ca="1" si="48"/>
        <v/>
      </c>
      <c r="AN143" s="50" t="str">
        <f t="shared" ca="1" si="49"/>
        <v/>
      </c>
      <c r="AO143" s="51" t="str">
        <f t="shared" ca="1" si="50"/>
        <v/>
      </c>
      <c r="AP143" s="50" t="str">
        <f t="shared" ca="1" si="51"/>
        <v/>
      </c>
      <c r="AQ143" s="50" t="str">
        <f t="shared" ca="1" si="75"/>
        <v/>
      </c>
      <c r="AR143" s="50">
        <f t="shared" ca="1" si="61"/>
        <v>1923.2104229559206</v>
      </c>
    </row>
    <row r="144" spans="2:44" x14ac:dyDescent="0.25">
      <c r="B144" s="34">
        <v>103</v>
      </c>
      <c r="C144" s="35" cm="1">
        <f t="array" aca="1" ref="C144" ca="1">_xll.RiskGamma(1,1/$B$5)</f>
        <v>100</v>
      </c>
      <c r="D144" s="35">
        <f t="shared" ca="1" si="62"/>
        <v>10300</v>
      </c>
      <c r="E144" s="6">
        <f t="shared" ca="1" si="63"/>
        <v>11320</v>
      </c>
      <c r="F144" s="34" cm="1">
        <f t="array" aca="1" ref="F144" ca="1">_xll.RiskPert($B$8,$E$8,$D$8)</f>
        <v>50</v>
      </c>
      <c r="G144" s="6">
        <f t="shared" ca="1" si="64"/>
        <v>11370</v>
      </c>
      <c r="H144" s="6">
        <f t="shared" ca="1" si="52"/>
        <v>1070</v>
      </c>
      <c r="I144" s="7">
        <f t="shared" ca="1" si="65"/>
        <v>11370</v>
      </c>
      <c r="J144" s="7" cm="1">
        <f t="array" aca="1" ref="J144" ca="1">_xll.RiskUniform($B$12,$D$12)</f>
        <v>60</v>
      </c>
      <c r="K144" s="7">
        <f t="shared" ca="1" si="66"/>
        <v>11430</v>
      </c>
      <c r="L144" s="7">
        <f t="shared" ca="1" si="67"/>
        <v>0</v>
      </c>
      <c r="M144" s="6">
        <f t="shared" ca="1" si="72"/>
        <v>11430</v>
      </c>
      <c r="N144" s="6" cm="1">
        <f t="array" aca="1" ref="N144" ca="1">_xll.RiskWeibull($B$15,$C$15)</f>
        <v>93.543756289254645</v>
      </c>
      <c r="O144" s="6">
        <f t="shared" ca="1" si="68"/>
        <v>11523.543756289255</v>
      </c>
      <c r="P144" s="6">
        <f t="shared" ca="1" si="53"/>
        <v>0</v>
      </c>
      <c r="Q144" s="26">
        <f t="shared" ca="1" si="69"/>
        <v>11523.543756289255</v>
      </c>
      <c r="R144" s="24" cm="1">
        <f t="array" aca="1" ref="R144" ca="1">_xll.RiskGamma($B$18,1/$C$18)</f>
        <v>100</v>
      </c>
      <c r="S144" s="7" cm="1">
        <f t="array" aca="1" ref="S144" ca="1">_xll.RiskUniform($B$21,$C$21)</f>
        <v>20</v>
      </c>
      <c r="T144" s="7">
        <f t="shared" ca="1" si="70"/>
        <v>11643.543756289255</v>
      </c>
      <c r="U144" s="7">
        <f t="shared" ca="1" si="54"/>
        <v>100</v>
      </c>
      <c r="V144" s="6">
        <f t="shared" ca="1" si="77"/>
        <v>11753.543756289255</v>
      </c>
      <c r="W144" s="6">
        <f t="shared" si="56"/>
        <v>120</v>
      </c>
      <c r="X144" s="6">
        <f t="shared" ca="1" si="41"/>
        <v>11873.543756289255</v>
      </c>
      <c r="Y144" s="6">
        <f t="shared" ca="1" si="42"/>
        <v>110</v>
      </c>
      <c r="Z144" s="7">
        <f t="shared" ca="1" si="43"/>
        <v>11873.543756289255</v>
      </c>
      <c r="AA144" s="94" cm="1">
        <f t="array" aca="1" ref="AA144" ca="1">_xll.RiskPert(_xll.RiskSimtable($B$27:$B$28),_xll.RiskSimtable($C$27:$C$28),_xll.RiskSimtable($D$27:$D$28))</f>
        <v>99.666666666666671</v>
      </c>
      <c r="AB144" s="7">
        <f t="shared" ca="1" si="57"/>
        <v>11973.210422955921</v>
      </c>
      <c r="AC144" s="7">
        <f t="shared" ca="1" si="44"/>
        <v>0</v>
      </c>
      <c r="AD144" s="6" cm="1">
        <f t="array" aca="1" ref="AD144" ca="1">IF(MOD(ROW()-42, 8) = 0,INDEX(AB:AB,ROW()),INDEX(AF:AF,ROW()-1))</f>
        <v>12123.210422955921</v>
      </c>
      <c r="AE144" s="16" cm="1">
        <f t="array" aca="1" ref="AE144" ca="1">_xll.RiskUniform($B$30,$D$30)</f>
        <v>25</v>
      </c>
      <c r="AF144" s="6">
        <f t="shared" ca="1" si="71"/>
        <v>12148.210422955921</v>
      </c>
      <c r="AG144" s="6">
        <f t="shared" ca="1" si="45"/>
        <v>249.66666666666606</v>
      </c>
      <c r="AH144" s="35" t="str">
        <f t="shared" ca="1" si="46"/>
        <v>Stop,Reached</v>
      </c>
      <c r="AI144" s="60">
        <f t="shared" ca="1" si="58"/>
        <v>1848.2104229559209</v>
      </c>
      <c r="AJ144" s="47" cm="1">
        <f t="array" aca="1" ref="AJ144" ca="1">_xll.RiskBernoulli(0.02)</f>
        <v>0.02</v>
      </c>
      <c r="AK144" s="50" t="str">
        <f t="shared" ca="1" si="59"/>
        <v/>
      </c>
      <c r="AL144" s="50" t="str">
        <f t="shared" ca="1" si="47"/>
        <v/>
      </c>
      <c r="AM144" s="50" t="str">
        <f t="shared" ca="1" si="48"/>
        <v/>
      </c>
      <c r="AN144" s="50" t="str">
        <f t="shared" ca="1" si="49"/>
        <v/>
      </c>
      <c r="AO144" s="51" t="str">
        <f t="shared" ca="1" si="50"/>
        <v/>
      </c>
      <c r="AP144" s="50" t="str">
        <f t="shared" ca="1" si="51"/>
        <v/>
      </c>
      <c r="AQ144" s="50" t="str">
        <f t="shared" ca="1" si="75"/>
        <v/>
      </c>
      <c r="AR144" s="50">
        <f t="shared" ca="1" si="61"/>
        <v>1848.2104229559206</v>
      </c>
    </row>
    <row r="145" spans="2:44" x14ac:dyDescent="0.25">
      <c r="B145" s="34">
        <v>104</v>
      </c>
      <c r="C145" s="35" cm="1">
        <f t="array" aca="1" ref="C145" ca="1">_xll.RiskGamma(1,1/$B$5)</f>
        <v>100</v>
      </c>
      <c r="D145" s="35">
        <f t="shared" ca="1" si="62"/>
        <v>10400</v>
      </c>
      <c r="E145" s="6">
        <f t="shared" ca="1" si="63"/>
        <v>11430</v>
      </c>
      <c r="F145" s="34" cm="1">
        <f t="array" aca="1" ref="F145" ca="1">_xll.RiskPert($B$8,$E$8,$D$8)</f>
        <v>50</v>
      </c>
      <c r="G145" s="6">
        <f t="shared" ca="1" si="64"/>
        <v>11480</v>
      </c>
      <c r="H145" s="6">
        <f t="shared" ca="1" si="52"/>
        <v>1080</v>
      </c>
      <c r="I145" s="7">
        <f t="shared" ca="1" si="65"/>
        <v>11480</v>
      </c>
      <c r="J145" s="7" cm="1">
        <f t="array" aca="1" ref="J145" ca="1">_xll.RiskUniform($B$12,$D$12)</f>
        <v>60</v>
      </c>
      <c r="K145" s="7">
        <f t="shared" ca="1" si="66"/>
        <v>11540</v>
      </c>
      <c r="L145" s="7">
        <f t="shared" ca="1" si="67"/>
        <v>0</v>
      </c>
      <c r="M145" s="6">
        <f t="shared" ca="1" si="72"/>
        <v>11540</v>
      </c>
      <c r="N145" s="6" cm="1">
        <f t="array" aca="1" ref="N145" ca="1">_xll.RiskWeibull($B$15,$C$15)</f>
        <v>93.543756289254645</v>
      </c>
      <c r="O145" s="6">
        <f t="shared" ca="1" si="68"/>
        <v>11633.543756289255</v>
      </c>
      <c r="P145" s="6">
        <f t="shared" ca="1" si="53"/>
        <v>0</v>
      </c>
      <c r="Q145" s="26">
        <f t="shared" ca="1" si="69"/>
        <v>11633.543756289255</v>
      </c>
      <c r="R145" s="24" cm="1">
        <f t="array" aca="1" ref="R145" ca="1">_xll.RiskGamma($B$18,1/$C$18)</f>
        <v>100</v>
      </c>
      <c r="S145" s="7" cm="1">
        <f t="array" aca="1" ref="S145" ca="1">_xll.RiskUniform($B$21,$C$21)</f>
        <v>20</v>
      </c>
      <c r="T145" s="7">
        <f t="shared" ca="1" si="70"/>
        <v>11753.543756289255</v>
      </c>
      <c r="U145" s="7">
        <f t="shared" ca="1" si="54"/>
        <v>100</v>
      </c>
      <c r="V145" s="6">
        <f t="shared" ca="1" si="77"/>
        <v>11753.543756289255</v>
      </c>
      <c r="W145" s="6">
        <f t="shared" si="56"/>
        <v>120</v>
      </c>
      <c r="X145" s="6">
        <f t="shared" ca="1" si="41"/>
        <v>11873.543756289255</v>
      </c>
      <c r="Y145" s="6">
        <f t="shared" ca="1" si="42"/>
        <v>0</v>
      </c>
      <c r="Z145" s="7">
        <f t="shared" ca="1" si="43"/>
        <v>11873.543756289255</v>
      </c>
      <c r="AA145" s="94" cm="1">
        <f t="array" aca="1" ref="AA145" ca="1">_xll.RiskPert(_xll.RiskSimtable($B$27:$B$28),_xll.RiskSimtable($C$27:$C$28),_xll.RiskSimtable($D$27:$D$28))</f>
        <v>99.666666666666671</v>
      </c>
      <c r="AB145" s="7">
        <f t="shared" ca="1" si="57"/>
        <v>11973.210422955921</v>
      </c>
      <c r="AC145" s="7">
        <f t="shared" ca="1" si="44"/>
        <v>0</v>
      </c>
      <c r="AD145" s="6" cm="1">
        <f t="array" aca="1" ref="AD145" ca="1">IF(MOD(ROW()-42, 8) = 0,INDEX(AB:AB,ROW()),INDEX(AF:AF,ROW()-1))</f>
        <v>12148.210422955921</v>
      </c>
      <c r="AE145" s="16" cm="1">
        <f t="array" aca="1" ref="AE145" ca="1">_xll.RiskUniform($B$30,$D$30)</f>
        <v>25</v>
      </c>
      <c r="AF145" s="6">
        <f t="shared" ca="1" si="71"/>
        <v>12173.210422955921</v>
      </c>
      <c r="AG145" s="6">
        <f t="shared" ca="1" si="45"/>
        <v>274.66666666666606</v>
      </c>
      <c r="AH145" s="35" t="str">
        <f t="shared" ca="1" si="46"/>
        <v>Stop,Reached</v>
      </c>
      <c r="AI145" s="60">
        <f t="shared" ca="1" si="58"/>
        <v>1773.2104229559209</v>
      </c>
      <c r="AJ145" s="47" cm="1">
        <f t="array" aca="1" ref="AJ145" ca="1">_xll.RiskBernoulli(0.02)</f>
        <v>0.02</v>
      </c>
      <c r="AK145" s="52" t="str">
        <f t="shared" ca="1" si="59"/>
        <v/>
      </c>
      <c r="AL145" s="52" t="str">
        <f t="shared" ca="1" si="47"/>
        <v/>
      </c>
      <c r="AM145" s="52" t="str">
        <f t="shared" ca="1" si="48"/>
        <v/>
      </c>
      <c r="AN145" s="52" t="str">
        <f t="shared" ca="1" si="49"/>
        <v/>
      </c>
      <c r="AO145" s="53" t="str">
        <f t="shared" ca="1" si="50"/>
        <v/>
      </c>
      <c r="AP145" s="52" t="str">
        <f t="shared" ca="1" si="51"/>
        <v/>
      </c>
      <c r="AQ145" s="52" t="str">
        <f t="shared" ca="1" si="75"/>
        <v/>
      </c>
      <c r="AR145" s="52">
        <f t="shared" ca="1" si="61"/>
        <v>1773.2104229559206</v>
      </c>
    </row>
  </sheetData>
  <mergeCells count="19">
    <mergeCell ref="A1:I1"/>
    <mergeCell ref="B40:B41"/>
    <mergeCell ref="C40:D40"/>
    <mergeCell ref="E40:H40"/>
    <mergeCell ref="I40:L40"/>
    <mergeCell ref="AK40:AK41"/>
    <mergeCell ref="AL40:AL41"/>
    <mergeCell ref="A32:C32"/>
    <mergeCell ref="AK37:AR39"/>
    <mergeCell ref="AQ40:AQ41"/>
    <mergeCell ref="AR40:AR41"/>
    <mergeCell ref="AM40:AM41"/>
    <mergeCell ref="AN40:AN41"/>
    <mergeCell ref="AO40:AO41"/>
    <mergeCell ref="M40:P40"/>
    <mergeCell ref="Q40:U40"/>
    <mergeCell ref="V40:Y40"/>
    <mergeCell ref="Z40:AC40"/>
    <mergeCell ref="AD40:AG40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5485-9D17-44FB-BB9E-DC3956E0B1BA}">
  <dimension ref="A1:G4"/>
  <sheetViews>
    <sheetView workbookViewId="0">
      <selection activeCell="G4" sqref="A1:G4"/>
    </sheetView>
  </sheetViews>
  <sheetFormatPr defaultRowHeight="15" x14ac:dyDescent="0.25"/>
  <cols>
    <col min="1" max="1" width="31.5703125" bestFit="1" customWidth="1"/>
    <col min="2" max="3" width="9.140625" bestFit="1" customWidth="1"/>
    <col min="4" max="4" width="13.5703125" bestFit="1" customWidth="1"/>
    <col min="5" max="5" width="15" bestFit="1" customWidth="1"/>
    <col min="6" max="7" width="16" bestFit="1" customWidth="1"/>
  </cols>
  <sheetData>
    <row r="1" spans="1:7" x14ac:dyDescent="0.25">
      <c r="A1" s="64" t="s">
        <v>186</v>
      </c>
      <c r="B1" s="168" t="s">
        <v>180</v>
      </c>
      <c r="C1" s="168" t="s">
        <v>181</v>
      </c>
      <c r="D1" s="168" t="s">
        <v>182</v>
      </c>
      <c r="E1" s="168" t="s">
        <v>183</v>
      </c>
      <c r="F1" s="168" t="s">
        <v>184</v>
      </c>
      <c r="G1" s="168" t="s">
        <v>185</v>
      </c>
    </row>
    <row r="2" spans="1:7" x14ac:dyDescent="0.25">
      <c r="A2" s="168" t="s">
        <v>189</v>
      </c>
      <c r="B2" s="168">
        <v>33.75</v>
      </c>
      <c r="C2" s="168">
        <v>37.5</v>
      </c>
      <c r="D2" s="168">
        <v>11.25</v>
      </c>
      <c r="E2" s="168">
        <v>12.5</v>
      </c>
      <c r="F2" s="168">
        <v>71.23</v>
      </c>
      <c r="G2" s="168">
        <v>76</v>
      </c>
    </row>
    <row r="3" spans="1:7" x14ac:dyDescent="0.25">
      <c r="A3" s="168" t="s">
        <v>188</v>
      </c>
      <c r="B3" s="168">
        <v>33.75</v>
      </c>
      <c r="C3" s="168">
        <v>46.98</v>
      </c>
      <c r="D3" s="168">
        <v>11.11</v>
      </c>
      <c r="E3" s="168">
        <v>13.63</v>
      </c>
      <c r="F3" s="168">
        <v>71.25</v>
      </c>
      <c r="G3" s="168">
        <v>80</v>
      </c>
    </row>
    <row r="4" spans="1:7" x14ac:dyDescent="0.25">
      <c r="A4" s="168" t="s">
        <v>187</v>
      </c>
      <c r="B4" s="168">
        <v>33.75</v>
      </c>
      <c r="C4" s="168">
        <v>35</v>
      </c>
      <c r="D4" s="168">
        <v>10.84</v>
      </c>
      <c r="E4" s="168">
        <v>11.25</v>
      </c>
      <c r="F4" s="168">
        <v>71.42</v>
      </c>
      <c r="G4" s="168">
        <v>73.680000000000007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Background Info</vt:lpstr>
      <vt:lpstr>Given Info - Average Model </vt:lpstr>
      <vt:lpstr>Given Info - Simulation Model</vt:lpstr>
      <vt:lpstr>RiskSerializationData8</vt:lpstr>
      <vt:lpstr>WHAT IF - Queue For Sample Prep</vt:lpstr>
      <vt:lpstr>WHAT IF - CSI Sample Collection</vt:lpstr>
      <vt:lpstr>WHAT IF - Start Validation</vt:lpstr>
      <vt:lpstr>Sheet28</vt:lpstr>
      <vt:lpstr>RiskSerializationData8!BrowseRecords</vt:lpstr>
      <vt:lpstr>'WHAT IF - CSI Sample Collection'!Lambda</vt:lpstr>
      <vt:lpstr>'WHAT IF - Start Validation'!Lambda</vt:lpstr>
      <vt:lpstr>Lambda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Shahil Shahul Hameed</dc:creator>
  <cp:lastModifiedBy>Shahul Hameed, Mohamed Shahil (PG/T - Surrey Business </cp:lastModifiedBy>
  <dcterms:created xsi:type="dcterms:W3CDTF">2024-04-20T19:06:26Z</dcterms:created>
  <dcterms:modified xsi:type="dcterms:W3CDTF">2024-05-13T09:59:49Z</dcterms:modified>
</cp:coreProperties>
</file>