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fileSharing readOnlyRecommended="1" userName="Mohammed Rafeek" algorithmName="SHA-512" hashValue="WJP6sw6xLGF6FMLK1uzVgE7h7wMsFSyQTMHKEbINT/bftiA8PsxewpIEVxG+RsO7w7v17tkCxcc8fAEfHr3zCQ==" saltValue="/DStyYcqx1aYnzYjxdFXXg==" spinCount="100000"/>
  <workbookPr filterPrivacy="1" codeName="ThisWorkbook" defaultThemeVersion="124226"/>
  <xr:revisionPtr revIDLastSave="0" documentId="13_ncr:10001_{6216FAF2-59BA-44B1-BA0A-C748A95B8BE6}" xr6:coauthVersionLast="47" xr6:coauthVersionMax="47" xr10:uidLastSave="{00000000-0000-0000-0000-000000000000}"/>
  <bookViews>
    <workbookView xWindow="28680" yWindow="-120" windowWidth="29040" windowHeight="17520" tabRatio="641" xr2:uid="{00000000-000D-0000-FFFF-FFFF00000000}"/>
  </bookViews>
  <sheets>
    <sheet name="ATLAS AD-LOG" sheetId="18" r:id="rId1"/>
    <sheet name="Dashboard" sheetId="22" r:id="rId2"/>
    <sheet name="Sheet2" sheetId="23" r:id="rId3"/>
    <sheet name="Sheet1" sheetId="9" state="hidden" r:id="rId4"/>
    <sheet name="Data" sheetId="17" state="hidden" r:id="rId5"/>
  </sheets>
  <externalReferences>
    <externalReference r:id="rId6"/>
    <externalReference r:id="rId7"/>
  </externalReferences>
  <definedNames>
    <definedName name="_xlnm._FilterDatabase" localSheetId="0" hidden="1">'ATLAS AD-LOG'!#REF!</definedName>
    <definedName name="OLE_LINK1" localSheetId="0">'ATLAS AD-LOG'!#REF!</definedName>
    <definedName name="_xlnm.Print_Area" localSheetId="0">'ATLAS AD-LOG'!$C$1:$BY$187</definedName>
    <definedName name="_xlnm.Print_Area" localSheetId="4">Data!$G$16:$W$47</definedName>
    <definedName name="_xlnm.Print_Titles" localSheetId="0">'ATLAS AD-LOG'!$1:$9</definedName>
    <definedName name="Text6" localSheetId="0">'ATLAS AD-LOG'!#REF!</definedName>
    <definedName name="ThisWeekEnding">[1]Data!$G$2</definedName>
    <definedName name="V_Today">'[2]INTERNAL Submittal Log'!$Y$5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2" l="1"/>
  <c r="AA222" i="18" l="1"/>
  <c r="Z222" i="18"/>
  <c r="P328" i="18" l="1"/>
  <c r="P329" i="18"/>
  <c r="P330" i="18"/>
  <c r="P331" i="18"/>
  <c r="P332" i="18"/>
  <c r="P333" i="18"/>
  <c r="P334" i="18"/>
  <c r="P335" i="18"/>
  <c r="P336" i="18"/>
  <c r="P337" i="18"/>
  <c r="P338" i="18"/>
  <c r="P339" i="18"/>
  <c r="P340" i="18"/>
  <c r="P341" i="18"/>
  <c r="P342" i="18"/>
  <c r="P343" i="18"/>
  <c r="P344" i="18"/>
  <c r="P345" i="18"/>
  <c r="P346" i="18"/>
  <c r="P347" i="18"/>
  <c r="P348" i="18"/>
  <c r="P349" i="18"/>
  <c r="P350" i="18"/>
  <c r="P351" i="18"/>
  <c r="P352" i="18"/>
  <c r="P353" i="18"/>
  <c r="P354" i="18"/>
  <c r="P355" i="18"/>
  <c r="P356" i="18"/>
  <c r="P357" i="18"/>
  <c r="P358" i="18"/>
  <c r="P359" i="18"/>
  <c r="P360" i="18"/>
  <c r="P361" i="18"/>
  <c r="P362" i="18"/>
  <c r="P363" i="18"/>
  <c r="P364" i="18"/>
  <c r="P365" i="18"/>
  <c r="P366" i="18"/>
  <c r="P367" i="18"/>
  <c r="P368" i="18"/>
  <c r="P327" i="18"/>
  <c r="V327" i="18"/>
  <c r="W327" i="18"/>
  <c r="X327" i="18"/>
  <c r="Y327" i="18"/>
  <c r="AB327" i="18" s="1"/>
  <c r="Z327" i="18"/>
  <c r="AA327" i="18"/>
  <c r="V328" i="18"/>
  <c r="W328" i="18"/>
  <c r="X328" i="18"/>
  <c r="Y328" i="18"/>
  <c r="AB328" i="18" s="1"/>
  <c r="Z328" i="18"/>
  <c r="AA328" i="18"/>
  <c r="V329" i="18"/>
  <c r="W329" i="18"/>
  <c r="X329" i="18"/>
  <c r="Y329" i="18"/>
  <c r="AB329" i="18" s="1"/>
  <c r="Z329" i="18"/>
  <c r="AA329" i="18"/>
  <c r="V330" i="18"/>
  <c r="W330" i="18"/>
  <c r="X330" i="18"/>
  <c r="Y330" i="18"/>
  <c r="AB330" i="18" s="1"/>
  <c r="Z330" i="18"/>
  <c r="AA330" i="18"/>
  <c r="V331" i="18"/>
  <c r="W331" i="18"/>
  <c r="X331" i="18"/>
  <c r="Y331" i="18"/>
  <c r="AB331" i="18" s="1"/>
  <c r="Z331" i="18"/>
  <c r="AA331" i="18"/>
  <c r="V332" i="18"/>
  <c r="W332" i="18"/>
  <c r="X332" i="18"/>
  <c r="Y332" i="18"/>
  <c r="AB332" i="18" s="1"/>
  <c r="Z332" i="18"/>
  <c r="AA332" i="18"/>
  <c r="V333" i="18"/>
  <c r="W333" i="18"/>
  <c r="X333" i="18"/>
  <c r="Y333" i="18"/>
  <c r="AB333" i="18" s="1"/>
  <c r="Z333" i="18"/>
  <c r="AA333" i="18"/>
  <c r="V334" i="18"/>
  <c r="W334" i="18"/>
  <c r="X334" i="18"/>
  <c r="Y334" i="18"/>
  <c r="AB334" i="18" s="1"/>
  <c r="Z334" i="18"/>
  <c r="AA334" i="18"/>
  <c r="V335" i="18"/>
  <c r="W335" i="18"/>
  <c r="X335" i="18"/>
  <c r="Y335" i="18"/>
  <c r="AB335" i="18" s="1"/>
  <c r="Z335" i="18"/>
  <c r="AA335" i="18"/>
  <c r="V336" i="18"/>
  <c r="W336" i="18"/>
  <c r="X336" i="18"/>
  <c r="Y336" i="18"/>
  <c r="AB336" i="18" s="1"/>
  <c r="Z336" i="18"/>
  <c r="AA336" i="18"/>
  <c r="V337" i="18"/>
  <c r="W337" i="18"/>
  <c r="X337" i="18"/>
  <c r="Y337" i="18"/>
  <c r="AB337" i="18" s="1"/>
  <c r="Z337" i="18"/>
  <c r="AA337" i="18"/>
  <c r="V338" i="18"/>
  <c r="W338" i="18"/>
  <c r="X338" i="18"/>
  <c r="Y338" i="18"/>
  <c r="AB338" i="18" s="1"/>
  <c r="Z338" i="18"/>
  <c r="AA338" i="18"/>
  <c r="V339" i="18"/>
  <c r="W339" i="18"/>
  <c r="X339" i="18"/>
  <c r="Y339" i="18"/>
  <c r="AB339" i="18" s="1"/>
  <c r="Z339" i="18"/>
  <c r="AA339" i="18"/>
  <c r="V340" i="18"/>
  <c r="W340" i="18"/>
  <c r="X340" i="18"/>
  <c r="Y340" i="18"/>
  <c r="AB340" i="18" s="1"/>
  <c r="Z340" i="18"/>
  <c r="AA340" i="18"/>
  <c r="V341" i="18"/>
  <c r="W341" i="18"/>
  <c r="X341" i="18"/>
  <c r="Y341" i="18"/>
  <c r="AB341" i="18" s="1"/>
  <c r="Z341" i="18"/>
  <c r="AA341" i="18"/>
  <c r="V342" i="18"/>
  <c r="W342" i="18"/>
  <c r="X342" i="18"/>
  <c r="Y342" i="18"/>
  <c r="AB342" i="18" s="1"/>
  <c r="Z342" i="18"/>
  <c r="AA342" i="18"/>
  <c r="V343" i="18"/>
  <c r="W343" i="18"/>
  <c r="X343" i="18"/>
  <c r="Y343" i="18"/>
  <c r="AB343" i="18" s="1"/>
  <c r="Z343" i="18"/>
  <c r="AA343" i="18"/>
  <c r="V344" i="18"/>
  <c r="W344" i="18"/>
  <c r="X344" i="18"/>
  <c r="Y344" i="18"/>
  <c r="AB344" i="18" s="1"/>
  <c r="Z344" i="18"/>
  <c r="AA344" i="18"/>
  <c r="V345" i="18"/>
  <c r="W345" i="18"/>
  <c r="X345" i="18"/>
  <c r="Y345" i="18"/>
  <c r="AB345" i="18" s="1"/>
  <c r="Z345" i="18"/>
  <c r="AA345" i="18"/>
  <c r="V346" i="18"/>
  <c r="W346" i="18"/>
  <c r="X346" i="18"/>
  <c r="Y346" i="18"/>
  <c r="AB346" i="18" s="1"/>
  <c r="Z346" i="18"/>
  <c r="AA346" i="18"/>
  <c r="V347" i="18"/>
  <c r="W347" i="18"/>
  <c r="X347" i="18"/>
  <c r="Y347" i="18"/>
  <c r="AB347" i="18" s="1"/>
  <c r="Z347" i="18"/>
  <c r="AA347" i="18"/>
  <c r="V348" i="18"/>
  <c r="W348" i="18"/>
  <c r="X348" i="18"/>
  <c r="Y348" i="18"/>
  <c r="AB348" i="18" s="1"/>
  <c r="Z348" i="18"/>
  <c r="AA348" i="18"/>
  <c r="V349" i="18"/>
  <c r="W349" i="18"/>
  <c r="X349" i="18"/>
  <c r="Y349" i="18"/>
  <c r="AB349" i="18" s="1"/>
  <c r="Z349" i="18"/>
  <c r="AA349" i="18"/>
  <c r="V350" i="18"/>
  <c r="W350" i="18"/>
  <c r="X350" i="18"/>
  <c r="Y350" i="18"/>
  <c r="AB350" i="18" s="1"/>
  <c r="Z350" i="18"/>
  <c r="AA350" i="18"/>
  <c r="V351" i="18"/>
  <c r="W351" i="18"/>
  <c r="X351" i="18"/>
  <c r="Y351" i="18"/>
  <c r="AB351" i="18" s="1"/>
  <c r="Z351" i="18"/>
  <c r="AA351" i="18"/>
  <c r="V352" i="18"/>
  <c r="W352" i="18"/>
  <c r="X352" i="18"/>
  <c r="Y352" i="18"/>
  <c r="AB352" i="18" s="1"/>
  <c r="Z352" i="18"/>
  <c r="AA352" i="18"/>
  <c r="V353" i="18"/>
  <c r="W353" i="18"/>
  <c r="X353" i="18"/>
  <c r="Y353" i="18"/>
  <c r="AB353" i="18" s="1"/>
  <c r="Z353" i="18"/>
  <c r="AA353" i="18"/>
  <c r="V354" i="18"/>
  <c r="W354" i="18"/>
  <c r="X354" i="18"/>
  <c r="Y354" i="18"/>
  <c r="AB354" i="18" s="1"/>
  <c r="Z354" i="18"/>
  <c r="AA354" i="18"/>
  <c r="V355" i="18"/>
  <c r="W355" i="18"/>
  <c r="X355" i="18"/>
  <c r="Y355" i="18"/>
  <c r="AB355" i="18" s="1"/>
  <c r="Z355" i="18"/>
  <c r="AA355" i="18"/>
  <c r="V356" i="18"/>
  <c r="W356" i="18"/>
  <c r="X356" i="18"/>
  <c r="Y356" i="18"/>
  <c r="AB356" i="18" s="1"/>
  <c r="Z356" i="18"/>
  <c r="AA356" i="18"/>
  <c r="V357" i="18"/>
  <c r="W357" i="18"/>
  <c r="X357" i="18"/>
  <c r="Y357" i="18"/>
  <c r="AB357" i="18" s="1"/>
  <c r="Z357" i="18"/>
  <c r="AA357" i="18"/>
  <c r="V358" i="18"/>
  <c r="W358" i="18"/>
  <c r="X358" i="18"/>
  <c r="Y358" i="18"/>
  <c r="AB358" i="18" s="1"/>
  <c r="Z358" i="18"/>
  <c r="AA358" i="18"/>
  <c r="V359" i="18"/>
  <c r="W359" i="18"/>
  <c r="X359" i="18"/>
  <c r="Y359" i="18"/>
  <c r="AB359" i="18" s="1"/>
  <c r="Z359" i="18"/>
  <c r="AA359" i="18"/>
  <c r="V360" i="18"/>
  <c r="W360" i="18"/>
  <c r="X360" i="18"/>
  <c r="Y360" i="18"/>
  <c r="AB360" i="18" s="1"/>
  <c r="Z360" i="18"/>
  <c r="AA360" i="18"/>
  <c r="V361" i="18"/>
  <c r="W361" i="18"/>
  <c r="X361" i="18"/>
  <c r="Y361" i="18"/>
  <c r="AB361" i="18" s="1"/>
  <c r="Z361" i="18"/>
  <c r="AA361" i="18"/>
  <c r="V362" i="18"/>
  <c r="W362" i="18"/>
  <c r="X362" i="18"/>
  <c r="Y362" i="18"/>
  <c r="AB362" i="18" s="1"/>
  <c r="Z362" i="18"/>
  <c r="AA362" i="18"/>
  <c r="V363" i="18"/>
  <c r="W363" i="18"/>
  <c r="X363" i="18"/>
  <c r="Y363" i="18"/>
  <c r="AB363" i="18" s="1"/>
  <c r="Z363" i="18"/>
  <c r="AA363" i="18"/>
  <c r="V364" i="18"/>
  <c r="W364" i="18"/>
  <c r="X364" i="18"/>
  <c r="Y364" i="18"/>
  <c r="AB364" i="18" s="1"/>
  <c r="Z364" i="18"/>
  <c r="AA364" i="18"/>
  <c r="V365" i="18"/>
  <c r="W365" i="18"/>
  <c r="X365" i="18"/>
  <c r="Y365" i="18"/>
  <c r="AB365" i="18" s="1"/>
  <c r="Z365" i="18"/>
  <c r="AA365" i="18"/>
  <c r="V366" i="18"/>
  <c r="W366" i="18"/>
  <c r="X366" i="18"/>
  <c r="Y366" i="18"/>
  <c r="AB366" i="18" s="1"/>
  <c r="Z366" i="18"/>
  <c r="AA366" i="18"/>
  <c r="V367" i="18"/>
  <c r="W367" i="18"/>
  <c r="X367" i="18"/>
  <c r="Y367" i="18"/>
  <c r="AB367" i="18" s="1"/>
  <c r="Z367" i="18"/>
  <c r="AA367" i="18"/>
  <c r="V368" i="18"/>
  <c r="W368" i="18"/>
  <c r="X368" i="18"/>
  <c r="Y368" i="18"/>
  <c r="AB368" i="18" s="1"/>
  <c r="Z368" i="18"/>
  <c r="AA368" i="18"/>
  <c r="F22" i="22"/>
  <c r="F7" i="22"/>
  <c r="G21" i="22" l="1"/>
  <c r="H21" i="22" s="1"/>
  <c r="L21" i="22"/>
  <c r="M21" i="22"/>
  <c r="N21" i="22"/>
  <c r="O21" i="22"/>
  <c r="P21" i="22"/>
  <c r="Q21" i="22"/>
  <c r="AC349" i="18"/>
  <c r="AC359" i="18"/>
  <c r="AC366" i="18"/>
  <c r="AC354" i="18"/>
  <c r="AC335" i="18"/>
  <c r="AC368" i="18"/>
  <c r="AC328" i="18"/>
  <c r="T328" i="18" s="1"/>
  <c r="AC334" i="18"/>
  <c r="U332" i="18"/>
  <c r="AC332" i="18"/>
  <c r="T332" i="18" s="1"/>
  <c r="AC330" i="18"/>
  <c r="T330" i="18" s="1"/>
  <c r="AC350" i="18"/>
  <c r="AC344" i="18"/>
  <c r="AC347" i="18"/>
  <c r="AC357" i="18"/>
  <c r="AC338" i="18"/>
  <c r="AC345" i="18"/>
  <c r="AC352" i="18"/>
  <c r="AC336" i="18"/>
  <c r="AC355" i="18"/>
  <c r="AC358" i="18"/>
  <c r="AC361" i="18"/>
  <c r="AC333" i="18"/>
  <c r="AC356" i="18"/>
  <c r="AC340" i="18"/>
  <c r="AC364" i="18"/>
  <c r="AC362" i="18"/>
  <c r="AC342" i="18"/>
  <c r="AC337" i="18"/>
  <c r="AC341" i="18"/>
  <c r="AC346" i="18"/>
  <c r="AC329" i="18"/>
  <c r="T329" i="18" s="1"/>
  <c r="AC353" i="18"/>
  <c r="AC365" i="18"/>
  <c r="U329" i="18"/>
  <c r="AC367" i="18"/>
  <c r="AC348" i="18"/>
  <c r="AC360" i="18"/>
  <c r="U331" i="18"/>
  <c r="AC331" i="18"/>
  <c r="T331" i="18" s="1"/>
  <c r="AC343" i="18"/>
  <c r="U328" i="18"/>
  <c r="AC363" i="18"/>
  <c r="AC351" i="18"/>
  <c r="AC339" i="18"/>
  <c r="AC327" i="18"/>
  <c r="T327" i="18" s="1"/>
  <c r="U327" i="18"/>
  <c r="U330" i="18"/>
  <c r="F10" i="22"/>
  <c r="F9" i="22"/>
  <c r="F8" i="22"/>
  <c r="J21" i="22" l="1"/>
  <c r="V302" i="18"/>
  <c r="W302" i="18"/>
  <c r="X302" i="18"/>
  <c r="Y302" i="18"/>
  <c r="AB302" i="18" s="1"/>
  <c r="U302" i="18" s="1"/>
  <c r="Z302" i="18"/>
  <c r="AA302" i="18"/>
  <c r="V303" i="18"/>
  <c r="W303" i="18"/>
  <c r="X303" i="18"/>
  <c r="Y303" i="18"/>
  <c r="AB303" i="18" s="1"/>
  <c r="Z303" i="18"/>
  <c r="AA303" i="18"/>
  <c r="V304" i="18"/>
  <c r="W304" i="18"/>
  <c r="X304" i="18"/>
  <c r="Y304" i="18"/>
  <c r="AB304" i="18" s="1"/>
  <c r="Z304" i="18"/>
  <c r="AA304" i="18"/>
  <c r="V305" i="18"/>
  <c r="W305" i="18"/>
  <c r="X305" i="18"/>
  <c r="Y305" i="18"/>
  <c r="AB305" i="18" s="1"/>
  <c r="Z305" i="18"/>
  <c r="AA305" i="18"/>
  <c r="V306" i="18"/>
  <c r="W306" i="18"/>
  <c r="X306" i="18"/>
  <c r="Y306" i="18"/>
  <c r="AB306" i="18" s="1"/>
  <c r="Z306" i="18"/>
  <c r="AA306" i="18"/>
  <c r="V307" i="18"/>
  <c r="W307" i="18"/>
  <c r="X307" i="18"/>
  <c r="Y307" i="18"/>
  <c r="AB307" i="18" s="1"/>
  <c r="Z307" i="18"/>
  <c r="AA307" i="18"/>
  <c r="V308" i="18"/>
  <c r="W308" i="18"/>
  <c r="X308" i="18"/>
  <c r="Y308" i="18"/>
  <c r="AB308" i="18" s="1"/>
  <c r="Z308" i="18"/>
  <c r="AA308" i="18"/>
  <c r="V309" i="18"/>
  <c r="W309" i="18"/>
  <c r="X309" i="18"/>
  <c r="Y309" i="18"/>
  <c r="AB309" i="18" s="1"/>
  <c r="Z309" i="18"/>
  <c r="AA309" i="18"/>
  <c r="V310" i="18"/>
  <c r="W310" i="18"/>
  <c r="X310" i="18"/>
  <c r="Y310" i="18"/>
  <c r="AB310" i="18" s="1"/>
  <c r="Z310" i="18"/>
  <c r="AA310" i="18"/>
  <c r="V311" i="18"/>
  <c r="W311" i="18"/>
  <c r="X311" i="18"/>
  <c r="Y311" i="18"/>
  <c r="AB311" i="18" s="1"/>
  <c r="Z311" i="18"/>
  <c r="AA311" i="18"/>
  <c r="V312" i="18"/>
  <c r="W312" i="18"/>
  <c r="X312" i="18"/>
  <c r="Y312" i="18"/>
  <c r="AB312" i="18" s="1"/>
  <c r="Z312" i="18"/>
  <c r="AA312" i="18"/>
  <c r="V313" i="18"/>
  <c r="W313" i="18"/>
  <c r="X313" i="18"/>
  <c r="Y313" i="18"/>
  <c r="AB313" i="18" s="1"/>
  <c r="Z313" i="18"/>
  <c r="AA313" i="18"/>
  <c r="V314" i="18"/>
  <c r="W314" i="18"/>
  <c r="X314" i="18"/>
  <c r="Y314" i="18"/>
  <c r="AB314" i="18" s="1"/>
  <c r="Z314" i="18"/>
  <c r="AA314" i="18"/>
  <c r="V315" i="18"/>
  <c r="W315" i="18"/>
  <c r="X315" i="18"/>
  <c r="Y315" i="18"/>
  <c r="AB315" i="18" s="1"/>
  <c r="Z315" i="18"/>
  <c r="AA315" i="18"/>
  <c r="V316" i="18"/>
  <c r="W316" i="18"/>
  <c r="X316" i="18"/>
  <c r="Y316" i="18"/>
  <c r="AB316" i="18" s="1"/>
  <c r="Z316" i="18"/>
  <c r="AA316" i="18"/>
  <c r="P296" i="18"/>
  <c r="P297" i="18"/>
  <c r="P298" i="18"/>
  <c r="P299" i="18"/>
  <c r="P300" i="18"/>
  <c r="P301" i="18"/>
  <c r="P302" i="18"/>
  <c r="P303" i="18"/>
  <c r="P304" i="18"/>
  <c r="P305" i="18"/>
  <c r="P306" i="18"/>
  <c r="P307" i="18"/>
  <c r="P308" i="18"/>
  <c r="P309" i="18"/>
  <c r="P310" i="18"/>
  <c r="P311" i="18"/>
  <c r="P312" i="18"/>
  <c r="P313" i="18"/>
  <c r="P314" i="18"/>
  <c r="P315" i="18"/>
  <c r="P316" i="18"/>
  <c r="V261" i="18" l="1"/>
  <c r="W261" i="18"/>
  <c r="X261" i="18"/>
  <c r="Y261" i="18"/>
  <c r="AB261" i="18" s="1"/>
  <c r="Z261" i="18"/>
  <c r="AA261" i="18"/>
  <c r="P261" i="18"/>
  <c r="AC261" i="18" l="1"/>
  <c r="T261" i="18" s="1"/>
  <c r="U261" i="18"/>
  <c r="V120" i="18"/>
  <c r="W120" i="18"/>
  <c r="X120" i="18"/>
  <c r="Y120" i="18"/>
  <c r="AB120" i="18" s="1"/>
  <c r="Z120" i="18"/>
  <c r="AA120" i="18"/>
  <c r="P120" i="18"/>
  <c r="V113" i="18"/>
  <c r="W113" i="18"/>
  <c r="X113" i="18"/>
  <c r="Y113" i="18"/>
  <c r="AB113" i="18" s="1"/>
  <c r="Z113" i="18"/>
  <c r="AA113" i="18"/>
  <c r="V114" i="18"/>
  <c r="W114" i="18"/>
  <c r="X114" i="18"/>
  <c r="Y114" i="18"/>
  <c r="AB114" i="18" s="1"/>
  <c r="Z114" i="18"/>
  <c r="AA114" i="18"/>
  <c r="P113" i="18"/>
  <c r="P114" i="18"/>
  <c r="V65" i="18"/>
  <c r="W65" i="18"/>
  <c r="X65" i="18"/>
  <c r="Y65" i="18"/>
  <c r="AB65" i="18" s="1"/>
  <c r="Z65" i="18"/>
  <c r="AA65" i="18"/>
  <c r="P65" i="18"/>
  <c r="V59" i="18"/>
  <c r="W59" i="18"/>
  <c r="X59" i="18"/>
  <c r="Y59" i="18"/>
  <c r="AB59" i="18" s="1"/>
  <c r="Z59" i="18"/>
  <c r="AA59" i="18"/>
  <c r="P59" i="18"/>
  <c r="V169" i="18"/>
  <c r="W169" i="18"/>
  <c r="X169" i="18"/>
  <c r="Y169" i="18"/>
  <c r="AB169" i="18" s="1"/>
  <c r="Z169" i="18"/>
  <c r="AA169" i="18"/>
  <c r="P169" i="18"/>
  <c r="V142" i="18"/>
  <c r="W142" i="18"/>
  <c r="X142" i="18"/>
  <c r="Y142" i="18"/>
  <c r="AB142" i="18" s="1"/>
  <c r="Z142" i="18"/>
  <c r="AA142" i="18"/>
  <c r="P142" i="18"/>
  <c r="V219" i="18"/>
  <c r="W219" i="18"/>
  <c r="X219" i="18"/>
  <c r="Y219" i="18"/>
  <c r="AB219" i="18" s="1"/>
  <c r="Z219" i="18"/>
  <c r="AA219" i="18"/>
  <c r="V220" i="18"/>
  <c r="W220" i="18"/>
  <c r="X220" i="18"/>
  <c r="Y220" i="18"/>
  <c r="AB220" i="18" s="1"/>
  <c r="Z220" i="18"/>
  <c r="AA220" i="18"/>
  <c r="V221" i="18"/>
  <c r="W221" i="18"/>
  <c r="X221" i="18"/>
  <c r="Y221" i="18"/>
  <c r="AB221" i="18" s="1"/>
  <c r="Z221" i="18"/>
  <c r="AA221" i="18"/>
  <c r="P219" i="18"/>
  <c r="P220" i="18"/>
  <c r="V229" i="18"/>
  <c r="W229" i="18"/>
  <c r="X229" i="18"/>
  <c r="Y229" i="18"/>
  <c r="AB229" i="18" s="1"/>
  <c r="Z229" i="18"/>
  <c r="AA229" i="18"/>
  <c r="P229" i="18"/>
  <c r="V228" i="18"/>
  <c r="W228" i="18"/>
  <c r="X228" i="18"/>
  <c r="Y228" i="18"/>
  <c r="AB228" i="18" s="1"/>
  <c r="Z228" i="18"/>
  <c r="AA228" i="18"/>
  <c r="P228" i="18"/>
  <c r="AC113" i="18" l="1"/>
  <c r="AC120" i="18"/>
  <c r="AC114" i="18"/>
  <c r="AC65" i="18"/>
  <c r="AC59" i="18"/>
  <c r="AC169" i="18"/>
  <c r="AC142" i="18"/>
  <c r="AC221" i="18"/>
  <c r="AC220" i="18"/>
  <c r="AC219" i="18"/>
  <c r="AC229" i="18"/>
  <c r="F17" i="22"/>
  <c r="F18" i="22"/>
  <c r="F19" i="22" l="1"/>
  <c r="F20" i="22"/>
  <c r="P271" i="18"/>
  <c r="F15" i="22" l="1"/>
  <c r="F16" i="22"/>
  <c r="P244" i="18" l="1"/>
  <c r="P39" i="18" l="1"/>
  <c r="V322" i="18"/>
  <c r="W322" i="18"/>
  <c r="X322" i="18"/>
  <c r="Y322" i="18"/>
  <c r="Z322" i="18"/>
  <c r="AA322" i="18"/>
  <c r="AB322" i="18"/>
  <c r="V323" i="18"/>
  <c r="W323" i="18"/>
  <c r="X323" i="18"/>
  <c r="Y323" i="18"/>
  <c r="AB323" i="18" s="1"/>
  <c r="Z323" i="18"/>
  <c r="AA323" i="18"/>
  <c r="V324" i="18"/>
  <c r="W324" i="18"/>
  <c r="X324" i="18"/>
  <c r="Y324" i="18"/>
  <c r="Z324" i="18"/>
  <c r="AA324" i="18"/>
  <c r="AB324" i="18"/>
  <c r="V325" i="18"/>
  <c r="W325" i="18"/>
  <c r="X325" i="18"/>
  <c r="Y325" i="18"/>
  <c r="Z325" i="18"/>
  <c r="AA325" i="18"/>
  <c r="AB325" i="18"/>
  <c r="V326" i="18"/>
  <c r="W326" i="18"/>
  <c r="X326" i="18"/>
  <c r="Y326" i="18"/>
  <c r="AB326" i="18" s="1"/>
  <c r="Z326" i="18"/>
  <c r="AA326" i="18"/>
  <c r="V317" i="18"/>
  <c r="V318" i="18"/>
  <c r="V319" i="18"/>
  <c r="V320" i="18"/>
  <c r="V321" i="18"/>
  <c r="W317" i="18"/>
  <c r="W318" i="18"/>
  <c r="W319" i="18"/>
  <c r="W320" i="18"/>
  <c r="W321" i="18"/>
  <c r="X317" i="18"/>
  <c r="X318" i="18"/>
  <c r="X319" i="18"/>
  <c r="X320" i="18"/>
  <c r="X321" i="18"/>
  <c r="Y317" i="18"/>
  <c r="AB317" i="18" s="1"/>
  <c r="Y318" i="18"/>
  <c r="AB318" i="18" s="1"/>
  <c r="Y319" i="18"/>
  <c r="AB319" i="18" s="1"/>
  <c r="Y320" i="18"/>
  <c r="AB320" i="18" s="1"/>
  <c r="Y321" i="18"/>
  <c r="AB321" i="18" s="1"/>
  <c r="Z317" i="18"/>
  <c r="Z318" i="18"/>
  <c r="Z319" i="18"/>
  <c r="Z320" i="18"/>
  <c r="Z321" i="18"/>
  <c r="AA317" i="18"/>
  <c r="AA318" i="18"/>
  <c r="AA319" i="18"/>
  <c r="AA320" i="18"/>
  <c r="AA321" i="18"/>
  <c r="V31" i="18"/>
  <c r="W31" i="18"/>
  <c r="X31" i="18"/>
  <c r="Y31" i="18"/>
  <c r="AB31" i="18" s="1"/>
  <c r="Z31" i="18"/>
  <c r="AA31" i="18"/>
  <c r="P31" i="18"/>
  <c r="V37" i="18"/>
  <c r="W37" i="18"/>
  <c r="X37" i="18"/>
  <c r="Y37" i="18"/>
  <c r="AB37" i="18" s="1"/>
  <c r="Z37" i="18"/>
  <c r="AA37" i="18"/>
  <c r="P37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2" i="18"/>
  <c r="P33" i="18"/>
  <c r="P34" i="18"/>
  <c r="P35" i="18"/>
  <c r="P36" i="18"/>
  <c r="P38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60" i="18"/>
  <c r="P61" i="18"/>
  <c r="P62" i="18"/>
  <c r="P63" i="18"/>
  <c r="P64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5" i="18"/>
  <c r="P116" i="18"/>
  <c r="P117" i="18"/>
  <c r="P118" i="18"/>
  <c r="P119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21" i="18"/>
  <c r="P222" i="18"/>
  <c r="P223" i="18"/>
  <c r="P224" i="18"/>
  <c r="P225" i="18"/>
  <c r="P226" i="18"/>
  <c r="P227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5" i="18"/>
  <c r="P246" i="18"/>
  <c r="P247" i="18"/>
  <c r="P248" i="18"/>
  <c r="P249" i="18"/>
  <c r="P250" i="18"/>
  <c r="P251" i="18"/>
  <c r="P252" i="18"/>
  <c r="P253" i="18"/>
  <c r="P254" i="18"/>
  <c r="P255" i="18"/>
  <c r="P256" i="18"/>
  <c r="P257" i="18"/>
  <c r="P258" i="18"/>
  <c r="P259" i="18"/>
  <c r="P260" i="18"/>
  <c r="P262" i="18"/>
  <c r="P263" i="18"/>
  <c r="P264" i="18"/>
  <c r="P265" i="18"/>
  <c r="P266" i="18"/>
  <c r="P267" i="18"/>
  <c r="P268" i="18"/>
  <c r="P269" i="18"/>
  <c r="P270" i="18"/>
  <c r="P272" i="18"/>
  <c r="P273" i="18"/>
  <c r="P274" i="18"/>
  <c r="P275" i="18"/>
  <c r="P276" i="18"/>
  <c r="P277" i="18"/>
  <c r="P278" i="18"/>
  <c r="P279" i="18"/>
  <c r="P280" i="18"/>
  <c r="P281" i="18"/>
  <c r="P282" i="18"/>
  <c r="P283" i="18"/>
  <c r="P284" i="18"/>
  <c r="P285" i="18"/>
  <c r="P286" i="18"/>
  <c r="P287" i="18"/>
  <c r="P288" i="18"/>
  <c r="P289" i="18"/>
  <c r="P290" i="18"/>
  <c r="P291" i="18"/>
  <c r="P292" i="18"/>
  <c r="P293" i="18"/>
  <c r="P294" i="18"/>
  <c r="P295" i="18"/>
  <c r="P10" i="18"/>
  <c r="AC325" i="18" l="1"/>
  <c r="AC324" i="18"/>
  <c r="AC322" i="18"/>
  <c r="AC323" i="18"/>
  <c r="AC326" i="18"/>
  <c r="AC31" i="18"/>
  <c r="AC37" i="18"/>
  <c r="V300" i="18"/>
  <c r="V301" i="18"/>
  <c r="W301" i="18"/>
  <c r="X301" i="18"/>
  <c r="Y301" i="18"/>
  <c r="AB301" i="18" s="1"/>
  <c r="Z301" i="18"/>
  <c r="AA301" i="18"/>
  <c r="W300" i="18"/>
  <c r="X300" i="18"/>
  <c r="Y300" i="18"/>
  <c r="AB300" i="18" s="1"/>
  <c r="Z300" i="18"/>
  <c r="AA300" i="18"/>
  <c r="F11" i="22"/>
  <c r="V298" i="18"/>
  <c r="W298" i="18"/>
  <c r="X298" i="18"/>
  <c r="Y298" i="18"/>
  <c r="Z298" i="18"/>
  <c r="AA298" i="18"/>
  <c r="AB298" i="18"/>
  <c r="V299" i="18"/>
  <c r="W299" i="18"/>
  <c r="X299" i="18"/>
  <c r="Y299" i="18"/>
  <c r="Z299" i="18"/>
  <c r="AA299" i="18"/>
  <c r="AB299" i="18"/>
  <c r="X11" i="18"/>
  <c r="AC299" i="18" l="1"/>
  <c r="AC298" i="18"/>
  <c r="V296" i="18"/>
  <c r="W296" i="18"/>
  <c r="X296" i="18"/>
  <c r="Y296" i="18"/>
  <c r="AB296" i="18" s="1"/>
  <c r="Z296" i="18"/>
  <c r="AA296" i="18"/>
  <c r="V297" i="18"/>
  <c r="W297" i="18"/>
  <c r="X297" i="18"/>
  <c r="Y297" i="18"/>
  <c r="AB297" i="18" s="1"/>
  <c r="Z297" i="18"/>
  <c r="AA297" i="18"/>
  <c r="AC297" i="18" l="1"/>
  <c r="AC296" i="18"/>
  <c r="P81" i="22" l="1"/>
  <c r="P64" i="22"/>
  <c r="P58" i="22"/>
  <c r="L41" i="22"/>
  <c r="M41" i="22"/>
  <c r="N41" i="22"/>
  <c r="O41" i="22"/>
  <c r="P41" i="22"/>
  <c r="Q41" i="22"/>
  <c r="F41" i="22"/>
  <c r="G41" i="22"/>
  <c r="L71" i="22"/>
  <c r="M71" i="22"/>
  <c r="N71" i="22"/>
  <c r="O71" i="22"/>
  <c r="P71" i="22"/>
  <c r="Q71" i="22"/>
  <c r="L51" i="22"/>
  <c r="M51" i="22"/>
  <c r="N51" i="22"/>
  <c r="O51" i="22"/>
  <c r="P51" i="22"/>
  <c r="Q51" i="22"/>
  <c r="J41" i="22" l="1"/>
  <c r="H41" i="22"/>
  <c r="W170" i="18"/>
  <c r="V170" i="18"/>
  <c r="W168" i="18"/>
  <c r="V168" i="18"/>
  <c r="W167" i="18"/>
  <c r="V167" i="18"/>
  <c r="W166" i="18"/>
  <c r="V166" i="18"/>
  <c r="W165" i="18"/>
  <c r="V165" i="18"/>
  <c r="W164" i="18"/>
  <c r="V164" i="18"/>
  <c r="W163" i="18"/>
  <c r="V163" i="18"/>
  <c r="W162" i="18"/>
  <c r="V162" i="18"/>
  <c r="W161" i="18"/>
  <c r="V161" i="18"/>
  <c r="X161" i="18"/>
  <c r="X162" i="18"/>
  <c r="X163" i="18"/>
  <c r="X164" i="18"/>
  <c r="X165" i="18"/>
  <c r="X166" i="18"/>
  <c r="X167" i="18"/>
  <c r="X168" i="18"/>
  <c r="X170" i="18"/>
  <c r="Y161" i="18"/>
  <c r="AB161" i="18" s="1"/>
  <c r="Y162" i="18"/>
  <c r="AB162" i="18" s="1"/>
  <c r="Y163" i="18"/>
  <c r="AB163" i="18" s="1"/>
  <c r="Y164" i="18"/>
  <c r="AB164" i="18" s="1"/>
  <c r="Y165" i="18"/>
  <c r="AB165" i="18" s="1"/>
  <c r="Y166" i="18"/>
  <c r="AB166" i="18" s="1"/>
  <c r="Y167" i="18"/>
  <c r="AB167" i="18" s="1"/>
  <c r="Y168" i="18"/>
  <c r="AB168" i="18" s="1"/>
  <c r="Y170" i="18"/>
  <c r="AB170" i="18" s="1"/>
  <c r="Z161" i="18"/>
  <c r="Z162" i="18"/>
  <c r="Z163" i="18"/>
  <c r="Z164" i="18"/>
  <c r="Z165" i="18"/>
  <c r="Z166" i="18"/>
  <c r="Z167" i="18"/>
  <c r="Z168" i="18"/>
  <c r="Z170" i="18"/>
  <c r="AA161" i="18"/>
  <c r="AA162" i="18"/>
  <c r="AA163" i="18"/>
  <c r="AA164" i="18"/>
  <c r="AA165" i="18"/>
  <c r="AA166" i="18"/>
  <c r="AA167" i="18"/>
  <c r="AA168" i="18"/>
  <c r="AA170" i="18"/>
  <c r="Z179" i="18" l="1"/>
  <c r="Z180" i="18"/>
  <c r="Z178" i="18"/>
  <c r="Z189" i="18"/>
  <c r="Z190" i="18"/>
  <c r="Z154" i="18"/>
  <c r="Z155" i="18"/>
  <c r="Z156" i="18"/>
  <c r="Z157" i="18"/>
  <c r="Z158" i="18"/>
  <c r="Z159" i="18"/>
  <c r="Z160" i="18"/>
  <c r="W160" i="18" l="1"/>
  <c r="V160" i="18"/>
  <c r="W159" i="18"/>
  <c r="V159" i="18"/>
  <c r="X160" i="18"/>
  <c r="Y160" i="18"/>
  <c r="AB160" i="18" s="1"/>
  <c r="AA160" i="18"/>
  <c r="X159" i="18"/>
  <c r="Y159" i="18"/>
  <c r="AB159" i="18" s="1"/>
  <c r="AA159" i="18"/>
  <c r="F56" i="22" l="1"/>
  <c r="F60" i="22"/>
  <c r="F61" i="22"/>
  <c r="D58" i="22" l="1"/>
  <c r="V157" i="18"/>
  <c r="W157" i="18"/>
  <c r="X157" i="18"/>
  <c r="Y157" i="18"/>
  <c r="AB157" i="18" s="1"/>
  <c r="AA157" i="18"/>
  <c r="V158" i="18"/>
  <c r="W158" i="18"/>
  <c r="X158" i="18"/>
  <c r="Y158" i="18"/>
  <c r="AB158" i="18" s="1"/>
  <c r="AA158" i="18"/>
  <c r="D12" i="17" l="1"/>
  <c r="D11" i="17"/>
  <c r="D10" i="17"/>
  <c r="D9" i="17"/>
  <c r="D2" i="17"/>
  <c r="D3" i="17" s="1"/>
  <c r="BJ13" i="9"/>
  <c r="BJ12" i="9"/>
  <c r="BJ14" i="9" s="1"/>
  <c r="C9" i="9"/>
  <c r="D9" i="9" s="1"/>
  <c r="BI7" i="9"/>
  <c r="BH7" i="9"/>
  <c r="BG7" i="9"/>
  <c r="BF7" i="9"/>
  <c r="BE7" i="9"/>
  <c r="BD7" i="9"/>
  <c r="BC7" i="9"/>
  <c r="BB7" i="9"/>
  <c r="BA7" i="9"/>
  <c r="AZ7" i="9"/>
  <c r="F83" i="22"/>
  <c r="F82" i="22"/>
  <c r="R81" i="22"/>
  <c r="K81" i="22"/>
  <c r="I81" i="22"/>
  <c r="F79" i="22"/>
  <c r="F78" i="22"/>
  <c r="F77" i="22"/>
  <c r="F76" i="22"/>
  <c r="F75" i="22"/>
  <c r="F74" i="22"/>
  <c r="F73" i="22"/>
  <c r="F72" i="22"/>
  <c r="G71" i="22"/>
  <c r="F71" i="22"/>
  <c r="F70" i="22"/>
  <c r="R68" i="22"/>
  <c r="K68" i="22"/>
  <c r="F66" i="22"/>
  <c r="D64" i="22" s="1"/>
  <c r="S64" i="22"/>
  <c r="R64" i="22"/>
  <c r="F55" i="22"/>
  <c r="F54" i="22"/>
  <c r="F53" i="22"/>
  <c r="F52" i="22"/>
  <c r="G51" i="22"/>
  <c r="F51" i="22"/>
  <c r="F50" i="22"/>
  <c r="F49" i="22"/>
  <c r="F48" i="22"/>
  <c r="F47" i="22"/>
  <c r="F46" i="22"/>
  <c r="F45" i="22"/>
  <c r="F40" i="22"/>
  <c r="F39" i="22"/>
  <c r="F38" i="22"/>
  <c r="F37" i="22"/>
  <c r="F36" i="22"/>
  <c r="F35" i="22"/>
  <c r="F34" i="22"/>
  <c r="F33" i="22"/>
  <c r="F29" i="22"/>
  <c r="F28" i="22"/>
  <c r="F27" i="22"/>
  <c r="F26" i="22"/>
  <c r="F14" i="22"/>
  <c r="F13" i="22"/>
  <c r="F12" i="22"/>
  <c r="AA156" i="18"/>
  <c r="Y156" i="18"/>
  <c r="AB156" i="18" s="1"/>
  <c r="X156" i="18"/>
  <c r="W156" i="18"/>
  <c r="V156" i="18"/>
  <c r="AA155" i="18"/>
  <c r="Y155" i="18"/>
  <c r="AB155" i="18" s="1"/>
  <c r="X155" i="18"/>
  <c r="W155" i="18"/>
  <c r="V155" i="18"/>
  <c r="AA154" i="18"/>
  <c r="Y154" i="18"/>
  <c r="AB154" i="18" s="1"/>
  <c r="X154" i="18"/>
  <c r="W154" i="18"/>
  <c r="V154" i="18"/>
  <c r="AA190" i="18"/>
  <c r="Y190" i="18"/>
  <c r="AB190" i="18" s="1"/>
  <c r="X190" i="18"/>
  <c r="W190" i="18"/>
  <c r="V190" i="18"/>
  <c r="AA189" i="18"/>
  <c r="Y189" i="18"/>
  <c r="AB189" i="18" s="1"/>
  <c r="X189" i="18"/>
  <c r="W189" i="18"/>
  <c r="V189" i="18"/>
  <c r="AA178" i="18"/>
  <c r="Y178" i="18"/>
  <c r="AB178" i="18" s="1"/>
  <c r="X178" i="18"/>
  <c r="W178" i="18"/>
  <c r="V178" i="18"/>
  <c r="AA180" i="18"/>
  <c r="Y180" i="18"/>
  <c r="AB180" i="18" s="1"/>
  <c r="X180" i="18"/>
  <c r="W180" i="18"/>
  <c r="V180" i="18"/>
  <c r="AA179" i="18"/>
  <c r="Y179" i="18"/>
  <c r="AB179" i="18" s="1"/>
  <c r="X179" i="18"/>
  <c r="W179" i="18"/>
  <c r="V179" i="18"/>
  <c r="AA191" i="18"/>
  <c r="Z191" i="18"/>
  <c r="Y191" i="18"/>
  <c r="AB191" i="18" s="1"/>
  <c r="X191" i="18"/>
  <c r="W191" i="18"/>
  <c r="V191" i="18"/>
  <c r="AA188" i="18"/>
  <c r="Z188" i="18"/>
  <c r="Y188" i="18"/>
  <c r="AB188" i="18" s="1"/>
  <c r="X188" i="18"/>
  <c r="W188" i="18"/>
  <c r="V188" i="18"/>
  <c r="AA184" i="18"/>
  <c r="Z184" i="18"/>
  <c r="Y184" i="18"/>
  <c r="AB184" i="18" s="1"/>
  <c r="X184" i="18"/>
  <c r="W184" i="18"/>
  <c r="V184" i="18"/>
  <c r="AA177" i="18"/>
  <c r="Z177" i="18"/>
  <c r="Y177" i="18"/>
  <c r="AB177" i="18" s="1"/>
  <c r="X177" i="18"/>
  <c r="W177" i="18"/>
  <c r="V177" i="18"/>
  <c r="AA183" i="18"/>
  <c r="Z183" i="18"/>
  <c r="Y183" i="18"/>
  <c r="AB183" i="18" s="1"/>
  <c r="X183" i="18"/>
  <c r="W183" i="18"/>
  <c r="V183" i="18"/>
  <c r="AA182" i="18"/>
  <c r="Z182" i="18"/>
  <c r="Y182" i="18"/>
  <c r="AB182" i="18" s="1"/>
  <c r="X182" i="18"/>
  <c r="W182" i="18"/>
  <c r="V182" i="18"/>
  <c r="AA181" i="18"/>
  <c r="Z181" i="18"/>
  <c r="Y181" i="18"/>
  <c r="AB181" i="18" s="1"/>
  <c r="X181" i="18"/>
  <c r="W181" i="18"/>
  <c r="V181" i="18"/>
  <c r="AA192" i="18"/>
  <c r="Z192" i="18"/>
  <c r="Y192" i="18"/>
  <c r="AB192" i="18" s="1"/>
  <c r="X192" i="18"/>
  <c r="W192" i="18"/>
  <c r="V192" i="18"/>
  <c r="AA187" i="18"/>
  <c r="Z187" i="18"/>
  <c r="Y187" i="18"/>
  <c r="AB187" i="18" s="1"/>
  <c r="X187" i="18"/>
  <c r="W187" i="18"/>
  <c r="V187" i="18"/>
  <c r="AA186" i="18"/>
  <c r="Z186" i="18"/>
  <c r="Y186" i="18"/>
  <c r="AB186" i="18" s="1"/>
  <c r="X186" i="18"/>
  <c r="W186" i="18"/>
  <c r="V186" i="18"/>
  <c r="AA185" i="18"/>
  <c r="Z185" i="18"/>
  <c r="Y185" i="18"/>
  <c r="AB185" i="18" s="1"/>
  <c r="X185" i="18"/>
  <c r="W185" i="18"/>
  <c r="V185" i="18"/>
  <c r="AA176" i="18"/>
  <c r="Z176" i="18"/>
  <c r="Y176" i="18"/>
  <c r="AB176" i="18" s="1"/>
  <c r="X176" i="18"/>
  <c r="W176" i="18"/>
  <c r="V176" i="18"/>
  <c r="AA175" i="18"/>
  <c r="Z175" i="18"/>
  <c r="Y175" i="18"/>
  <c r="AB175" i="18" s="1"/>
  <c r="X175" i="18"/>
  <c r="W175" i="18"/>
  <c r="V175" i="18"/>
  <c r="AA174" i="18"/>
  <c r="Z174" i="18"/>
  <c r="Y174" i="18"/>
  <c r="AB174" i="18" s="1"/>
  <c r="X174" i="18"/>
  <c r="W174" i="18"/>
  <c r="V174" i="18"/>
  <c r="AA173" i="18"/>
  <c r="Z173" i="18"/>
  <c r="Y173" i="18"/>
  <c r="AB173" i="18" s="1"/>
  <c r="X173" i="18"/>
  <c r="W173" i="18"/>
  <c r="V173" i="18"/>
  <c r="AA172" i="18"/>
  <c r="Z172" i="18"/>
  <c r="Y172" i="18"/>
  <c r="AB172" i="18" s="1"/>
  <c r="X172" i="18"/>
  <c r="W172" i="18"/>
  <c r="V172" i="18"/>
  <c r="AA153" i="18"/>
  <c r="Z153" i="18"/>
  <c r="Y153" i="18"/>
  <c r="AB153" i="18" s="1"/>
  <c r="X153" i="18"/>
  <c r="W153" i="18"/>
  <c r="V153" i="18"/>
  <c r="AA152" i="18"/>
  <c r="Z152" i="18"/>
  <c r="Y152" i="18"/>
  <c r="AB152" i="18" s="1"/>
  <c r="X152" i="18"/>
  <c r="W152" i="18"/>
  <c r="V152" i="18"/>
  <c r="AA253" i="18"/>
  <c r="Z253" i="18"/>
  <c r="Y253" i="18"/>
  <c r="AB253" i="18" s="1"/>
  <c r="X253" i="18"/>
  <c r="W253" i="18"/>
  <c r="G40" i="22" s="1"/>
  <c r="V253" i="18"/>
  <c r="AA151" i="18"/>
  <c r="Z151" i="18"/>
  <c r="Y151" i="18"/>
  <c r="AB151" i="18" s="1"/>
  <c r="X151" i="18"/>
  <c r="W151" i="18"/>
  <c r="V151" i="18"/>
  <c r="AA150" i="18"/>
  <c r="Z150" i="18"/>
  <c r="Y150" i="18"/>
  <c r="AB150" i="18" s="1"/>
  <c r="X150" i="18"/>
  <c r="W150" i="18"/>
  <c r="V150" i="18"/>
  <c r="AA149" i="18"/>
  <c r="Z149" i="18"/>
  <c r="Y149" i="18"/>
  <c r="AB149" i="18" s="1"/>
  <c r="X149" i="18"/>
  <c r="W149" i="18"/>
  <c r="V149" i="18"/>
  <c r="L79" i="22"/>
  <c r="G79" i="22"/>
  <c r="AA244" i="18"/>
  <c r="Z244" i="18"/>
  <c r="Y244" i="18"/>
  <c r="AB244" i="18" s="1"/>
  <c r="X244" i="18"/>
  <c r="W244" i="18"/>
  <c r="V244" i="18"/>
  <c r="AA243" i="18"/>
  <c r="Z243" i="18"/>
  <c r="Y243" i="18"/>
  <c r="AB243" i="18" s="1"/>
  <c r="X243" i="18"/>
  <c r="W243" i="18"/>
  <c r="V243" i="18"/>
  <c r="AA242" i="18"/>
  <c r="Z242" i="18"/>
  <c r="Y242" i="18"/>
  <c r="AB242" i="18" s="1"/>
  <c r="X242" i="18"/>
  <c r="W242" i="18"/>
  <c r="V242" i="18"/>
  <c r="AA241" i="18"/>
  <c r="Z241" i="18"/>
  <c r="Y241" i="18"/>
  <c r="AB241" i="18" s="1"/>
  <c r="X241" i="18"/>
  <c r="W241" i="18"/>
  <c r="V241" i="18"/>
  <c r="AA240" i="18"/>
  <c r="Z240" i="18"/>
  <c r="Y240" i="18"/>
  <c r="AB240" i="18" s="1"/>
  <c r="X240" i="18"/>
  <c r="W240" i="18"/>
  <c r="V240" i="18"/>
  <c r="AA239" i="18"/>
  <c r="Z239" i="18"/>
  <c r="Y239" i="18"/>
  <c r="AB239" i="18" s="1"/>
  <c r="X239" i="18"/>
  <c r="W239" i="18"/>
  <c r="V239" i="18"/>
  <c r="AA238" i="18"/>
  <c r="Z238" i="18"/>
  <c r="Y238" i="18"/>
  <c r="AB238" i="18" s="1"/>
  <c r="X238" i="18"/>
  <c r="W238" i="18"/>
  <c r="V238" i="18"/>
  <c r="AA237" i="18"/>
  <c r="Z237" i="18"/>
  <c r="Y237" i="18"/>
  <c r="AB237" i="18" s="1"/>
  <c r="X237" i="18"/>
  <c r="W237" i="18"/>
  <c r="V237" i="18"/>
  <c r="AA236" i="18"/>
  <c r="Z236" i="18"/>
  <c r="Y236" i="18"/>
  <c r="AB236" i="18" s="1"/>
  <c r="X236" i="18"/>
  <c r="W236" i="18"/>
  <c r="V236" i="18"/>
  <c r="AA235" i="18"/>
  <c r="Z235" i="18"/>
  <c r="Y235" i="18"/>
  <c r="AB235" i="18" s="1"/>
  <c r="X235" i="18"/>
  <c r="W235" i="18"/>
  <c r="V235" i="18"/>
  <c r="AA234" i="18"/>
  <c r="Z234" i="18"/>
  <c r="Y234" i="18"/>
  <c r="AB234" i="18" s="1"/>
  <c r="X234" i="18"/>
  <c r="W234" i="18"/>
  <c r="V234" i="18"/>
  <c r="AA233" i="18"/>
  <c r="Z233" i="18"/>
  <c r="Y233" i="18"/>
  <c r="AB233" i="18" s="1"/>
  <c r="X233" i="18"/>
  <c r="W233" i="18"/>
  <c r="V233" i="18"/>
  <c r="AA232" i="18"/>
  <c r="Z232" i="18"/>
  <c r="Y232" i="18"/>
  <c r="AB232" i="18" s="1"/>
  <c r="X232" i="18"/>
  <c r="W232" i="18"/>
  <c r="V232" i="18"/>
  <c r="AA231" i="18"/>
  <c r="Z231" i="18"/>
  <c r="Y231" i="18"/>
  <c r="AB231" i="18" s="1"/>
  <c r="X231" i="18"/>
  <c r="W231" i="18"/>
  <c r="V231" i="18"/>
  <c r="AA230" i="18"/>
  <c r="Z230" i="18"/>
  <c r="Y230" i="18"/>
  <c r="AB230" i="18" s="1"/>
  <c r="X230" i="18"/>
  <c r="W230" i="18"/>
  <c r="V230" i="18"/>
  <c r="AA227" i="18"/>
  <c r="Z227" i="18"/>
  <c r="Y227" i="18"/>
  <c r="AB227" i="18" s="1"/>
  <c r="X227" i="18"/>
  <c r="W227" i="18"/>
  <c r="V227" i="18"/>
  <c r="AA226" i="18"/>
  <c r="Z226" i="18"/>
  <c r="Y226" i="18"/>
  <c r="AB226" i="18" s="1"/>
  <c r="X226" i="18"/>
  <c r="W226" i="18"/>
  <c r="V226" i="18"/>
  <c r="AA225" i="18"/>
  <c r="Z225" i="18"/>
  <c r="Y225" i="18"/>
  <c r="AB225" i="18" s="1"/>
  <c r="X225" i="18"/>
  <c r="W225" i="18"/>
  <c r="V225" i="18"/>
  <c r="AA224" i="18"/>
  <c r="Z224" i="18"/>
  <c r="Y224" i="18"/>
  <c r="AB224" i="18" s="1"/>
  <c r="X224" i="18"/>
  <c r="W224" i="18"/>
  <c r="V224" i="18"/>
  <c r="AA223" i="18"/>
  <c r="Z223" i="18"/>
  <c r="Y223" i="18"/>
  <c r="AB223" i="18" s="1"/>
  <c r="X223" i="18"/>
  <c r="W223" i="18"/>
  <c r="V223" i="18"/>
  <c r="Y222" i="18"/>
  <c r="AB222" i="18" s="1"/>
  <c r="X222" i="18"/>
  <c r="W222" i="18"/>
  <c r="V222" i="18"/>
  <c r="AA218" i="18"/>
  <c r="Z218" i="18"/>
  <c r="Y218" i="18"/>
  <c r="AB218" i="18" s="1"/>
  <c r="X218" i="18"/>
  <c r="W218" i="18"/>
  <c r="V218" i="18"/>
  <c r="AA217" i="18"/>
  <c r="Z217" i="18"/>
  <c r="Y217" i="18"/>
  <c r="AB217" i="18" s="1"/>
  <c r="X217" i="18"/>
  <c r="W217" i="18"/>
  <c r="V217" i="18"/>
  <c r="AA216" i="18"/>
  <c r="Z216" i="18"/>
  <c r="Y216" i="18"/>
  <c r="AB216" i="18" s="1"/>
  <c r="X216" i="18"/>
  <c r="W216" i="18"/>
  <c r="V216" i="18"/>
  <c r="AA215" i="18"/>
  <c r="Z215" i="18"/>
  <c r="Y215" i="18"/>
  <c r="AB215" i="18" s="1"/>
  <c r="X215" i="18"/>
  <c r="W215" i="18"/>
  <c r="V215" i="18"/>
  <c r="AA214" i="18"/>
  <c r="Z214" i="18"/>
  <c r="Y214" i="18"/>
  <c r="AB214" i="18" s="1"/>
  <c r="X214" i="18"/>
  <c r="W214" i="18"/>
  <c r="V214" i="18"/>
  <c r="AA213" i="18"/>
  <c r="Z213" i="18"/>
  <c r="Y213" i="18"/>
  <c r="AB213" i="18" s="1"/>
  <c r="X213" i="18"/>
  <c r="W213" i="18"/>
  <c r="V213" i="18"/>
  <c r="AA212" i="18"/>
  <c r="Z212" i="18"/>
  <c r="Y212" i="18"/>
  <c r="AB212" i="18" s="1"/>
  <c r="X212" i="18"/>
  <c r="W212" i="18"/>
  <c r="V212" i="18"/>
  <c r="AA211" i="18"/>
  <c r="Z211" i="18"/>
  <c r="Y211" i="18"/>
  <c r="AB211" i="18" s="1"/>
  <c r="X211" i="18"/>
  <c r="W211" i="18"/>
  <c r="V211" i="18"/>
  <c r="AA210" i="18"/>
  <c r="Z210" i="18"/>
  <c r="Y210" i="18"/>
  <c r="AB210" i="18" s="1"/>
  <c r="X210" i="18"/>
  <c r="W210" i="18"/>
  <c r="V210" i="18"/>
  <c r="AA209" i="18"/>
  <c r="Z209" i="18"/>
  <c r="Y209" i="18"/>
  <c r="AB209" i="18" s="1"/>
  <c r="X209" i="18"/>
  <c r="W209" i="18"/>
  <c r="V209" i="18"/>
  <c r="AA208" i="18"/>
  <c r="Z208" i="18"/>
  <c r="Y208" i="18"/>
  <c r="AB208" i="18" s="1"/>
  <c r="X208" i="18"/>
  <c r="W208" i="18"/>
  <c r="V208" i="18"/>
  <c r="AA207" i="18"/>
  <c r="Z207" i="18"/>
  <c r="Y207" i="18"/>
  <c r="AB207" i="18" s="1"/>
  <c r="X207" i="18"/>
  <c r="W207" i="18"/>
  <c r="V207" i="18"/>
  <c r="AA206" i="18"/>
  <c r="Z206" i="18"/>
  <c r="Y206" i="18"/>
  <c r="AB206" i="18" s="1"/>
  <c r="X206" i="18"/>
  <c r="W206" i="18"/>
  <c r="V206" i="18"/>
  <c r="AA205" i="18"/>
  <c r="Z205" i="18"/>
  <c r="Y205" i="18"/>
  <c r="AB205" i="18" s="1"/>
  <c r="X205" i="18"/>
  <c r="W205" i="18"/>
  <c r="V205" i="18"/>
  <c r="AA204" i="18"/>
  <c r="Z204" i="18"/>
  <c r="Y204" i="18"/>
  <c r="AB204" i="18" s="1"/>
  <c r="X204" i="18"/>
  <c r="W204" i="18"/>
  <c r="V204" i="18"/>
  <c r="AA203" i="18"/>
  <c r="Z203" i="18"/>
  <c r="Y203" i="18"/>
  <c r="AB203" i="18" s="1"/>
  <c r="X203" i="18"/>
  <c r="W203" i="18"/>
  <c r="V203" i="18"/>
  <c r="AA202" i="18"/>
  <c r="Z202" i="18"/>
  <c r="Y202" i="18"/>
  <c r="AB202" i="18" s="1"/>
  <c r="X202" i="18"/>
  <c r="W202" i="18"/>
  <c r="V202" i="18"/>
  <c r="AA201" i="18"/>
  <c r="Z201" i="18"/>
  <c r="Y201" i="18"/>
  <c r="AB201" i="18" s="1"/>
  <c r="X201" i="18"/>
  <c r="W201" i="18"/>
  <c r="V201" i="18"/>
  <c r="AA200" i="18"/>
  <c r="Z200" i="18"/>
  <c r="Y200" i="18"/>
  <c r="AB200" i="18" s="1"/>
  <c r="X200" i="18"/>
  <c r="W200" i="18"/>
  <c r="V200" i="18"/>
  <c r="AA199" i="18"/>
  <c r="Z199" i="18"/>
  <c r="Y199" i="18"/>
  <c r="AB199" i="18" s="1"/>
  <c r="X199" i="18"/>
  <c r="W199" i="18"/>
  <c r="V199" i="18"/>
  <c r="AA198" i="18"/>
  <c r="Z198" i="18"/>
  <c r="Y198" i="18"/>
  <c r="AB198" i="18" s="1"/>
  <c r="X198" i="18"/>
  <c r="W198" i="18"/>
  <c r="V198" i="18"/>
  <c r="AA252" i="18"/>
  <c r="Z252" i="18"/>
  <c r="Y252" i="18"/>
  <c r="AB252" i="18" s="1"/>
  <c r="X252" i="18"/>
  <c r="W252" i="18"/>
  <c r="G39" i="22" s="1"/>
  <c r="V252" i="18"/>
  <c r="L78" i="22"/>
  <c r="G78" i="22"/>
  <c r="AA197" i="18"/>
  <c r="Z197" i="18"/>
  <c r="Y197" i="18"/>
  <c r="AB197" i="18" s="1"/>
  <c r="X197" i="18"/>
  <c r="W197" i="18"/>
  <c r="G46" i="22" s="1"/>
  <c r="V197" i="18"/>
  <c r="AA148" i="18"/>
  <c r="Z148" i="18"/>
  <c r="Y148" i="18"/>
  <c r="AB148" i="18" s="1"/>
  <c r="X148" i="18"/>
  <c r="W148" i="18"/>
  <c r="V148" i="18"/>
  <c r="AA147" i="18"/>
  <c r="Z147" i="18"/>
  <c r="Y147" i="18"/>
  <c r="AB147" i="18" s="1"/>
  <c r="X147" i="18"/>
  <c r="W147" i="18"/>
  <c r="V147" i="18"/>
  <c r="AA146" i="18"/>
  <c r="Z146" i="18"/>
  <c r="Y146" i="18"/>
  <c r="AB146" i="18" s="1"/>
  <c r="X146" i="18"/>
  <c r="W146" i="18"/>
  <c r="V146" i="18"/>
  <c r="AA145" i="18"/>
  <c r="Z145" i="18"/>
  <c r="Y145" i="18"/>
  <c r="AB145" i="18" s="1"/>
  <c r="X145" i="18"/>
  <c r="W145" i="18"/>
  <c r="V145" i="18"/>
  <c r="AA144" i="18"/>
  <c r="Z144" i="18"/>
  <c r="Y144" i="18"/>
  <c r="AB144" i="18" s="1"/>
  <c r="X144" i="18"/>
  <c r="W144" i="18"/>
  <c r="V144" i="18"/>
  <c r="AA143" i="18"/>
  <c r="Z143" i="18"/>
  <c r="Y143" i="18"/>
  <c r="AB143" i="18" s="1"/>
  <c r="X143" i="18"/>
  <c r="W143" i="18"/>
  <c r="V143" i="18"/>
  <c r="AA141" i="18"/>
  <c r="Z141" i="18"/>
  <c r="Y141" i="18"/>
  <c r="AB141" i="18" s="1"/>
  <c r="X141" i="18"/>
  <c r="W141" i="18"/>
  <c r="V141" i="18"/>
  <c r="AA140" i="18"/>
  <c r="Z140" i="18"/>
  <c r="Y140" i="18"/>
  <c r="AB140" i="18" s="1"/>
  <c r="X140" i="18"/>
  <c r="W140" i="18"/>
  <c r="V140" i="18"/>
  <c r="AA139" i="18"/>
  <c r="Z139" i="18"/>
  <c r="Y139" i="18"/>
  <c r="AB139" i="18" s="1"/>
  <c r="X139" i="18"/>
  <c r="W139" i="18"/>
  <c r="V139" i="18"/>
  <c r="AA138" i="18"/>
  <c r="Z138" i="18"/>
  <c r="Y138" i="18"/>
  <c r="AB138" i="18" s="1"/>
  <c r="X138" i="18"/>
  <c r="W138" i="18"/>
  <c r="V138" i="18"/>
  <c r="AA137" i="18"/>
  <c r="Z137" i="18"/>
  <c r="Y137" i="18"/>
  <c r="AB137" i="18" s="1"/>
  <c r="X137" i="18"/>
  <c r="W137" i="18"/>
  <c r="V137" i="18"/>
  <c r="AA136" i="18"/>
  <c r="Z136" i="18"/>
  <c r="Y136" i="18"/>
  <c r="AB136" i="18" s="1"/>
  <c r="X136" i="18"/>
  <c r="W136" i="18"/>
  <c r="V136" i="18"/>
  <c r="AA135" i="18"/>
  <c r="Z135" i="18"/>
  <c r="Y135" i="18"/>
  <c r="AB135" i="18" s="1"/>
  <c r="X135" i="18"/>
  <c r="W135" i="18"/>
  <c r="V135" i="18"/>
  <c r="AA134" i="18"/>
  <c r="Z134" i="18"/>
  <c r="Y134" i="18"/>
  <c r="AB134" i="18" s="1"/>
  <c r="X134" i="18"/>
  <c r="W134" i="18"/>
  <c r="V134" i="18"/>
  <c r="AA133" i="18"/>
  <c r="Z133" i="18"/>
  <c r="Y133" i="18"/>
  <c r="AB133" i="18" s="1"/>
  <c r="X133" i="18"/>
  <c r="W133" i="18"/>
  <c r="V133" i="18"/>
  <c r="AA132" i="18"/>
  <c r="Z132" i="18"/>
  <c r="Y132" i="18"/>
  <c r="AB132" i="18" s="1"/>
  <c r="X132" i="18"/>
  <c r="W132" i="18"/>
  <c r="V132" i="18"/>
  <c r="AA131" i="18"/>
  <c r="Z131" i="18"/>
  <c r="Y131" i="18"/>
  <c r="AB131" i="18" s="1"/>
  <c r="X131" i="18"/>
  <c r="W131" i="18"/>
  <c r="V131" i="18"/>
  <c r="AA130" i="18"/>
  <c r="Z130" i="18"/>
  <c r="Y130" i="18"/>
  <c r="AB130" i="18" s="1"/>
  <c r="X130" i="18"/>
  <c r="W130" i="18"/>
  <c r="V130" i="18"/>
  <c r="AA129" i="18"/>
  <c r="Z129" i="18"/>
  <c r="Y129" i="18"/>
  <c r="AB129" i="18" s="1"/>
  <c r="X129" i="18"/>
  <c r="W129" i="18"/>
  <c r="V129" i="18"/>
  <c r="AA128" i="18"/>
  <c r="Z128" i="18"/>
  <c r="Y128" i="18"/>
  <c r="AB128" i="18" s="1"/>
  <c r="X128" i="18"/>
  <c r="W128" i="18"/>
  <c r="V128" i="18"/>
  <c r="AA127" i="18"/>
  <c r="Z127" i="18"/>
  <c r="Y127" i="18"/>
  <c r="AB127" i="18" s="1"/>
  <c r="X127" i="18"/>
  <c r="W127" i="18"/>
  <c r="V127" i="18"/>
  <c r="AA126" i="18"/>
  <c r="Z126" i="18"/>
  <c r="Y126" i="18"/>
  <c r="AB126" i="18" s="1"/>
  <c r="X126" i="18"/>
  <c r="W126" i="18"/>
  <c r="V126" i="18"/>
  <c r="AA125" i="18"/>
  <c r="Z125" i="18"/>
  <c r="Y125" i="18"/>
  <c r="AB125" i="18" s="1"/>
  <c r="X125" i="18"/>
  <c r="W125" i="18"/>
  <c r="V125" i="18"/>
  <c r="AA124" i="18"/>
  <c r="Z124" i="18"/>
  <c r="Y124" i="18"/>
  <c r="AB124" i="18" s="1"/>
  <c r="X124" i="18"/>
  <c r="W124" i="18"/>
  <c r="V124" i="18"/>
  <c r="AA123" i="18"/>
  <c r="Z123" i="18"/>
  <c r="Y123" i="18"/>
  <c r="AB123" i="18" s="1"/>
  <c r="X123" i="18"/>
  <c r="W123" i="18"/>
  <c r="V123" i="18"/>
  <c r="AA122" i="18"/>
  <c r="Z122" i="18"/>
  <c r="Y122" i="18"/>
  <c r="AB122" i="18" s="1"/>
  <c r="X122" i="18"/>
  <c r="W122" i="18"/>
  <c r="V122" i="18"/>
  <c r="AA121" i="18"/>
  <c r="Z121" i="18"/>
  <c r="Y121" i="18"/>
  <c r="AB121" i="18" s="1"/>
  <c r="X121" i="18"/>
  <c r="W121" i="18"/>
  <c r="V121" i="18"/>
  <c r="AA119" i="18"/>
  <c r="Z119" i="18"/>
  <c r="Y119" i="18"/>
  <c r="AB119" i="18" s="1"/>
  <c r="X119" i="18"/>
  <c r="W119" i="18"/>
  <c r="V119" i="18"/>
  <c r="AA115" i="18"/>
  <c r="Z115" i="18"/>
  <c r="Y115" i="18"/>
  <c r="AB115" i="18" s="1"/>
  <c r="X115" i="18"/>
  <c r="W115" i="18"/>
  <c r="V115" i="18"/>
  <c r="AA112" i="18"/>
  <c r="Z112" i="18"/>
  <c r="Y112" i="18"/>
  <c r="AB112" i="18" s="1"/>
  <c r="X112" i="18"/>
  <c r="W112" i="18"/>
  <c r="V112" i="18"/>
  <c r="AA111" i="18"/>
  <c r="Z111" i="18"/>
  <c r="Y111" i="18"/>
  <c r="AB111" i="18" s="1"/>
  <c r="X111" i="18"/>
  <c r="W111" i="18"/>
  <c r="V111" i="18"/>
  <c r="AA109" i="18"/>
  <c r="Z109" i="18"/>
  <c r="Y109" i="18"/>
  <c r="AB109" i="18" s="1"/>
  <c r="X109" i="18"/>
  <c r="W109" i="18"/>
  <c r="V109" i="18"/>
  <c r="AA105" i="18"/>
  <c r="Z105" i="18"/>
  <c r="Y105" i="18"/>
  <c r="AB105" i="18" s="1"/>
  <c r="X105" i="18"/>
  <c r="W105" i="18"/>
  <c r="V105" i="18"/>
  <c r="AA104" i="18"/>
  <c r="Z104" i="18"/>
  <c r="Y104" i="18"/>
  <c r="AB104" i="18" s="1"/>
  <c r="X104" i="18"/>
  <c r="W104" i="18"/>
  <c r="V104" i="18"/>
  <c r="AA100" i="18"/>
  <c r="Z100" i="18"/>
  <c r="Y100" i="18"/>
  <c r="AB100" i="18" s="1"/>
  <c r="X100" i="18"/>
  <c r="W100" i="18"/>
  <c r="V100" i="18"/>
  <c r="AA99" i="18"/>
  <c r="Z99" i="18"/>
  <c r="Y99" i="18"/>
  <c r="AB99" i="18" s="1"/>
  <c r="X99" i="18"/>
  <c r="W99" i="18"/>
  <c r="V99" i="18"/>
  <c r="AA98" i="18"/>
  <c r="Z98" i="18"/>
  <c r="Y98" i="18"/>
  <c r="AB98" i="18" s="1"/>
  <c r="X98" i="18"/>
  <c r="W98" i="18"/>
  <c r="V98" i="18"/>
  <c r="AA94" i="18"/>
  <c r="Z94" i="18"/>
  <c r="Y94" i="18"/>
  <c r="AB94" i="18" s="1"/>
  <c r="X94" i="18"/>
  <c r="W94" i="18"/>
  <c r="V94" i="18"/>
  <c r="AA93" i="18"/>
  <c r="Z93" i="18"/>
  <c r="Y93" i="18"/>
  <c r="AB93" i="18" s="1"/>
  <c r="X93" i="18"/>
  <c r="W93" i="18"/>
  <c r="V93" i="18"/>
  <c r="AA89" i="18"/>
  <c r="Z89" i="18"/>
  <c r="Y89" i="18"/>
  <c r="AB89" i="18" s="1"/>
  <c r="X89" i="18"/>
  <c r="W89" i="18"/>
  <c r="V89" i="18"/>
  <c r="AA251" i="18"/>
  <c r="Z251" i="18"/>
  <c r="Y251" i="18"/>
  <c r="AB251" i="18" s="1"/>
  <c r="X251" i="18"/>
  <c r="W251" i="18"/>
  <c r="V251" i="18"/>
  <c r="AA118" i="18"/>
  <c r="Z118" i="18"/>
  <c r="Y118" i="18"/>
  <c r="AB118" i="18" s="1"/>
  <c r="X118" i="18"/>
  <c r="W118" i="18"/>
  <c r="V118" i="18"/>
  <c r="AA117" i="18"/>
  <c r="Z117" i="18"/>
  <c r="Y117" i="18"/>
  <c r="AB117" i="18" s="1"/>
  <c r="X117" i="18"/>
  <c r="W117" i="18"/>
  <c r="V117" i="18"/>
  <c r="AA116" i="18"/>
  <c r="Z116" i="18"/>
  <c r="Y116" i="18"/>
  <c r="AB116" i="18" s="1"/>
  <c r="X116" i="18"/>
  <c r="W116" i="18"/>
  <c r="V116" i="18"/>
  <c r="AA108" i="18"/>
  <c r="Z108" i="18"/>
  <c r="Y108" i="18"/>
  <c r="AB108" i="18" s="1"/>
  <c r="X108" i="18"/>
  <c r="W108" i="18"/>
  <c r="V108" i="18"/>
  <c r="AA107" i="18"/>
  <c r="Z107" i="18"/>
  <c r="Y107" i="18"/>
  <c r="AB107" i="18" s="1"/>
  <c r="X107" i="18"/>
  <c r="W107" i="18"/>
  <c r="V107" i="18"/>
  <c r="AA103" i="18"/>
  <c r="Z103" i="18"/>
  <c r="Y103" i="18"/>
  <c r="AB103" i="18" s="1"/>
  <c r="X103" i="18"/>
  <c r="W103" i="18"/>
  <c r="V103" i="18"/>
  <c r="AA102" i="18"/>
  <c r="Z102" i="18"/>
  <c r="Y102" i="18"/>
  <c r="AB102" i="18" s="1"/>
  <c r="X102" i="18"/>
  <c r="W102" i="18"/>
  <c r="V102" i="18"/>
  <c r="AA101" i="18"/>
  <c r="Z101" i="18"/>
  <c r="Y101" i="18"/>
  <c r="AB101" i="18" s="1"/>
  <c r="X101" i="18"/>
  <c r="W101" i="18"/>
  <c r="V101" i="18"/>
  <c r="AA83" i="18"/>
  <c r="Z83" i="18"/>
  <c r="Y83" i="18"/>
  <c r="AB83" i="18" s="1"/>
  <c r="X83" i="18"/>
  <c r="W83" i="18"/>
  <c r="V83" i="18"/>
  <c r="AA106" i="18"/>
  <c r="Z106" i="18"/>
  <c r="Y106" i="18"/>
  <c r="AB106" i="18" s="1"/>
  <c r="X106" i="18"/>
  <c r="W106" i="18"/>
  <c r="V106" i="18"/>
  <c r="AA97" i="18"/>
  <c r="Z97" i="18"/>
  <c r="Y97" i="18"/>
  <c r="AB97" i="18" s="1"/>
  <c r="X97" i="18"/>
  <c r="W97" i="18"/>
  <c r="V97" i="18"/>
  <c r="AA110" i="18"/>
  <c r="Z110" i="18"/>
  <c r="Y110" i="18"/>
  <c r="AB110" i="18" s="1"/>
  <c r="X110" i="18"/>
  <c r="W110" i="18"/>
  <c r="V110" i="18"/>
  <c r="AA96" i="18"/>
  <c r="Z96" i="18"/>
  <c r="Y96" i="18"/>
  <c r="AB96" i="18" s="1"/>
  <c r="X96" i="18"/>
  <c r="W96" i="18"/>
  <c r="V96" i="18"/>
  <c r="AA95" i="18"/>
  <c r="Z95" i="18"/>
  <c r="Y95" i="18"/>
  <c r="AB95" i="18" s="1"/>
  <c r="X95" i="18"/>
  <c r="W95" i="18"/>
  <c r="V95" i="18"/>
  <c r="AA92" i="18"/>
  <c r="Z92" i="18"/>
  <c r="Y92" i="18"/>
  <c r="AB92" i="18" s="1"/>
  <c r="X92" i="18"/>
  <c r="W92" i="18"/>
  <c r="V92" i="18"/>
  <c r="AA91" i="18"/>
  <c r="Z91" i="18"/>
  <c r="Y91" i="18"/>
  <c r="AB91" i="18" s="1"/>
  <c r="X91" i="18"/>
  <c r="W91" i="18"/>
  <c r="V91" i="18"/>
  <c r="AA90" i="18"/>
  <c r="Z90" i="18"/>
  <c r="Y90" i="18"/>
  <c r="AB90" i="18" s="1"/>
  <c r="X90" i="18"/>
  <c r="W90" i="18"/>
  <c r="V90" i="18"/>
  <c r="AA88" i="18"/>
  <c r="Z88" i="18"/>
  <c r="Y88" i="18"/>
  <c r="AB88" i="18" s="1"/>
  <c r="X88" i="18"/>
  <c r="W88" i="18"/>
  <c r="V88" i="18"/>
  <c r="AA87" i="18"/>
  <c r="Z87" i="18"/>
  <c r="Y87" i="18"/>
  <c r="AB87" i="18" s="1"/>
  <c r="X87" i="18"/>
  <c r="W87" i="18"/>
  <c r="V87" i="18"/>
  <c r="AA86" i="18"/>
  <c r="Z86" i="18"/>
  <c r="Y86" i="18"/>
  <c r="AB86" i="18" s="1"/>
  <c r="X86" i="18"/>
  <c r="W86" i="18"/>
  <c r="V86" i="18"/>
  <c r="AA85" i="18"/>
  <c r="Z85" i="18"/>
  <c r="Y85" i="18"/>
  <c r="AB85" i="18" s="1"/>
  <c r="X85" i="18"/>
  <c r="W85" i="18"/>
  <c r="V85" i="18"/>
  <c r="AA84" i="18"/>
  <c r="Z84" i="18"/>
  <c r="Y84" i="18"/>
  <c r="AB84" i="18" s="1"/>
  <c r="X84" i="18"/>
  <c r="W84" i="18"/>
  <c r="V84" i="18"/>
  <c r="AA82" i="18"/>
  <c r="Z82" i="18"/>
  <c r="Y82" i="18"/>
  <c r="AB82" i="18" s="1"/>
  <c r="X82" i="18"/>
  <c r="W82" i="18"/>
  <c r="V82" i="18"/>
  <c r="AA81" i="18"/>
  <c r="Z81" i="18"/>
  <c r="Y81" i="18"/>
  <c r="AB81" i="18" s="1"/>
  <c r="X81" i="18"/>
  <c r="W81" i="18"/>
  <c r="V81" i="18"/>
  <c r="AA80" i="18"/>
  <c r="Z80" i="18"/>
  <c r="Y80" i="18"/>
  <c r="AB80" i="18" s="1"/>
  <c r="X80" i="18"/>
  <c r="W80" i="18"/>
  <c r="V80" i="18"/>
  <c r="AA79" i="18"/>
  <c r="Z79" i="18"/>
  <c r="Y79" i="18"/>
  <c r="AB79" i="18" s="1"/>
  <c r="X79" i="18"/>
  <c r="W79" i="18"/>
  <c r="V79" i="18"/>
  <c r="AA78" i="18"/>
  <c r="Z78" i="18"/>
  <c r="Y78" i="18"/>
  <c r="AB78" i="18" s="1"/>
  <c r="X78" i="18"/>
  <c r="W78" i="18"/>
  <c r="V78" i="18"/>
  <c r="AA75" i="18"/>
  <c r="Z75" i="18"/>
  <c r="Y75" i="18"/>
  <c r="AB75" i="18" s="1"/>
  <c r="X75" i="18"/>
  <c r="W75" i="18"/>
  <c r="V75" i="18"/>
  <c r="AA171" i="18"/>
  <c r="Z171" i="18"/>
  <c r="Y171" i="18"/>
  <c r="AB171" i="18" s="1"/>
  <c r="X171" i="18"/>
  <c r="W171" i="18"/>
  <c r="G53" i="22" s="1"/>
  <c r="V171" i="18"/>
  <c r="AA77" i="18"/>
  <c r="Z77" i="18"/>
  <c r="Y77" i="18"/>
  <c r="AB77" i="18" s="1"/>
  <c r="X77" i="18"/>
  <c r="W77" i="18"/>
  <c r="V77" i="18"/>
  <c r="AA76" i="18"/>
  <c r="Z76" i="18"/>
  <c r="Y76" i="18"/>
  <c r="AB76" i="18" s="1"/>
  <c r="X76" i="18"/>
  <c r="W76" i="18"/>
  <c r="V76" i="18"/>
  <c r="AA74" i="18"/>
  <c r="Z74" i="18"/>
  <c r="Y74" i="18"/>
  <c r="AB74" i="18" s="1"/>
  <c r="X74" i="18"/>
  <c r="W74" i="18"/>
  <c r="V74" i="18"/>
  <c r="AA73" i="18"/>
  <c r="Z73" i="18"/>
  <c r="Y73" i="18"/>
  <c r="AB73" i="18" s="1"/>
  <c r="X73" i="18"/>
  <c r="W73" i="18"/>
  <c r="V73" i="18"/>
  <c r="AA72" i="18"/>
  <c r="Z72" i="18"/>
  <c r="Y72" i="18"/>
  <c r="AB72" i="18" s="1"/>
  <c r="X72" i="18"/>
  <c r="W72" i="18"/>
  <c r="V72" i="18"/>
  <c r="AA71" i="18"/>
  <c r="Z71" i="18"/>
  <c r="Y71" i="18"/>
  <c r="AB71" i="18" s="1"/>
  <c r="X71" i="18"/>
  <c r="W71" i="18"/>
  <c r="V71" i="18"/>
  <c r="AA70" i="18"/>
  <c r="Z70" i="18"/>
  <c r="Y70" i="18"/>
  <c r="AB70" i="18" s="1"/>
  <c r="X70" i="18"/>
  <c r="W70" i="18"/>
  <c r="V70" i="18"/>
  <c r="AA69" i="18"/>
  <c r="Z69" i="18"/>
  <c r="Y69" i="18"/>
  <c r="AB69" i="18" s="1"/>
  <c r="X69" i="18"/>
  <c r="W69" i="18"/>
  <c r="V69" i="18"/>
  <c r="AA68" i="18"/>
  <c r="Z68" i="18"/>
  <c r="Y68" i="18"/>
  <c r="AB68" i="18" s="1"/>
  <c r="X68" i="18"/>
  <c r="W68" i="18"/>
  <c r="V68" i="18"/>
  <c r="AA67" i="18"/>
  <c r="Z67" i="18"/>
  <c r="Y67" i="18"/>
  <c r="AB67" i="18" s="1"/>
  <c r="X67" i="18"/>
  <c r="W67" i="18"/>
  <c r="V67" i="18"/>
  <c r="AA66" i="18"/>
  <c r="Z66" i="18"/>
  <c r="Y66" i="18"/>
  <c r="AB66" i="18" s="1"/>
  <c r="X66" i="18"/>
  <c r="W66" i="18"/>
  <c r="V66" i="18"/>
  <c r="AA64" i="18"/>
  <c r="Z64" i="18"/>
  <c r="Y64" i="18"/>
  <c r="AB64" i="18" s="1"/>
  <c r="X64" i="18"/>
  <c r="W64" i="18"/>
  <c r="V64" i="18"/>
  <c r="AA63" i="18"/>
  <c r="Z63" i="18"/>
  <c r="Y63" i="18"/>
  <c r="AB63" i="18" s="1"/>
  <c r="X63" i="18"/>
  <c r="W63" i="18"/>
  <c r="V63" i="18"/>
  <c r="AA62" i="18"/>
  <c r="Z62" i="18"/>
  <c r="Y62" i="18"/>
  <c r="AB62" i="18" s="1"/>
  <c r="X62" i="18"/>
  <c r="W62" i="18"/>
  <c r="V62" i="18"/>
  <c r="AA61" i="18"/>
  <c r="Z61" i="18"/>
  <c r="Y61" i="18"/>
  <c r="AB61" i="18" s="1"/>
  <c r="X61" i="18"/>
  <c r="W61" i="18"/>
  <c r="V61" i="18"/>
  <c r="AA60" i="18"/>
  <c r="Z60" i="18"/>
  <c r="Y60" i="18"/>
  <c r="AB60" i="18" s="1"/>
  <c r="X60" i="18"/>
  <c r="W60" i="18"/>
  <c r="V60" i="18"/>
  <c r="AA58" i="18"/>
  <c r="Z58" i="18"/>
  <c r="Y58" i="18"/>
  <c r="AB58" i="18" s="1"/>
  <c r="X58" i="18"/>
  <c r="W58" i="18"/>
  <c r="V58" i="18"/>
  <c r="AA57" i="18"/>
  <c r="Z57" i="18"/>
  <c r="Y57" i="18"/>
  <c r="AB57" i="18" s="1"/>
  <c r="X57" i="18"/>
  <c r="W57" i="18"/>
  <c r="V57" i="18"/>
  <c r="AA56" i="18"/>
  <c r="Z56" i="18"/>
  <c r="Y56" i="18"/>
  <c r="AB56" i="18" s="1"/>
  <c r="X56" i="18"/>
  <c r="W56" i="18"/>
  <c r="V56" i="18"/>
  <c r="AA55" i="18"/>
  <c r="Z55" i="18"/>
  <c r="Y55" i="18"/>
  <c r="AB55" i="18" s="1"/>
  <c r="X55" i="18"/>
  <c r="W55" i="18"/>
  <c r="V55" i="18"/>
  <c r="AA54" i="18"/>
  <c r="Z54" i="18"/>
  <c r="Y54" i="18"/>
  <c r="AB54" i="18" s="1"/>
  <c r="X54" i="18"/>
  <c r="W54" i="18"/>
  <c r="V54" i="18"/>
  <c r="AA53" i="18"/>
  <c r="Z53" i="18"/>
  <c r="Y53" i="18"/>
  <c r="AB53" i="18" s="1"/>
  <c r="X53" i="18"/>
  <c r="W53" i="18"/>
  <c r="V53" i="18"/>
  <c r="AA52" i="18"/>
  <c r="Z52" i="18"/>
  <c r="Y52" i="18"/>
  <c r="AB52" i="18" s="1"/>
  <c r="X52" i="18"/>
  <c r="W52" i="18"/>
  <c r="V52" i="18"/>
  <c r="AA51" i="18"/>
  <c r="Z51" i="18"/>
  <c r="Y51" i="18"/>
  <c r="AB51" i="18" s="1"/>
  <c r="X51" i="18"/>
  <c r="W51" i="18"/>
  <c r="V51" i="18"/>
  <c r="AA50" i="18"/>
  <c r="Z50" i="18"/>
  <c r="Y50" i="18"/>
  <c r="AB50" i="18" s="1"/>
  <c r="X50" i="18"/>
  <c r="W50" i="18"/>
  <c r="V50" i="18"/>
  <c r="AA49" i="18"/>
  <c r="Z49" i="18"/>
  <c r="Y49" i="18"/>
  <c r="AB49" i="18" s="1"/>
  <c r="X49" i="18"/>
  <c r="W49" i="18"/>
  <c r="V49" i="18"/>
  <c r="AA48" i="18"/>
  <c r="Z48" i="18"/>
  <c r="Y48" i="18"/>
  <c r="AB48" i="18" s="1"/>
  <c r="X48" i="18"/>
  <c r="W48" i="18"/>
  <c r="V48" i="18"/>
  <c r="AA47" i="18"/>
  <c r="Z47" i="18"/>
  <c r="Y47" i="18"/>
  <c r="AB47" i="18" s="1"/>
  <c r="X47" i="18"/>
  <c r="W47" i="18"/>
  <c r="V47" i="18"/>
  <c r="AA46" i="18"/>
  <c r="Z46" i="18"/>
  <c r="Y46" i="18"/>
  <c r="AB46" i="18" s="1"/>
  <c r="X46" i="18"/>
  <c r="W46" i="18"/>
  <c r="V46" i="18"/>
  <c r="AA45" i="18"/>
  <c r="Z45" i="18"/>
  <c r="Y45" i="18"/>
  <c r="AB45" i="18" s="1"/>
  <c r="X45" i="18"/>
  <c r="W45" i="18"/>
  <c r="V45" i="18"/>
  <c r="AA44" i="18"/>
  <c r="Z44" i="18"/>
  <c r="Y44" i="18"/>
  <c r="AB44" i="18" s="1"/>
  <c r="X44" i="18"/>
  <c r="W44" i="18"/>
  <c r="V44" i="18"/>
  <c r="AA43" i="18"/>
  <c r="Z43" i="18"/>
  <c r="Y43" i="18"/>
  <c r="AB43" i="18" s="1"/>
  <c r="X43" i="18"/>
  <c r="W43" i="18"/>
  <c r="V43" i="18"/>
  <c r="AA42" i="18"/>
  <c r="Z42" i="18"/>
  <c r="Y42" i="18"/>
  <c r="AB42" i="18" s="1"/>
  <c r="X42" i="18"/>
  <c r="W42" i="18"/>
  <c r="V42" i="18"/>
  <c r="AA41" i="18"/>
  <c r="Z41" i="18"/>
  <c r="Y41" i="18"/>
  <c r="AB41" i="18" s="1"/>
  <c r="X41" i="18"/>
  <c r="W41" i="18"/>
  <c r="V41" i="18"/>
  <c r="AA40" i="18"/>
  <c r="Z40" i="18"/>
  <c r="Y40" i="18"/>
  <c r="AB40" i="18" s="1"/>
  <c r="X40" i="18"/>
  <c r="W40" i="18"/>
  <c r="V40" i="18"/>
  <c r="AA39" i="18"/>
  <c r="Z39" i="18"/>
  <c r="Y39" i="18"/>
  <c r="AB39" i="18" s="1"/>
  <c r="X39" i="18"/>
  <c r="W39" i="18"/>
  <c r="V39" i="18"/>
  <c r="AA38" i="18"/>
  <c r="Z38" i="18"/>
  <c r="Y38" i="18"/>
  <c r="AB38" i="18" s="1"/>
  <c r="X38" i="18"/>
  <c r="W38" i="18"/>
  <c r="V38" i="18"/>
  <c r="AA36" i="18"/>
  <c r="Z36" i="18"/>
  <c r="Y36" i="18"/>
  <c r="AB36" i="18" s="1"/>
  <c r="X36" i="18"/>
  <c r="W36" i="18"/>
  <c r="V36" i="18"/>
  <c r="AA35" i="18"/>
  <c r="Z35" i="18"/>
  <c r="Y35" i="18"/>
  <c r="AB35" i="18" s="1"/>
  <c r="X35" i="18"/>
  <c r="W35" i="18"/>
  <c r="V35" i="18"/>
  <c r="AA34" i="18"/>
  <c r="Z34" i="18"/>
  <c r="Y34" i="18"/>
  <c r="AB34" i="18" s="1"/>
  <c r="X34" i="18"/>
  <c r="W34" i="18"/>
  <c r="V34" i="18"/>
  <c r="AA33" i="18"/>
  <c r="Z33" i="18"/>
  <c r="Y33" i="18"/>
  <c r="AB33" i="18" s="1"/>
  <c r="X33" i="18"/>
  <c r="W33" i="18"/>
  <c r="V33" i="18"/>
  <c r="AA32" i="18"/>
  <c r="Z32" i="18"/>
  <c r="Y32" i="18"/>
  <c r="AB32" i="18" s="1"/>
  <c r="X32" i="18"/>
  <c r="W32" i="18"/>
  <c r="V32" i="18"/>
  <c r="AA30" i="18"/>
  <c r="Z30" i="18"/>
  <c r="Y30" i="18"/>
  <c r="AB30" i="18" s="1"/>
  <c r="X30" i="18"/>
  <c r="W30" i="18"/>
  <c r="V30" i="18"/>
  <c r="AA29" i="18"/>
  <c r="Z29" i="18"/>
  <c r="Y29" i="18"/>
  <c r="AB29" i="18" s="1"/>
  <c r="X29" i="18"/>
  <c r="W29" i="18"/>
  <c r="V29" i="18"/>
  <c r="AA28" i="18"/>
  <c r="Z28" i="18"/>
  <c r="Y28" i="18"/>
  <c r="AB28" i="18" s="1"/>
  <c r="X28" i="18"/>
  <c r="W28" i="18"/>
  <c r="V28" i="18"/>
  <c r="AA27" i="18"/>
  <c r="Z27" i="18"/>
  <c r="Y27" i="18"/>
  <c r="AB27" i="18" s="1"/>
  <c r="X27" i="18"/>
  <c r="W27" i="18"/>
  <c r="V27" i="18"/>
  <c r="AA26" i="18"/>
  <c r="Z26" i="18"/>
  <c r="Y26" i="18"/>
  <c r="AB26" i="18" s="1"/>
  <c r="X26" i="18"/>
  <c r="W26" i="18"/>
  <c r="V26" i="18"/>
  <c r="AA25" i="18"/>
  <c r="Z25" i="18"/>
  <c r="Y25" i="18"/>
  <c r="AB25" i="18" s="1"/>
  <c r="X25" i="18"/>
  <c r="W25" i="18"/>
  <c r="V25" i="18"/>
  <c r="AA24" i="18"/>
  <c r="Z24" i="18"/>
  <c r="Y24" i="18"/>
  <c r="AB24" i="18" s="1"/>
  <c r="X24" i="18"/>
  <c r="W24" i="18"/>
  <c r="V24" i="18"/>
  <c r="AA23" i="18"/>
  <c r="Z23" i="18"/>
  <c r="Y23" i="18"/>
  <c r="AB23" i="18" s="1"/>
  <c r="X23" i="18"/>
  <c r="W23" i="18"/>
  <c r="V23" i="18"/>
  <c r="AA22" i="18"/>
  <c r="Z22" i="18"/>
  <c r="Y22" i="18"/>
  <c r="AB22" i="18" s="1"/>
  <c r="X22" i="18"/>
  <c r="W22" i="18"/>
  <c r="V22" i="18"/>
  <c r="AA21" i="18"/>
  <c r="Z21" i="18"/>
  <c r="Y21" i="18"/>
  <c r="AB21" i="18" s="1"/>
  <c r="X21" i="18"/>
  <c r="W21" i="18"/>
  <c r="V21" i="18"/>
  <c r="AA20" i="18"/>
  <c r="Z20" i="18"/>
  <c r="Y20" i="18"/>
  <c r="AB20" i="18" s="1"/>
  <c r="X20" i="18"/>
  <c r="W20" i="18"/>
  <c r="V20" i="18"/>
  <c r="AA19" i="18"/>
  <c r="Z19" i="18"/>
  <c r="Y19" i="18"/>
  <c r="AB19" i="18" s="1"/>
  <c r="X19" i="18"/>
  <c r="W19" i="18"/>
  <c r="V19" i="18"/>
  <c r="AA18" i="18"/>
  <c r="Z18" i="18"/>
  <c r="Y18" i="18"/>
  <c r="AB18" i="18" s="1"/>
  <c r="X18" i="18"/>
  <c r="W18" i="18"/>
  <c r="V18" i="18"/>
  <c r="AA17" i="18"/>
  <c r="Z17" i="18"/>
  <c r="Y17" i="18"/>
  <c r="AB17" i="18" s="1"/>
  <c r="X17" i="18"/>
  <c r="W17" i="18"/>
  <c r="V17" i="18"/>
  <c r="AA16" i="18"/>
  <c r="Z16" i="18"/>
  <c r="Y16" i="18"/>
  <c r="AB16" i="18" s="1"/>
  <c r="X16" i="18"/>
  <c r="W16" i="18"/>
  <c r="V16" i="18"/>
  <c r="AA15" i="18"/>
  <c r="Z15" i="18"/>
  <c r="Y15" i="18"/>
  <c r="AB15" i="18" s="1"/>
  <c r="X15" i="18"/>
  <c r="W15" i="18"/>
  <c r="V15" i="18"/>
  <c r="AA14" i="18"/>
  <c r="Z14" i="18"/>
  <c r="Y14" i="18"/>
  <c r="AB14" i="18" s="1"/>
  <c r="X14" i="18"/>
  <c r="W14" i="18"/>
  <c r="V14" i="18"/>
  <c r="AA13" i="18"/>
  <c r="Z13" i="18"/>
  <c r="Y13" i="18"/>
  <c r="AB13" i="18" s="1"/>
  <c r="X13" i="18"/>
  <c r="W13" i="18"/>
  <c r="V13" i="18"/>
  <c r="L73" i="22"/>
  <c r="G73" i="22"/>
  <c r="G70" i="22"/>
  <c r="AA12" i="18"/>
  <c r="Z12" i="18"/>
  <c r="Y12" i="18"/>
  <c r="AB12" i="18" s="1"/>
  <c r="X12" i="18"/>
  <c r="W12" i="18"/>
  <c r="V12" i="18"/>
  <c r="AA11" i="18"/>
  <c r="Z11" i="18"/>
  <c r="Y11" i="18"/>
  <c r="AB11" i="18" s="1"/>
  <c r="W11" i="18"/>
  <c r="V11" i="18"/>
  <c r="AA10" i="18"/>
  <c r="Z10" i="18"/>
  <c r="Y10" i="18"/>
  <c r="AB10" i="18" s="1"/>
  <c r="X10" i="18"/>
  <c r="W10" i="18"/>
  <c r="V10" i="18"/>
  <c r="AA282" i="18"/>
  <c r="Z282" i="18"/>
  <c r="Y282" i="18"/>
  <c r="AB282" i="18" s="1"/>
  <c r="X282" i="18"/>
  <c r="W282" i="18"/>
  <c r="V282" i="18"/>
  <c r="AA281" i="18"/>
  <c r="Z281" i="18"/>
  <c r="Y281" i="18"/>
  <c r="AB281" i="18" s="1"/>
  <c r="X281" i="18"/>
  <c r="W281" i="18"/>
  <c r="V281" i="18"/>
  <c r="AA280" i="18"/>
  <c r="Z280" i="18"/>
  <c r="Y280" i="18"/>
  <c r="AB280" i="18" s="1"/>
  <c r="X280" i="18"/>
  <c r="W280" i="18"/>
  <c r="V280" i="18"/>
  <c r="AA279" i="18"/>
  <c r="Z279" i="18"/>
  <c r="Y279" i="18"/>
  <c r="AB279" i="18" s="1"/>
  <c r="X279" i="18"/>
  <c r="W279" i="18"/>
  <c r="V279" i="18"/>
  <c r="AA278" i="18"/>
  <c r="Z278" i="18"/>
  <c r="Y278" i="18"/>
  <c r="AB278" i="18" s="1"/>
  <c r="X278" i="18"/>
  <c r="W278" i="18"/>
  <c r="V278" i="18"/>
  <c r="AA277" i="18"/>
  <c r="Z277" i="18"/>
  <c r="Y277" i="18"/>
  <c r="AB277" i="18" s="1"/>
  <c r="X277" i="18"/>
  <c r="W277" i="18"/>
  <c r="V277" i="18"/>
  <c r="AA276" i="18"/>
  <c r="Z276" i="18"/>
  <c r="Y276" i="18"/>
  <c r="AB276" i="18" s="1"/>
  <c r="X276" i="18"/>
  <c r="W276" i="18"/>
  <c r="V276" i="18"/>
  <c r="AA275" i="18"/>
  <c r="Z275" i="18"/>
  <c r="Y275" i="18"/>
  <c r="AB275" i="18" s="1"/>
  <c r="X275" i="18"/>
  <c r="W275" i="18"/>
  <c r="V275" i="18"/>
  <c r="AA274" i="18"/>
  <c r="Z274" i="18"/>
  <c r="Y274" i="18"/>
  <c r="AB274" i="18" s="1"/>
  <c r="X274" i="18"/>
  <c r="W274" i="18"/>
  <c r="V274" i="18"/>
  <c r="AA273" i="18"/>
  <c r="Z273" i="18"/>
  <c r="Y273" i="18"/>
  <c r="AB273" i="18" s="1"/>
  <c r="X273" i="18"/>
  <c r="W273" i="18"/>
  <c r="V273" i="18"/>
  <c r="AA272" i="18"/>
  <c r="Z272" i="18"/>
  <c r="Y272" i="18"/>
  <c r="AB272" i="18" s="1"/>
  <c r="X272" i="18"/>
  <c r="W272" i="18"/>
  <c r="V272" i="18"/>
  <c r="AA271" i="18"/>
  <c r="Z271" i="18"/>
  <c r="Y271" i="18"/>
  <c r="AB271" i="18" s="1"/>
  <c r="X271" i="18"/>
  <c r="W271" i="18"/>
  <c r="V271" i="18"/>
  <c r="AA270" i="18"/>
  <c r="Z270" i="18"/>
  <c r="Y270" i="18"/>
  <c r="AB270" i="18" s="1"/>
  <c r="X270" i="18"/>
  <c r="W270" i="18"/>
  <c r="V270" i="18"/>
  <c r="AA269" i="18"/>
  <c r="Z269" i="18"/>
  <c r="Y269" i="18"/>
  <c r="AB269" i="18" s="1"/>
  <c r="X269" i="18"/>
  <c r="W269" i="18"/>
  <c r="V269" i="18"/>
  <c r="AA268" i="18"/>
  <c r="Z268" i="18"/>
  <c r="Y268" i="18"/>
  <c r="AB268" i="18" s="1"/>
  <c r="X268" i="18"/>
  <c r="W268" i="18"/>
  <c r="V268" i="18"/>
  <c r="AA267" i="18"/>
  <c r="Z267" i="18"/>
  <c r="Y267" i="18"/>
  <c r="AB267" i="18" s="1"/>
  <c r="X267" i="18"/>
  <c r="W267" i="18"/>
  <c r="V267" i="18"/>
  <c r="AA266" i="18"/>
  <c r="Z266" i="18"/>
  <c r="Y266" i="18"/>
  <c r="AB266" i="18" s="1"/>
  <c r="X266" i="18"/>
  <c r="W266" i="18"/>
  <c r="V266" i="18"/>
  <c r="AA265" i="18"/>
  <c r="Z265" i="18"/>
  <c r="Y265" i="18"/>
  <c r="AB265" i="18" s="1"/>
  <c r="X265" i="18"/>
  <c r="W265" i="18"/>
  <c r="V265" i="18"/>
  <c r="AA264" i="18"/>
  <c r="Z264" i="18"/>
  <c r="Y264" i="18"/>
  <c r="AB264" i="18" s="1"/>
  <c r="X264" i="18"/>
  <c r="W264" i="18"/>
  <c r="V264" i="18"/>
  <c r="AA263" i="18"/>
  <c r="Z263" i="18"/>
  <c r="Y263" i="18"/>
  <c r="AB263" i="18" s="1"/>
  <c r="X263" i="18"/>
  <c r="W263" i="18"/>
  <c r="V263" i="18"/>
  <c r="AA262" i="18"/>
  <c r="Z262" i="18"/>
  <c r="Y262" i="18"/>
  <c r="AB262" i="18" s="1"/>
  <c r="X262" i="18"/>
  <c r="W262" i="18"/>
  <c r="V262" i="18"/>
  <c r="AA294" i="18"/>
  <c r="Z294" i="18"/>
  <c r="Y294" i="18"/>
  <c r="AB294" i="18" s="1"/>
  <c r="X294" i="18"/>
  <c r="W294" i="18"/>
  <c r="V294" i="18"/>
  <c r="AA293" i="18"/>
  <c r="Z293" i="18"/>
  <c r="Y293" i="18"/>
  <c r="AB293" i="18" s="1"/>
  <c r="X293" i="18"/>
  <c r="W293" i="18"/>
  <c r="V293" i="18"/>
  <c r="AA292" i="18"/>
  <c r="Z292" i="18"/>
  <c r="Y292" i="18"/>
  <c r="AB292" i="18" s="1"/>
  <c r="X292" i="18"/>
  <c r="W292" i="18"/>
  <c r="V292" i="18"/>
  <c r="AA291" i="18"/>
  <c r="Z291" i="18"/>
  <c r="Y291" i="18"/>
  <c r="AB291" i="18" s="1"/>
  <c r="X291" i="18"/>
  <c r="W291" i="18"/>
  <c r="V291" i="18"/>
  <c r="AA290" i="18"/>
  <c r="Z290" i="18"/>
  <c r="Y290" i="18"/>
  <c r="AB290" i="18" s="1"/>
  <c r="X290" i="18"/>
  <c r="W290" i="18"/>
  <c r="V290" i="18"/>
  <c r="AA289" i="18"/>
  <c r="Z289" i="18"/>
  <c r="Y289" i="18"/>
  <c r="AB289" i="18" s="1"/>
  <c r="X289" i="18"/>
  <c r="W289" i="18"/>
  <c r="V289" i="18"/>
  <c r="AA288" i="18"/>
  <c r="Z288" i="18"/>
  <c r="Y288" i="18"/>
  <c r="AB288" i="18" s="1"/>
  <c r="X288" i="18"/>
  <c r="W288" i="18"/>
  <c r="V288" i="18"/>
  <c r="AA287" i="18"/>
  <c r="Z287" i="18"/>
  <c r="Y287" i="18"/>
  <c r="AB287" i="18" s="1"/>
  <c r="X287" i="18"/>
  <c r="W287" i="18"/>
  <c r="V287" i="18"/>
  <c r="AA286" i="18"/>
  <c r="Z286" i="18"/>
  <c r="Y286" i="18"/>
  <c r="AB286" i="18" s="1"/>
  <c r="X286" i="18"/>
  <c r="W286" i="18"/>
  <c r="V286" i="18"/>
  <c r="AA285" i="18"/>
  <c r="Z285" i="18"/>
  <c r="Y285" i="18"/>
  <c r="AB285" i="18" s="1"/>
  <c r="X285" i="18"/>
  <c r="W285" i="18"/>
  <c r="V285" i="18"/>
  <c r="AA284" i="18"/>
  <c r="Z284" i="18"/>
  <c r="Y284" i="18"/>
  <c r="AB284" i="18" s="1"/>
  <c r="X284" i="18"/>
  <c r="W284" i="18"/>
  <c r="V284" i="18"/>
  <c r="AA283" i="18"/>
  <c r="Z283" i="18"/>
  <c r="Y283" i="18"/>
  <c r="AB283" i="18" s="1"/>
  <c r="X283" i="18"/>
  <c r="W283" i="18"/>
  <c r="V283" i="18"/>
  <c r="AA295" i="18"/>
  <c r="Z295" i="18"/>
  <c r="Y295" i="18"/>
  <c r="AB295" i="18" s="1"/>
  <c r="X295" i="18"/>
  <c r="W295" i="18"/>
  <c r="V295" i="18"/>
  <c r="AA260" i="18"/>
  <c r="Z260" i="18"/>
  <c r="Y260" i="18"/>
  <c r="AB260" i="18" s="1"/>
  <c r="X260" i="18"/>
  <c r="W260" i="18"/>
  <c r="V260" i="18"/>
  <c r="AA259" i="18"/>
  <c r="Z259" i="18"/>
  <c r="Y259" i="18"/>
  <c r="AB259" i="18" s="1"/>
  <c r="X259" i="18"/>
  <c r="W259" i="18"/>
  <c r="V259" i="18"/>
  <c r="AA258" i="18"/>
  <c r="Z258" i="18"/>
  <c r="Y258" i="18"/>
  <c r="AB258" i="18" s="1"/>
  <c r="X258" i="18"/>
  <c r="W258" i="18"/>
  <c r="V258" i="18"/>
  <c r="AA257" i="18"/>
  <c r="Z257" i="18"/>
  <c r="Y257" i="18"/>
  <c r="AB257" i="18" s="1"/>
  <c r="X257" i="18"/>
  <c r="W257" i="18"/>
  <c r="V257" i="18"/>
  <c r="AA256" i="18"/>
  <c r="Z256" i="18"/>
  <c r="Y256" i="18"/>
  <c r="AB256" i="18" s="1"/>
  <c r="X256" i="18"/>
  <c r="W256" i="18"/>
  <c r="V256" i="18"/>
  <c r="AA255" i="18"/>
  <c r="Z255" i="18"/>
  <c r="Y255" i="18"/>
  <c r="AB255" i="18" s="1"/>
  <c r="X255" i="18"/>
  <c r="W255" i="18"/>
  <c r="V255" i="18"/>
  <c r="AA254" i="18"/>
  <c r="Z254" i="18"/>
  <c r="Y254" i="18"/>
  <c r="AB254" i="18" s="1"/>
  <c r="X254" i="18"/>
  <c r="W254" i="18"/>
  <c r="V254" i="18"/>
  <c r="AA250" i="18"/>
  <c r="Z250" i="18"/>
  <c r="Y250" i="18"/>
  <c r="AB250" i="18" s="1"/>
  <c r="X250" i="18"/>
  <c r="W250" i="18"/>
  <c r="V250" i="18"/>
  <c r="AA249" i="18"/>
  <c r="Z249" i="18"/>
  <c r="Y249" i="18"/>
  <c r="AB249" i="18" s="1"/>
  <c r="X249" i="18"/>
  <c r="W249" i="18"/>
  <c r="V249" i="18"/>
  <c r="AA248" i="18"/>
  <c r="Z248" i="18"/>
  <c r="Y248" i="18"/>
  <c r="AB248" i="18" s="1"/>
  <c r="X248" i="18"/>
  <c r="W248" i="18"/>
  <c r="V248" i="18"/>
  <c r="AA247" i="18"/>
  <c r="Z247" i="18"/>
  <c r="Y247" i="18"/>
  <c r="AB247" i="18" s="1"/>
  <c r="X247" i="18"/>
  <c r="W247" i="18"/>
  <c r="V247" i="18"/>
  <c r="AA246" i="18"/>
  <c r="Z246" i="18"/>
  <c r="Y246" i="18"/>
  <c r="AB246" i="18" s="1"/>
  <c r="X246" i="18"/>
  <c r="W246" i="18"/>
  <c r="V246" i="18"/>
  <c r="AA245" i="18"/>
  <c r="Z245" i="18"/>
  <c r="Y245" i="18"/>
  <c r="AB245" i="18" s="1"/>
  <c r="X245" i="18"/>
  <c r="W245" i="18"/>
  <c r="V245" i="18"/>
  <c r="AA196" i="18"/>
  <c r="Z196" i="18"/>
  <c r="Y196" i="18"/>
  <c r="AB196" i="18" s="1"/>
  <c r="X196" i="18"/>
  <c r="W196" i="18"/>
  <c r="V196" i="18"/>
  <c r="AA195" i="18"/>
  <c r="Z195" i="18"/>
  <c r="Y195" i="18"/>
  <c r="AB195" i="18" s="1"/>
  <c r="X195" i="18"/>
  <c r="W195" i="18"/>
  <c r="V195" i="18"/>
  <c r="AA194" i="18"/>
  <c r="Z194" i="18"/>
  <c r="Y194" i="18"/>
  <c r="AB194" i="18" s="1"/>
  <c r="X194" i="18"/>
  <c r="W194" i="18"/>
  <c r="V194" i="18"/>
  <c r="AA193" i="18"/>
  <c r="Z193" i="18"/>
  <c r="Y193" i="18"/>
  <c r="AB193" i="18" s="1"/>
  <c r="X193" i="18"/>
  <c r="W193" i="18"/>
  <c r="V193" i="18"/>
  <c r="G83" i="22"/>
  <c r="U6" i="18"/>
  <c r="U367" i="18" l="1"/>
  <c r="U366" i="18"/>
  <c r="U365" i="18"/>
  <c r="U368" i="18"/>
  <c r="U364" i="18"/>
  <c r="T368" i="18"/>
  <c r="T366" i="18"/>
  <c r="T364" i="18"/>
  <c r="T367" i="18"/>
  <c r="T365" i="18"/>
  <c r="U363" i="18"/>
  <c r="T363" i="18"/>
  <c r="U357" i="18"/>
  <c r="U360" i="18"/>
  <c r="U362" i="18"/>
  <c r="U358" i="18"/>
  <c r="U361" i="18"/>
  <c r="U359" i="18"/>
  <c r="T357" i="18"/>
  <c r="T362" i="18"/>
  <c r="T360" i="18"/>
  <c r="T359" i="18"/>
  <c r="T358" i="18"/>
  <c r="T361" i="18"/>
  <c r="U356" i="18"/>
  <c r="T356" i="18"/>
  <c r="U354" i="18"/>
  <c r="U355" i="18"/>
  <c r="U353" i="18"/>
  <c r="T354" i="18"/>
  <c r="T355" i="18"/>
  <c r="T353" i="18"/>
  <c r="U352" i="18"/>
  <c r="T352" i="18"/>
  <c r="U346" i="18"/>
  <c r="U348" i="18"/>
  <c r="U349" i="18"/>
  <c r="U345" i="18"/>
  <c r="U350" i="18"/>
  <c r="U344" i="18"/>
  <c r="U343" i="18"/>
  <c r="U347" i="18"/>
  <c r="U351" i="18"/>
  <c r="T350" i="18"/>
  <c r="T348" i="18"/>
  <c r="T345" i="18"/>
  <c r="T346" i="18"/>
  <c r="T351" i="18"/>
  <c r="T343" i="18"/>
  <c r="T347" i="18"/>
  <c r="T349" i="18"/>
  <c r="T344" i="18"/>
  <c r="U342" i="18"/>
  <c r="T342" i="18"/>
  <c r="U339" i="18"/>
  <c r="U334" i="18"/>
  <c r="U336" i="18"/>
  <c r="U337" i="18"/>
  <c r="U341" i="18"/>
  <c r="U338" i="18"/>
  <c r="U340" i="18"/>
  <c r="U335" i="18"/>
  <c r="T338" i="18"/>
  <c r="T339" i="18"/>
  <c r="T336" i="18"/>
  <c r="T340" i="18"/>
  <c r="T337" i="18"/>
  <c r="T341" i="18"/>
  <c r="T334" i="18"/>
  <c r="T335" i="18"/>
  <c r="U333" i="18"/>
  <c r="T333" i="18"/>
  <c r="D31" i="22"/>
  <c r="L10" i="22"/>
  <c r="M10" i="22"/>
  <c r="N10" i="22"/>
  <c r="O10" i="22"/>
  <c r="P10" i="22"/>
  <c r="Q10" i="22"/>
  <c r="L16" i="22"/>
  <c r="M16" i="22"/>
  <c r="N16" i="22"/>
  <c r="O16" i="22"/>
  <c r="P16" i="22"/>
  <c r="Q16" i="22"/>
  <c r="L8" i="22"/>
  <c r="M8" i="22"/>
  <c r="N8" i="22"/>
  <c r="O8" i="22"/>
  <c r="P8" i="22"/>
  <c r="Q8" i="22"/>
  <c r="L11" i="22"/>
  <c r="M11" i="22"/>
  <c r="P11" i="22"/>
  <c r="N11" i="22"/>
  <c r="O11" i="22"/>
  <c r="Q11" i="22"/>
  <c r="L12" i="22"/>
  <c r="M12" i="22"/>
  <c r="N12" i="22"/>
  <c r="O12" i="22"/>
  <c r="P12" i="22"/>
  <c r="Q12" i="22"/>
  <c r="L9" i="22"/>
  <c r="M9" i="22"/>
  <c r="N9" i="22"/>
  <c r="P9" i="22"/>
  <c r="O9" i="22"/>
  <c r="Q9" i="22"/>
  <c r="L20" i="22"/>
  <c r="M20" i="22"/>
  <c r="O20" i="22"/>
  <c r="P20" i="22"/>
  <c r="Q20" i="22"/>
  <c r="N20" i="22"/>
  <c r="L22" i="22"/>
  <c r="O22" i="22"/>
  <c r="P22" i="22"/>
  <c r="M22" i="22"/>
  <c r="N22" i="22"/>
  <c r="Q22" i="22"/>
  <c r="L18" i="22"/>
  <c r="M18" i="22"/>
  <c r="N18" i="22"/>
  <c r="O18" i="22"/>
  <c r="P18" i="22"/>
  <c r="Q18" i="22"/>
  <c r="L15" i="22"/>
  <c r="P15" i="22"/>
  <c r="M15" i="22"/>
  <c r="N15" i="22"/>
  <c r="O15" i="22"/>
  <c r="Q15" i="22"/>
  <c r="L13" i="22"/>
  <c r="M13" i="22"/>
  <c r="N13" i="22"/>
  <c r="P13" i="22"/>
  <c r="O13" i="22"/>
  <c r="Q13" i="22"/>
  <c r="L14" i="22"/>
  <c r="M14" i="22"/>
  <c r="N14" i="22"/>
  <c r="O14" i="22"/>
  <c r="P14" i="22"/>
  <c r="Q14" i="22"/>
  <c r="L17" i="22"/>
  <c r="M17" i="22"/>
  <c r="P17" i="22"/>
  <c r="N17" i="22"/>
  <c r="O17" i="22"/>
  <c r="Q17" i="22"/>
  <c r="P19" i="22"/>
  <c r="L19" i="22"/>
  <c r="M19" i="22"/>
  <c r="N19" i="22"/>
  <c r="O19" i="22"/>
  <c r="Q19" i="22"/>
  <c r="G22" i="22"/>
  <c r="J22" i="22" s="1"/>
  <c r="G7" i="22"/>
  <c r="D5" i="22"/>
  <c r="F2" i="22"/>
  <c r="D24" i="22"/>
  <c r="U309" i="18"/>
  <c r="U311" i="18"/>
  <c r="U312" i="18"/>
  <c r="U315" i="18"/>
  <c r="U316" i="18"/>
  <c r="U313" i="18"/>
  <c r="U310" i="18"/>
  <c r="U314" i="18"/>
  <c r="U303" i="18"/>
  <c r="U305" i="18"/>
  <c r="U307" i="18"/>
  <c r="U308" i="18"/>
  <c r="U306" i="18"/>
  <c r="U304" i="18"/>
  <c r="U120" i="18"/>
  <c r="T120" i="18"/>
  <c r="U113" i="18"/>
  <c r="U114" i="18"/>
  <c r="T114" i="18"/>
  <c r="T113" i="18"/>
  <c r="U65" i="18"/>
  <c r="T65" i="18"/>
  <c r="U59" i="18"/>
  <c r="T59" i="18"/>
  <c r="U229" i="18"/>
  <c r="T229" i="18"/>
  <c r="U169" i="18"/>
  <c r="T169" i="18"/>
  <c r="U228" i="18"/>
  <c r="U142" i="18"/>
  <c r="T142" i="18"/>
  <c r="U221" i="18"/>
  <c r="U220" i="18"/>
  <c r="U219" i="18"/>
  <c r="T219" i="18"/>
  <c r="T220" i="18"/>
  <c r="T221" i="18"/>
  <c r="G18" i="22"/>
  <c r="G17" i="22"/>
  <c r="J17" i="22" s="1"/>
  <c r="G19" i="22"/>
  <c r="J19" i="22" s="1"/>
  <c r="G20" i="22"/>
  <c r="J20" i="22" s="1"/>
  <c r="G16" i="22"/>
  <c r="J16" i="22" s="1"/>
  <c r="G15" i="22"/>
  <c r="U326" i="18"/>
  <c r="T326" i="18"/>
  <c r="U325" i="18"/>
  <c r="T325" i="18"/>
  <c r="U324" i="18"/>
  <c r="T324" i="18"/>
  <c r="U323" i="18"/>
  <c r="T323" i="18"/>
  <c r="U322" i="18"/>
  <c r="T322" i="18"/>
  <c r="U319" i="18"/>
  <c r="U320" i="18"/>
  <c r="U318" i="18"/>
  <c r="U321" i="18"/>
  <c r="U301" i="18"/>
  <c r="U317" i="18"/>
  <c r="AC33" i="18"/>
  <c r="B33" i="18" s="1"/>
  <c r="AC35" i="18"/>
  <c r="AC34" i="18"/>
  <c r="B34" i="18" s="1"/>
  <c r="AC36" i="18"/>
  <c r="B36" i="18" s="1"/>
  <c r="T299" i="18"/>
  <c r="U300" i="18"/>
  <c r="U298" i="18"/>
  <c r="U299" i="18"/>
  <c r="U297" i="18"/>
  <c r="T297" i="18"/>
  <c r="U296" i="18"/>
  <c r="T296" i="18"/>
  <c r="D68" i="22"/>
  <c r="U161" i="18"/>
  <c r="U170" i="18"/>
  <c r="U165" i="18"/>
  <c r="U168" i="18"/>
  <c r="U163" i="18"/>
  <c r="U162" i="18"/>
  <c r="U164" i="18"/>
  <c r="U166" i="18"/>
  <c r="U167" i="18"/>
  <c r="U135" i="18"/>
  <c r="U141" i="18"/>
  <c r="U146" i="18"/>
  <c r="U127" i="18"/>
  <c r="L7" i="22"/>
  <c r="D43" i="22"/>
  <c r="L26" i="22"/>
  <c r="L76" i="22"/>
  <c r="L74" i="22"/>
  <c r="P56" i="22"/>
  <c r="Q56" i="22"/>
  <c r="L56" i="22"/>
  <c r="M56" i="22"/>
  <c r="O56" i="22"/>
  <c r="N56" i="22"/>
  <c r="L75" i="22"/>
  <c r="M75" i="22"/>
  <c r="N75" i="22"/>
  <c r="O75" i="22"/>
  <c r="P75" i="22"/>
  <c r="Q75" i="22"/>
  <c r="M74" i="22"/>
  <c r="N74" i="22"/>
  <c r="O74" i="22"/>
  <c r="P74" i="22"/>
  <c r="Q74" i="22"/>
  <c r="L77" i="22"/>
  <c r="M77" i="22"/>
  <c r="N77" i="22"/>
  <c r="O77" i="22"/>
  <c r="P77" i="22"/>
  <c r="Q77" i="22"/>
  <c r="L49" i="22"/>
  <c r="M49" i="22"/>
  <c r="N49" i="22"/>
  <c r="O49" i="22"/>
  <c r="P49" i="22"/>
  <c r="Q49" i="22"/>
  <c r="P46" i="22"/>
  <c r="Q46" i="22"/>
  <c r="O46" i="22"/>
  <c r="L46" i="22"/>
  <c r="M46" i="22"/>
  <c r="N46" i="22"/>
  <c r="P40" i="22"/>
  <c r="Q40" i="22"/>
  <c r="L40" i="22"/>
  <c r="M40" i="22"/>
  <c r="O40" i="22"/>
  <c r="N40" i="22"/>
  <c r="L27" i="22"/>
  <c r="M27" i="22"/>
  <c r="N27" i="22"/>
  <c r="O27" i="22"/>
  <c r="P27" i="22"/>
  <c r="Q27" i="22"/>
  <c r="L53" i="22"/>
  <c r="M53" i="22"/>
  <c r="N53" i="22"/>
  <c r="O53" i="22"/>
  <c r="P53" i="22"/>
  <c r="Q53" i="22"/>
  <c r="N66" i="22"/>
  <c r="N64" i="22" s="1"/>
  <c r="O66" i="22"/>
  <c r="O64" i="22" s="1"/>
  <c r="Q66" i="22"/>
  <c r="Q64" i="22" s="1"/>
  <c r="M66" i="22"/>
  <c r="M64" i="22" s="1"/>
  <c r="L45" i="22"/>
  <c r="M76" i="22"/>
  <c r="N76" i="22"/>
  <c r="O76" i="22"/>
  <c r="P76" i="22"/>
  <c r="Q76" i="22"/>
  <c r="L39" i="22"/>
  <c r="M39" i="22"/>
  <c r="N39" i="22"/>
  <c r="O39" i="22"/>
  <c r="P39" i="22"/>
  <c r="Q39" i="22"/>
  <c r="M79" i="22"/>
  <c r="N79" i="22"/>
  <c r="O79" i="22"/>
  <c r="P79" i="22"/>
  <c r="Q79" i="22"/>
  <c r="L83" i="22"/>
  <c r="M83" i="22"/>
  <c r="N83" i="22"/>
  <c r="O83" i="22"/>
  <c r="Q83" i="22"/>
  <c r="P38" i="22"/>
  <c r="Q38" i="22"/>
  <c r="O38" i="22"/>
  <c r="L38" i="22"/>
  <c r="M38" i="22"/>
  <c r="N38" i="22"/>
  <c r="M72" i="22"/>
  <c r="N72" i="22"/>
  <c r="O72" i="22"/>
  <c r="P72" i="22"/>
  <c r="Q72" i="22"/>
  <c r="L72" i="22"/>
  <c r="M73" i="22"/>
  <c r="N73" i="22"/>
  <c r="O73" i="22"/>
  <c r="P73" i="22"/>
  <c r="Q73" i="22"/>
  <c r="P52" i="22"/>
  <c r="Q52" i="22"/>
  <c r="L52" i="22"/>
  <c r="O52" i="22"/>
  <c r="M52" i="22"/>
  <c r="N52" i="22"/>
  <c r="L47" i="22"/>
  <c r="M47" i="22"/>
  <c r="N47" i="22"/>
  <c r="O47" i="22"/>
  <c r="P47" i="22"/>
  <c r="Q47" i="22"/>
  <c r="L37" i="22"/>
  <c r="M37" i="22"/>
  <c r="N37" i="22"/>
  <c r="O37" i="22"/>
  <c r="P37" i="22"/>
  <c r="Q37" i="22"/>
  <c r="M78" i="22"/>
  <c r="N78" i="22"/>
  <c r="O78" i="22"/>
  <c r="P78" i="22"/>
  <c r="Q78" i="22"/>
  <c r="P54" i="22"/>
  <c r="Q54" i="22"/>
  <c r="O54" i="22"/>
  <c r="L54" i="22"/>
  <c r="M54" i="22"/>
  <c r="N54" i="22"/>
  <c r="L55" i="22"/>
  <c r="M55" i="22"/>
  <c r="N55" i="22"/>
  <c r="O55" i="22"/>
  <c r="P55" i="22"/>
  <c r="Q55" i="22"/>
  <c r="L61" i="22"/>
  <c r="M61" i="22"/>
  <c r="N61" i="22"/>
  <c r="O61" i="22"/>
  <c r="Q61" i="22"/>
  <c r="L29" i="22"/>
  <c r="M29" i="22"/>
  <c r="N29" i="22"/>
  <c r="O29" i="22"/>
  <c r="P29" i="22"/>
  <c r="Q29" i="22"/>
  <c r="P36" i="22"/>
  <c r="Q36" i="22"/>
  <c r="O36" i="22"/>
  <c r="L36" i="22"/>
  <c r="M36" i="22"/>
  <c r="N36" i="22"/>
  <c r="L33" i="22"/>
  <c r="M33" i="22"/>
  <c r="N33" i="22"/>
  <c r="O33" i="22"/>
  <c r="P33" i="22"/>
  <c r="Q33" i="22"/>
  <c r="L35" i="22"/>
  <c r="M35" i="22"/>
  <c r="N35" i="22"/>
  <c r="O35" i="22"/>
  <c r="P35" i="22"/>
  <c r="Q35" i="22"/>
  <c r="P48" i="22"/>
  <c r="Q48" i="22"/>
  <c r="L48" i="22"/>
  <c r="M48" i="22"/>
  <c r="N48" i="22"/>
  <c r="O48" i="22"/>
  <c r="P50" i="22"/>
  <c r="Q50" i="22"/>
  <c r="O50" i="22"/>
  <c r="L50" i="22"/>
  <c r="M50" i="22"/>
  <c r="N50" i="22"/>
  <c r="P28" i="22"/>
  <c r="Q28" i="22"/>
  <c r="L28" i="22"/>
  <c r="O28" i="22"/>
  <c r="M28" i="22"/>
  <c r="N28" i="22"/>
  <c r="P34" i="22"/>
  <c r="Q34" i="22"/>
  <c r="O34" i="22"/>
  <c r="L34" i="22"/>
  <c r="M34" i="22"/>
  <c r="N34" i="22"/>
  <c r="G9" i="22"/>
  <c r="H70" i="22"/>
  <c r="H78" i="22"/>
  <c r="U124" i="18"/>
  <c r="U143" i="18"/>
  <c r="U145" i="18"/>
  <c r="J73" i="22"/>
  <c r="E9" i="9"/>
  <c r="D8" i="9"/>
  <c r="C7" i="9"/>
  <c r="D10" i="9"/>
  <c r="D11" i="9" s="1"/>
  <c r="C10" i="9"/>
  <c r="C11" i="9" s="1"/>
  <c r="C8" i="9"/>
  <c r="H40" i="22"/>
  <c r="H83" i="22"/>
  <c r="J46" i="22"/>
  <c r="U159" i="18"/>
  <c r="U160" i="18"/>
  <c r="G56" i="22"/>
  <c r="H56" i="22" s="1"/>
  <c r="G61" i="22"/>
  <c r="H61" i="22" s="1"/>
  <c r="AC156" i="18"/>
  <c r="B156" i="18" s="1"/>
  <c r="U156" i="18"/>
  <c r="AC262" i="18"/>
  <c r="T262" i="18" s="1"/>
  <c r="AC17" i="18"/>
  <c r="B17" i="18" s="1"/>
  <c r="J79" i="22"/>
  <c r="U189" i="18"/>
  <c r="AC293" i="18"/>
  <c r="B293" i="18" s="1"/>
  <c r="AC78" i="18"/>
  <c r="B78" i="18" s="1"/>
  <c r="AC155" i="18"/>
  <c r="B155" i="18" s="1"/>
  <c r="D81" i="22"/>
  <c r="AC295" i="18"/>
  <c r="B295" i="18" s="1"/>
  <c r="AC91" i="18"/>
  <c r="B91" i="18" s="1"/>
  <c r="AC24" i="18"/>
  <c r="B24" i="18" s="1"/>
  <c r="AC195" i="18"/>
  <c r="B195" i="18" s="1"/>
  <c r="AC201" i="18"/>
  <c r="B201" i="18" s="1"/>
  <c r="U194" i="18"/>
  <c r="AC38" i="18"/>
  <c r="B38" i="18" s="1"/>
  <c r="U153" i="18"/>
  <c r="AC265" i="18"/>
  <c r="B265" i="18" s="1"/>
  <c r="U29" i="18"/>
  <c r="AC230" i="18"/>
  <c r="B230" i="18" s="1"/>
  <c r="AC152" i="18"/>
  <c r="B152" i="18" s="1"/>
  <c r="AC11" i="18"/>
  <c r="B11" i="18" s="1"/>
  <c r="U208" i="18"/>
  <c r="U14" i="18"/>
  <c r="AC92" i="18"/>
  <c r="B92" i="18" s="1"/>
  <c r="AC252" i="18"/>
  <c r="B252" i="18" s="1"/>
  <c r="U294" i="18"/>
  <c r="AC116" i="18"/>
  <c r="B116" i="18" s="1"/>
  <c r="AC123" i="18"/>
  <c r="B123" i="18" s="1"/>
  <c r="AC125" i="18"/>
  <c r="B125" i="18" s="1"/>
  <c r="AC129" i="18"/>
  <c r="B129" i="18" s="1"/>
  <c r="AC191" i="18"/>
  <c r="B191" i="18" s="1"/>
  <c r="AC118" i="18"/>
  <c r="B118" i="18" s="1"/>
  <c r="U257" i="18"/>
  <c r="U50" i="18"/>
  <c r="U54" i="18"/>
  <c r="AC177" i="18"/>
  <c r="B177" i="18" s="1"/>
  <c r="U68" i="18"/>
  <c r="AC95" i="18"/>
  <c r="B95" i="18" s="1"/>
  <c r="AC260" i="18"/>
  <c r="B260" i="18" s="1"/>
  <c r="AC284" i="18"/>
  <c r="T284" i="18" s="1"/>
  <c r="AC240" i="18"/>
  <c r="B240" i="18" s="1"/>
  <c r="AC286" i="18"/>
  <c r="B286" i="18" s="1"/>
  <c r="AC292" i="18"/>
  <c r="B292" i="18" s="1"/>
  <c r="AC51" i="18"/>
  <c r="B51" i="18" s="1"/>
  <c r="AC251" i="18"/>
  <c r="B251" i="18" s="1"/>
  <c r="AC132" i="18"/>
  <c r="B132" i="18" s="1"/>
  <c r="AC145" i="18"/>
  <c r="B145" i="18" s="1"/>
  <c r="AC206" i="18"/>
  <c r="T206" i="18" s="1"/>
  <c r="AC77" i="18"/>
  <c r="B77" i="18" s="1"/>
  <c r="AC98" i="18"/>
  <c r="B98" i="18" s="1"/>
  <c r="AC277" i="18"/>
  <c r="B277" i="18" s="1"/>
  <c r="AC101" i="18"/>
  <c r="B101" i="18" s="1"/>
  <c r="AC216" i="18"/>
  <c r="B216" i="18" s="1"/>
  <c r="AC287" i="18"/>
  <c r="B287" i="18" s="1"/>
  <c r="AC269" i="18"/>
  <c r="B269" i="18" s="1"/>
  <c r="AC15" i="18"/>
  <c r="B15" i="18" s="1"/>
  <c r="U28" i="18"/>
  <c r="AC87" i="18"/>
  <c r="B87" i="18" s="1"/>
  <c r="AC223" i="18"/>
  <c r="B223" i="18" s="1"/>
  <c r="AC238" i="18"/>
  <c r="B238" i="18" s="1"/>
  <c r="AC184" i="18"/>
  <c r="B184" i="18" s="1"/>
  <c r="AC140" i="18"/>
  <c r="B140" i="18" s="1"/>
  <c r="H51" i="22"/>
  <c r="U79" i="18"/>
  <c r="U244" i="18"/>
  <c r="U193" i="18"/>
  <c r="U273" i="18"/>
  <c r="U90" i="18"/>
  <c r="U240" i="18"/>
  <c r="U149" i="18"/>
  <c r="AC294" i="18"/>
  <c r="B294" i="18" s="1"/>
  <c r="AC272" i="18"/>
  <c r="B272" i="18" s="1"/>
  <c r="U25" i="18"/>
  <c r="U27" i="18"/>
  <c r="AC203" i="18"/>
  <c r="B203" i="18" s="1"/>
  <c r="AC176" i="18"/>
  <c r="B176" i="18" s="1"/>
  <c r="U154" i="18"/>
  <c r="AC32" i="18"/>
  <c r="B32" i="18" s="1"/>
  <c r="U36" i="18"/>
  <c r="U123" i="18"/>
  <c r="U196" i="18"/>
  <c r="AC250" i="18"/>
  <c r="B250" i="18" s="1"/>
  <c r="U81" i="18"/>
  <c r="AC213" i="18"/>
  <c r="B213" i="18" s="1"/>
  <c r="U291" i="18"/>
  <c r="U274" i="18"/>
  <c r="U279" i="18"/>
  <c r="U44" i="18"/>
  <c r="AC66" i="18"/>
  <c r="B66" i="18" s="1"/>
  <c r="AC79" i="18"/>
  <c r="B79" i="18" s="1"/>
  <c r="U224" i="18"/>
  <c r="U239" i="18"/>
  <c r="U243" i="18"/>
  <c r="AC185" i="18"/>
  <c r="B185" i="18" s="1"/>
  <c r="U177" i="18"/>
  <c r="U88" i="18"/>
  <c r="AC146" i="18"/>
  <c r="AC181" i="18"/>
  <c r="B181" i="18" s="1"/>
  <c r="U248" i="18"/>
  <c r="AC58" i="18"/>
  <c r="B58" i="18" s="1"/>
  <c r="AC117" i="18"/>
  <c r="B117" i="18" s="1"/>
  <c r="AC124" i="18"/>
  <c r="B124" i="18" s="1"/>
  <c r="U198" i="18"/>
  <c r="U158" i="18"/>
  <c r="U157" i="18"/>
  <c r="AC257" i="18"/>
  <c r="B257" i="18" s="1"/>
  <c r="U258" i="18"/>
  <c r="AC19" i="18"/>
  <c r="B19" i="18" s="1"/>
  <c r="U61" i="18"/>
  <c r="AC104" i="18"/>
  <c r="B104" i="18" s="1"/>
  <c r="U232" i="18"/>
  <c r="U187" i="18"/>
  <c r="AC187" i="18"/>
  <c r="T187" i="18" s="1"/>
  <c r="U284" i="18"/>
  <c r="U288" i="18"/>
  <c r="U32" i="18"/>
  <c r="U99" i="18"/>
  <c r="AC103" i="18"/>
  <c r="B103" i="18" s="1"/>
  <c r="U104" i="18"/>
  <c r="AC247" i="18"/>
  <c r="T247" i="18" s="1"/>
  <c r="AC273" i="18"/>
  <c r="B273" i="18" s="1"/>
  <c r="U108" i="18"/>
  <c r="U262" i="18"/>
  <c r="U73" i="18"/>
  <c r="G38" i="22"/>
  <c r="J38" i="22" s="1"/>
  <c r="AC270" i="18"/>
  <c r="B270" i="18" s="1"/>
  <c r="U270" i="18"/>
  <c r="U249" i="18"/>
  <c r="U92" i="18"/>
  <c r="U251" i="18"/>
  <c r="U247" i="18"/>
  <c r="U96" i="18"/>
  <c r="U97" i="18"/>
  <c r="AC209" i="18"/>
  <c r="T209" i="18" s="1"/>
  <c r="U209" i="18"/>
  <c r="AC175" i="18"/>
  <c r="B175" i="18" s="1"/>
  <c r="U281" i="18"/>
  <c r="AC281" i="18"/>
  <c r="B281" i="18" s="1"/>
  <c r="U260" i="18"/>
  <c r="B221" i="18"/>
  <c r="U15" i="18"/>
  <c r="AC171" i="18"/>
  <c r="B171" i="18" s="1"/>
  <c r="AC83" i="18"/>
  <c r="B83" i="18" s="1"/>
  <c r="AC127" i="18"/>
  <c r="B127" i="18" s="1"/>
  <c r="AC207" i="18"/>
  <c r="B207" i="18" s="1"/>
  <c r="AC234" i="18"/>
  <c r="B234" i="18" s="1"/>
  <c r="U253" i="18"/>
  <c r="U47" i="18"/>
  <c r="AC61" i="18"/>
  <c r="U76" i="18"/>
  <c r="U173" i="18"/>
  <c r="U184" i="18"/>
  <c r="AC189" i="18"/>
  <c r="B189" i="18" s="1"/>
  <c r="U178" i="18"/>
  <c r="AC190" i="18"/>
  <c r="B190" i="18" s="1"/>
  <c r="U269" i="18"/>
  <c r="U19" i="18"/>
  <c r="U82" i="18"/>
  <c r="AC90" i="18"/>
  <c r="T90" i="18" s="1"/>
  <c r="G82" i="22"/>
  <c r="U216" i="18"/>
  <c r="G27" i="22"/>
  <c r="H27" i="22" s="1"/>
  <c r="U98" i="18"/>
  <c r="U129" i="18"/>
  <c r="U227" i="18"/>
  <c r="AC174" i="18"/>
  <c r="B174" i="18" s="1"/>
  <c r="AC268" i="18"/>
  <c r="B268" i="18" s="1"/>
  <c r="AC279" i="18"/>
  <c r="T279" i="18" s="1"/>
  <c r="G72" i="22"/>
  <c r="H72" i="22" s="1"/>
  <c r="AC48" i="18"/>
  <c r="AC68" i="18"/>
  <c r="B68" i="18" s="1"/>
  <c r="AC70" i="18"/>
  <c r="T70" i="18" s="1"/>
  <c r="U72" i="18"/>
  <c r="AC89" i="18"/>
  <c r="B89" i="18" s="1"/>
  <c r="AC242" i="18"/>
  <c r="B242" i="18" s="1"/>
  <c r="AC150" i="18"/>
  <c r="T150" i="18" s="1"/>
  <c r="U182" i="18"/>
  <c r="U287" i="18"/>
  <c r="U275" i="18"/>
  <c r="G52" i="22"/>
  <c r="J52" i="22" s="1"/>
  <c r="U16" i="18"/>
  <c r="U46" i="18"/>
  <c r="U63" i="18"/>
  <c r="AC86" i="18"/>
  <c r="B86" i="18" s="1"/>
  <c r="U110" i="18"/>
  <c r="AC135" i="18"/>
  <c r="B135" i="18" s="1"/>
  <c r="AC143" i="18"/>
  <c r="B143" i="18" s="1"/>
  <c r="AC208" i="18"/>
  <c r="B208" i="18" s="1"/>
  <c r="AC217" i="18"/>
  <c r="T217" i="18" s="1"/>
  <c r="AC226" i="18"/>
  <c r="T226" i="18" s="1"/>
  <c r="AC235" i="18"/>
  <c r="T235" i="18" s="1"/>
  <c r="U150" i="18"/>
  <c r="U185" i="18"/>
  <c r="U277" i="18"/>
  <c r="AC43" i="18"/>
  <c r="B43" i="18" s="1"/>
  <c r="AC52" i="18"/>
  <c r="B52" i="18" s="1"/>
  <c r="G75" i="22"/>
  <c r="J75" i="22" s="1"/>
  <c r="U206" i="18"/>
  <c r="U235" i="18"/>
  <c r="U238" i="18"/>
  <c r="AC253" i="18"/>
  <c r="B253" i="18" s="1"/>
  <c r="U192" i="18"/>
  <c r="AC29" i="18"/>
  <c r="AC73" i="18"/>
  <c r="T73" i="18" s="1"/>
  <c r="AC264" i="18"/>
  <c r="B264" i="18" s="1"/>
  <c r="AC274" i="18"/>
  <c r="B274" i="18" s="1"/>
  <c r="G45" i="22"/>
  <c r="AC12" i="18"/>
  <c r="B12" i="18" s="1"/>
  <c r="AC54" i="18"/>
  <c r="B54" i="18" s="1"/>
  <c r="AC56" i="18"/>
  <c r="T56" i="18" s="1"/>
  <c r="U60" i="18"/>
  <c r="AC97" i="18"/>
  <c r="B97" i="18" s="1"/>
  <c r="U94" i="18"/>
  <c r="AC99" i="18"/>
  <c r="B99" i="18" s="1"/>
  <c r="U132" i="18"/>
  <c r="AC197" i="18"/>
  <c r="B197" i="18" s="1"/>
  <c r="AC200" i="18"/>
  <c r="B200" i="18" s="1"/>
  <c r="AC210" i="18"/>
  <c r="B210" i="18" s="1"/>
  <c r="AC239" i="18"/>
  <c r="B239" i="18" s="1"/>
  <c r="AC173" i="18"/>
  <c r="B173" i="18" s="1"/>
  <c r="AC141" i="18"/>
  <c r="T141" i="18" s="1"/>
  <c r="AC214" i="18"/>
  <c r="B214" i="18" s="1"/>
  <c r="U217" i="18"/>
  <c r="AC178" i="18"/>
  <c r="B178" i="18" s="1"/>
  <c r="O7" i="22"/>
  <c r="Q7" i="22"/>
  <c r="P7" i="22"/>
  <c r="N7" i="22"/>
  <c r="M7" i="22"/>
  <c r="G8" i="22"/>
  <c r="J8" i="22" s="1"/>
  <c r="U266" i="18"/>
  <c r="U256" i="18"/>
  <c r="AC256" i="18"/>
  <c r="B256" i="18" s="1"/>
  <c r="AC62" i="18"/>
  <c r="B62" i="18" s="1"/>
  <c r="U62" i="18"/>
  <c r="U246" i="18"/>
  <c r="AC246" i="18"/>
  <c r="G11" i="22"/>
  <c r="J11" i="22" s="1"/>
  <c r="AC255" i="18"/>
  <c r="B255" i="18" s="1"/>
  <c r="U255" i="18"/>
  <c r="U195" i="18"/>
  <c r="AC248" i="18"/>
  <c r="B248" i="18" s="1"/>
  <c r="AC254" i="18"/>
  <c r="B254" i="18" s="1"/>
  <c r="AC289" i="18"/>
  <c r="B289" i="18" s="1"/>
  <c r="U292" i="18"/>
  <c r="U268" i="18"/>
  <c r="U282" i="18"/>
  <c r="AC282" i="18"/>
  <c r="B282" i="18" s="1"/>
  <c r="AC194" i="18"/>
  <c r="B194" i="18" s="1"/>
  <c r="G28" i="22"/>
  <c r="J28" i="22" s="1"/>
  <c r="AC263" i="18"/>
  <c r="B263" i="18" s="1"/>
  <c r="U264" i="18"/>
  <c r="U23" i="18"/>
  <c r="AC26" i="18"/>
  <c r="B26" i="18" s="1"/>
  <c r="U26" i="18"/>
  <c r="U254" i="18"/>
  <c r="U289" i="18"/>
  <c r="L66" i="22"/>
  <c r="L64" i="22" s="1"/>
  <c r="AC288" i="18"/>
  <c r="B288" i="18" s="1"/>
  <c r="U263" i="18"/>
  <c r="AC267" i="18"/>
  <c r="B267" i="18" s="1"/>
  <c r="G12" i="22"/>
  <c r="J12" i="22" s="1"/>
  <c r="G13" i="22"/>
  <c r="J13" i="22" s="1"/>
  <c r="AC193" i="18"/>
  <c r="AC285" i="18"/>
  <c r="B285" i="18" s="1"/>
  <c r="U265" i="18"/>
  <c r="AC271" i="18"/>
  <c r="B271" i="18" s="1"/>
  <c r="U272" i="18"/>
  <c r="G14" i="22"/>
  <c r="H14" i="22" s="1"/>
  <c r="G60" i="22"/>
  <c r="U295" i="18"/>
  <c r="U286" i="18"/>
  <c r="AC290" i="18"/>
  <c r="U12" i="18"/>
  <c r="U283" i="18"/>
  <c r="AC283" i="18"/>
  <c r="AC291" i="18"/>
  <c r="B291" i="18" s="1"/>
  <c r="U267" i="18"/>
  <c r="U22" i="18"/>
  <c r="AC22" i="18"/>
  <c r="B22" i="18" s="1"/>
  <c r="M60" i="22"/>
  <c r="L60" i="22"/>
  <c r="Q60" i="22"/>
  <c r="O60" i="22"/>
  <c r="N60" i="22"/>
  <c r="AC249" i="18"/>
  <c r="B249" i="18" s="1"/>
  <c r="U285" i="18"/>
  <c r="U271" i="18"/>
  <c r="P45" i="22"/>
  <c r="O45" i="22"/>
  <c r="N45" i="22"/>
  <c r="M45" i="22"/>
  <c r="Q45" i="22"/>
  <c r="AC10" i="18"/>
  <c r="B10" i="18" s="1"/>
  <c r="U10" i="18"/>
  <c r="AC196" i="18"/>
  <c r="B196" i="18" s="1"/>
  <c r="M26" i="22"/>
  <c r="Q26" i="22"/>
  <c r="N26" i="22"/>
  <c r="P26" i="22"/>
  <c r="O26" i="22"/>
  <c r="U245" i="18"/>
  <c r="U259" i="18"/>
  <c r="AC259" i="18"/>
  <c r="U290" i="18"/>
  <c r="U293" i="18"/>
  <c r="AC266" i="18"/>
  <c r="B266" i="18" s="1"/>
  <c r="AC276" i="18"/>
  <c r="B276" i="18" s="1"/>
  <c r="U276" i="18"/>
  <c r="U280" i="18"/>
  <c r="AC280" i="18"/>
  <c r="B280" i="18" s="1"/>
  <c r="G10" i="22"/>
  <c r="AC245" i="18"/>
  <c r="B245" i="18" s="1"/>
  <c r="U64" i="18"/>
  <c r="G26" i="22"/>
  <c r="U17" i="18"/>
  <c r="U35" i="18"/>
  <c r="U39" i="18"/>
  <c r="AC55" i="18"/>
  <c r="B55" i="18" s="1"/>
  <c r="U56" i="18"/>
  <c r="G66" i="22"/>
  <c r="J66" i="22" s="1"/>
  <c r="J64" i="22" s="1"/>
  <c r="G48" i="22"/>
  <c r="H48" i="22" s="1"/>
  <c r="U38" i="18"/>
  <c r="U53" i="18"/>
  <c r="AC53" i="18"/>
  <c r="AC69" i="18"/>
  <c r="B69" i="18" s="1"/>
  <c r="U70" i="18"/>
  <c r="AC14" i="18"/>
  <c r="B14" i="18" s="1"/>
  <c r="U45" i="18"/>
  <c r="AC45" i="18"/>
  <c r="B45" i="18" s="1"/>
  <c r="U48" i="18"/>
  <c r="U55" i="18"/>
  <c r="AC74" i="18"/>
  <c r="U74" i="18"/>
  <c r="U77" i="18"/>
  <c r="AC84" i="18"/>
  <c r="B84" i="18" s="1"/>
  <c r="G35" i="22"/>
  <c r="H35" i="22" s="1"/>
  <c r="U67" i="18"/>
  <c r="AC67" i="18"/>
  <c r="B67" i="18" s="1"/>
  <c r="U78" i="18"/>
  <c r="G29" i="22"/>
  <c r="J29" i="22" s="1"/>
  <c r="G36" i="22"/>
  <c r="U24" i="18"/>
  <c r="U69" i="18"/>
  <c r="U107" i="18"/>
  <c r="AC258" i="18"/>
  <c r="B258" i="18" s="1"/>
  <c r="AC23" i="18"/>
  <c r="B23" i="18" s="1"/>
  <c r="U11" i="18"/>
  <c r="AC20" i="18"/>
  <c r="B20" i="18" s="1"/>
  <c r="U34" i="18"/>
  <c r="U41" i="18"/>
  <c r="AC41" i="18"/>
  <c r="B41" i="18" s="1"/>
  <c r="AC50" i="18"/>
  <c r="B50" i="18" s="1"/>
  <c r="U57" i="18"/>
  <c r="AC57" i="18"/>
  <c r="B57" i="18" s="1"/>
  <c r="AC75" i="18"/>
  <c r="B75" i="18" s="1"/>
  <c r="U80" i="18"/>
  <c r="AC80" i="18"/>
  <c r="B80" i="18" s="1"/>
  <c r="U21" i="18"/>
  <c r="AC21" i="18"/>
  <c r="B21" i="18" s="1"/>
  <c r="U40" i="18"/>
  <c r="AC40" i="18"/>
  <c r="B40" i="18" s="1"/>
  <c r="J53" i="22"/>
  <c r="H53" i="22"/>
  <c r="L70" i="22"/>
  <c r="Q70" i="22"/>
  <c r="P70" i="22"/>
  <c r="O70" i="22"/>
  <c r="N70" i="22"/>
  <c r="M70" i="22"/>
  <c r="AC27" i="18"/>
  <c r="B27" i="18" s="1"/>
  <c r="AC30" i="18"/>
  <c r="B30" i="18" s="1"/>
  <c r="U30" i="18"/>
  <c r="U33" i="18"/>
  <c r="U43" i="18"/>
  <c r="U52" i="18"/>
  <c r="AC63" i="18"/>
  <c r="B63" i="18" s="1"/>
  <c r="U71" i="18"/>
  <c r="AC71" i="18"/>
  <c r="B71" i="18" s="1"/>
  <c r="U85" i="18"/>
  <c r="AC85" i="18"/>
  <c r="B85" i="18" s="1"/>
  <c r="U278" i="18"/>
  <c r="AC18" i="18"/>
  <c r="B18" i="18" s="1"/>
  <c r="U18" i="18"/>
  <c r="U20" i="18"/>
  <c r="U42" i="18"/>
  <c r="AC64" i="18"/>
  <c r="B64" i="18" s="1"/>
  <c r="U75" i="18"/>
  <c r="U87" i="18"/>
  <c r="G33" i="22"/>
  <c r="AC275" i="18"/>
  <c r="AC278" i="18"/>
  <c r="B278" i="18" s="1"/>
  <c r="AC42" i="18"/>
  <c r="B42" i="18" s="1"/>
  <c r="AC46" i="18"/>
  <c r="B46" i="18" s="1"/>
  <c r="AC49" i="18"/>
  <c r="U49" i="18"/>
  <c r="U51" i="18"/>
  <c r="U58" i="18"/>
  <c r="U66" i="18"/>
  <c r="AC76" i="18"/>
  <c r="B76" i="18" s="1"/>
  <c r="U171" i="18"/>
  <c r="U84" i="18"/>
  <c r="U93" i="18"/>
  <c r="AC93" i="18"/>
  <c r="B93" i="18" s="1"/>
  <c r="AC16" i="18"/>
  <c r="B16" i="18" s="1"/>
  <c r="AC28" i="18"/>
  <c r="B28" i="18" s="1"/>
  <c r="G50" i="22"/>
  <c r="H50" i="22" s="1"/>
  <c r="AC47" i="18"/>
  <c r="B47" i="18" s="1"/>
  <c r="AC60" i="18"/>
  <c r="B60" i="18" s="1"/>
  <c r="AC72" i="18"/>
  <c r="B72" i="18" s="1"/>
  <c r="AC88" i="18"/>
  <c r="B88" i="18" s="1"/>
  <c r="U95" i="18"/>
  <c r="U119" i="18"/>
  <c r="AC119" i="18"/>
  <c r="B119" i="18" s="1"/>
  <c r="U86" i="18"/>
  <c r="U91" i="18"/>
  <c r="U83" i="18"/>
  <c r="U105" i="18"/>
  <c r="AC105" i="18"/>
  <c r="B105" i="18" s="1"/>
  <c r="G74" i="22"/>
  <c r="H74" i="22" s="1"/>
  <c r="AC13" i="18"/>
  <c r="AC25" i="18"/>
  <c r="AC39" i="18"/>
  <c r="AC44" i="18"/>
  <c r="U111" i="18"/>
  <c r="AC111" i="18"/>
  <c r="B111" i="18" s="1"/>
  <c r="G34" i="22"/>
  <c r="AC82" i="18"/>
  <c r="B82" i="18" s="1"/>
  <c r="U102" i="18"/>
  <c r="AC102" i="18"/>
  <c r="U116" i="18"/>
  <c r="G47" i="22"/>
  <c r="U13" i="18"/>
  <c r="G49" i="22"/>
  <c r="J49" i="22" s="1"/>
  <c r="AC106" i="18"/>
  <c r="B106" i="18" s="1"/>
  <c r="AC107" i="18"/>
  <c r="B107" i="18" s="1"/>
  <c r="U89" i="18"/>
  <c r="AC94" i="18"/>
  <c r="U100" i="18"/>
  <c r="U112" i="18"/>
  <c r="U121" i="18"/>
  <c r="AC121" i="18"/>
  <c r="B121" i="18" s="1"/>
  <c r="U218" i="18"/>
  <c r="U236" i="18"/>
  <c r="AC81" i="18"/>
  <c r="AC110" i="18"/>
  <c r="U101" i="18"/>
  <c r="U118" i="18"/>
  <c r="AC100" i="18"/>
  <c r="B100" i="18" s="1"/>
  <c r="AC112" i="18"/>
  <c r="B112" i="18" s="1"/>
  <c r="U109" i="18"/>
  <c r="AC109" i="18"/>
  <c r="B109" i="18" s="1"/>
  <c r="U115" i="18"/>
  <c r="G76" i="22"/>
  <c r="H76" i="22" s="1"/>
  <c r="U103" i="18"/>
  <c r="AC108" i="18"/>
  <c r="B108" i="18" s="1"/>
  <c r="AC115" i="18"/>
  <c r="B115" i="18" s="1"/>
  <c r="AC96" i="18"/>
  <c r="U106" i="18"/>
  <c r="U117" i="18"/>
  <c r="U122" i="18"/>
  <c r="AC122" i="18"/>
  <c r="B122" i="18" s="1"/>
  <c r="U211" i="18"/>
  <c r="U215" i="18"/>
  <c r="AC215" i="18"/>
  <c r="B215" i="18" s="1"/>
  <c r="AC233" i="18"/>
  <c r="B233" i="18" s="1"/>
  <c r="U233" i="18"/>
  <c r="AC126" i="18"/>
  <c r="B126" i="18" s="1"/>
  <c r="U126" i="18"/>
  <c r="U172" i="18"/>
  <c r="U180" i="18"/>
  <c r="U134" i="18"/>
  <c r="AC134" i="18"/>
  <c r="B134" i="18" s="1"/>
  <c r="AC144" i="18"/>
  <c r="B144" i="18" s="1"/>
  <c r="U144" i="18"/>
  <c r="U212" i="18"/>
  <c r="AC212" i="18"/>
  <c r="B212" i="18" s="1"/>
  <c r="AC128" i="18"/>
  <c r="B128" i="18" s="1"/>
  <c r="U128" i="18"/>
  <c r="U133" i="18"/>
  <c r="AC180" i="18"/>
  <c r="B180" i="18" s="1"/>
  <c r="U140" i="18"/>
  <c r="U205" i="18"/>
  <c r="AC205" i="18"/>
  <c r="B205" i="18" s="1"/>
  <c r="AC211" i="18"/>
  <c r="B211" i="18" s="1"/>
  <c r="U125" i="18"/>
  <c r="U241" i="18"/>
  <c r="U139" i="18"/>
  <c r="AC139" i="18"/>
  <c r="B139" i="18" s="1"/>
  <c r="U201" i="18"/>
  <c r="AC192" i="18"/>
  <c r="U202" i="18"/>
  <c r="AC202" i="18"/>
  <c r="B202" i="18" s="1"/>
  <c r="U186" i="18"/>
  <c r="AC147" i="18"/>
  <c r="B147" i="18" s="1"/>
  <c r="U199" i="18"/>
  <c r="U207" i="18"/>
  <c r="U230" i="18"/>
  <c r="AC244" i="18"/>
  <c r="B244" i="18" s="1"/>
  <c r="U190" i="18"/>
  <c r="AC222" i="18"/>
  <c r="B222" i="18" s="1"/>
  <c r="U225" i="18"/>
  <c r="U183" i="18"/>
  <c r="AC136" i="18"/>
  <c r="B136" i="18" s="1"/>
  <c r="AC148" i="18"/>
  <c r="B148" i="18" s="1"/>
  <c r="U197" i="18"/>
  <c r="J39" i="22"/>
  <c r="H39" i="22"/>
  <c r="AC218" i="18"/>
  <c r="B218" i="18" s="1"/>
  <c r="U234" i="18"/>
  <c r="U176" i="18"/>
  <c r="AC137" i="18"/>
  <c r="B137" i="18" s="1"/>
  <c r="U147" i="18"/>
  <c r="U204" i="18"/>
  <c r="AC204" i="18"/>
  <c r="B204" i="18" s="1"/>
  <c r="U237" i="18"/>
  <c r="AC130" i="18"/>
  <c r="B130" i="18" s="1"/>
  <c r="U200" i="18"/>
  <c r="U210" i="18"/>
  <c r="AC227" i="18"/>
  <c r="B227" i="18" s="1"/>
  <c r="AC243" i="18"/>
  <c r="U181" i="18"/>
  <c r="U179" i="18"/>
  <c r="AC179" i="18"/>
  <c r="B179" i="18" s="1"/>
  <c r="AC133" i="18"/>
  <c r="B133" i="18" s="1"/>
  <c r="U138" i="18"/>
  <c r="AC138" i="18"/>
  <c r="B138" i="18" s="1"/>
  <c r="U213" i="18"/>
  <c r="AC236" i="18"/>
  <c r="B236" i="18" s="1"/>
  <c r="AC241" i="18"/>
  <c r="B241" i="18" s="1"/>
  <c r="AC172" i="18"/>
  <c r="B172" i="18" s="1"/>
  <c r="U131" i="18"/>
  <c r="AC131" i="18"/>
  <c r="U136" i="18"/>
  <c r="U137" i="18"/>
  <c r="U148" i="18"/>
  <c r="Q82" i="22"/>
  <c r="O82" i="22"/>
  <c r="N82" i="22"/>
  <c r="M82" i="22"/>
  <c r="L82" i="22"/>
  <c r="U222" i="18"/>
  <c r="U226" i="18"/>
  <c r="AC237" i="18"/>
  <c r="B237" i="18" s="1"/>
  <c r="U151" i="18"/>
  <c r="G55" i="22"/>
  <c r="J55" i="22" s="1"/>
  <c r="U130" i="18"/>
  <c r="U223" i="18"/>
  <c r="AC151" i="18"/>
  <c r="B151" i="18" s="1"/>
  <c r="J40" i="22"/>
  <c r="U203" i="18"/>
  <c r="AC224" i="18"/>
  <c r="U191" i="18"/>
  <c r="G37" i="22"/>
  <c r="U152" i="18"/>
  <c r="U188" i="18"/>
  <c r="AC154" i="18"/>
  <c r="B154" i="18" s="1"/>
  <c r="U175" i="18"/>
  <c r="AC188" i="18"/>
  <c r="B188" i="18" s="1"/>
  <c r="U214" i="18"/>
  <c r="U231" i="18"/>
  <c r="AC232" i="18"/>
  <c r="G77" i="22"/>
  <c r="J77" i="22" s="1"/>
  <c r="AC199" i="18"/>
  <c r="B199" i="18" s="1"/>
  <c r="AC231" i="18"/>
  <c r="B231" i="18" s="1"/>
  <c r="U174" i="18"/>
  <c r="AC186" i="18"/>
  <c r="B186" i="18" s="1"/>
  <c r="AC183" i="18"/>
  <c r="B183" i="18" s="1"/>
  <c r="AC198" i="18"/>
  <c r="B198" i="18" s="1"/>
  <c r="U242" i="18"/>
  <c r="AC149" i="18"/>
  <c r="AC153" i="18"/>
  <c r="B153" i="18" s="1"/>
  <c r="AC182" i="18"/>
  <c r="B182" i="18" s="1"/>
  <c r="G54" i="22"/>
  <c r="H54" i="22" s="1"/>
  <c r="AC225" i="18"/>
  <c r="J78" i="22"/>
  <c r="J71" i="22"/>
  <c r="J51" i="22"/>
  <c r="J70" i="22"/>
  <c r="J83" i="22"/>
  <c r="H73" i="22"/>
  <c r="H79" i="22"/>
  <c r="H46" i="22"/>
  <c r="H71" i="22"/>
  <c r="S5" i="17"/>
  <c r="R5" i="17" s="1"/>
  <c r="AE30" i="17"/>
  <c r="AD30" i="17" s="1"/>
  <c r="AC30" i="17" s="1"/>
  <c r="U155" i="18"/>
  <c r="U250" i="18"/>
  <c r="U252" i="18"/>
  <c r="O31" i="22" l="1"/>
  <c r="O24" i="22" s="1"/>
  <c r="H7" i="22"/>
  <c r="G5" i="22"/>
  <c r="Q5" i="22"/>
  <c r="J27" i="22"/>
  <c r="H18" i="22"/>
  <c r="J18" i="22"/>
  <c r="H10" i="22"/>
  <c r="J10" i="22"/>
  <c r="H15" i="22"/>
  <c r="J15" i="22"/>
  <c r="J14" i="22"/>
  <c r="H9" i="22"/>
  <c r="J9" i="22"/>
  <c r="H22" i="22"/>
  <c r="H17" i="22"/>
  <c r="H20" i="22"/>
  <c r="H19" i="22"/>
  <c r="H16" i="22"/>
  <c r="G43" i="22"/>
  <c r="G31" i="22" s="1"/>
  <c r="G24" i="22" s="1"/>
  <c r="J82" i="22"/>
  <c r="J81" i="22" s="1"/>
  <c r="G81" i="22"/>
  <c r="J60" i="22"/>
  <c r="G58" i="22"/>
  <c r="G68" i="22"/>
  <c r="N58" i="22"/>
  <c r="Q58" i="22"/>
  <c r="O58" i="22"/>
  <c r="N81" i="22"/>
  <c r="Q68" i="22"/>
  <c r="O81" i="22"/>
  <c r="L58" i="22"/>
  <c r="N43" i="22"/>
  <c r="N31" i="22" s="1"/>
  <c r="N24" i="22" s="1"/>
  <c r="P43" i="22"/>
  <c r="P31" i="22" s="1"/>
  <c r="P24" i="22" s="1"/>
  <c r="O43" i="22"/>
  <c r="Q43" i="22"/>
  <c r="Q31" i="22" s="1"/>
  <c r="Q24" i="22" s="1"/>
  <c r="M58" i="22"/>
  <c r="Q81" i="22"/>
  <c r="J45" i="22"/>
  <c r="L43" i="22"/>
  <c r="L31" i="22" s="1"/>
  <c r="L24" i="22" s="1"/>
  <c r="T250" i="18"/>
  <c r="B206" i="18"/>
  <c r="T281" i="18"/>
  <c r="T181" i="18"/>
  <c r="T203" i="18"/>
  <c r="T17" i="18"/>
  <c r="T52" i="18"/>
  <c r="T68" i="18"/>
  <c r="T242" i="18"/>
  <c r="N5" i="22"/>
  <c r="T123" i="18"/>
  <c r="T51" i="18"/>
  <c r="T152" i="18"/>
  <c r="T175" i="18"/>
  <c r="T155" i="18"/>
  <c r="T201" i="18"/>
  <c r="T145" i="18"/>
  <c r="T135" i="18"/>
  <c r="C13" i="9"/>
  <c r="C12" i="9"/>
  <c r="F9" i="9"/>
  <c r="E8" i="9"/>
  <c r="D7" i="9"/>
  <c r="D12" i="9" s="1"/>
  <c r="D14" i="9" s="1"/>
  <c r="E10" i="9"/>
  <c r="E11" i="9" s="1"/>
  <c r="T270" i="18"/>
  <c r="T36" i="18"/>
  <c r="T156" i="18"/>
  <c r="T185" i="18"/>
  <c r="T240" i="18"/>
  <c r="T265" i="18"/>
  <c r="T58" i="18"/>
  <c r="T173" i="18"/>
  <c r="T293" i="18"/>
  <c r="T38" i="18"/>
  <c r="B247" i="18"/>
  <c r="B279" i="18"/>
  <c r="B73" i="18"/>
  <c r="H45" i="22"/>
  <c r="T274" i="18"/>
  <c r="H82" i="22"/>
  <c r="T98" i="18"/>
  <c r="T268" i="18"/>
  <c r="T66" i="18"/>
  <c r="M81" i="22"/>
  <c r="T223" i="18"/>
  <c r="B90" i="18"/>
  <c r="T273" i="18"/>
  <c r="B262" i="18"/>
  <c r="T79" i="18"/>
  <c r="T272" i="18"/>
  <c r="T101" i="18"/>
  <c r="T213" i="18"/>
  <c r="T116" i="18"/>
  <c r="H28" i="22"/>
  <c r="B235" i="18"/>
  <c r="T197" i="18"/>
  <c r="J7" i="22"/>
  <c r="T33" i="18"/>
  <c r="B150" i="18"/>
  <c r="T178" i="18"/>
  <c r="T95" i="18"/>
  <c r="T177" i="18"/>
  <c r="T118" i="18"/>
  <c r="T143" i="18"/>
  <c r="T32" i="18"/>
  <c r="T86" i="18"/>
  <c r="T24" i="18"/>
  <c r="T292" i="18"/>
  <c r="T238" i="18"/>
  <c r="T43" i="18"/>
  <c r="T104" i="18"/>
  <c r="T78" i="18"/>
  <c r="T12" i="18"/>
  <c r="T210" i="18"/>
  <c r="J61" i="22"/>
  <c r="T286" i="18"/>
  <c r="T277" i="18"/>
  <c r="T287" i="18"/>
  <c r="J56" i="22"/>
  <c r="T294" i="18"/>
  <c r="T269" i="18"/>
  <c r="B56" i="18"/>
  <c r="T214" i="18"/>
  <c r="B187" i="18"/>
  <c r="T254" i="18"/>
  <c r="B217" i="18"/>
  <c r="T184" i="18"/>
  <c r="T117" i="18"/>
  <c r="T234" i="18"/>
  <c r="B226" i="18"/>
  <c r="T253" i="18"/>
  <c r="T191" i="18"/>
  <c r="T89" i="18"/>
  <c r="T77" i="18"/>
  <c r="T257" i="18"/>
  <c r="H75" i="22"/>
  <c r="B141" i="18"/>
  <c r="T54" i="18"/>
  <c r="T174" i="18"/>
  <c r="T208" i="18"/>
  <c r="T239" i="18"/>
  <c r="T11" i="18"/>
  <c r="T171" i="18"/>
  <c r="T87" i="18"/>
  <c r="T140" i="18"/>
  <c r="T91" i="18"/>
  <c r="J72" i="22"/>
  <c r="B284" i="18"/>
  <c r="T132" i="18"/>
  <c r="T124" i="18"/>
  <c r="T129" i="18"/>
  <c r="H8" i="22"/>
  <c r="T19" i="18"/>
  <c r="B70" i="18"/>
  <c r="T207" i="18"/>
  <c r="T83" i="18"/>
  <c r="T230" i="18"/>
  <c r="T15" i="18"/>
  <c r="T195" i="18"/>
  <c r="T92" i="18"/>
  <c r="T216" i="18"/>
  <c r="T260" i="18"/>
  <c r="T103" i="18"/>
  <c r="T127" i="18"/>
  <c r="T176" i="18"/>
  <c r="T252" i="18"/>
  <c r="T125" i="18"/>
  <c r="H29" i="22"/>
  <c r="T190" i="18"/>
  <c r="B209" i="18"/>
  <c r="T295" i="18"/>
  <c r="T251" i="18"/>
  <c r="L81" i="22"/>
  <c r="T20" i="18"/>
  <c r="T42" i="18"/>
  <c r="T88" i="18"/>
  <c r="T80" i="18"/>
  <c r="T109" i="18"/>
  <c r="T14" i="18"/>
  <c r="T202" i="18"/>
  <c r="T282" i="18"/>
  <c r="T146" i="18"/>
  <c r="B146" i="18"/>
  <c r="T57" i="18"/>
  <c r="T46" i="18"/>
  <c r="T154" i="18"/>
  <c r="T147" i="18"/>
  <c r="T148" i="18"/>
  <c r="T172" i="18"/>
  <c r="T285" i="18"/>
  <c r="T47" i="18"/>
  <c r="T231" i="18"/>
  <c r="T112" i="18"/>
  <c r="T258" i="18"/>
  <c r="H49" i="22"/>
  <c r="H66" i="22"/>
  <c r="H38" i="22"/>
  <c r="H12" i="22"/>
  <c r="H52" i="22"/>
  <c r="H13" i="22"/>
  <c r="J50" i="22"/>
  <c r="J48" i="22"/>
  <c r="J35" i="22"/>
  <c r="G64" i="22"/>
  <c r="T62" i="18"/>
  <c r="T222" i="18"/>
  <c r="T34" i="18"/>
  <c r="T105" i="18"/>
  <c r="T93" i="18"/>
  <c r="J74" i="22"/>
  <c r="T179" i="18"/>
  <c r="T139" i="18"/>
  <c r="T205" i="18"/>
  <c r="T212" i="18"/>
  <c r="T82" i="18"/>
  <c r="T71" i="18"/>
  <c r="T45" i="18"/>
  <c r="T276" i="18"/>
  <c r="T248" i="18"/>
  <c r="T29" i="18"/>
  <c r="B29" i="18"/>
  <c r="T218" i="18"/>
  <c r="L5" i="22"/>
  <c r="H55" i="22"/>
  <c r="T289" i="18"/>
  <c r="T264" i="18"/>
  <c r="T48" i="18"/>
  <c r="B48" i="18"/>
  <c r="T99" i="18"/>
  <c r="J76" i="22"/>
  <c r="T233" i="18"/>
  <c r="T134" i="18"/>
  <c r="T128" i="18"/>
  <c r="T97" i="18"/>
  <c r="T60" i="18"/>
  <c r="T237" i="18"/>
  <c r="T133" i="18"/>
  <c r="T200" i="18"/>
  <c r="T194" i="18"/>
  <c r="T61" i="18"/>
  <c r="B61" i="18"/>
  <c r="T249" i="18"/>
  <c r="T10" i="18"/>
  <c r="T189" i="18"/>
  <c r="T96" i="18"/>
  <c r="B96" i="18"/>
  <c r="B149" i="18"/>
  <c r="T149" i="18"/>
  <c r="T232" i="18"/>
  <c r="B232" i="18"/>
  <c r="H77" i="22"/>
  <c r="T204" i="18"/>
  <c r="B224" i="18"/>
  <c r="T224" i="18"/>
  <c r="T130" i="18"/>
  <c r="B131" i="18"/>
  <c r="T131" i="18"/>
  <c r="T136" i="18"/>
  <c r="T241" i="18"/>
  <c r="T198" i="18"/>
  <c r="T211" i="18"/>
  <c r="T108" i="18"/>
  <c r="T119" i="18"/>
  <c r="T72" i="18"/>
  <c r="T21" i="18"/>
  <c r="T16" i="18"/>
  <c r="T111" i="18"/>
  <c r="T63" i="18"/>
  <c r="B74" i="18"/>
  <c r="T74" i="18"/>
  <c r="T245" i="18"/>
  <c r="B283" i="18"/>
  <c r="T283" i="18"/>
  <c r="B290" i="18"/>
  <c r="T290" i="18"/>
  <c r="T183" i="18"/>
  <c r="T144" i="18"/>
  <c r="T180" i="18"/>
  <c r="T126" i="18"/>
  <c r="T122" i="18"/>
  <c r="H47" i="22"/>
  <c r="J47" i="22"/>
  <c r="B275" i="18"/>
  <c r="T275" i="18"/>
  <c r="T69" i="18"/>
  <c r="T55" i="18"/>
  <c r="B53" i="18"/>
  <c r="T53" i="18"/>
  <c r="T263" i="18"/>
  <c r="T67" i="18"/>
  <c r="H11" i="22"/>
  <c r="B246" i="18"/>
  <c r="T246" i="18"/>
  <c r="D3" i="22"/>
  <c r="T138" i="18"/>
  <c r="B102" i="18"/>
  <c r="T102" i="18"/>
  <c r="T44" i="18"/>
  <c r="B44" i="18"/>
  <c r="M68" i="22"/>
  <c r="T39" i="18"/>
  <c r="B39" i="18"/>
  <c r="J33" i="22"/>
  <c r="H33" i="22"/>
  <c r="N68" i="22"/>
  <c r="M5" i="22"/>
  <c r="T227" i="18"/>
  <c r="T182" i="18"/>
  <c r="T121" i="18"/>
  <c r="T106" i="18"/>
  <c r="B25" i="18"/>
  <c r="T25" i="18"/>
  <c r="T100" i="18"/>
  <c r="T85" i="18"/>
  <c r="O68" i="22"/>
  <c r="T76" i="18"/>
  <c r="T28" i="18"/>
  <c r="T280" i="18"/>
  <c r="T41" i="18"/>
  <c r="B243" i="18"/>
  <c r="T243" i="18"/>
  <c r="B13" i="18"/>
  <c r="T13" i="18"/>
  <c r="P68" i="22"/>
  <c r="H26" i="22"/>
  <c r="J26" i="22"/>
  <c r="P5" i="22"/>
  <c r="T244" i="18"/>
  <c r="T153" i="18"/>
  <c r="T215" i="18"/>
  <c r="T115" i="18"/>
  <c r="J34" i="22"/>
  <c r="H34" i="22"/>
  <c r="T84" i="18"/>
  <c r="T27" i="18"/>
  <c r="T271" i="18"/>
  <c r="T22" i="18"/>
  <c r="T267" i="18"/>
  <c r="B193" i="18"/>
  <c r="T193" i="18"/>
  <c r="T26" i="18"/>
  <c r="T255" i="18"/>
  <c r="T225" i="18"/>
  <c r="B225" i="18"/>
  <c r="B192" i="18"/>
  <c r="T192" i="18"/>
  <c r="B49" i="18"/>
  <c r="T49" i="18"/>
  <c r="L68" i="22"/>
  <c r="T278" i="18"/>
  <c r="T64" i="18"/>
  <c r="T30" i="18"/>
  <c r="O5" i="22"/>
  <c r="J54" i="22"/>
  <c r="T188" i="18"/>
  <c r="J37" i="22"/>
  <c r="H37" i="22"/>
  <c r="T137" i="18"/>
  <c r="T186" i="18"/>
  <c r="T110" i="18"/>
  <c r="B110" i="18"/>
  <c r="T94" i="18"/>
  <c r="B94" i="18"/>
  <c r="T40" i="18"/>
  <c r="T259" i="18"/>
  <c r="B259" i="18"/>
  <c r="T196" i="18"/>
  <c r="T291" i="18"/>
  <c r="T18" i="18"/>
  <c r="H60" i="22"/>
  <c r="T23" i="18"/>
  <c r="T199" i="18"/>
  <c r="T81" i="18"/>
  <c r="B81" i="18"/>
  <c r="T107" i="18"/>
  <c r="J36" i="22"/>
  <c r="H36" i="22"/>
  <c r="T50" i="18"/>
  <c r="T256" i="18"/>
  <c r="T151" i="18"/>
  <c r="T236" i="18"/>
  <c r="T75" i="18"/>
  <c r="B35" i="18"/>
  <c r="T35" i="18"/>
  <c r="M43" i="22"/>
  <c r="M31" i="22" s="1"/>
  <c r="M24" i="22" s="1"/>
  <c r="T288" i="18"/>
  <c r="T266" i="18"/>
  <c r="AE27" i="17"/>
  <c r="AD27" i="17"/>
  <c r="AD28" i="17"/>
  <c r="AE28" i="17"/>
  <c r="S2" i="17"/>
  <c r="S3" i="17"/>
  <c r="AB30" i="17"/>
  <c r="AC28" i="17"/>
  <c r="AC27" i="17"/>
  <c r="Q5" i="17"/>
  <c r="R3" i="17"/>
  <c r="R2" i="17"/>
  <c r="J5" i="22" l="1"/>
  <c r="Q2" i="22"/>
  <c r="J58" i="22"/>
  <c r="G2" i="22"/>
  <c r="J68" i="22"/>
  <c r="J43" i="22"/>
  <c r="J31" i="22" s="1"/>
  <c r="J24" i="22" s="1"/>
  <c r="L2" i="22"/>
  <c r="D13" i="9"/>
  <c r="N2" i="22"/>
  <c r="G9" i="9"/>
  <c r="F8" i="9"/>
  <c r="E7" i="9"/>
  <c r="E13" i="9" s="1"/>
  <c r="F10" i="9"/>
  <c r="F11" i="9" s="1"/>
  <c r="C15" i="9"/>
  <c r="D15" i="9" s="1"/>
  <c r="C14" i="9"/>
  <c r="P2" i="22"/>
  <c r="O2" i="22"/>
  <c r="M2" i="22"/>
  <c r="AD32" i="17"/>
  <c r="AD33" i="17" s="1"/>
  <c r="AE31" i="17"/>
  <c r="AD31" i="17"/>
  <c r="S6" i="17"/>
  <c r="R6" i="17"/>
  <c r="P5" i="17"/>
  <c r="Q3" i="17"/>
  <c r="Q9" i="17" s="1"/>
  <c r="Q2" i="17"/>
  <c r="AC32" i="17"/>
  <c r="AC33" i="17" s="1"/>
  <c r="AC31" i="17"/>
  <c r="AA30" i="17"/>
  <c r="AB28" i="17"/>
  <c r="AB27" i="17"/>
  <c r="J2" i="22" l="1"/>
  <c r="T2" i="22" s="1"/>
  <c r="H2" i="22"/>
  <c r="H9" i="9"/>
  <c r="G8" i="9"/>
  <c r="F7" i="9"/>
  <c r="F12" i="9" s="1"/>
  <c r="F14" i="9" s="1"/>
  <c r="G10" i="9"/>
  <c r="G11" i="9" s="1"/>
  <c r="E12" i="9"/>
  <c r="E14" i="9" s="1"/>
  <c r="AB32" i="17"/>
  <c r="AB33" i="17" s="1"/>
  <c r="AB31" i="17"/>
  <c r="Z30" i="17"/>
  <c r="AA28" i="17"/>
  <c r="AA27" i="17"/>
  <c r="Q8" i="17"/>
  <c r="Q6" i="17"/>
  <c r="P2" i="17"/>
  <c r="O5" i="17"/>
  <c r="P3" i="17"/>
  <c r="P9" i="17" s="1"/>
  <c r="E15" i="9" l="1"/>
  <c r="F15" i="9" s="1"/>
  <c r="H10" i="9"/>
  <c r="H11" i="9" s="1"/>
  <c r="I9" i="9"/>
  <c r="H8" i="9"/>
  <c r="G7" i="9"/>
  <c r="G13" i="9" s="1"/>
  <c r="F13" i="9"/>
  <c r="N5" i="17"/>
  <c r="O3" i="17"/>
  <c r="O9" i="17" s="1"/>
  <c r="O2" i="17"/>
  <c r="P8" i="17"/>
  <c r="P6" i="17"/>
  <c r="AA32" i="17"/>
  <c r="AA33" i="17" s="1"/>
  <c r="AA31" i="17"/>
  <c r="Y30" i="17"/>
  <c r="Z28" i="17"/>
  <c r="Z27" i="17"/>
  <c r="I10" i="9" l="1"/>
  <c r="I11" i="9" s="1"/>
  <c r="J9" i="9"/>
  <c r="I8" i="9"/>
  <c r="H7" i="9"/>
  <c r="H13" i="9" s="1"/>
  <c r="G12" i="9"/>
  <c r="G14" i="9" s="1"/>
  <c r="O8" i="17"/>
  <c r="O6" i="17"/>
  <c r="M5" i="17"/>
  <c r="N3" i="17"/>
  <c r="N9" i="17" s="1"/>
  <c r="N2" i="17"/>
  <c r="Z32" i="17"/>
  <c r="Z33" i="17" s="1"/>
  <c r="Z31" i="17"/>
  <c r="X30" i="17"/>
  <c r="Y28" i="17"/>
  <c r="Y27" i="17"/>
  <c r="G15" i="9" l="1"/>
  <c r="K9" i="9"/>
  <c r="J8" i="9"/>
  <c r="I7" i="9"/>
  <c r="I13" i="9" s="1"/>
  <c r="J10" i="9"/>
  <c r="J11" i="9" s="1"/>
  <c r="H12" i="9"/>
  <c r="H14" i="9" s="1"/>
  <c r="L5" i="17"/>
  <c r="M2" i="17"/>
  <c r="M3" i="17"/>
  <c r="M9" i="17" s="1"/>
  <c r="Y32" i="17"/>
  <c r="Y33" i="17" s="1"/>
  <c r="Y31" i="17"/>
  <c r="X27" i="17"/>
  <c r="W30" i="17"/>
  <c r="X28" i="17"/>
  <c r="N8" i="17"/>
  <c r="N6" i="17"/>
  <c r="H15" i="9" l="1"/>
  <c r="I12" i="9"/>
  <c r="I14" i="9" s="1"/>
  <c r="L9" i="9"/>
  <c r="K8" i="9"/>
  <c r="J7" i="9"/>
  <c r="J12" i="9" s="1"/>
  <c r="K10" i="9"/>
  <c r="K11" i="9" s="1"/>
  <c r="V30" i="17"/>
  <c r="W28" i="17"/>
  <c r="W27" i="17"/>
  <c r="X32" i="17"/>
  <c r="X33" i="17" s="1"/>
  <c r="X31" i="17"/>
  <c r="M8" i="17"/>
  <c r="M6" i="17"/>
  <c r="K5" i="17"/>
  <c r="L3" i="17"/>
  <c r="L9" i="17" s="1"/>
  <c r="L2" i="17"/>
  <c r="J13" i="9" l="1"/>
  <c r="I15" i="9"/>
  <c r="J15" i="9" s="1"/>
  <c r="J14" i="9"/>
  <c r="M9" i="9"/>
  <c r="L8" i="9"/>
  <c r="K7" i="9"/>
  <c r="K13" i="9" s="1"/>
  <c r="L10" i="9"/>
  <c r="L11" i="9" s="1"/>
  <c r="L6" i="17"/>
  <c r="L8" i="17"/>
  <c r="J5" i="17"/>
  <c r="K3" i="17"/>
  <c r="K9" i="17" s="1"/>
  <c r="K2" i="17"/>
  <c r="W32" i="17"/>
  <c r="W33" i="17" s="1"/>
  <c r="W31" i="17"/>
  <c r="V27" i="17"/>
  <c r="V28" i="17"/>
  <c r="U30" i="17"/>
  <c r="K12" i="9" l="1"/>
  <c r="K14" i="9" s="1"/>
  <c r="N9" i="9"/>
  <c r="M8" i="9"/>
  <c r="L7" i="9"/>
  <c r="L13" i="9" s="1"/>
  <c r="M10" i="9"/>
  <c r="M11" i="9" s="1"/>
  <c r="I5" i="17"/>
  <c r="J3" i="17"/>
  <c r="J9" i="17" s="1"/>
  <c r="J2" i="17"/>
  <c r="T30" i="17"/>
  <c r="U28" i="17"/>
  <c r="U27" i="17"/>
  <c r="V32" i="17"/>
  <c r="V33" i="17" s="1"/>
  <c r="V31" i="17"/>
  <c r="K8" i="17"/>
  <c r="K6" i="17"/>
  <c r="L12" i="9" l="1"/>
  <c r="L14" i="9" s="1"/>
  <c r="K15" i="9"/>
  <c r="O9" i="9"/>
  <c r="N8" i="9"/>
  <c r="M7" i="9"/>
  <c r="M13" i="9" s="1"/>
  <c r="N10" i="9"/>
  <c r="N11" i="9" s="1"/>
  <c r="H5" i="17"/>
  <c r="I3" i="17"/>
  <c r="I9" i="17" s="1"/>
  <c r="I2" i="17"/>
  <c r="U31" i="17"/>
  <c r="U32" i="17"/>
  <c r="U33" i="17" s="1"/>
  <c r="S30" i="17"/>
  <c r="T28" i="17"/>
  <c r="T27" i="17"/>
  <c r="J6" i="17"/>
  <c r="J8" i="17"/>
  <c r="L15" i="9" l="1"/>
  <c r="P9" i="9"/>
  <c r="O8" i="9"/>
  <c r="N7" i="9"/>
  <c r="N13" i="9" s="1"/>
  <c r="O10" i="9"/>
  <c r="O11" i="9" s="1"/>
  <c r="M12" i="9"/>
  <c r="M14" i="9" s="1"/>
  <c r="T32" i="17"/>
  <c r="T33" i="17" s="1"/>
  <c r="T31" i="17"/>
  <c r="G5" i="17"/>
  <c r="H3" i="17"/>
  <c r="H9" i="17" s="1"/>
  <c r="H2" i="17"/>
  <c r="R30" i="17"/>
  <c r="S28" i="17"/>
  <c r="S27" i="17"/>
  <c r="I8" i="17"/>
  <c r="I6" i="17"/>
  <c r="M15" i="9" l="1"/>
  <c r="Q9" i="9"/>
  <c r="P8" i="9"/>
  <c r="O7" i="9"/>
  <c r="O13" i="9" s="1"/>
  <c r="P10" i="9"/>
  <c r="P11" i="9" s="1"/>
  <c r="N12" i="9"/>
  <c r="N14" i="9" s="1"/>
  <c r="Q30" i="17"/>
  <c r="R28" i="17"/>
  <c r="R27" i="17"/>
  <c r="H8" i="17"/>
  <c r="H6" i="17"/>
  <c r="S32" i="17"/>
  <c r="S33" i="17" s="1"/>
  <c r="S31" i="17"/>
  <c r="G3" i="17"/>
  <c r="G2" i="17"/>
  <c r="N15" i="9" l="1"/>
  <c r="R9" i="9"/>
  <c r="Q8" i="9"/>
  <c r="P7" i="9"/>
  <c r="P13" i="9" s="1"/>
  <c r="Q10" i="9"/>
  <c r="Q11" i="9" s="1"/>
  <c r="O12" i="9"/>
  <c r="O14" i="9" s="1"/>
  <c r="P30" i="17"/>
  <c r="Q28" i="17"/>
  <c r="Q27" i="17"/>
  <c r="G8" i="17"/>
  <c r="G6" i="17"/>
  <c r="R32" i="17"/>
  <c r="R33" i="17" s="1"/>
  <c r="R31" i="17"/>
  <c r="S9" i="9" l="1"/>
  <c r="R8" i="9"/>
  <c r="Q7" i="9"/>
  <c r="Q13" i="9" s="1"/>
  <c r="R10" i="9"/>
  <c r="R11" i="9" s="1"/>
  <c r="P12" i="9"/>
  <c r="P14" i="9" s="1"/>
  <c r="O15" i="9"/>
  <c r="P15" i="9" s="1"/>
  <c r="O30" i="17"/>
  <c r="P28" i="17"/>
  <c r="P27" i="17"/>
  <c r="Q32" i="17"/>
  <c r="Q33" i="17" s="1"/>
  <c r="Q31" i="17"/>
  <c r="T9" i="9" l="1"/>
  <c r="S8" i="9"/>
  <c r="R7" i="9"/>
  <c r="R12" i="9" s="1"/>
  <c r="R14" i="9" s="1"/>
  <c r="S10" i="9"/>
  <c r="S11" i="9" s="1"/>
  <c r="Q12" i="9"/>
  <c r="Q14" i="9" s="1"/>
  <c r="P32" i="17"/>
  <c r="P33" i="17" s="1"/>
  <c r="P31" i="17"/>
  <c r="N30" i="17"/>
  <c r="O28" i="17"/>
  <c r="O27" i="17"/>
  <c r="R13" i="9" l="1"/>
  <c r="T10" i="9"/>
  <c r="T11" i="9" s="1"/>
  <c r="T8" i="9"/>
  <c r="U9" i="9"/>
  <c r="S7" i="9"/>
  <c r="S13" i="9" s="1"/>
  <c r="Q15" i="9"/>
  <c r="R15" i="9" s="1"/>
  <c r="O32" i="17"/>
  <c r="O33" i="17" s="1"/>
  <c r="O31" i="17"/>
  <c r="M30" i="17"/>
  <c r="N28" i="17"/>
  <c r="N27" i="17"/>
  <c r="V9" i="9" l="1"/>
  <c r="U8" i="9"/>
  <c r="T7" i="9"/>
  <c r="T13" i="9" s="1"/>
  <c r="U10" i="9"/>
  <c r="U11" i="9" s="1"/>
  <c r="S12" i="9"/>
  <c r="S14" i="9" s="1"/>
  <c r="N32" i="17"/>
  <c r="N33" i="17" s="1"/>
  <c r="N31" i="17"/>
  <c r="L30" i="17"/>
  <c r="M28" i="17"/>
  <c r="M27" i="17"/>
  <c r="W9" i="9" l="1"/>
  <c r="V8" i="9"/>
  <c r="U7" i="9"/>
  <c r="U13" i="9" s="1"/>
  <c r="V10" i="9"/>
  <c r="V11" i="9" s="1"/>
  <c r="T12" i="9"/>
  <c r="T14" i="9" s="1"/>
  <c r="S15" i="9"/>
  <c r="T15" i="9" s="1"/>
  <c r="M32" i="17"/>
  <c r="M33" i="17" s="1"/>
  <c r="M31" i="17"/>
  <c r="L27" i="17"/>
  <c r="K30" i="17"/>
  <c r="L28" i="17"/>
  <c r="U12" i="9" l="1"/>
  <c r="U14" i="9" s="1"/>
  <c r="X9" i="9"/>
  <c r="W8" i="9"/>
  <c r="V7" i="9"/>
  <c r="V13" i="9" s="1"/>
  <c r="W10" i="9"/>
  <c r="W11" i="9" s="1"/>
  <c r="J30" i="17"/>
  <c r="K28" i="17"/>
  <c r="K27" i="17"/>
  <c r="L32" i="17"/>
  <c r="L33" i="17" s="1"/>
  <c r="L31" i="17"/>
  <c r="U15" i="9" l="1"/>
  <c r="V12" i="9"/>
  <c r="Y9" i="9"/>
  <c r="X8" i="9"/>
  <c r="W7" i="9"/>
  <c r="W12" i="9" s="1"/>
  <c r="W14" i="9" s="1"/>
  <c r="X10" i="9"/>
  <c r="X11" i="9" s="1"/>
  <c r="K32" i="17"/>
  <c r="K33" i="17" s="1"/>
  <c r="K31" i="17"/>
  <c r="J27" i="17"/>
  <c r="J28" i="17"/>
  <c r="I30" i="17"/>
  <c r="W13" i="9" l="1"/>
  <c r="Z9" i="9"/>
  <c r="Y8" i="9"/>
  <c r="X7" i="9"/>
  <c r="X13" i="9" s="1"/>
  <c r="Y10" i="9"/>
  <c r="Y11" i="9" s="1"/>
  <c r="V14" i="9"/>
  <c r="V15" i="9"/>
  <c r="W15" i="9" s="1"/>
  <c r="H30" i="17"/>
  <c r="I28" i="17"/>
  <c r="I27" i="17"/>
  <c r="J32" i="17"/>
  <c r="J33" i="17" s="1"/>
  <c r="J31" i="17"/>
  <c r="AA9" i="9" l="1"/>
  <c r="Z8" i="9"/>
  <c r="Y7" i="9"/>
  <c r="Y13" i="9" s="1"/>
  <c r="Z10" i="9"/>
  <c r="Z11" i="9" s="1"/>
  <c r="X12" i="9"/>
  <c r="X14" i="9" s="1"/>
  <c r="I31" i="17"/>
  <c r="I32" i="17"/>
  <c r="I33" i="17" s="1"/>
  <c r="G30" i="17"/>
  <c r="H28" i="17"/>
  <c r="H27" i="17"/>
  <c r="AB9" i="9" l="1"/>
  <c r="AA8" i="9"/>
  <c r="Z7" i="9"/>
  <c r="AA10" i="9"/>
  <c r="AA11" i="9" s="1"/>
  <c r="X15" i="9"/>
  <c r="Z13" i="9"/>
  <c r="Z12" i="9"/>
  <c r="Z14" i="9" s="1"/>
  <c r="Y12" i="9"/>
  <c r="Y14" i="9" s="1"/>
  <c r="H32" i="17"/>
  <c r="H33" i="17" s="1"/>
  <c r="H31" i="17"/>
  <c r="G28" i="17"/>
  <c r="G27" i="17"/>
  <c r="Y15" i="9" l="1"/>
  <c r="Z15" i="9" s="1"/>
  <c r="AC9" i="9"/>
  <c r="AB8" i="9"/>
  <c r="AA7" i="9"/>
  <c r="AA13" i="9" s="1"/>
  <c r="AB10" i="9"/>
  <c r="AB11" i="9" s="1"/>
  <c r="G31" i="17"/>
  <c r="G32" i="17"/>
  <c r="G33" i="17" s="1"/>
  <c r="AC158" i="18"/>
  <c r="AC157" i="18"/>
  <c r="AA12" i="9" l="1"/>
  <c r="AA14" i="9" s="1"/>
  <c r="B157" i="18"/>
  <c r="AD9" i="9"/>
  <c r="AC8" i="9"/>
  <c r="AB7" i="9"/>
  <c r="AB13" i="9" s="1"/>
  <c r="AC10" i="9"/>
  <c r="AC11" i="9" s="1"/>
  <c r="T157" i="18"/>
  <c r="B158" i="18"/>
  <c r="T158" i="18"/>
  <c r="AA15" i="9" l="1"/>
  <c r="AE9" i="9"/>
  <c r="AD8" i="9"/>
  <c r="AC7" i="9"/>
  <c r="AC12" i="9" s="1"/>
  <c r="AC14" i="9" s="1"/>
  <c r="AD10" i="9"/>
  <c r="AD11" i="9" s="1"/>
  <c r="AB12" i="9"/>
  <c r="AB14" i="9" s="1"/>
  <c r="AC159" i="18"/>
  <c r="AC160" i="18"/>
  <c r="T160" i="18" s="1"/>
  <c r="T159" i="18" l="1"/>
  <c r="AC13" i="9"/>
  <c r="AF9" i="9"/>
  <c r="AE8" i="9"/>
  <c r="AD7" i="9"/>
  <c r="AD13" i="9" s="1"/>
  <c r="AE10" i="9"/>
  <c r="AE11" i="9" s="1"/>
  <c r="AB15" i="9"/>
  <c r="AC15" i="9" s="1"/>
  <c r="B159" i="18"/>
  <c r="B160" i="18"/>
  <c r="AC168" i="18"/>
  <c r="T168" i="18" s="1"/>
  <c r="AC170" i="18"/>
  <c r="T170" i="18" s="1"/>
  <c r="AC167" i="18"/>
  <c r="T167" i="18" s="1"/>
  <c r="AC164" i="18"/>
  <c r="T164" i="18" s="1"/>
  <c r="AC166" i="18"/>
  <c r="T166" i="18" s="1"/>
  <c r="AC163" i="18"/>
  <c r="T163" i="18" s="1"/>
  <c r="AC162" i="18"/>
  <c r="T162" i="18" s="1"/>
  <c r="AC165" i="18"/>
  <c r="T165" i="18" s="1"/>
  <c r="AC161" i="18"/>
  <c r="T161" i="18" s="1"/>
  <c r="AF10" i="9" l="1"/>
  <c r="AF11" i="9" s="1"/>
  <c r="AG9" i="9"/>
  <c r="AF8" i="9"/>
  <c r="AE7" i="9"/>
  <c r="AE13" i="9" s="1"/>
  <c r="AD12" i="9"/>
  <c r="AD14" i="9" s="1"/>
  <c r="B163" i="18"/>
  <c r="B166" i="18"/>
  <c r="B164" i="18"/>
  <c r="B165" i="18"/>
  <c r="B167" i="18"/>
  <c r="B161" i="18"/>
  <c r="B168" i="18"/>
  <c r="B162" i="18"/>
  <c r="B170" i="18"/>
  <c r="AG10" i="9" l="1"/>
  <c r="AG11" i="9" s="1"/>
  <c r="AH9" i="9"/>
  <c r="AG8" i="9"/>
  <c r="AF7" i="9"/>
  <c r="AF12" i="9" s="1"/>
  <c r="AF14" i="9" s="1"/>
  <c r="AE12" i="9"/>
  <c r="AE14" i="9" s="1"/>
  <c r="AD15" i="9"/>
  <c r="AE15" i="9" l="1"/>
  <c r="AF15" i="9" s="1"/>
  <c r="AF13" i="9"/>
  <c r="AI9" i="9"/>
  <c r="AH8" i="9"/>
  <c r="AG7" i="9"/>
  <c r="AG12" i="9" s="1"/>
  <c r="AG14" i="9" s="1"/>
  <c r="AH10" i="9"/>
  <c r="AH11" i="9" s="1"/>
  <c r="AG13" i="9" l="1"/>
  <c r="AJ9" i="9"/>
  <c r="AI8" i="9"/>
  <c r="AH7" i="9"/>
  <c r="AH13" i="9" s="1"/>
  <c r="AI10" i="9"/>
  <c r="AI11" i="9" s="1"/>
  <c r="AG15" i="9"/>
  <c r="AK9" i="9" l="1"/>
  <c r="AJ8" i="9"/>
  <c r="AI7" i="9"/>
  <c r="AI13" i="9" s="1"/>
  <c r="AJ10" i="9"/>
  <c r="AJ11" i="9" s="1"/>
  <c r="AH12" i="9"/>
  <c r="AH14" i="9" s="1"/>
  <c r="AI12" i="9" l="1"/>
  <c r="AI14" i="9" s="1"/>
  <c r="AL9" i="9"/>
  <c r="AK8" i="9"/>
  <c r="AJ7" i="9"/>
  <c r="AJ12" i="9" s="1"/>
  <c r="AJ14" i="9" s="1"/>
  <c r="AK10" i="9"/>
  <c r="AK11" i="9" s="1"/>
  <c r="AH15" i="9"/>
  <c r="AI15" i="9" s="1"/>
  <c r="AJ13" i="9" l="1"/>
  <c r="AJ15" i="9"/>
  <c r="AM9" i="9"/>
  <c r="AL8" i="9"/>
  <c r="AK7" i="9"/>
  <c r="AK13" i="9" s="1"/>
  <c r="AL10" i="9"/>
  <c r="AL11" i="9" s="1"/>
  <c r="AN9" i="9" l="1"/>
  <c r="AM8" i="9"/>
  <c r="AL7" i="9"/>
  <c r="AL13" i="9" s="1"/>
  <c r="AM10" i="9"/>
  <c r="AM11" i="9" s="1"/>
  <c r="AK12" i="9"/>
  <c r="AK14" i="9" s="1"/>
  <c r="AK15" i="9" l="1"/>
  <c r="AO9" i="9"/>
  <c r="AN8" i="9"/>
  <c r="AM7" i="9"/>
  <c r="AM12" i="9" s="1"/>
  <c r="AM14" i="9" s="1"/>
  <c r="AN10" i="9"/>
  <c r="AN11" i="9" s="1"/>
  <c r="AL12" i="9"/>
  <c r="AL14" i="9" s="1"/>
  <c r="AM13" i="9" l="1"/>
  <c r="AP9" i="9"/>
  <c r="AO8" i="9"/>
  <c r="AN7" i="9"/>
  <c r="AN13" i="9" s="1"/>
  <c r="AO10" i="9"/>
  <c r="AO11" i="9" s="1"/>
  <c r="AL15" i="9"/>
  <c r="AM15" i="9" s="1"/>
  <c r="AQ9" i="9" l="1"/>
  <c r="AP8" i="9"/>
  <c r="AO7" i="9"/>
  <c r="AO12" i="9" s="1"/>
  <c r="AO14" i="9" s="1"/>
  <c r="AP10" i="9"/>
  <c r="AP11" i="9" s="1"/>
  <c r="AN12" i="9"/>
  <c r="AN14" i="9" s="1"/>
  <c r="AO13" i="9" l="1"/>
  <c r="AR9" i="9"/>
  <c r="AQ8" i="9"/>
  <c r="AP7" i="9"/>
  <c r="AP13" i="9" s="1"/>
  <c r="AQ10" i="9"/>
  <c r="AQ11" i="9" s="1"/>
  <c r="AN15" i="9"/>
  <c r="AO15" i="9" s="1"/>
  <c r="AP12" i="9" l="1"/>
  <c r="AP14" i="9" s="1"/>
  <c r="AR10" i="9"/>
  <c r="AR11" i="9" s="1"/>
  <c r="AR8" i="9"/>
  <c r="AS9" i="9"/>
  <c r="AQ7" i="9"/>
  <c r="AQ13" i="9" s="1"/>
  <c r="AP15" i="9" l="1"/>
  <c r="AT9" i="9"/>
  <c r="AS8" i="9"/>
  <c r="AR7" i="9"/>
  <c r="AR13" i="9" s="1"/>
  <c r="AS10" i="9"/>
  <c r="AS11" i="9" s="1"/>
  <c r="AQ12" i="9"/>
  <c r="AR12" i="9" l="1"/>
  <c r="AR14" i="9" s="1"/>
  <c r="AQ14" i="9"/>
  <c r="AQ15" i="9"/>
  <c r="AU9" i="9"/>
  <c r="AT8" i="9"/>
  <c r="AS7" i="9"/>
  <c r="AS13" i="9" s="1"/>
  <c r="AT10" i="9"/>
  <c r="AT11" i="9" s="1"/>
  <c r="AR15" i="9" l="1"/>
  <c r="AS12" i="9"/>
  <c r="AS14" i="9" s="1"/>
  <c r="AV9" i="9"/>
  <c r="AU8" i="9"/>
  <c r="AT7" i="9"/>
  <c r="AT13" i="9" s="1"/>
  <c r="AU10" i="9"/>
  <c r="AU11" i="9" s="1"/>
  <c r="AS15" i="9" l="1"/>
  <c r="AW9" i="9"/>
  <c r="AV8" i="9"/>
  <c r="AU7" i="9"/>
  <c r="AU13" i="9" s="1"/>
  <c r="AV10" i="9"/>
  <c r="AV11" i="9" s="1"/>
  <c r="AT12" i="9"/>
  <c r="AT14" i="9" s="1"/>
  <c r="AU12" i="9" l="1"/>
  <c r="AU14" i="9" s="1"/>
  <c r="AX9" i="9"/>
  <c r="AW8" i="9"/>
  <c r="AV7" i="9"/>
  <c r="AV12" i="9" s="1"/>
  <c r="AV14" i="9" s="1"/>
  <c r="AW10" i="9"/>
  <c r="AW11" i="9" s="1"/>
  <c r="AT15" i="9"/>
  <c r="AU15" i="9" l="1"/>
  <c r="AV15" i="9" s="1"/>
  <c r="AV13" i="9"/>
  <c r="AY9" i="9"/>
  <c r="AX8" i="9"/>
  <c r="AW7" i="9"/>
  <c r="AW13" i="9" s="1"/>
  <c r="AX10" i="9"/>
  <c r="AX11" i="9" s="1"/>
  <c r="AZ9" i="9" l="1"/>
  <c r="AY8" i="9"/>
  <c r="AX7" i="9"/>
  <c r="AX12" i="9" s="1"/>
  <c r="AX14" i="9" s="1"/>
  <c r="AY10" i="9"/>
  <c r="AY11" i="9" s="1"/>
  <c r="AW12" i="9"/>
  <c r="AW14" i="9" s="1"/>
  <c r="AX13" i="9" l="1"/>
  <c r="BA9" i="9"/>
  <c r="AZ8" i="9"/>
  <c r="AZ10" i="9"/>
  <c r="AZ11" i="9" s="1"/>
  <c r="AW15" i="9"/>
  <c r="AX15" i="9" s="1"/>
  <c r="BB9" i="9" l="1"/>
  <c r="BA8" i="9"/>
  <c r="BA10" i="9"/>
  <c r="BA11" i="9" s="1"/>
  <c r="AZ13" i="9"/>
  <c r="AZ12" i="9"/>
  <c r="AZ14" i="9" s="1"/>
  <c r="BC9" i="9" l="1"/>
  <c r="BB8" i="9"/>
  <c r="BB10" i="9"/>
  <c r="BB11" i="9" s="1"/>
  <c r="BA13" i="9"/>
  <c r="BA12" i="9"/>
  <c r="BA14" i="9" s="1"/>
  <c r="BB13" i="9" l="1"/>
  <c r="BB12" i="9"/>
  <c r="BB14" i="9" s="1"/>
  <c r="BD9" i="9"/>
  <c r="BC8" i="9"/>
  <c r="BC10" i="9"/>
  <c r="BC11" i="9" s="1"/>
  <c r="BC13" i="9" l="1"/>
  <c r="BC12" i="9"/>
  <c r="BC14" i="9" s="1"/>
  <c r="BD10" i="9"/>
  <c r="BD11" i="9" s="1"/>
  <c r="BE9" i="9"/>
  <c r="BD8" i="9"/>
  <c r="BD13" i="9" l="1"/>
  <c r="BD12" i="9"/>
  <c r="BD14" i="9" s="1"/>
  <c r="BE10" i="9"/>
  <c r="BE11" i="9" s="1"/>
  <c r="BF9" i="9"/>
  <c r="BE8" i="9"/>
  <c r="BE13" i="9" l="1"/>
  <c r="BE12" i="9"/>
  <c r="BE14" i="9" s="1"/>
  <c r="BG9" i="9"/>
  <c r="BF8" i="9"/>
  <c r="BF10" i="9"/>
  <c r="BF11" i="9" s="1"/>
  <c r="BH9" i="9" l="1"/>
  <c r="BG8" i="9"/>
  <c r="BG10" i="9"/>
  <c r="BG11" i="9" s="1"/>
  <c r="BF13" i="9"/>
  <c r="BF12" i="9"/>
  <c r="BF14" i="9" s="1"/>
  <c r="BG13" i="9" l="1"/>
  <c r="BG12" i="9"/>
  <c r="BG14" i="9" s="1"/>
  <c r="BI9" i="9"/>
  <c r="BH8" i="9"/>
  <c r="BH10" i="9"/>
  <c r="BH11" i="9" s="1"/>
  <c r="BJ9" i="9" l="1"/>
  <c r="BI8" i="9"/>
  <c r="BI10" i="9"/>
  <c r="BI11" i="9" s="1"/>
  <c r="BH13" i="9"/>
  <c r="BH12" i="9"/>
  <c r="BH14" i="9" s="1"/>
  <c r="BI13" i="9" l="1"/>
  <c r="BI12" i="9"/>
  <c r="BI14" i="9" s="1"/>
  <c r="AY7" i="9"/>
  <c r="BJ10" i="9"/>
  <c r="BJ11" i="9" s="1"/>
  <c r="AY13" i="9" l="1"/>
  <c r="AY12" i="9"/>
  <c r="AY14" i="9" l="1"/>
  <c r="AY15" i="9"/>
  <c r="AZ15" i="9" s="1"/>
  <c r="BA15" i="9" s="1"/>
  <c r="BB15" i="9" s="1"/>
  <c r="BC15" i="9" s="1"/>
  <c r="BD15" i="9" s="1"/>
  <c r="BE15" i="9" s="1"/>
  <c r="BF15" i="9" s="1"/>
  <c r="BG15" i="9" s="1"/>
  <c r="BH15" i="9" s="1"/>
  <c r="BI15" i="9" s="1"/>
  <c r="BJ15" i="9" s="1"/>
  <c r="B297" i="18"/>
  <c r="B296" i="18"/>
  <c r="T298" i="18" l="1"/>
  <c r="B298" i="18"/>
  <c r="B299" i="18"/>
  <c r="AC301" i="18" l="1"/>
  <c r="T301" i="18" s="1"/>
  <c r="AC300" i="18"/>
  <c r="B300" i="18" l="1"/>
  <c r="T300" i="18"/>
  <c r="B301" i="18"/>
  <c r="U37" i="18" l="1"/>
  <c r="B37" i="18"/>
  <c r="T37" i="18"/>
  <c r="U31" i="18"/>
  <c r="B31" i="18"/>
  <c r="T31" i="18"/>
  <c r="AC320" i="18"/>
  <c r="T320" i="18" s="1"/>
  <c r="AC321" i="18"/>
  <c r="T321" i="18" s="1"/>
  <c r="AC318" i="18"/>
  <c r="T318" i="18" s="1"/>
  <c r="AC319" i="18"/>
  <c r="T319" i="18" s="1"/>
  <c r="AC317" i="18"/>
  <c r="T317" i="18" s="1"/>
  <c r="B320" i="18" l="1"/>
  <c r="B321" i="18"/>
  <c r="B319" i="18"/>
  <c r="B317" i="18"/>
  <c r="B318" i="18"/>
  <c r="B324" i="18"/>
  <c r="B326" i="18"/>
  <c r="B325" i="18"/>
  <c r="B322" i="18"/>
  <c r="B323" i="18"/>
  <c r="AC228" i="18"/>
  <c r="T228" i="18" s="1"/>
  <c r="B228" i="18" l="1"/>
  <c r="B229" i="18"/>
  <c r="B220" i="18"/>
  <c r="B219" i="18"/>
  <c r="B142" i="18"/>
  <c r="B169" i="18"/>
  <c r="B59" i="18"/>
  <c r="B65" i="18"/>
  <c r="B114" i="18"/>
  <c r="B113" i="18"/>
  <c r="B120" i="18"/>
  <c r="B261" i="18"/>
  <c r="AC314" i="18"/>
  <c r="B314" i="18" s="1"/>
  <c r="AC307" i="18"/>
  <c r="B307" i="18" s="1"/>
  <c r="AC313" i="18"/>
  <c r="B313" i="18" s="1"/>
  <c r="AC306" i="18"/>
  <c r="B306" i="18" s="1"/>
  <c r="AC310" i="18"/>
  <c r="B310" i="18" s="1"/>
  <c r="AC305" i="18"/>
  <c r="B305" i="18" s="1"/>
  <c r="AC315" i="18"/>
  <c r="B315" i="18" s="1"/>
  <c r="AC311" i="18"/>
  <c r="T311" i="18" s="1"/>
  <c r="AC308" i="18"/>
  <c r="B308" i="18" s="1"/>
  <c r="AC304" i="18"/>
  <c r="T304" i="18" s="1"/>
  <c r="AC316" i="18"/>
  <c r="B316" i="18" s="1"/>
  <c r="AC312" i="18"/>
  <c r="B312" i="18" s="1"/>
  <c r="AC309" i="18"/>
  <c r="B309" i="18" s="1"/>
  <c r="AC303" i="18"/>
  <c r="B303" i="18" s="1"/>
  <c r="AC302" i="18"/>
  <c r="T314" i="18" l="1"/>
  <c r="T312" i="18"/>
  <c r="T308" i="18"/>
  <c r="T315" i="18"/>
  <c r="T307" i="18"/>
  <c r="T310" i="18"/>
  <c r="T306" i="18"/>
  <c r="T309" i="18"/>
  <c r="B311" i="18"/>
  <c r="T303" i="18"/>
  <c r="T305" i="18"/>
  <c r="T316" i="18"/>
  <c r="T313" i="18"/>
  <c r="T302" i="18"/>
  <c r="B302" i="18"/>
  <c r="B304" i="18"/>
  <c r="G11" i="17"/>
  <c r="G12" i="17" s="1"/>
  <c r="AE32" i="17"/>
  <c r="AE33" i="17" s="1"/>
  <c r="B368" i="18"/>
  <c r="B355" i="18"/>
  <c r="B352" i="18"/>
  <c r="B358" i="18"/>
  <c r="B337" i="18"/>
  <c r="B356" i="18"/>
  <c r="B331" i="18"/>
  <c r="B348" i="18"/>
  <c r="B367" i="18"/>
  <c r="B328" i="18"/>
  <c r="B330" i="18"/>
  <c r="B339" i="18"/>
  <c r="B354" i="18"/>
  <c r="B336" i="18"/>
  <c r="B364" i="18"/>
  <c r="B329" i="18"/>
  <c r="B365" i="18"/>
  <c r="B347" i="18"/>
  <c r="B353" i="18"/>
  <c r="B333" i="18"/>
  <c r="B362" i="18"/>
  <c r="B345" i="18"/>
  <c r="B349" i="18"/>
  <c r="B363" i="18"/>
  <c r="B334" i="18"/>
  <c r="B338" i="18"/>
  <c r="B357" i="18"/>
  <c r="B340" i="18"/>
  <c r="B332" i="18"/>
  <c r="B343" i="18"/>
  <c r="B366" i="18"/>
  <c r="B361" i="18"/>
  <c r="B360" i="18"/>
  <c r="B335" i="18"/>
  <c r="B341" i="18"/>
  <c r="N11" i="17"/>
  <c r="O11" i="17"/>
  <c r="K11" i="17"/>
  <c r="H11" i="17"/>
  <c r="L11" i="17"/>
  <c r="B327" i="18"/>
  <c r="M11" i="17"/>
  <c r="P11" i="17"/>
  <c r="J11" i="17"/>
  <c r="I11" i="17"/>
  <c r="Q11" i="17"/>
  <c r="B351" i="18"/>
  <c r="B359" i="18"/>
  <c r="B342" i="18"/>
  <c r="B344" i="18"/>
  <c r="B350" i="18"/>
  <c r="B346" i="18"/>
  <c r="H12" i="17" l="1"/>
  <c r="I12" i="17" s="1"/>
  <c r="J12" i="17" s="1"/>
  <c r="K12" i="17" s="1"/>
  <c r="L12" i="17" s="1"/>
  <c r="M12" i="17" s="1"/>
  <c r="N12" i="17" s="1"/>
  <c r="O12" i="17" s="1"/>
  <c r="P12" i="17" s="1"/>
  <c r="Q12" i="17" s="1"/>
</calcChain>
</file>

<file path=xl/sharedStrings.xml><?xml version="1.0" encoding="utf-8"?>
<sst xmlns="http://schemas.openxmlformats.org/spreadsheetml/2006/main" count="11339" uniqueCount="898">
  <si>
    <t>SUBMISSION DTAE</t>
  </si>
  <si>
    <t>TRANSMITTAL NUMBER</t>
  </si>
  <si>
    <t>ENGINEER COMMENT DATE</t>
  </si>
  <si>
    <t>AECOM COMMENT</t>
  </si>
  <si>
    <t>DRAWING TYPE</t>
  </si>
  <si>
    <t>DESCRIPTION</t>
  </si>
  <si>
    <t>PLANNED DATE
 FOR SUBMISSION</t>
  </si>
  <si>
    <t>FORECAST DATE</t>
  </si>
  <si>
    <t>SUBCON REFERENCE</t>
  </si>
  <si>
    <t>DATE SUBMITTED</t>
  </si>
  <si>
    <t>DATE</t>
  </si>
  <si>
    <t>11</t>
  </si>
  <si>
    <t>20</t>
  </si>
  <si>
    <t>21</t>
  </si>
  <si>
    <t>25</t>
  </si>
  <si>
    <t>27</t>
  </si>
  <si>
    <t>28</t>
  </si>
  <si>
    <t>CURRENT STATUS OF THE DRAWING</t>
  </si>
  <si>
    <t>CODE 1</t>
  </si>
  <si>
    <t>CODE 2</t>
  </si>
  <si>
    <t>SUBMISSION DETAILS</t>
  </si>
  <si>
    <t>STATUS DETAILS</t>
  </si>
  <si>
    <t>---</t>
  </si>
  <si>
    <t>292</t>
  </si>
  <si>
    <t>ENGINEER TRANSMITTAL NUMBER</t>
  </si>
  <si>
    <t>CURRENT STATUS</t>
  </si>
  <si>
    <t>LATEST STATUS</t>
  </si>
  <si>
    <t>TOTAL QUANTITY</t>
  </si>
  <si>
    <t>SUBMITTED</t>
  </si>
  <si>
    <t>UNDER REVIEW</t>
  </si>
  <si>
    <t>S_DATE</t>
  </si>
  <si>
    <t>C_STATUS</t>
  </si>
  <si>
    <t>REJECTED</t>
  </si>
  <si>
    <t>REJECTED BY</t>
  </si>
  <si>
    <t>SUBMISSION WEEK</t>
  </si>
  <si>
    <t>TOTAL SUBM</t>
  </si>
  <si>
    <t>CUM REV 0</t>
  </si>
  <si>
    <t>CMA REV 0</t>
  </si>
  <si>
    <t>CMA REV &gt;0</t>
  </si>
  <si>
    <t>AREF_0</t>
  </si>
  <si>
    <t>ASUB_0</t>
  </si>
  <si>
    <t>JVREF_0</t>
  </si>
  <si>
    <t>JVC_0</t>
  </si>
  <si>
    <t>JVCD_0</t>
  </si>
  <si>
    <t>CMAC_0</t>
  </si>
  <si>
    <t>AREF_1</t>
  </si>
  <si>
    <t>ASUB_1</t>
  </si>
  <si>
    <t>JVREF_1</t>
  </si>
  <si>
    <t>JVC_1</t>
  </si>
  <si>
    <t>JVCD_1</t>
  </si>
  <si>
    <t>CMAC_1</t>
  </si>
  <si>
    <t>AREF_2</t>
  </si>
  <si>
    <t>ASUB_2</t>
  </si>
  <si>
    <t>JVREF_2</t>
  </si>
  <si>
    <t>JVC_2</t>
  </si>
  <si>
    <t>JVCD_2</t>
  </si>
  <si>
    <t>CMAC_2</t>
  </si>
  <si>
    <t>AREF_3</t>
  </si>
  <si>
    <t>ASUB_3</t>
  </si>
  <si>
    <t>JVREF_3</t>
  </si>
  <si>
    <t>JVC_3</t>
  </si>
  <si>
    <t>JVCD_3</t>
  </si>
  <si>
    <t>CMAC_3</t>
  </si>
  <si>
    <t>AREF_4</t>
  </si>
  <si>
    <t>ASUB_4</t>
  </si>
  <si>
    <t>JVREF_4</t>
  </si>
  <si>
    <t>JVC_4</t>
  </si>
  <si>
    <t>JVCD_4</t>
  </si>
  <si>
    <t>CMAC_4</t>
  </si>
  <si>
    <t>Submitted</t>
  </si>
  <si>
    <t>CMAC_5</t>
  </si>
  <si>
    <t>AREF_5</t>
  </si>
  <si>
    <t>ASUB_5</t>
  </si>
  <si>
    <t>JVREF_5</t>
  </si>
  <si>
    <t>JVC_5</t>
  </si>
  <si>
    <t>JVCD_5</t>
  </si>
  <si>
    <t>DWGNR</t>
  </si>
  <si>
    <t>CMAC_6</t>
  </si>
  <si>
    <t>AREF_6</t>
  </si>
  <si>
    <t>ASUB_6</t>
  </si>
  <si>
    <t>JVREF_6</t>
  </si>
  <si>
    <t>JVC_6</t>
  </si>
  <si>
    <t>JVCD_6</t>
  </si>
  <si>
    <t>REV 0
TO GO</t>
  </si>
  <si>
    <t>Data Date</t>
  </si>
  <si>
    <t>Cutoff</t>
  </si>
  <si>
    <t>W -12</t>
  </si>
  <si>
    <t>W -11</t>
  </si>
  <si>
    <t>W -10</t>
  </si>
  <si>
    <t>W -9</t>
  </si>
  <si>
    <t>W -8</t>
  </si>
  <si>
    <t>W -7</t>
  </si>
  <si>
    <t>W -6</t>
  </si>
  <si>
    <t>W -5</t>
  </si>
  <si>
    <t>W -4</t>
  </si>
  <si>
    <t>W -3</t>
  </si>
  <si>
    <t>W -2</t>
  </si>
  <si>
    <t>W -1</t>
  </si>
  <si>
    <t>This Week</t>
  </si>
  <si>
    <t>&gt;0</t>
  </si>
  <si>
    <t>Over</t>
  </si>
  <si>
    <t>11 Weeks</t>
  </si>
  <si>
    <t>10 Weeks</t>
  </si>
  <si>
    <t>9 Weeks</t>
  </si>
  <si>
    <t>8 Weeks</t>
  </si>
  <si>
    <t>7 Weeks</t>
  </si>
  <si>
    <t>6 Weeks</t>
  </si>
  <si>
    <t>5 Weeks</t>
  </si>
  <si>
    <t>4 Weeks</t>
  </si>
  <si>
    <t>3 Weeks</t>
  </si>
  <si>
    <t>2 Weeks</t>
  </si>
  <si>
    <t>Pending Review</t>
  </si>
  <si>
    <t>Cumulative</t>
  </si>
  <si>
    <t>APPROVED</t>
  </si>
  <si>
    <t>REV. 0 TO GO</t>
  </si>
  <si>
    <t>Rev Time Overdue (Avg)</t>
  </si>
  <si>
    <t>Q.ty Reviewed (or UR)</t>
  </si>
  <si>
    <t>THIS WEEK</t>
  </si>
  <si>
    <t>W -13</t>
  </si>
  <si>
    <t>W -14</t>
  </si>
  <si>
    <t>W -15</t>
  </si>
  <si>
    <t>W -16</t>
  </si>
  <si>
    <t>W -17</t>
  </si>
  <si>
    <t>W -18</t>
  </si>
  <si>
    <t>W -19</t>
  </si>
  <si>
    <t>W -20</t>
  </si>
  <si>
    <t>W -21</t>
  </si>
  <si>
    <t>W -22</t>
  </si>
  <si>
    <t>W -23</t>
  </si>
  <si>
    <t>W -24</t>
  </si>
  <si>
    <t>REV_TIME</t>
  </si>
  <si>
    <t>REV_OD</t>
  </si>
  <si>
    <t>C_DATE</t>
  </si>
  <si>
    <t>REVIEW TIME
(DAYS)</t>
  </si>
  <si>
    <t>REVIEW TIME
OVERDUE
DAYS</t>
  </si>
  <si>
    <t>DAYS_UR</t>
  </si>
  <si>
    <t>CMAC_7</t>
  </si>
  <si>
    <t>AREF_7</t>
  </si>
  <si>
    <t>ASUB_7</t>
  </si>
  <si>
    <t>JVREF_7</t>
  </si>
  <si>
    <t>JVC_7</t>
  </si>
  <si>
    <t>JVCD_7</t>
  </si>
  <si>
    <t>GENERAL</t>
  </si>
  <si>
    <t>BY2</t>
  </si>
  <si>
    <t>ATLAS DRAWING NUMBER</t>
  </si>
  <si>
    <t>ATLASDWGNR</t>
  </si>
  <si>
    <t>AIR CONDITIONING</t>
  </si>
  <si>
    <t>ARCHITECTURAL DRAWINGS</t>
  </si>
  <si>
    <t>ARCHITECTURE</t>
  </si>
  <si>
    <t>STRUCTURAL</t>
  </si>
  <si>
    <t>Drawing List</t>
  </si>
  <si>
    <t>ARCH</t>
  </si>
  <si>
    <t>GEN</t>
  </si>
  <si>
    <t>CCTV</t>
  </si>
  <si>
    <t>PGN</t>
  </si>
  <si>
    <t>CN</t>
  </si>
  <si>
    <t>LAST 4 DIGITS OF CONTRACT NO.</t>
  </si>
  <si>
    <t>PROGRAM NAME</t>
  </si>
  <si>
    <t>DISCIPLINE CODE</t>
  </si>
  <si>
    <t>DIC</t>
  </si>
  <si>
    <t>Y100</t>
  </si>
  <si>
    <t>Y300</t>
  </si>
  <si>
    <t>REV</t>
  </si>
  <si>
    <t>00</t>
  </si>
  <si>
    <t>REVISION</t>
  </si>
  <si>
    <t>LR</t>
  </si>
  <si>
    <t>SSA</t>
  </si>
  <si>
    <t>SQN</t>
  </si>
  <si>
    <t>SD</t>
  </si>
  <si>
    <t>SYSTEM</t>
  </si>
  <si>
    <t>SUB SYSTEM</t>
  </si>
  <si>
    <t>IFC DRAWING NUMBER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</si>
  <si>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</si>
  <si>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</si>
  <si>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</si>
  <si>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</si>
  <si>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</si>
  <si>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</si>
  <si>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</si>
  <si>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</si>
  <si>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</si>
  <si>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</si>
  <si>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</si>
  <si>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</si>
  <si>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</si>
  <si>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</si>
  <si>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</si>
  <si>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</si>
  <si>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</si>
  <si>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</si>
  <si>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</si>
  <si>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</si>
  <si>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</si>
  <si>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</si>
  <si>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</si>
  <si>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</si>
  <si>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</si>
  <si>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</si>
  <si>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</si>
  <si>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</si>
  <si>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</si>
  <si>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CIVIL</t>
  </si>
  <si>
    <t>Sys</t>
  </si>
  <si>
    <t>SubSystem</t>
  </si>
  <si>
    <t>12</t>
  </si>
  <si>
    <t>ENGINEER REFERENCE</t>
  </si>
  <si>
    <t>NDRC</t>
  </si>
  <si>
    <t>CODE 3</t>
  </si>
  <si>
    <t>MECHANICAL</t>
  </si>
  <si>
    <t>MCH</t>
  </si>
  <si>
    <t>Power and Lighting Trench Layout</t>
  </si>
  <si>
    <t>Manhole</t>
  </si>
  <si>
    <t>CCTV and Radar Trench Layout</t>
  </si>
  <si>
    <t>Electric Manhole</t>
  </si>
  <si>
    <t>Communication Trench Layout</t>
  </si>
  <si>
    <t>Survey Control Points</t>
  </si>
  <si>
    <t>Pilling Setting</t>
  </si>
  <si>
    <t>Pilling Layout</t>
  </si>
  <si>
    <t>Precast Manhole Typical</t>
  </si>
  <si>
    <t>Foundation Detail</t>
  </si>
  <si>
    <t>General</t>
  </si>
  <si>
    <t>Radar and Camera Pole</t>
  </si>
  <si>
    <t>STRUCTURE</t>
  </si>
  <si>
    <t xml:space="preserve">Precast Foundation Details </t>
  </si>
  <si>
    <t>Footing Detail</t>
  </si>
  <si>
    <t>HVAC LAYOUT</t>
  </si>
  <si>
    <t>CODE 4</t>
  </si>
  <si>
    <t>Barrier Fence</t>
  </si>
  <si>
    <t>UPS BASE STAND</t>
  </si>
  <si>
    <t>CODE 5</t>
  </si>
  <si>
    <t>Branch Duct bank connection</t>
  </si>
  <si>
    <t>Chain Link Fence Foundation</t>
  </si>
  <si>
    <t>CON REFERENCE</t>
  </si>
  <si>
    <t>Y000</t>
  </si>
  <si>
    <t>Security System</t>
  </si>
  <si>
    <t>Column1</t>
  </si>
  <si>
    <t>BUILDINGS NAME</t>
  </si>
  <si>
    <t>SACS</t>
  </si>
  <si>
    <t>ICT (SCN)</t>
  </si>
  <si>
    <t>COMMUNICATION (WDN, DAS)</t>
  </si>
  <si>
    <t>TV</t>
  </si>
  <si>
    <t>CLOCK</t>
  </si>
  <si>
    <t>LAN-ICT</t>
  </si>
  <si>
    <t>LAN-SECURITY</t>
  </si>
  <si>
    <t>DRAWING SCALE</t>
  </si>
  <si>
    <t>MTC</t>
  </si>
  <si>
    <t>23A25</t>
  </si>
  <si>
    <t>0000</t>
  </si>
  <si>
    <t>1:500</t>
  </si>
  <si>
    <t>1:100</t>
  </si>
  <si>
    <t>Y108</t>
  </si>
  <si>
    <t>Y307</t>
  </si>
  <si>
    <t>Y204</t>
  </si>
  <si>
    <t>Y211</t>
  </si>
  <si>
    <t>Y301</t>
  </si>
  <si>
    <t>N.T.S</t>
  </si>
  <si>
    <t>ADA-AUH0620022-1399-T100-DR-L0-P-1200-RB</t>
  </si>
  <si>
    <t>ADA-AUH0620022-1399-T100-DR-L0-P-1201-RB</t>
  </si>
  <si>
    <t>MTC-23A25-Y100-00L0-00P1-00001</t>
  </si>
  <si>
    <t>ADA-AUH0620022-1399-T100-DR-L0-P-1202-RB</t>
  </si>
  <si>
    <t>MTC-23A25-Y100-00L0-00P2-00002</t>
  </si>
  <si>
    <t>ADA-AUH0620022-1399-T100-DR-L0-P-1203-RB</t>
  </si>
  <si>
    <t>MTC-23A25-Y100-00L0-00P3-00003</t>
  </si>
  <si>
    <t>ADA-AUH0620022-1399-T100-DR-L0-P-1204-RB</t>
  </si>
  <si>
    <t>MTC-23A25-Y100-00L0-00P4-00004</t>
  </si>
  <si>
    <t>ADA-AUH0620022-1399-T100-DR-L0-P-1205-RB</t>
  </si>
  <si>
    <t>MTC-23A25-Y100-00L0-00P5-00005</t>
  </si>
  <si>
    <t>ADA-AUH0620022-1399-T100-DR-L0-P-1206-RB</t>
  </si>
  <si>
    <t>ADA-AUH0620022-1399-T100-DR-L0-P-1207-RB</t>
  </si>
  <si>
    <t>ADA-AUH0620022-1399-T100-DR-L0-P-1208-RB</t>
  </si>
  <si>
    <t>ADA-AUH0620022-1399-T100-DR-L0-P-1209-RB</t>
  </si>
  <si>
    <t>ADA-AUH0620022-1399-T100-DR-L0-P-1210-RB</t>
  </si>
  <si>
    <t>ADA-AUH0620022-1399-T100-DR-L0-P-1211-RB</t>
  </si>
  <si>
    <t>ADA-AUH0620022-1399-T100-DR-L0-P-1212-RB</t>
  </si>
  <si>
    <t>ADA-AUH0620022-1399-T100-DR-L0-P-1213-RB</t>
  </si>
  <si>
    <t>ADA-AUH0620022-1399-T100-DR-L0-P-1214-RB</t>
  </si>
  <si>
    <t>ADA-AUH0620022-1399-T100-DR-L0-P-1215-RB</t>
  </si>
  <si>
    <t>ADA-AUH0620022-1399-T100-DR-L0-P-1216-RB</t>
  </si>
  <si>
    <t>ADA-AUH0620022-1399-T100-DR-L0-P-1217-RB</t>
  </si>
  <si>
    <t>ADA-AUH0620022-1399-T100-DR-L0-P-1218-RB</t>
  </si>
  <si>
    <t>ADA-AUH0620022-1399-T100-DR-L1-P-1200-RB</t>
  </si>
  <si>
    <t>ADA-AUH0620022-1399-T100-DR-L1-P-1201-RB</t>
  </si>
  <si>
    <t>ADA-AUH0620022-1399-T100-DR-L2-P-1200-RB</t>
  </si>
  <si>
    <t>ADA-AUH0620022-1399-T100-DR-L2-P-1201-RB</t>
  </si>
  <si>
    <t>ADA-AUH0620022-1399-T100-DR-L2-P-1202-RB</t>
  </si>
  <si>
    <t>ADA-AUH0620022-1399-T100-DR-L2-P-1203-RB</t>
  </si>
  <si>
    <t>ADA-AUH0620022-1399-T100-DR-L2-P-1204-RB</t>
  </si>
  <si>
    <t>MTC-23A25-Y108-00L0-00P1-00001</t>
  </si>
  <si>
    <t>MTC-23A25-Y108-00L0-00P2-00002</t>
  </si>
  <si>
    <t>MTC-23A25-Y108-00L0-00P3-00003</t>
  </si>
  <si>
    <t>MTC-23A25-Y108-00L0-00P4-00004</t>
  </si>
  <si>
    <t>MTC-23A25-Y108-00L0-00P5-00005</t>
  </si>
  <si>
    <t>ADA-AUH0620022-1399-T100-DR-L0-P-1000-RB</t>
  </si>
  <si>
    <t xml:space="preserve">ICT (SCN) LAYOUTS - LEVEL 0 - OVERALL  </t>
  </si>
  <si>
    <t>ADA-AUH0620022-1399-T100-DR-L0-P-1001-RB</t>
  </si>
  <si>
    <t xml:space="preserve">ICT (SCN) LAYOUTS - LEVEL 0 - PART 01  </t>
  </si>
  <si>
    <t>ADA-AUH0620022-1399-T100-DR-L0-P-1002-RB</t>
  </si>
  <si>
    <t>ICT (SCN) LAYOUTS - LEVEL 0 - PART 02</t>
  </si>
  <si>
    <t>ADA-AUH0620022-1399-T100-DR-L0-P-1003-RB</t>
  </si>
  <si>
    <t>ICT (SCN) LAYOUTS - LEVEL 0 - PART 03</t>
  </si>
  <si>
    <t>ADA-AUH0620022-1399-T100-DR-L0-P-1004-RB</t>
  </si>
  <si>
    <t>ICT (SCN) LAYOUTS - LEVEL 0 - PART 04</t>
  </si>
  <si>
    <t>ADA-AUH0620022-1399-T100-DR-L0-P-1005-RB</t>
  </si>
  <si>
    <t>ICT (SCN) LAYOUTS - LEVEL 0 - PART 05</t>
  </si>
  <si>
    <t>ADA-AUH0620022-1399-T100-DR-L0-P-1006-RB</t>
  </si>
  <si>
    <t>ICT (SCN) LAYOUTS - LEVEL 0 - PART 06</t>
  </si>
  <si>
    <t>ADA-AUH0620022-1399-T100-DR-L0-P-1007-RB</t>
  </si>
  <si>
    <t>ICT (SCN) LAYOUTS - LEVEL 0 - PART 07</t>
  </si>
  <si>
    <t>ADA-AUH0620022-1399-T100-DR-L0-P-1008-RB</t>
  </si>
  <si>
    <t>ICT (SCN) LAYOUTS - LEVEL 0 - PART 08</t>
  </si>
  <si>
    <t>ADA-AUH0620022-1399-T100-DR-L0-P-1009-RB</t>
  </si>
  <si>
    <t>ICT (SCN) LAYOUTS - LEVEL 0 - PART 09</t>
  </si>
  <si>
    <t>ADA-AUH0620022-1399-T100-DR-L0-P-1010-RB</t>
  </si>
  <si>
    <t>ICT (SCN) LAYOUTS - LEVEL 0 - PART 10</t>
  </si>
  <si>
    <t>ADA-AUH0620022-1399-T100-DR-L0-P-1011-RB</t>
  </si>
  <si>
    <t>ICT (SCN) LAYOUTS - LEVEL 0 - PART 11</t>
  </si>
  <si>
    <t>ADA-AUH0620022-1399-T100-DR-L0-P-1012-RB</t>
  </si>
  <si>
    <t>ICT (SCN) LAYOUTS - LEVEL 0 - PART 12</t>
  </si>
  <si>
    <t>ADA-AUH0620022-1399-T100-DR-L0-P-1013-RB</t>
  </si>
  <si>
    <t>ICT (SCN) LAYOUTS - LEVEL 0 - PART 13</t>
  </si>
  <si>
    <t>ADA-AUH0620022-1399-T100-DR-L0-P-1014-RB</t>
  </si>
  <si>
    <t>ICT (SCN) LAYOUTS - LEVEL 0 - PART 14</t>
  </si>
  <si>
    <t>ADA-AUH0620022-1399-T100-DR-L0-P-1015-RB</t>
  </si>
  <si>
    <t>ICT (SCN) LAYOUTS - LEVEL 0 - PART 15</t>
  </si>
  <si>
    <t>ADA-AUH0620022-1399-T100-DR-L0-P-1016-RB</t>
  </si>
  <si>
    <t>ICT (SCN) LAYOUTS - LEVEL 0 - PART 16</t>
  </si>
  <si>
    <t>ADA-AUH0620022-1399-T100-DR-L0-P-1017-RB</t>
  </si>
  <si>
    <t>ICT (SCN) LAYOUTS - LEVEL 0 - PART 17</t>
  </si>
  <si>
    <t>ADA-AUH0620022-1399-T100-DR-L0-P-1018-RB</t>
  </si>
  <si>
    <t>ICT (SCN) LAYOUTS - LEVEL 0 - PART 18</t>
  </si>
  <si>
    <t>ADA-AUH0620022-1399-T100-DR-L1-P-1000-RB</t>
  </si>
  <si>
    <t>ICT (SCN) LAYOUTS - LEVEL 1 - OVERALL</t>
  </si>
  <si>
    <t>ADA-AUH0620022-1399-T100-DR-L1-P-1001-RB</t>
  </si>
  <si>
    <t>ICT (SCN) LAYOUTS - LEVEL 1 - PART 05</t>
  </si>
  <si>
    <t>ADA-AUH0620022-1399-T100-DR-L2-P-1000-RB</t>
  </si>
  <si>
    <t>ICT (SCN) LAYOUTS - LEVEL 2 - OVERALL</t>
  </si>
  <si>
    <t>ADA-AUH0620022-1399-T100-DR-L2-P-1001-RB</t>
  </si>
  <si>
    <t>ICT (SCN) LAYOUTS - LEVEL 2 - PART 03</t>
  </si>
  <si>
    <t>ADA-AUH0620022-1399-T100-DR-L2-P-1002-RB</t>
  </si>
  <si>
    <t>ICT (SCN) LAYOUTS - LEVEL 2 - PART 04</t>
  </si>
  <si>
    <t>ADA-AUH0620022-1399-T100-DR-L2-P-1003-RB</t>
  </si>
  <si>
    <t>ICT (SCN) LAYOUTS - LEVEL 2 - PART 05</t>
  </si>
  <si>
    <t>ADA-AUH0620022-1399-T100-DR-L2-P-1004-RB</t>
  </si>
  <si>
    <t>ICT (SCN) LAYOUTS - LEVEL 2 - PART 06</t>
  </si>
  <si>
    <t>ADA-AUH0620022-1399-T100-DR-L0-P-1100-RB</t>
  </si>
  <si>
    <t>COMMUNICATION (WDN, DAS) LAYOUTS - LEVEL 0 - OVERALL</t>
  </si>
  <si>
    <t>ADA-AUH0620022-1399-T100-DR-L0-P-1101-RB</t>
  </si>
  <si>
    <t>COMMUNICATION (WDN, DAS) LAYOUTS - LEVEL 0 - PART 01</t>
  </si>
  <si>
    <t>ADA-AUH0620022-1399-T100-DR-L0-P-1102-RB</t>
  </si>
  <si>
    <t>COMMUNICATION (WDN, DAS) LAYOUTS - LEVEL 0 - PART 02</t>
  </si>
  <si>
    <t>ADA-AUH0620022-1399-T100-DR-L0-P-1103-RB</t>
  </si>
  <si>
    <t>COMMUNICATION (WDN, DAS) LAYOUTS - LEVEL 0 - PART 03</t>
  </si>
  <si>
    <t>ADA-AUH0620022-1399-T100-DR-L0-P-1104-RB</t>
  </si>
  <si>
    <t>COMMUNICATION (WDN, DAS) LAYOUTS - LEVEL 0 - PART 04</t>
  </si>
  <si>
    <t>ADA-AUH0620022-1399-T100-DR-L0-P-1105-RB</t>
  </si>
  <si>
    <t>COMMUNICATION (WDN, DAS) LAYOUTS - LEVEL 0 - PART 05</t>
  </si>
  <si>
    <t>ADA-AUH0620022-1399-T100-DR-L0-P-1106-RB</t>
  </si>
  <si>
    <t>COMMUNICATION (WDN, DAS) LAYOUTS - LEVEL 0 - PART 06</t>
  </si>
  <si>
    <t>ADA-AUH0620022-1399-T100-DR-L0-P-1107-RB</t>
  </si>
  <si>
    <t>COMMUNICATION (WDN, DAS) LAYOUTS - LEVEL 0 - PART 07</t>
  </si>
  <si>
    <t>ADA-AUH0620022-1399-T100-DR-L0-P-1108-RB</t>
  </si>
  <si>
    <t>COMMUNICATION (WDN, DAS) LAYOUTS - LEVEL 0 - PART 08</t>
  </si>
  <si>
    <t>ADA-AUH0620022-1399-T100-DR-L0-P-1109-RB</t>
  </si>
  <si>
    <t>COMMUNICATION (WDN, DAS) LAYOUTS - LEVEL 0 - PART 09</t>
  </si>
  <si>
    <t>ADA-AUH0620022-1399-T100-DR-L0-P-1110-RB</t>
  </si>
  <si>
    <t>COMMUNICATION (WDN, DAS) LAYOUTS - LEVEL 0 - PART 10</t>
  </si>
  <si>
    <t>ADA-AUH0620022-1399-T100-DR-L0-P-1111-RB</t>
  </si>
  <si>
    <t>COMMUNICATION (WDN, DAS) LAYOUTS - LEVEL 0 - PART 11</t>
  </si>
  <si>
    <t>ADA-AUH0620022-1399-T100-DR-L0-P-1112-RB</t>
  </si>
  <si>
    <t>COMMUNICATION (WDN, DAS) LAYOUTS - LEVEL 0 - PART 12</t>
  </si>
  <si>
    <t>ADA-AUH0620022-1399-T100-DR-L0-P-1113-RB</t>
  </si>
  <si>
    <t>COMMUNICATION (WDN, DAS) LAYOUTS - LEVEL 0 - PART 13</t>
  </si>
  <si>
    <t>ADA-AUH0620022-1399-T100-DR-L0-P-1114-RB</t>
  </si>
  <si>
    <t>COMMUNICATION (WDN, DAS) LAYOUTS - LEVEL 0 - PART 14</t>
  </si>
  <si>
    <t>ADA-AUH0620022-1399-T100-DR-L0-P-1115-RB</t>
  </si>
  <si>
    <t>COMMUNICATION (WDN, DAS) LAYOUTS - LEVEL 0 - PART 15</t>
  </si>
  <si>
    <t>ADA-AUH0620022-1399-T100-DR-L0-P-1116-RB</t>
  </si>
  <si>
    <t>COMMUNICATION (WDN, DAS) LAYOUTS - LEVEL 0 - PART 16</t>
  </si>
  <si>
    <t>ADA-AUH0620022-1399-T100-DR-L0-P-1117-RB</t>
  </si>
  <si>
    <t>COMMUNICATION (WDN, DAS) LAYOUTS - LEVEL 0 - PART 17</t>
  </si>
  <si>
    <t>ADA-AUH0620022-1399-T100-DR-L0-P-1118-RB</t>
  </si>
  <si>
    <t>COMMUNICATION (WDN, DAS) LAYOUTS - LEVEL 0 - PART 18</t>
  </si>
  <si>
    <t>ADA-AUH0620022-1399-T100-DR-L1-P-1100-RB</t>
  </si>
  <si>
    <t>COMMUNICATION (WDN, DAS) LAYOUTS - LEVEL 1 - OVERALL</t>
  </si>
  <si>
    <t>ADA-AUH0620022-1399-T100-DR-L1-P-1101-RB</t>
  </si>
  <si>
    <t>COMMUNICATION (WDN, DAS) LAYOUTS - LEVEL 1 - PART 05</t>
  </si>
  <si>
    <t>ADA-AUH0620022-1399-T100-DR-L2-P-1100-RB</t>
  </si>
  <si>
    <t>COMMUNICATION (WDN, DAS) LAYOUTS - LEVEL 2 - OVERALL</t>
  </si>
  <si>
    <t>ADA-AUH0620022-1399-T100-DR-L2-P-1101-RB</t>
  </si>
  <si>
    <t>COMMUNICATION (WDN, DAS) LAYOUTS - LEVEL 2 - PART 03</t>
  </si>
  <si>
    <t>ADA-AUH0620022-1399-T100-DR-L2-P-1102-RB</t>
  </si>
  <si>
    <t>COMMUNICATION (WDN, DAS) LAYOUTS - LEVEL 2 - PART 04</t>
  </si>
  <si>
    <t>ADA-AUH0620022-1399-T100-DR-L2-P-1103-RB</t>
  </si>
  <si>
    <t>COMMUNICATION (WDN, DAS) LAYOUTS - LEVEL 2 - PART 05</t>
  </si>
  <si>
    <t>ADA-AUH0620022-1399-T100-DR-L2-P-1104-RB</t>
  </si>
  <si>
    <t>COMMUNICATION (WDN, DAS) LAYOUTS - LEVEL 2 - PART 06</t>
  </si>
  <si>
    <t>ADA-AUH0620022-1399-T100-DR-L0-P-1400-RA</t>
  </si>
  <si>
    <t>MEDIA HARDWARE TV LAYOUTS - LEVEL 0 - OVERALL</t>
  </si>
  <si>
    <t>ADA-AUH0620022-1399-T100-DR-L0-P-1401-RA</t>
  </si>
  <si>
    <t>MEDIA HARDWARE TV  LAYOUTS - LEVEL 0 - PART 01</t>
  </si>
  <si>
    <t>ADA-AUH0620022-1399-T100-DR-L0-P-1402-RA</t>
  </si>
  <si>
    <t>MEDIA HARDWARE TV  LAYOUTS - LEVEL 0 - PART 02</t>
  </si>
  <si>
    <t>ADA-AUH0620022-1399-T100-DR-L0-P-1403-RA</t>
  </si>
  <si>
    <t>MEDIA HARDWARE TV  LAYOUTS - LEVEL 0 - PART 03</t>
  </si>
  <si>
    <t>ADA-AUH0620022-1399-T100-DR-L0-P-1404-RA</t>
  </si>
  <si>
    <t>MEDIA HARDWARE TV  LAYOUTS - LEVEL 0 - PART 04</t>
  </si>
  <si>
    <t>ADA-AUH0620022-1399-T100-DR-L0-P-1405-RA</t>
  </si>
  <si>
    <t>MEDIA HARDWARE TV  LAYOUTS - LEVEL 0 - PART 05</t>
  </si>
  <si>
    <t>ADA-AUH0620022-1399-T100-DR-L0-P-1406-RA</t>
  </si>
  <si>
    <t>MEDIA HARDWARE TV  LAYOUTS - LEVEL 0 - PART 06</t>
  </si>
  <si>
    <t>ADA-AUH0620022-1399-T100-DR-L0-P-1407-RA</t>
  </si>
  <si>
    <t>MEDIA HARDWARE TV  LAYOUTS - LEVEL 0 - PART 07</t>
  </si>
  <si>
    <t>ADA-AUH0620022-1399-T100-DR-L0-P-1408-RA</t>
  </si>
  <si>
    <t>MEDIA HARDWARE TV  LAYOUTS - LEVEL 0 - PART 08</t>
  </si>
  <si>
    <t>ADA-AUH0620022-1399-T100-DR-L0-P-1409-RA</t>
  </si>
  <si>
    <t>MEDIA HARDWARE TV  LAYOUTS - LEVEL 0 - PART 09</t>
  </si>
  <si>
    <t>ADA-AUH0620022-1399-T100-DR-L0-P-1410-RA</t>
  </si>
  <si>
    <t>MEDIA HARDWARE TV  LAYOUTS - LEVEL 0 - PART 10</t>
  </si>
  <si>
    <t>ADA-AUH0620022-1399-T100-DR-L0-P-1411-RA</t>
  </si>
  <si>
    <t>MEDIA HARDWARE TV  LAYOUTS - LEVEL 0 - PART 11</t>
  </si>
  <si>
    <t>ADA-AUH0620022-1399-T100-DR-L0-P-1412-RA</t>
  </si>
  <si>
    <t>MEDIA HARDWARE TV  LAYOUTS - LEVEL 0 - PART 12</t>
  </si>
  <si>
    <t>ADA-AUH0620022-1399-T100-DR-L0-P-1413-RA</t>
  </si>
  <si>
    <t>MEDIA HARDWARE TV  LAYOUTS - LEVEL 0 - PART 13</t>
  </si>
  <si>
    <t>ADA-AUH0620022-1399-T100-DR-L0-P-1414-RA</t>
  </si>
  <si>
    <t>MEDIA HARDWARE TV  LAYOUTS - LEVEL 0 - PART 14</t>
  </si>
  <si>
    <t>ADA-AUH0620022-1399-T100-DR-L0-P-1415-RA</t>
  </si>
  <si>
    <t>MEDIA HARDWARE TV  LAYOUTS - LEVEL 0 - PART 15</t>
  </si>
  <si>
    <t>ADA-AUH0620022-1399-T100-DR-L0-P-1416-RA</t>
  </si>
  <si>
    <t>MEDIA HARDWARE TV  LAYOUTS - LEVEL 0 - PART 16</t>
  </si>
  <si>
    <t>ADA-AUH0620022-1399-T100-DR-L0-P-1417-RA</t>
  </si>
  <si>
    <t>MEDIA HARDWARE TV  LAYOUTS - LEVEL 0 - PART 17</t>
  </si>
  <si>
    <t>ADA-AUH0620022-1399-T100-DR-L0-P-1418-RA</t>
  </si>
  <si>
    <t>MEDIA HARDWARE TV  LAYOUTS - LEVEL 0 - PART 18</t>
  </si>
  <si>
    <t>ADA-AUH0620022-1399-T100-DR-L1-P-1400-RA</t>
  </si>
  <si>
    <t>MEDIA HARDWARE TV LAYOUTS - LEVEL 1 - OVERALL</t>
  </si>
  <si>
    <t>ADA-AUH0620022-1399-T100-DR-L1-P-1401-RA</t>
  </si>
  <si>
    <t>ADA-AUH0620022-1399-T100-DR-L2-P-1400-RA</t>
  </si>
  <si>
    <t>MEDIA HARDWARE TV LAYOUTS - LEVEL 2 - OVERALL</t>
  </si>
  <si>
    <t>ADA-AUH0620022-1399-T100-DR-L2-P-1401-RA</t>
  </si>
  <si>
    <t>MEDIA HARDWARE TV LAYOUTS - LEVEL 2 - PART 03</t>
  </si>
  <si>
    <t>ADA-AUH0620022-1399-T100-DR-L2-P-1402-RA</t>
  </si>
  <si>
    <t>MEDIA HARDWARE TV LAYOUTS - LEVEL 2 - PART 04</t>
  </si>
  <si>
    <t>ADA-AUH0620022-1399-T100-DR-L2-P-1403-RA</t>
  </si>
  <si>
    <t>MEDIA HARDWARE TV LAYOUTS - LEVEL 2 - PART 05</t>
  </si>
  <si>
    <t>ADA-AUH0620022-1399-T100-DR-L2-P-1404-RA</t>
  </si>
  <si>
    <t>MEDIA HARDWARE TV LAYOUTS - LEVEL 2 - PART 06</t>
  </si>
  <si>
    <t>MEDIA HARDWARE CLOCK LAYOUTS - LEVEL 0 - OVERALL</t>
  </si>
  <si>
    <t>MEDIA HARDWARE CLOCK LAYOUTS - LEVEL 0 - PART 01</t>
  </si>
  <si>
    <t>MEDIA HARDWARE CLOCK LAYOUTS - LEVEL 0 - PART 02</t>
  </si>
  <si>
    <t>MEDIA HARDWARE CLOCK LAYOUTS - LEVEL 0 - PART 03</t>
  </si>
  <si>
    <t>MEDIA HARDWARE CLOCK LAYOUTS - LEVEL 0 - PART 04</t>
  </si>
  <si>
    <t>MEDIA HARDWARE CLOCK LAYOUTS - LEVEL 0 - PART 05</t>
  </si>
  <si>
    <t>MEDIA HARDWARE CLOCK LAYOUTS - LEVEL 0 - PART 06</t>
  </si>
  <si>
    <t>MEDIA HARDWARE CLOCK LAYOUTS - LEVEL 0 - PART 07</t>
  </si>
  <si>
    <t>MEDIA HARDWARE CLOCK LAYOUTS - LEVEL 0 - PART 08</t>
  </si>
  <si>
    <t>MEDIA HARDWARE CLOCK LAYOUTS - LEVEL 0 - PART 09</t>
  </si>
  <si>
    <t>MEDIA HARDWARE CLOCK LAYOUTS - LEVEL 0 - PART 10</t>
  </si>
  <si>
    <t>MEDIA HARDWARE CLOCK LAYOUTS - LEVEL 0 - PART 11</t>
  </si>
  <si>
    <t>MEDIA HARDWARE CLOCK LAYOUTS - LEVEL 0 - PART 12</t>
  </si>
  <si>
    <t>MEDIA HARDWARE CLOCK LAYOUTS - LEVEL 0 - PART 13</t>
  </si>
  <si>
    <t>MEDIA HARDWARE CLOCK LAYOUTS - LEVEL 0 - PART 14</t>
  </si>
  <si>
    <t>MEDIA HARDWARE CLOCK LAYOUTS - LEVEL 0 - PART 15</t>
  </si>
  <si>
    <t>MEDIA HARDWARE CLOCK LAYOUTS - LEVEL 0 - PART 16</t>
  </si>
  <si>
    <t>MEDIA HARDWARE CLOCK LAYOUTS - LEVEL 0 - PART 17</t>
  </si>
  <si>
    <t>MEDIA HARDWARE CLOCK LAYOUTS - LEVEL 0 - PART 18</t>
  </si>
  <si>
    <t>MEDIA HARDWARE CLOCK LAYOUTS - LEVEL 1 - OVERALL</t>
  </si>
  <si>
    <t>MEDIA HARDWARE CLOCK LAYOUTS - LEVEL 2 - OVERALL</t>
  </si>
  <si>
    <t>MEDIA HARDWARE CLOCK LAYOUTS - LEVEL 2 - PART 03</t>
  </si>
  <si>
    <t>MEDIA HARDWARE CLOCK LAYOUTS - LEVEL 2 - PART 04</t>
  </si>
  <si>
    <t>MEDIA HARDWARE CLOCK LAYOUTS - LEVEL 2 - PART 05</t>
  </si>
  <si>
    <t>MEDIA HARDWARE CLOCK LAYOUTS - LEVEL 2 - PART 06</t>
  </si>
  <si>
    <t>ICT RACK LAYOUT IN TR-01</t>
  </si>
  <si>
    <t>ICT RACK LAYOUT IN TR-02</t>
  </si>
  <si>
    <t>ICT RACK LAYOUT IN TR-03</t>
  </si>
  <si>
    <t>ICT RACK LAYOUT IN TR-04</t>
  </si>
  <si>
    <t>ICT RACK LAYOUT IN TR-05</t>
  </si>
  <si>
    <t>ICT RACK LAYOUT IN TR-06</t>
  </si>
  <si>
    <t>ICT RACK LAYOUT IN TR-07</t>
  </si>
  <si>
    <t>ICT RACK LAYOUT IN SER-01</t>
  </si>
  <si>
    <t>ICT RACK LAYOUT IN MHS-01</t>
  </si>
  <si>
    <t>ICT RACK LAYOUT IN BD-01</t>
  </si>
  <si>
    <t>ICT RACK LAYOUT IN MHS-02</t>
  </si>
  <si>
    <t>ICT RACK LAYOUT IN BD-02</t>
  </si>
  <si>
    <t>SECURITY RACK LAYOUT IN TR-01</t>
  </si>
  <si>
    <t>SECURITY RACK LAYOUT IN TR-02</t>
  </si>
  <si>
    <t>SECURITY RACK LAYOUT IN TR-03</t>
  </si>
  <si>
    <t>SECURITY RACK LAYOUT IN TR-04</t>
  </si>
  <si>
    <t>SECURITY RACK LAYOUT IN TR-05</t>
  </si>
  <si>
    <t>SECURITY RACK LAYOUT IN TR-06</t>
  </si>
  <si>
    <t>SECURITY RACK LAYOUT IN TR-07</t>
  </si>
  <si>
    <t>SECURITY RACK LAYOUT IN SER-01</t>
  </si>
  <si>
    <t>SECURITY RACK LAYOUT IN MHS-01</t>
  </si>
  <si>
    <t>SECURITY RACK LAYOUT IN BD-01</t>
  </si>
  <si>
    <t>SECURITY RACK LAYOUT IN MHS-02</t>
  </si>
  <si>
    <t>SECURITY RACK LAYOUT IN BD-02</t>
  </si>
  <si>
    <t>ADA-AUH0620022-1393-T100-DR-L0-P-2000-RB</t>
  </si>
  <si>
    <t>EMCT-TECHNICAL BLOCK-EAST-ICT (SCN) LAYOUTS - LEVEL 0</t>
  </si>
  <si>
    <t>EMCT-TECHNICAL BLOCK-EAST-COMMUNICATION (WDN, DAS) LAYOUTS - LEVEL 0</t>
  </si>
  <si>
    <t>EMCT-TECHNICAL BLOCK-EAST - ICT RACK LAYOUT IN TR-04</t>
  </si>
  <si>
    <t>EMCT-TECHNICAL BLOCK-EAST - SECURITY RACK LAYOUT IN TR-04</t>
  </si>
  <si>
    <t>ADA-AUH0620022-1394-T100-DR-L0-P-3000-RB</t>
  </si>
  <si>
    <t>EMCT-TECHNICAL BLOCK-NORTH-ICT (SCN) LAYOUTS - LEVEL 0</t>
  </si>
  <si>
    <t>EMCT-TECHNICAL BLOCK-NORTH-COMMUNICATION (WDN, DAS) LAYOUTS - LEVEL 0</t>
  </si>
  <si>
    <t>EMCT-TECHNICAL BLOCK-NORTH - ICT RACK LAYOUT IN TR-10</t>
  </si>
  <si>
    <t>EMCT-TECHNICAL BLOCK-NORTH - SECURITY RACK LAYOUT IN TR-10</t>
  </si>
  <si>
    <t>ADA-AUH0620022-1395-T100-DR-L0-P-4002-RB</t>
  </si>
  <si>
    <t>ADA-AUH0620022-1395-T100-DR-L0-P-4000-RB</t>
  </si>
  <si>
    <t>EMCT-TECHNICAL BLOCK-WEST-ICT (SCN) LAYOUTS - LEVEL 0</t>
  </si>
  <si>
    <t>ADA-AUH0620022-1395-T100-DR-L0-P-4001-RB</t>
  </si>
  <si>
    <t>EMCT-TECHNICAL BLOCK-WEST-COMMUNICATION (WDN, DAS) LAYOUTS - LEVEL 0</t>
  </si>
  <si>
    <t>EMCT-TECHNICAL BLOCK-WEST - ICT RACK LAYOUT IN TR-09</t>
  </si>
  <si>
    <t>EMCT-TECHNICAL BLOCK-WEST - SECURITY RACK LAYOUT IN TR-09</t>
  </si>
  <si>
    <t>ADA-AUH0620022-1396-T100-DR-L0-P-6000-RB</t>
  </si>
  <si>
    <t>EMCT-TYPICAL GUARD HOUSE-ICT (SCN) LAYOUTS - LEVEL 0</t>
  </si>
  <si>
    <t>EMCT-TYPICAL GUARD HOUSE-COMMUNICATION (WDN, DAS) LAYOUTS - LEVEL 0</t>
  </si>
  <si>
    <t>EMCT-TYPICAL GUARD HOUSE-MEDIA HARDWARE CLOCK LAYOUTS - LEVEL 0</t>
  </si>
  <si>
    <t>ADA-AUH0620022-1397-T100-DR-L0-P-7000-RB</t>
  </si>
  <si>
    <t>EMCT-VISITOR MANAGEMENT CENTER-ICT (SCN) LAYOUTS - LEVEL 0</t>
  </si>
  <si>
    <t>EMCT-VISITOR MANAGEMENT CENTER-COMMUNICATION (WDN, DAS) LAYOUTS - LEVEL 0</t>
  </si>
  <si>
    <t>EMCT-VISITOR MANAGEMENT CENTER-MEDIA HARDWARE CLOCK LAYOUTS - LEVEL 0</t>
  </si>
  <si>
    <t>EMCT-VISITOR MANAGEMENT CENTER-MEDIA HARDWARE TV LAYOUTS - LEVEL 0</t>
  </si>
  <si>
    <t>ADA-AUH0620022-1401-T100-DR-L0-P-8000-RB</t>
  </si>
  <si>
    <t>EMCT-WASTE MANAGEMENT-ICT (SCN) LAYOUTS - LEVEL 0</t>
  </si>
  <si>
    <t>ADA-AUH0620022-1402-T100-DR-L0-P-5000-RB</t>
  </si>
  <si>
    <t>EMCT-TYPICAL CHARGING STATION-ICT (SCN) LAYOUTS - LEVEL 0</t>
  </si>
  <si>
    <t>ADA-AUH0620022-L18-T100-DR-P-1200-RB</t>
  </si>
  <si>
    <t>ADA-AUH0620022-L19-T100-DR-P-1201-RB</t>
  </si>
  <si>
    <t>ADA-AUH0620022-M17-T100-DR-P-1202-RB</t>
  </si>
  <si>
    <t>ADA-AUH0620022-M18-T100-DR-P-1203-RB</t>
  </si>
  <si>
    <t>ADA-AUH0620022-M19-T100-DR-P-1204-RB</t>
  </si>
  <si>
    <t>EMCT-EXTERNAL-ICT (SCN) LAYOUTS - OVERALL</t>
  </si>
  <si>
    <t>ADA-AUH0620022-L18-T100-DR-P-1000-RB</t>
  </si>
  <si>
    <t>EMCT-EXTERNAL-ICT (SCN) LAYOUTS - L18</t>
  </si>
  <si>
    <t>ADA-AUH0620022-L19-T100-DR-P-1001-RB</t>
  </si>
  <si>
    <t>EMCT-EXTERNAL-ICT (SCN) LAYOUTS - L19</t>
  </si>
  <si>
    <t>ADA-AUH0620022-M17-T100-DR-P-1002-RB</t>
  </si>
  <si>
    <t>EMCT-EXTERNAL-ICT (SCN) LAYOUTS - M17</t>
  </si>
  <si>
    <t>ADA-AUH0620022-M18-T100-DR-P-1003-RB</t>
  </si>
  <si>
    <t>EMCT-EXTERNAL-ICT (SCN) LAYOUTS - M18</t>
  </si>
  <si>
    <t>ADA-AUH0620022-M19-T100-DR-P-1004-RB</t>
  </si>
  <si>
    <t>EMCT-EXTERNAL-ICT (SCN) LAYOUTS - M19</t>
  </si>
  <si>
    <t>CCTV TYPICAL</t>
  </si>
  <si>
    <t>SACS TYPICAL</t>
  </si>
  <si>
    <t>SCHAMATICS</t>
  </si>
  <si>
    <t>Project Name</t>
  </si>
  <si>
    <t>Constuction of East Midfiled Cargo Terminal Facility at ZIA</t>
  </si>
  <si>
    <t>Contract No</t>
  </si>
  <si>
    <t xml:space="preserve">Clinet </t>
  </si>
  <si>
    <t>ADA</t>
  </si>
  <si>
    <t>Sub Contractor</t>
  </si>
  <si>
    <t>ATLAS SECURITY</t>
  </si>
  <si>
    <t>Contractor</t>
  </si>
  <si>
    <t>RAQ Contracting Co LLC</t>
  </si>
  <si>
    <t>ADAC/025/2023</t>
  </si>
  <si>
    <t>C000</t>
  </si>
  <si>
    <t>Duct Layout</t>
  </si>
  <si>
    <t>Civil</t>
  </si>
  <si>
    <t>New Relocation of R2 AWFON Duct Layout (Sheet 01 of 02)</t>
  </si>
  <si>
    <t>New Relocation of R2 AWFON Duct Layout (Sheet 02 of 02)</t>
  </si>
  <si>
    <t>SDS-23A25-C000-0001-00</t>
  </si>
  <si>
    <t>SECURITY SYSTEM (CCTV) LAYOUTS - LEVEL 0 - OVERALL</t>
  </si>
  <si>
    <t>SECURITY SYSTEM (CCTV) LAYOUTS - LEVEL 0 - PART 01</t>
  </si>
  <si>
    <t>SECURITY SYSTEM (CCTV) LAYOUTS - LEVEL 0 - PART 02</t>
  </si>
  <si>
    <t>SECURITY SYSTEM (CCTV) LAYOUTS - LEVEL 0 - PART 03</t>
  </si>
  <si>
    <t>SECURITY SYSTEM (CCTV) LAYOUTS - LEVEL 0 - PART 04</t>
  </si>
  <si>
    <t>SECURITY SYSTEM (CCTV) LAYOUTS - LEVEL 0 - PART 05</t>
  </si>
  <si>
    <t>SECURITY SYSTEM (CCTV) LAYOUTS - LEVEL 0 - PART 06</t>
  </si>
  <si>
    <t>SECURITY SYSTEM (CCTV) LAYOUTS - LEVEL 0 - PART 07</t>
  </si>
  <si>
    <t>SECURITY SYSTEM (CCTV) LAYOUTS - LEVEL 0 - PART 08</t>
  </si>
  <si>
    <t>SECURITY SYSTEM (CCTV) LAYOUTS - LEVEL 0 - PART 09</t>
  </si>
  <si>
    <t>SECURITY SYSTEM (CCTV) LAYOUTS - LEVEL 0 - PART 10</t>
  </si>
  <si>
    <t>SECURITY SYSTEM (CCTV) LAYOUTS - LEVEL 0 - PART 11</t>
  </si>
  <si>
    <t>SECURITY SYSTEM (CCTV) LAYOUTS - LEVEL 0 - PART 12</t>
  </si>
  <si>
    <t>SECURITY SYSTEM (CCTV) LAYOUTS - LEVEL 0 - PART 13</t>
  </si>
  <si>
    <t>SECURITY SYSTEM (CCTV) LAYOUTS - LEVEL 0 - PART 14</t>
  </si>
  <si>
    <t>SECURITY SYSTEM (CCTV) LAYOUTS - LEVEL 0 - PART 15</t>
  </si>
  <si>
    <t>SECURITY SYSTEM (CCTV) LAYOUTS - LEVEL 0 - PART 16</t>
  </si>
  <si>
    <t>SECURITY SYSTEM (CCTV) LAYOUTS - LEVEL 0 - PART 17</t>
  </si>
  <si>
    <t>SECURITY SYSTEM (CCTV) LAYOUTS - LEVEL 0 - PART 18</t>
  </si>
  <si>
    <t>SECURITY SYSTEM (CCTV) LAYOUTS - LEVEL 1 - OVERALL</t>
  </si>
  <si>
    <t>SECURITY SYSTEM (CCTV) LAYOUTS - LEVEL 1 - PART 05</t>
  </si>
  <si>
    <t>SECURITY SYSTEM (CCTV) LAYOUTS - LEVEL 2 - OVERALL</t>
  </si>
  <si>
    <t>SECURITY SYSTEM (CCTV) LAYOUTS - LEVEL 2 - PART 03</t>
  </si>
  <si>
    <t>SECURITY SYSTEM (CCTV) LAYOUTS - LEVEL 2 - PART 04</t>
  </si>
  <si>
    <t>SECURITY SYSTEM (CCTV) LAYOUTS - LEVEL 2 - PART 05</t>
  </si>
  <si>
    <t>SECURITY SYSTEM (CCTV) LAYOUTS - LEVEL 2 - PART 06</t>
  </si>
  <si>
    <t>EMCT-TECHNICAL BLOCK-EAST-SECURITY SYSTEM (CCTV) LAYOUTS - LEVEL 0</t>
  </si>
  <si>
    <t>EMCT-TECHNICAL BLOCK-NORTH-SECURITY SYSTEM (CCTV) LAYOUTS - LEVEL 0</t>
  </si>
  <si>
    <t>EMCT-TECHNICAL BLOCK-WEST-SECURITY SYSTEM (CCTV) LAYOUTS - LEVEL 0</t>
  </si>
  <si>
    <t>EMCT-VISITOR MANAGEMENT CENTER-SECURITY SYSTEM (CCTV) LAYOUTS - LEVEL 0</t>
  </si>
  <si>
    <t>EMCT-WASTE MANAGEMENT-SECURITY SYSTEM (CCTV) LAYOUTS - LEVEL 0</t>
  </si>
  <si>
    <t>EMCT-TYPICAL CHARGING STATION-SECURITY SYSTEM (CCTV) LAYOUTS - LEVEL 0</t>
  </si>
  <si>
    <t>EMCT-EXTERNAL-SECURITY SYSTEM (CCTV) LAYOUTS - OVERALL</t>
  </si>
  <si>
    <t>EMCT-EXTERNAL-SECURITY SYSTEM (CCTV) LAYOUTS - L18</t>
  </si>
  <si>
    <t>EMCT-EXTERNAL-SECURITY SYSTEM (CCTV) LAYOUTS - L19</t>
  </si>
  <si>
    <t>EMCT-EXTERNAL-SECURITY SYSTEM (CCTV) LAYOUTS - M17</t>
  </si>
  <si>
    <t>EMCT-EXTERNAL-SECURITY SYSTEM (CCTV) LAYOUTS - M18</t>
  </si>
  <si>
    <t>EMCT-EXTERNAL-SECURITY SYSTEM (CCTV) LAYOUTS - M19</t>
  </si>
  <si>
    <t>SECURITY SYSTEM (SACS) LAYOUTS - LEVEL 0 - OVERALL</t>
  </si>
  <si>
    <t>SECURITY SYSTEM (SACS) LAYOUTS - LEVEL 0 - PART 01</t>
  </si>
  <si>
    <t>SECURITY SYSTEM (SACS) LAYOUTS - LEVEL 0 - PART 02</t>
  </si>
  <si>
    <t>SECURITY SYSTEM (SACS) LAYOUTS - LEVEL 0 - PART 03</t>
  </si>
  <si>
    <t>SECURITY SYSTEM (SACS) LAYOUTS - LEVEL 0 - PART 04</t>
  </si>
  <si>
    <t>SECURITY SYSTEM (SACS) LAYOUTS - LEVEL 0 - PART 05</t>
  </si>
  <si>
    <t>SECURITY SYSTEM (SACS) LAYOUTS - LEVEL 0 - PART 06</t>
  </si>
  <si>
    <t>SECURITY SYSTEM (SACS) LAYOUTS - LEVEL 0 - PART 07</t>
  </si>
  <si>
    <t>SECURITY SYSTEM (SACS) LAYOUTS - LEVEL 0 - PART 08</t>
  </si>
  <si>
    <t>SECURITY SYSTEM (SACS) LAYOUTS - LEVEL 0 - PART 09</t>
  </si>
  <si>
    <t>SECURITY SYSTEM (SACS) LAYOUTS - LEVEL 0 - PART 10</t>
  </si>
  <si>
    <t>SECURITY SYSTEM (SACS) LAYOUTS - LEVEL 0 - PART 11</t>
  </si>
  <si>
    <t>SECURITY SYSTEM (SACS) LAYOUTS - LEVEL 0 - PART 12</t>
  </si>
  <si>
    <t>SECURITY SYSTEM (SACS) LAYOUTS - LEVEL 0 - PART 13</t>
  </si>
  <si>
    <t>SECURITY SYSTEM (SACS) LAYOUTS - LEVEL 0 - PART 14</t>
  </si>
  <si>
    <t>SECURITY SYSTEM (SACS) LAYOUTS - LEVEL 0 - PART 15</t>
  </si>
  <si>
    <t>SECURITY SYSTEM (SACS) LAYOUTS - LEVEL 0 - PART 16</t>
  </si>
  <si>
    <t>SECURITY SYSTEM (SACS) LAYOUTS - LEVEL 0 - PART 17</t>
  </si>
  <si>
    <t>SECURITY SYSTEM (SACS) LAYOUTS - LEVEL 0 - PART 18</t>
  </si>
  <si>
    <t>SECURITY SYSTEM (SACS) LAYOUTS - LEVEL 1 - OVERALL</t>
  </si>
  <si>
    <t>SECURITY SYSTEM (SACS) LAYOUTS - LEVEL 1 - PART 05</t>
  </si>
  <si>
    <t>SECURITY SYSTEM (SACS) LAYOUTS - LEVEL 2 - OVERALL</t>
  </si>
  <si>
    <t>SECURITY SYSTEM (SACS) LAYOUTS - LEVEL 2 - PART 03</t>
  </si>
  <si>
    <t>SECURITY SYSTEM (SACS) LAYOUTS - LEVEL 2 - PART 04</t>
  </si>
  <si>
    <t>SECURITY SYSTEM (SACS) LAYOUTS - LEVEL 2 - PART 05</t>
  </si>
  <si>
    <t>SECURITY SYSTEM (SACS) LAYOUTS - LEVEL 2 - PART 06</t>
  </si>
  <si>
    <t>EMCT-TECHNICAL BLOCK-EAST-SECURITY SYSTEM (SACS) LAYOUTS - LEVEL 0</t>
  </si>
  <si>
    <t>EMCT-TECHNICAL BLOCK-WEST-SECURITY SYSTEM (SACS) LAYOUTS - LEVEL 0</t>
  </si>
  <si>
    <t>Revision 00</t>
  </si>
  <si>
    <t>Revision 01</t>
  </si>
  <si>
    <t>Revision 02</t>
  </si>
  <si>
    <t>Revision 03</t>
  </si>
  <si>
    <t>Revision 04</t>
  </si>
  <si>
    <t>Revision 05</t>
  </si>
  <si>
    <t>Revision 06</t>
  </si>
  <si>
    <t>Revision 07</t>
  </si>
  <si>
    <t>SDS-23A25-Y100-0002-00</t>
  </si>
  <si>
    <t>SDS-23A25-Y100-0001-00</t>
  </si>
  <si>
    <t>Code 4</t>
  </si>
  <si>
    <t>Camera Layout</t>
  </si>
  <si>
    <t>EMCT Building Temporary Airside Landside Fence Shifting-Proposed Cameras Layout</t>
  </si>
  <si>
    <t>EMCT Building Temporary Airside Landside Fence Shifting-Proposed Lighting Layout</t>
  </si>
  <si>
    <t>SDS-23A25-C000-0002-00</t>
  </si>
  <si>
    <t>Lighting Layout</t>
  </si>
  <si>
    <t>SDS-23A25-C000-0003-00</t>
  </si>
  <si>
    <t>L000</t>
  </si>
  <si>
    <t>L001</t>
  </si>
  <si>
    <t>L002</t>
  </si>
  <si>
    <t>LEVEL</t>
  </si>
  <si>
    <t>AREA CODE</t>
  </si>
  <si>
    <t>PART/SECTOR/SEQUENCE NO.</t>
  </si>
  <si>
    <t>EMCT-BUILDING 1399</t>
  </si>
  <si>
    <t>EMCT-TECHNICAL BLOCK-EAST 1393</t>
  </si>
  <si>
    <t>EMCT-TECHNICAL BLOCK-NORTH 1394</t>
  </si>
  <si>
    <t>EMCT-TECHNICAL BLOCK-WEST 1395</t>
  </si>
  <si>
    <t>EMCT-TYPICAL GUARD HOUSE 1396</t>
  </si>
  <si>
    <t>EMCT-VISITOR MANAGEMENT CENTER 1397</t>
  </si>
  <si>
    <t>EMCT-WASTE MANAGEMENT 1401</t>
  </si>
  <si>
    <t>EMCT-TYPICAL CHARGING STATION 1402</t>
  </si>
  <si>
    <t>EMCT-EXTERNAL 1399</t>
  </si>
  <si>
    <t>03001</t>
  </si>
  <si>
    <t>04001</t>
  </si>
  <si>
    <t>05001</t>
  </si>
  <si>
    <t>06001</t>
  </si>
  <si>
    <t>01001</t>
  </si>
  <si>
    <t>02001</t>
  </si>
  <si>
    <t>07001</t>
  </si>
  <si>
    <t>08001</t>
  </si>
  <si>
    <t>09001</t>
  </si>
  <si>
    <t>10001</t>
  </si>
  <si>
    <t>11001</t>
  </si>
  <si>
    <t>12001</t>
  </si>
  <si>
    <t>13001</t>
  </si>
  <si>
    <t>14001</t>
  </si>
  <si>
    <t>15001</t>
  </si>
  <si>
    <t>16001</t>
  </si>
  <si>
    <t>17001</t>
  </si>
  <si>
    <t>18001</t>
  </si>
  <si>
    <t>08002</t>
  </si>
  <si>
    <t>18002</t>
  </si>
  <si>
    <t>18003</t>
  </si>
  <si>
    <t>09002</t>
  </si>
  <si>
    <t>11002</t>
  </si>
  <si>
    <t>06002</t>
  </si>
  <si>
    <t>16002</t>
  </si>
  <si>
    <t>18004</t>
  </si>
  <si>
    <t>07002</t>
  </si>
  <si>
    <t>14002</t>
  </si>
  <si>
    <t>01002</t>
  </si>
  <si>
    <t>08003</t>
  </si>
  <si>
    <t>08004</t>
  </si>
  <si>
    <t>18005</t>
  </si>
  <si>
    <t>18006</t>
  </si>
  <si>
    <t>SECURITY SYSTEM (SACS) EQUIPMENT SCHEDULE LAYOUTS LEVEL 0 - SHEET 01</t>
  </si>
  <si>
    <t>SECURITY SYSTEM (SACS) EQUIPMENT SCHEDULE LAYOUTS LEVEL 0 - SHEET 02</t>
  </si>
  <si>
    <t>SECURITY SYSTEM (SACS) EQUIPMENT SCHEDULE LAYOUTS LEVEL 0 - SHEET 03</t>
  </si>
  <si>
    <t>SECURITY SYSTEM (CCTV) LAYOUTS - LEVEL 2 - PART 12</t>
  </si>
  <si>
    <t>ADA-AUH0620022-1399-T100-DR-L2-P-1205-RB</t>
  </si>
  <si>
    <t>SECURITY SYSTEM (CCTV) LAYOUTS - LEVEL 1 - PART 18</t>
  </si>
  <si>
    <t>SDS-23A25-Y100-0003-00</t>
  </si>
  <si>
    <t>SDS-23A25-Y100-0004-00</t>
  </si>
  <si>
    <t>Code 3</t>
  </si>
  <si>
    <t>HILL COMMENT</t>
  </si>
  <si>
    <t>00L0</t>
  </si>
  <si>
    <t>Special System</t>
  </si>
  <si>
    <t>CCTV SCHEDULES</t>
  </si>
  <si>
    <t>SACS SCHEDULES</t>
  </si>
  <si>
    <t>SECURITY SYSTEM (CCTV) SCHEDULE LAYOUT - LEVEL 1</t>
  </si>
  <si>
    <t>SDS-23A25-Y100-0005-00</t>
  </si>
  <si>
    <t>SECURITY SYSTEM (CCTV) SCHEDULE LAYOUT - LEVEL 2</t>
  </si>
  <si>
    <t>SDS-23A25-Y100-0006-00</t>
  </si>
  <si>
    <t>SDS-23A25-C000-0007-00</t>
  </si>
  <si>
    <t>Code 2</t>
  </si>
  <si>
    <t>SECURITY SYSTEM (SACS) SCHEDULE LAYOUT - LEVEL 1</t>
  </si>
  <si>
    <t>SECURITY SYSTEM (SACS) SCHEDULE LAYOUT - LEVEL 2</t>
  </si>
  <si>
    <t>SDS-23A25-C000-0007-01</t>
  </si>
  <si>
    <t>EMCT-WASTE MANAGEMENT-SECURITY SYSTEM (SACS) LAYOUTS - LEVEL 0</t>
  </si>
  <si>
    <t>EMCT-WASTE MANAGEMENT-COMMUNICATION (WDN, DAS) LAYOUTS - LEVEL 0</t>
  </si>
  <si>
    <t>EMCT-WASTE MANAGEMENT-SECURITY SYSTEM (SACS) EQUIPMENT SCHEDULE LAYOUTS LEVEL 0</t>
  </si>
  <si>
    <t>EMCT-TECHNICAL BLOCK EAST-SECURITY SYSTEM (SACS) EQUIPMENT SCHEDULE LAYOUTS LEVEL 0</t>
  </si>
  <si>
    <t>EMCT-TECHNICAL BLOCK WEST-SECURITY SYSTEM (SACS) EQUIPMENT SCHEDULE LAYOUTS LEVEL 0</t>
  </si>
  <si>
    <t>EMCT-TYPICAL GUARD HOUSE-SECURITY SYSTEM (SACS) EQUIPMENT SCHEDULE LAYOUTS LEVEL 0</t>
  </si>
  <si>
    <t>EMCT-TYPICAL GUARD HOUSE-SECURITY SYSTEM (CCTV) LAYOUTS - LEVEL 0</t>
  </si>
  <si>
    <t>EMCT-TYPICAL GUARD HOUSE-SECURITY SYSTEM (SACS) LAYOUTS - LEVEL 0</t>
  </si>
  <si>
    <t>EMCT-TECHNICAL BLOCK-EAST- SECURITY SYSTEM (CCTV) SCHEDULE LAYOUT- LEVEL 0</t>
  </si>
  <si>
    <t>EMCT-TECHNICAL BLOCK-NORTH- SECURITY SYSTEM (CCTV) SCHEDULE LAYOUT- LEVEL 0</t>
  </si>
  <si>
    <t>EMCT-TECHNICAL BLOCK-WEST- SECURITY SYSTEM (CCTV) SCHEDULE LAYOUT- LEVEL 0</t>
  </si>
  <si>
    <t>EMCT-TYPICAL GUARD HOUSE- SECURITY SYSTEM (CCTV) SCHEDULE LAYOUT- LEVEL 0</t>
  </si>
  <si>
    <t>EMCT-VISITOR MANAGEMENT CENTRE- SECURITY SYSTEM (CCTV) SCHEDULES LAYOUT- LEVEL 0</t>
  </si>
  <si>
    <t>EMCT-WASTE MANAGEMENT- SECURITY SYSTEM (CCTV) SCHEDULES LAYOUT- LEVEL 0</t>
  </si>
  <si>
    <t>EMCT-TYPICAL CHARGING STATION- SECURITY SYSTEM (CCTV) SCHEDULE LAYOUT- LEVEL 0</t>
  </si>
  <si>
    <t>SDS-23A25-Y100-0007-00</t>
  </si>
  <si>
    <t>SDS-23A25-Y300-0001-00</t>
  </si>
  <si>
    <t>SDS-23A25-Y100-0008-00</t>
  </si>
  <si>
    <t>MEDIA HARDWARE TV LAYOUTS - LEVEL 1 - PART 05</t>
  </si>
  <si>
    <t>MEDIA HARDWARE TV LAYOUTS - LEVEL 1 - PART 06</t>
  </si>
  <si>
    <t>MEDIA HARDWARE CLOCK LAYOUTS - LEVEL 1 - PART 05</t>
  </si>
  <si>
    <t>MEDIA HARDWARE CLOCK LAYOUTS - LEVEL 1 - PART 06</t>
  </si>
  <si>
    <t>SDS-23A25-Y000-0001-00</t>
  </si>
  <si>
    <t>SDS-23A25-Y300-0002-00</t>
  </si>
  <si>
    <t>SDS-23A25-Y300-0003-00</t>
  </si>
  <si>
    <t>SDS-23A25-Y300-0004-00</t>
  </si>
  <si>
    <t>SDS-23A25-Y300-0005-00</t>
  </si>
  <si>
    <t>SDS-23A25-Y300-0006-00</t>
  </si>
  <si>
    <t>SDS-23A25-Y300-0007-00</t>
  </si>
  <si>
    <t>SDS-23A25-Y000-0002-00</t>
  </si>
  <si>
    <t>SDS-23A25-Y000-0003-00</t>
  </si>
  <si>
    <t>SDS-23A25-Y000-0004-00</t>
  </si>
  <si>
    <t>SDS-23A25-Y000-0005-00</t>
  </si>
  <si>
    <t>SDS-23A25-Y000-0006-00</t>
  </si>
  <si>
    <t>SDS-23A25-Y000-0007-00</t>
  </si>
  <si>
    <t>SDS-23A25-Y000-0008-00</t>
  </si>
  <si>
    <t>SDS-23A25-Y300-0008-00</t>
  </si>
  <si>
    <t>SDS-23A25-Y300-0010-00</t>
  </si>
  <si>
    <t>SDS-23A25-Y300-0009-00</t>
  </si>
  <si>
    <t>SDS-23A25-Y000-0009-00</t>
  </si>
  <si>
    <t>SDS-23A25-Y000-0010-00</t>
  </si>
  <si>
    <t>SDS-23A25-Y000-0011-00</t>
  </si>
  <si>
    <t>SDS-23A25-Y000-0012-00</t>
  </si>
  <si>
    <t>SDS-23A25-Y300-0011-00</t>
  </si>
  <si>
    <t>SDS-23A25-Y300-0012-00</t>
  </si>
  <si>
    <t>SECURITY SYSTEM (SACS) LAYOUTS - LEVEL 1 - PART 18</t>
  </si>
  <si>
    <t>SECURITY SYSTEM (SACS) LAYOUTS - LEVEL 2 - PART 12</t>
  </si>
  <si>
    <t>COMMUNICATION (WDN, DAS) LAYOUTS - LEVEL 1 - PART 08</t>
  </si>
  <si>
    <t>COMMUNICATION (WDN, DAS) LAYOUTS - LEVEL 1 - PART 13</t>
  </si>
  <si>
    <t>COMMUNICATION (WDN, DAS) LAYOUTS - LEVEL 2 - PART 12</t>
  </si>
  <si>
    <t>SCHEDULES for cctv EXTERNAL</t>
  </si>
  <si>
    <t>SDS-23A25-Y300-0013-00</t>
  </si>
  <si>
    <t>SDS-23A25-Y100-0027-00</t>
  </si>
  <si>
    <t>SDS-23A25-Y100-0009-00</t>
  </si>
  <si>
    <t>SDS-23A25-Y100-0010-00</t>
  </si>
  <si>
    <t>SDS-23A25-Y300-0014-00</t>
  </si>
  <si>
    <t>SDS-23A25-Y300-0015-00</t>
  </si>
  <si>
    <t>SDS-23A25-Y300-0016-00</t>
  </si>
  <si>
    <t>SDS-23A25-Y300-0017-00</t>
  </si>
  <si>
    <t>EMCT-EXTERNAL DUCT LAYOUT</t>
  </si>
  <si>
    <t>RE-ROUTE R1 AWFON FIBER OPTIC CABLE LAYOUT OVERALL</t>
  </si>
  <si>
    <t>RE-ROUTE R1 AWFON FIBER OPTIC CABLE LAYOUT - SECTOR C5</t>
  </si>
  <si>
    <t>RE-ROUTE R1 AWFON FIBER OPTIC CABLE LAYOUT - SECTOR C6</t>
  </si>
  <si>
    <t>RE-ROUTE R1 AWFON FIBER OPTIC CABLE LAYOUT - SECTOR D6</t>
  </si>
  <si>
    <t>RE-ROUTE R1 AWFON FIBER OPTIC CABLE LAYOUT - SECTOR E6</t>
  </si>
  <si>
    <t>RE-ROUTE R1 AWFON FIBER OPTIC CABLE LAYOUT - SECTOR E5</t>
  </si>
  <si>
    <t>CAMPAS BAKBONE CABLE FOR EMCT TO ZIA LAYOUT OVERALL</t>
  </si>
  <si>
    <t>CAMPAS BAKBONE CABLE FOR EMCT TO ZIA LAYOUT - SECTOR B2</t>
  </si>
  <si>
    <t>CAMPAS BAKBONE CABLE FOR EMCT TO ZIA LAYOUT - SECTOR B3</t>
  </si>
  <si>
    <t>CAMPAS BAKBONE CABLE FOR EMCT TO ZIA LAYOUT - SECTOR B4</t>
  </si>
  <si>
    <t>CAMPAS BAKBONE CABLE FOR EMCT TO ZIA LAYOUT - SECTOR C2</t>
  </si>
  <si>
    <t>CAMPAS BAKBONE CABLE FOR EMCT TO ZIA LAYOUT - SECTOR C3</t>
  </si>
  <si>
    <t>CAMPAS BAKBONE CABLE FOR EMCT TO ZIA LAYOUT - SECTOR C4</t>
  </si>
  <si>
    <t>CAMPAS BAKBONE CABLE FOR EMCT TO ZIA LAYOUT - SECTOR C5</t>
  </si>
  <si>
    <t>STRUCTURED CABLING NETWORK SCHEMATIC DIAGRAM (SHEET 01)</t>
  </si>
  <si>
    <t>STRUCTURED CABLING NETWORK SCHEMATIC DIAGRAM (SHEET 02)</t>
  </si>
  <si>
    <t>SDS-23A25-C000-0005-00</t>
  </si>
  <si>
    <t>Telecommunications</t>
  </si>
  <si>
    <t>T000</t>
  </si>
  <si>
    <t>SDS-23A25-Y000-0107-00</t>
  </si>
  <si>
    <t>SDS-23A25-Y000-0110-00</t>
  </si>
  <si>
    <t>SDS-23A25-Y000-0112-00</t>
  </si>
  <si>
    <t>SDS-23A25-Y000-0113-00</t>
  </si>
  <si>
    <t>SDS-23A25-Y000-0114-00</t>
  </si>
  <si>
    <t>SDS-23A25-Y100-0128-00</t>
  </si>
  <si>
    <t>SDS-23A25-Y100-0132-00</t>
  </si>
  <si>
    <t>SDS-23A25-Y000-0103-00</t>
  </si>
  <si>
    <t>SDS-23A25-Y000-0104-00</t>
  </si>
  <si>
    <t>SDS-23A25-Y000-0105-00</t>
  </si>
  <si>
    <t>SDS-23A25-Y000-0108-00</t>
  </si>
  <si>
    <t>SDS-23A25-Y000-0109-00</t>
  </si>
  <si>
    <t>SDS-23A25-Y000-0111-00</t>
  </si>
  <si>
    <t>SDS-23A25-Y100-0133-00</t>
  </si>
  <si>
    <t>SDS-23A25-Y000-0117-00</t>
  </si>
  <si>
    <t>Security System/Special System/ICT/Telecom</t>
  </si>
  <si>
    <t>SDS-23A25-Y000-0123-00</t>
  </si>
  <si>
    <t>SDS-23A25-Y000-0124-00</t>
  </si>
  <si>
    <t>SDS-23A25-Y000-0125-00</t>
  </si>
  <si>
    <t>SECURITY SYSTEM (CCTV) SCHEDULE LAYOUT - LEVEL 0 (SHEET 01)</t>
  </si>
  <si>
    <t>SECURITY SYSTEM (CCTV) SCHEDULE LAYOUT - LEVEL 0 (SHEET 02)</t>
  </si>
  <si>
    <t>SECURITY SYSTEM (CCTV) SCHEDULE LAYOUT - LEVEL 0 (SHEET 03)</t>
  </si>
  <si>
    <t>SECURITY SYSTEM (CCTV) SCHEDULE LAYOUT - LEVEL 0 (SHEET 04)</t>
  </si>
  <si>
    <t>SECURITY SYSTEM (CCTV) SCHEDULE LAYOUT - LEVEL 0 (SHEET 05)</t>
  </si>
  <si>
    <t>SDS-23A25-T000-0001-00</t>
  </si>
  <si>
    <t>SDS-23A25-Y100-0011-00</t>
  </si>
  <si>
    <t>SDS-23A25-Y100-0012-00</t>
  </si>
  <si>
    <t>SDS-23A25-Y100-0013-00</t>
  </si>
  <si>
    <t>SDS-23A25-Y000-0013-00</t>
  </si>
  <si>
    <t>TETRA</t>
  </si>
  <si>
    <t>Y305</t>
  </si>
  <si>
    <t>L00M</t>
  </si>
  <si>
    <t>SDS-23A25-Y000-0118-00</t>
  </si>
  <si>
    <t>SDS-23A25-Y000-0119-00</t>
  </si>
  <si>
    <t>SDS-23A25-Y000-0103-01</t>
  </si>
  <si>
    <t>SDS-23A25-Y000-0104-01</t>
  </si>
  <si>
    <t>SDS-23A25-Y000-0105-01</t>
  </si>
  <si>
    <t>SDS-23A25-Y000-0107-01</t>
  </si>
  <si>
    <t>SDS-23A25-Y000-0108-01</t>
  </si>
  <si>
    <t>SDS-23A25-Y000-0109-01</t>
  </si>
  <si>
    <t>SDS-23A25-Y000-0110-01</t>
  </si>
  <si>
    <t>SDS-23A25-Y000-0111-01</t>
  </si>
  <si>
    <t>SDS-23A25-Y000-0112-01</t>
  </si>
  <si>
    <t>SDS-23A25-Y000-0113-01</t>
  </si>
  <si>
    <t>SDS-23A25-Y000-0114-01</t>
  </si>
  <si>
    <t>SDS-23A25-Y100-0132-01</t>
  </si>
  <si>
    <t>SDS-23A25-Y100-0133-01</t>
  </si>
  <si>
    <t>SDS-23A25-Y100-0128-01</t>
  </si>
  <si>
    <t>EMCT - TECHNICAL BLOCK- EAST- TETRA LAYOUT - LEVEL 0</t>
  </si>
  <si>
    <t>EMCT - TECHNICAL BLOCK- NORTH - TETRA LAYOUT - LEVEL 0</t>
  </si>
  <si>
    <t>EMCT - TECHNICAL BLOCK- WEST- TETRA LAYOUT - LEVEL 0</t>
  </si>
  <si>
    <t>EMCT - TYPICAL GUARD HOUSE- TETRA LAYOUT - LEVEL 0</t>
  </si>
  <si>
    <t>EMCT - VISITOR MANAGEMENT CENTER- TETRA LAYOUT - LEVEL 0</t>
  </si>
  <si>
    <t>EMCT - WASTE MANAGEMENT- TETRA LAYOUT - LEVEL 0</t>
  </si>
  <si>
    <t>EMCT BUILDING TETRA LAYOUT-LEVEL 0-OVERALL</t>
  </si>
  <si>
    <t>EMCT BUILDING TETRA LAYOUT-LEVEL 0- PART 01</t>
  </si>
  <si>
    <t>EMCT BUILDING TETRA LAYOUT-LEVEL 0- PART 02</t>
  </si>
  <si>
    <t>EMCT BUILDING TETRA LAYOUT-LEVEL 0- PART 03</t>
  </si>
  <si>
    <t>EMCT BUILDING TETRA LAYOUT-LEVEL 0- PART 04</t>
  </si>
  <si>
    <t>EMCT BUILDING TETRA LAYOUT-LEVEL 0- PART 05</t>
  </si>
  <si>
    <t>EMCT BUILDING TETRA LAYOUT-LEVEL 0- PART 06</t>
  </si>
  <si>
    <t>EMCT BUILDING TETRA LAYOUT-LEVEL 0- PART 07</t>
  </si>
  <si>
    <t>EMCT BUILDING TETRA LAYOUT-LEVEL 0- PART 08</t>
  </si>
  <si>
    <t>EMCT BUILDING TETRA LAYOUT-LEVEL 0- PART 09</t>
  </si>
  <si>
    <t>EMCT BUILDING TETRA LAYOUT-LEVEL 0- PART 10</t>
  </si>
  <si>
    <t>EMCT BUILDING TETRA LAYOUT-LEVEL 0- PART 11</t>
  </si>
  <si>
    <t>EMCT BUILDING TETRA LAYOUT-LEVEL 0- PART 12</t>
  </si>
  <si>
    <t>EMCT BUILDING TETRA LAYOUT-LEVEL 0- PART 13</t>
  </si>
  <si>
    <t>EMCT BUILDING TETRA LAYOUT-LEVEL 0- PART 14</t>
  </si>
  <si>
    <t>EMCT BUILDING TETRA LAYOUT-LEVEL 0- PART 15</t>
  </si>
  <si>
    <t>EMCT BUILDING TETRA LAYOUT-LEVEL 0- PART 16</t>
  </si>
  <si>
    <t>EMCT BUILDING TETRA LAYOUT-LEVEL 0- PART 17</t>
  </si>
  <si>
    <t>EMCT BUILDING TETRA LAYOUT-LEVEL 0- PART 18</t>
  </si>
  <si>
    <t>SDS-23A25-Y100-0014-00</t>
  </si>
  <si>
    <t>SDS-23A25-Y100-0003-01</t>
  </si>
  <si>
    <t>SDS-23A25-Y100-0004-01</t>
  </si>
  <si>
    <t>EMCT BUILDING TETRA LAYOUT-LEVEL 1- OVERALL</t>
  </si>
  <si>
    <t>EMCT BUILDING TETRA LAYOUT-LEVEL 1- PART 05</t>
  </si>
  <si>
    <t>EMCT BUILDING TETRA LAYOUT-LEVEL 1- PART 14</t>
  </si>
  <si>
    <t>EMCT BUILDING TETRA LAYOUT-LEVEL 1- PART 15</t>
  </si>
  <si>
    <t>EMCT BUILDING TETRA LAYOUT-LEVEL 2- OVERALL</t>
  </si>
  <si>
    <t>EMCT BUILDING TETRA LAYOUT-LEVEL 2- PART 03</t>
  </si>
  <si>
    <t>EMCT BUILDING TETRA LAYOUT-LEVEL 2- PART 04</t>
  </si>
  <si>
    <t>EMCT BUILDING TETRA LAYOUT-LEVEL 2- PART 05</t>
  </si>
  <si>
    <t>EMCT BUILDING TETRA LAYOUT-LEVEL 2- PART 06</t>
  </si>
  <si>
    <t>EMCT BUILDING TETRA LAYOUT-LEVEL 2- PART 14</t>
  </si>
  <si>
    <t>EMCT BUILDING TETRA LAYOUT-LEVEL 2- PART 15</t>
  </si>
  <si>
    <t>EMCT BUILDING TETRA LAYOUT-LEVEL M- OVERALL</t>
  </si>
  <si>
    <t>EMCT BUILDING TETRA LAYOUT-LEVEL M- PART 06</t>
  </si>
  <si>
    <t>EMCT BUILDING TETRA LAYOUT-LEVEL M- PART 12</t>
  </si>
  <si>
    <t>EMCT BUILDING TETRA LAYOUT-LEVEL M- PART 14</t>
  </si>
  <si>
    <t>EMCT BUILDING TETRA LAYOUT-LEVEL M- PART 15</t>
  </si>
  <si>
    <t>EMCT BUILDING TETRA LAYOUT-LEVEL M- PART 18</t>
  </si>
  <si>
    <t>SDS-23A25-Y000-0014-00</t>
  </si>
  <si>
    <t>SDS-23A25-Y000-0015-00</t>
  </si>
  <si>
    <t>SDS-23A25-Y000-0016-00</t>
  </si>
  <si>
    <t>SDS-23A25-Y000-0017-00</t>
  </si>
  <si>
    <t>SDS-23A25-Y000-0018-00</t>
  </si>
  <si>
    <t>SDS-23A25-C000-0004-00</t>
  </si>
  <si>
    <t>EMCT-CCTV-WALL MOUNT - TYPICAL MOUNTING DETAILS &amp; CAMERA BRACKETS INSTALLATION T91E61</t>
  </si>
  <si>
    <t>EMCT- CCTV- COLUMN MOUNTED - TYPICAL MOUNTING DETAILS &amp; CAMERA BRACKETS INSTALLATION T91E61</t>
  </si>
  <si>
    <t>EMCT - CCTV CEILING PENDANT _ TYPICAL MOUNTING DETAILS &amp; CAMERA BRACKETS INSTALLATION ASB-1</t>
  </si>
  <si>
    <t>EMCT - CTV - FALSE CEILING-TYPICAL MOUNTING DETAILS &amp; CAMERA BRACKETS INSTALLATION ASB-3</t>
  </si>
  <si>
    <t>SDS-23A25-Y100-0015-00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</si>
</sst>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43" formatCode="_-* #,##0.00_-;\-* #,##0.00_-;_-* &quot;-&quot;??_-;_-@_-"/>
    <numFmt numFmtId="164" formatCode="_(* #,##0.00_);_(* \(#,##0.00\);_(* &quot;-&quot;??_);_(@_)"/>
    <numFmt numFmtId="165" formatCode="00"/>
    <numFmt numFmtId="166" formatCode="dd\ mmm\ yy"/>
    <numFmt numFmtId="167" formatCode="##"/>
    <numFmt numFmtId="168" formatCode="#"/>
    <numFmt numFmtId="169" formatCode="ddd"/>
    <numFmt numFmtId="170" formatCode="dd"/>
    <numFmt numFmtId="171" formatCode="mmm"/>
    <numFmt numFmtId="172" formatCode="yyyy"/>
    <numFmt numFmtId="173" formatCode="0.0%"/>
    <numFmt numFmtId="174" formatCode="&quot;$&quot;#,##0;\-&quot;$&quot;#,##0"/>
    <numFmt numFmtId="175" formatCode="#,###"/>
    <numFmt numFmtId="176" formatCode="_-* #,##0_-;\-* #,##0_-;_-* &quot;-&quot;??_-;_-@_-"/>
    <numFmt numFmtId="177" formatCode="#;;;@"/>
    <numFmt numFmtId="178" formatCode="#,###;;&quot;-&quot;;@"/>
    <numFmt numFmtId="179" formatCode="[$-409]dd/mmm/yy;@"/>
    <numFmt numFmtId="180" formatCode="00000"/>
    <numFmt numFmtId="181" formatCode="dd/mm/yy"/>
    <numFmt numFmtId="182" formatCode="[$-14C09]d\ mmm\ yyyy;@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FF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sz val="10"/>
      <name val="Arial"/>
      <family val="2"/>
    </font>
    <font>
      <b/>
      <sz val="12"/>
      <color theme="3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8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4"/>
      <color theme="2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rgb="FFFFFFCC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1" tint="0.499984740745262"/>
      </left>
      <right style="thick">
        <color theme="1" tint="0.499984740745262"/>
      </right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/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theme="1" tint="0.499984740745262"/>
      </right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 style="double">
        <color theme="0"/>
      </left>
      <right/>
      <top/>
      <bottom/>
      <diagonal/>
    </border>
    <border>
      <left/>
      <right/>
      <top/>
      <bottom style="double">
        <color theme="0"/>
      </bottom>
      <diagonal/>
    </border>
    <border>
      <left/>
      <right style="thick">
        <color theme="1" tint="0.499984740745262"/>
      </right>
      <top/>
      <bottom/>
      <diagonal/>
    </border>
    <border>
      <left style="thick">
        <color theme="4"/>
      </left>
      <right style="thick">
        <color theme="4"/>
      </right>
      <top style="double">
        <color theme="0"/>
      </top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double">
        <color theme="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double">
        <color rgb="FFC00000"/>
      </bottom>
      <diagonal/>
    </border>
    <border>
      <left/>
      <right style="thick">
        <color rgb="FFC00000"/>
      </right>
      <top style="thick">
        <color rgb="FFC00000"/>
      </top>
      <bottom style="double">
        <color rgb="FFC00000"/>
      </bottom>
      <diagonal/>
    </border>
    <border>
      <left style="thick">
        <color rgb="FFC00000"/>
      </left>
      <right style="thick">
        <color rgb="FFC00000"/>
      </right>
      <top style="double">
        <color rgb="FFC00000"/>
      </top>
      <bottom/>
      <diagonal/>
    </border>
    <border>
      <left/>
      <right style="thick">
        <color rgb="FFC00000"/>
      </right>
      <top/>
      <bottom style="double">
        <color theme="0"/>
      </bottom>
      <diagonal/>
    </border>
    <border>
      <left/>
      <right style="thick">
        <color rgb="FFC00000"/>
      </right>
      <top style="double">
        <color rgb="FFC00000"/>
      </top>
      <bottom/>
      <diagonal/>
    </border>
    <border>
      <left style="thick">
        <color rgb="FFC00000"/>
      </left>
      <right style="thick">
        <color rgb="FFC00000"/>
      </right>
      <top style="double">
        <color theme="0"/>
      </top>
      <bottom/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theme="1" tint="0.499984740745262"/>
      </bottom>
      <diagonal/>
    </border>
    <border>
      <left style="double">
        <color rgb="FFC00000"/>
      </left>
      <right style="double">
        <color rgb="FFC00000"/>
      </right>
      <top style="double">
        <color auto="1"/>
      </top>
      <bottom/>
      <diagonal/>
    </border>
    <border>
      <left style="double">
        <color rgb="FFC00000"/>
      </left>
      <right style="double">
        <color rgb="FFC00000"/>
      </right>
      <top/>
      <bottom style="double">
        <color theme="0"/>
      </bottom>
      <diagonal/>
    </border>
    <border>
      <left style="double">
        <color rgb="FFC00000"/>
      </left>
      <right style="double">
        <color rgb="FFC00000"/>
      </right>
      <top style="double">
        <color theme="0"/>
      </top>
      <bottom style="double">
        <color theme="0"/>
      </bottom>
      <diagonal/>
    </border>
    <border>
      <left style="double">
        <color rgb="FFC00000"/>
      </left>
      <right style="double">
        <color rgb="FFC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/>
      <top style="hair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10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10" applyNumberFormat="0" applyAlignment="0" applyProtection="0"/>
    <xf numFmtId="0" fontId="25" fillId="13" borderId="11" applyNumberFormat="0" applyAlignment="0" applyProtection="0"/>
    <xf numFmtId="0" fontId="26" fillId="13" borderId="10" applyNumberFormat="0" applyAlignment="0" applyProtection="0"/>
    <xf numFmtId="0" fontId="27" fillId="0" borderId="12" applyNumberFormat="0" applyFill="0" applyAlignment="0" applyProtection="0"/>
    <xf numFmtId="0" fontId="28" fillId="14" borderId="13" applyNumberFormat="0" applyAlignment="0" applyProtection="0"/>
    <xf numFmtId="0" fontId="29" fillId="0" borderId="0" applyNumberFormat="0" applyFill="0" applyBorder="0" applyAlignment="0" applyProtection="0"/>
    <xf numFmtId="0" fontId="1" fillId="15" borderId="14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15" applyNumberFormat="0" applyFill="0" applyAlignment="0" applyProtection="0"/>
    <xf numFmtId="0" fontId="3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1" fillId="39" borderId="0" applyNumberFormat="0" applyBorder="0" applyAlignment="0" applyProtection="0"/>
    <xf numFmtId="164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174" fontId="32" fillId="0" borderId="0"/>
    <xf numFmtId="174" fontId="32" fillId="0" borderId="0"/>
    <xf numFmtId="174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15" borderId="14" applyNumberFormat="0" applyFont="0" applyAlignment="0" applyProtection="0"/>
    <xf numFmtId="9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6" fillId="0" borderId="4" xfId="0" applyFont="1" applyBorder="1" applyAlignment="1">
      <alignment horizontal="center" vertical="center" textRotation="90"/>
    </xf>
    <xf numFmtId="0" fontId="16" fillId="6" borderId="4" xfId="0" applyFont="1" applyFill="1" applyBorder="1" applyAlignment="1">
      <alignment horizontal="center" vertical="center" textRotation="90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textRotation="90"/>
    </xf>
    <xf numFmtId="0" fontId="16" fillId="6" borderId="5" xfId="0" applyFont="1" applyFill="1" applyBorder="1" applyAlignment="1">
      <alignment horizontal="center" vertical="center" textRotation="90"/>
    </xf>
    <xf numFmtId="0" fontId="16" fillId="0" borderId="5" xfId="0" applyFont="1" applyBorder="1" applyAlignment="1">
      <alignment horizontal="center" vertical="center"/>
    </xf>
    <xf numFmtId="170" fontId="2" fillId="0" borderId="5" xfId="0" applyNumberFormat="1" applyFont="1" applyBorder="1" applyAlignment="1">
      <alignment horizontal="center" vertical="center"/>
    </xf>
    <xf numFmtId="170" fontId="16" fillId="0" borderId="5" xfId="0" applyNumberFormat="1" applyFont="1" applyBorder="1" applyAlignment="1">
      <alignment horizontal="center" vertical="center"/>
    </xf>
    <xf numFmtId="170" fontId="16" fillId="6" borderId="5" xfId="0" applyNumberFormat="1" applyFont="1" applyFill="1" applyBorder="1" applyAlignment="1">
      <alignment horizontal="center" vertical="center"/>
    </xf>
    <xf numFmtId="171" fontId="16" fillId="0" borderId="5" xfId="0" applyNumberFormat="1" applyFont="1" applyBorder="1" applyAlignment="1">
      <alignment horizontal="center" vertical="center"/>
    </xf>
    <xf numFmtId="171" fontId="16" fillId="6" borderId="5" xfId="0" applyNumberFormat="1" applyFont="1" applyFill="1" applyBorder="1" applyAlignment="1">
      <alignment horizontal="center" vertical="center"/>
    </xf>
    <xf numFmtId="172" fontId="16" fillId="0" borderId="6" xfId="0" applyNumberFormat="1" applyFont="1" applyBorder="1" applyAlignment="1">
      <alignment horizontal="center" vertical="center"/>
    </xf>
    <xf numFmtId="172" fontId="16" fillId="6" borderId="6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right" vertical="center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 textRotation="90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10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165" fontId="2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175" fontId="0" fillId="0" borderId="0" xfId="0" applyNumberFormat="1" applyAlignment="1" applyProtection="1">
      <alignment horizontal="right" vertical="center" indent="1"/>
      <protection hidden="1"/>
    </xf>
    <xf numFmtId="173" fontId="13" fillId="0" borderId="0" xfId="1" applyNumberFormat="1" applyFont="1" applyBorder="1" applyAlignment="1" applyProtection="1">
      <alignment horizontal="center" vertical="center"/>
      <protection hidden="1"/>
    </xf>
    <xf numFmtId="175" fontId="6" fillId="0" borderId="0" xfId="0" applyNumberFormat="1" applyFont="1" applyAlignment="1" applyProtection="1">
      <alignment horizontal="center" vertical="center"/>
      <protection hidden="1"/>
    </xf>
    <xf numFmtId="165" fontId="2" fillId="0" borderId="0" xfId="0" applyNumberFormat="1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175" fontId="31" fillId="0" borderId="0" xfId="0" applyNumberFormat="1" applyFont="1" applyAlignment="1" applyProtection="1">
      <alignment horizontal="right" vertical="center" wrapText="1" indent="1"/>
      <protection hidden="1"/>
    </xf>
    <xf numFmtId="0" fontId="0" fillId="0" borderId="0" xfId="0" applyAlignment="1" applyProtection="1">
      <alignment vertical="center" wrapText="1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175" fontId="0" fillId="0" borderId="0" xfId="0" applyNumberFormat="1" applyAlignment="1" applyProtection="1">
      <alignment horizontal="right" vertical="center" wrapText="1" indent="1"/>
      <protection hidden="1"/>
    </xf>
    <xf numFmtId="165" fontId="10" fillId="0" borderId="0" xfId="0" applyNumberFormat="1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175" fontId="35" fillId="7" borderId="19" xfId="0" applyNumberFormat="1" applyFont="1" applyFill="1" applyBorder="1" applyAlignment="1" applyProtection="1">
      <alignment horizontal="right" vertical="center" wrapText="1" indent="1"/>
      <protection hidden="1"/>
    </xf>
    <xf numFmtId="0" fontId="35" fillId="7" borderId="19" xfId="0" applyFont="1" applyFill="1" applyBorder="1" applyAlignment="1" applyProtection="1">
      <alignment horizontal="center" vertical="center" wrapText="1"/>
      <protection hidden="1"/>
    </xf>
    <xf numFmtId="176" fontId="35" fillId="7" borderId="19" xfId="107" applyNumberFormat="1" applyFont="1" applyFill="1" applyBorder="1" applyAlignment="1" applyProtection="1">
      <alignment horizontal="center" vertical="center" wrapText="1"/>
      <protection hidden="1"/>
    </xf>
    <xf numFmtId="175" fontId="11" fillId="0" borderId="0" xfId="0" applyNumberFormat="1" applyFont="1" applyAlignment="1" applyProtection="1">
      <alignment horizontal="right" vertical="center" indent="1"/>
      <protection hidden="1"/>
    </xf>
    <xf numFmtId="0" fontId="14" fillId="0" borderId="0" xfId="0" applyFont="1" applyAlignment="1" applyProtection="1">
      <alignment vertical="center"/>
      <protection hidden="1"/>
    </xf>
    <xf numFmtId="176" fontId="11" fillId="0" borderId="0" xfId="107" applyNumberFormat="1" applyFont="1" applyFill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176" fontId="10" fillId="0" borderId="0" xfId="107" applyNumberFormat="1" applyFont="1" applyFill="1" applyAlignment="1" applyProtection="1">
      <alignment horizontal="center" vertical="center"/>
      <protection hidden="1"/>
    </xf>
    <xf numFmtId="9" fontId="10" fillId="0" borderId="0" xfId="1" applyFont="1" applyAlignment="1" applyProtection="1">
      <alignment horizontal="center" vertical="center"/>
      <protection hidden="1"/>
    </xf>
    <xf numFmtId="177" fontId="13" fillId="4" borderId="20" xfId="1" applyNumberFormat="1" applyFont="1" applyFill="1" applyBorder="1" applyAlignment="1" applyProtection="1">
      <alignment horizontal="center" vertical="center"/>
      <protection hidden="1"/>
    </xf>
    <xf numFmtId="175" fontId="10" fillId="0" borderId="18" xfId="107" applyNumberFormat="1" applyFont="1" applyBorder="1" applyAlignment="1" applyProtection="1">
      <alignment horizontal="center" vertical="center"/>
      <protection hidden="1"/>
    </xf>
    <xf numFmtId="175" fontId="10" fillId="0" borderId="0" xfId="107" applyNumberFormat="1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75" fontId="13" fillId="0" borderId="16" xfId="107" applyNumberFormat="1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right" vertical="center"/>
      <protection hidden="1"/>
    </xf>
    <xf numFmtId="175" fontId="11" fillId="0" borderId="17" xfId="107" applyNumberFormat="1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4" fillId="0" borderId="16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right" vertical="center"/>
      <protection hidden="1"/>
    </xf>
    <xf numFmtId="0" fontId="1" fillId="0" borderId="0" xfId="0" applyFont="1" applyAlignment="1" applyProtection="1">
      <alignment vertical="center"/>
      <protection hidden="1"/>
    </xf>
    <xf numFmtId="177" fontId="14" fillId="4" borderId="0" xfId="0" applyNumberFormat="1" applyFont="1" applyFill="1" applyAlignment="1" applyProtection="1">
      <alignment vertical="center"/>
      <protection hidden="1"/>
    </xf>
    <xf numFmtId="0" fontId="11" fillId="0" borderId="18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177" fontId="14" fillId="0" borderId="0" xfId="0" applyNumberFormat="1" applyFont="1" applyAlignment="1" applyProtection="1">
      <alignment vertical="center"/>
      <protection hidden="1"/>
    </xf>
    <xf numFmtId="0" fontId="10" fillId="0" borderId="0" xfId="0" quotePrefix="1" applyFont="1" applyAlignment="1" applyProtection="1">
      <alignment vertical="center"/>
      <protection hidden="1"/>
    </xf>
    <xf numFmtId="176" fontId="11" fillId="0" borderId="0" xfId="107" applyNumberFormat="1" applyFont="1" applyFill="1" applyAlignment="1" applyProtection="1">
      <alignment vertical="center"/>
      <protection hidden="1"/>
    </xf>
    <xf numFmtId="0" fontId="2" fillId="0" borderId="0" xfId="0" applyFont="1" applyProtection="1">
      <protection hidden="1"/>
    </xf>
    <xf numFmtId="14" fontId="2" fillId="0" borderId="0" xfId="0" applyNumberFormat="1" applyFont="1" applyProtection="1">
      <protection hidden="1"/>
    </xf>
    <xf numFmtId="169" fontId="2" fillId="0" borderId="0" xfId="0" applyNumberFormat="1" applyFont="1" applyAlignment="1" applyProtection="1">
      <alignment horizontal="center" vertical="center"/>
      <protection hidden="1"/>
    </xf>
    <xf numFmtId="14" fontId="2" fillId="0" borderId="21" xfId="0" applyNumberFormat="1" applyFont="1" applyBorder="1" applyProtection="1">
      <protection hidden="1"/>
    </xf>
    <xf numFmtId="166" fontId="2" fillId="0" borderId="22" xfId="0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4" fontId="2" fillId="0" borderId="24" xfId="0" applyNumberFormat="1" applyFont="1" applyBorder="1" applyProtection="1">
      <protection hidden="1"/>
    </xf>
    <xf numFmtId="178" fontId="2" fillId="0" borderId="24" xfId="0" applyNumberFormat="1" applyFont="1" applyBorder="1" applyAlignment="1" applyProtection="1">
      <alignment horizontal="center" vertical="center"/>
      <protection hidden="1"/>
    </xf>
    <xf numFmtId="169" fontId="2" fillId="0" borderId="0" xfId="0" applyNumberFormat="1" applyFont="1" applyProtection="1">
      <protection hidden="1"/>
    </xf>
    <xf numFmtId="177" fontId="2" fillId="0" borderId="24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175" fontId="2" fillId="0" borderId="0" xfId="1" applyNumberFormat="1" applyFont="1" applyAlignment="1" applyProtection="1">
      <alignment horizontal="center" vertical="center"/>
      <protection hidden="1"/>
    </xf>
    <xf numFmtId="168" fontId="2" fillId="0" borderId="0" xfId="0" applyNumberFormat="1" applyFont="1" applyAlignment="1" applyProtection="1">
      <alignment horizontal="center" vertical="center"/>
      <protection hidden="1"/>
    </xf>
    <xf numFmtId="9" fontId="6" fillId="5" borderId="26" xfId="1" applyFont="1" applyFill="1" applyBorder="1" applyAlignment="1" applyProtection="1">
      <alignment horizontal="center" vertical="center"/>
      <protection hidden="1"/>
    </xf>
    <xf numFmtId="0" fontId="6" fillId="0" borderId="26" xfId="0" applyFont="1" applyBorder="1" applyAlignment="1" applyProtection="1">
      <alignment vertical="center"/>
      <protection hidden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175" fontId="13" fillId="0" borderId="1" xfId="0" quotePrefix="1" applyNumberFormat="1" applyFont="1" applyBorder="1" applyAlignment="1" applyProtection="1">
      <alignment horizontal="center" vertical="center" textRotation="90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175" fontId="13" fillId="0" borderId="0" xfId="0" quotePrefix="1" applyNumberFormat="1" applyFont="1" applyAlignment="1" applyProtection="1">
      <alignment horizontal="center" vertical="center" textRotation="90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4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 applyProtection="1">
      <alignment horizontal="center" vertical="center"/>
      <protection hidden="1"/>
    </xf>
    <xf numFmtId="168" fontId="3" fillId="0" borderId="0" xfId="0" applyNumberFormat="1" applyFont="1" applyAlignment="1" applyProtection="1">
      <alignment horizontal="center" vertical="center"/>
      <protection hidden="1"/>
    </xf>
    <xf numFmtId="167" fontId="3" fillId="0" borderId="0" xfId="0" applyNumberFormat="1" applyFont="1" applyAlignment="1" applyProtection="1">
      <alignment horizontal="center" vertical="center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0" xfId="0" quotePrefix="1" applyFont="1" applyAlignment="1">
      <alignment horizontal="center" vertical="center"/>
    </xf>
    <xf numFmtId="165" fontId="47" fillId="0" borderId="0" xfId="0" applyNumberFormat="1" applyFont="1" applyAlignment="1" applyProtection="1">
      <alignment horizontal="center" vertical="center"/>
      <protection hidden="1"/>
    </xf>
    <xf numFmtId="0" fontId="48" fillId="0" borderId="0" xfId="0" applyFont="1" applyAlignment="1" applyProtection="1">
      <alignment horizontal="center" vertical="center"/>
      <protection hidden="1"/>
    </xf>
    <xf numFmtId="166" fontId="48" fillId="0" borderId="0" xfId="0" applyNumberFormat="1" applyFont="1" applyAlignment="1" applyProtection="1">
      <alignment horizontal="center" vertical="center"/>
      <protection hidden="1"/>
    </xf>
    <xf numFmtId="0" fontId="3" fillId="44" borderId="0" xfId="0" quotePrefix="1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44" borderId="0" xfId="0" applyFont="1" applyFill="1" applyAlignment="1">
      <alignment horizontal="center" vertical="center"/>
    </xf>
    <xf numFmtId="0" fontId="3" fillId="44" borderId="0" xfId="0" applyFont="1" applyFill="1" applyAlignment="1" applyProtection="1">
      <alignment horizontal="center" vertical="center"/>
      <protection hidden="1"/>
    </xf>
    <xf numFmtId="166" fontId="3" fillId="44" borderId="0" xfId="0" applyNumberFormat="1" applyFont="1" applyFill="1" applyAlignment="1" applyProtection="1">
      <alignment horizontal="center" vertical="center"/>
      <protection hidden="1"/>
    </xf>
    <xf numFmtId="0" fontId="2" fillId="44" borderId="0" xfId="0" applyFont="1" applyFill="1" applyAlignment="1" applyProtection="1">
      <alignment horizontal="center" vertical="center"/>
      <protection hidden="1"/>
    </xf>
    <xf numFmtId="166" fontId="3" fillId="44" borderId="0" xfId="0" applyNumberFormat="1" applyFont="1" applyFill="1" applyAlignment="1">
      <alignment horizontal="center" vertical="center"/>
    </xf>
    <xf numFmtId="166" fontId="2" fillId="44" borderId="0" xfId="0" applyNumberFormat="1" applyFont="1" applyFill="1" applyAlignment="1" applyProtection="1">
      <alignment horizontal="center" vertical="center"/>
      <protection hidden="1"/>
    </xf>
    <xf numFmtId="166" fontId="48" fillId="44" borderId="0" xfId="0" applyNumberFormat="1" applyFont="1" applyFill="1" applyAlignment="1" applyProtection="1">
      <alignment horizontal="center" vertical="center"/>
      <protection hidden="1"/>
    </xf>
    <xf numFmtId="0" fontId="48" fillId="44" borderId="0" xfId="0" applyFont="1" applyFill="1" applyAlignment="1" applyProtection="1">
      <alignment horizontal="center" vertical="center"/>
      <protection hidden="1"/>
    </xf>
    <xf numFmtId="175" fontId="49" fillId="7" borderId="19" xfId="0" applyNumberFormat="1" applyFont="1" applyFill="1" applyBorder="1" applyAlignment="1" applyProtection="1">
      <alignment horizontal="right" vertical="center" wrapText="1" indent="1"/>
      <protection hidden="1"/>
    </xf>
    <xf numFmtId="176" fontId="35" fillId="7" borderId="19" xfId="0" applyNumberFormat="1" applyFont="1" applyFill="1" applyBorder="1" applyAlignment="1" applyProtection="1">
      <alignment horizontal="center" vertical="center" wrapText="1"/>
      <protection hidden="1"/>
    </xf>
    <xf numFmtId="0" fontId="49" fillId="7" borderId="19" xfId="0" applyFont="1" applyFill="1" applyBorder="1" applyAlignment="1" applyProtection="1">
      <alignment horizontal="center" vertical="center" wrapText="1"/>
      <protection hidden="1"/>
    </xf>
    <xf numFmtId="176" fontId="49" fillId="7" borderId="19" xfId="107" applyNumberFormat="1" applyFont="1" applyFill="1" applyBorder="1" applyAlignment="1" applyProtection="1">
      <alignment horizontal="center" vertical="center" wrapText="1"/>
      <protection hidden="1"/>
    </xf>
    <xf numFmtId="176" fontId="49" fillId="7" borderId="19" xfId="0" applyNumberFormat="1" applyFont="1" applyFill="1" applyBorder="1" applyAlignment="1" applyProtection="1">
      <alignment horizontal="center" vertical="center" wrapText="1"/>
      <protection hidden="1"/>
    </xf>
    <xf numFmtId="177" fontId="49" fillId="7" borderId="19" xfId="0" applyNumberFormat="1" applyFont="1" applyFill="1" applyBorder="1" applyAlignment="1" applyProtection="1">
      <alignment horizontal="center" vertical="center" wrapText="1"/>
      <protection hidden="1"/>
    </xf>
    <xf numFmtId="175" fontId="49" fillId="7" borderId="19" xfId="0" applyNumberFormat="1" applyFont="1" applyFill="1" applyBorder="1" applyAlignment="1" applyProtection="1">
      <alignment horizontal="center" vertical="center" wrapText="1"/>
      <protection hidden="1"/>
    </xf>
    <xf numFmtId="165" fontId="50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75" fontId="49" fillId="0" borderId="0" xfId="0" applyNumberFormat="1" applyFont="1" applyAlignment="1" applyProtection="1">
      <alignment horizontal="right" vertical="center" wrapText="1" indent="1"/>
      <protection hidden="1"/>
    </xf>
    <xf numFmtId="0" fontId="49" fillId="0" borderId="0" xfId="0" applyFont="1" applyAlignment="1" applyProtection="1">
      <alignment horizontal="center" vertical="center" wrapText="1"/>
      <protection hidden="1"/>
    </xf>
    <xf numFmtId="176" fontId="49" fillId="0" borderId="0" xfId="107" applyNumberFormat="1" applyFont="1" applyFill="1" applyBorder="1" applyAlignment="1" applyProtection="1">
      <alignment horizontal="center" vertical="center" wrapText="1"/>
      <protection hidden="1"/>
    </xf>
    <xf numFmtId="176" fontId="49" fillId="0" borderId="0" xfId="0" applyNumberFormat="1" applyFont="1" applyAlignment="1" applyProtection="1">
      <alignment horizontal="center" vertical="center" wrapText="1"/>
      <protection hidden="1"/>
    </xf>
    <xf numFmtId="177" fontId="49" fillId="0" borderId="0" xfId="0" applyNumberFormat="1" applyFont="1" applyAlignment="1" applyProtection="1">
      <alignment horizontal="center" vertical="center" wrapText="1"/>
      <protection hidden="1"/>
    </xf>
    <xf numFmtId="175" fontId="49" fillId="0" borderId="0" xfId="0" applyNumberFormat="1" applyFont="1" applyAlignment="1" applyProtection="1">
      <alignment horizontal="center" vertical="center" wrapText="1"/>
      <protection hidden="1"/>
    </xf>
    <xf numFmtId="175" fontId="11" fillId="0" borderId="0" xfId="107" applyNumberFormat="1" applyFont="1" applyBorder="1" applyAlignment="1" applyProtection="1">
      <alignment horizontal="center" vertical="center"/>
      <protection hidden="1"/>
    </xf>
    <xf numFmtId="175" fontId="13" fillId="0" borderId="0" xfId="107" applyNumberFormat="1" applyFont="1" applyBorder="1" applyAlignment="1" applyProtection="1">
      <alignment horizontal="center" vertical="center"/>
      <protection hidden="1"/>
    </xf>
    <xf numFmtId="9" fontId="6" fillId="0" borderId="0" xfId="1" applyFont="1" applyFill="1" applyBorder="1" applyAlignment="1" applyProtection="1">
      <alignment horizontal="center" vertical="center"/>
      <protection hidden="1"/>
    </xf>
    <xf numFmtId="9" fontId="10" fillId="0" borderId="0" xfId="1" applyFont="1" applyFill="1" applyAlignment="1" applyProtection="1">
      <alignment horizontal="center" vertical="center"/>
      <protection hidden="1"/>
    </xf>
    <xf numFmtId="177" fontId="13" fillId="0" borderId="0" xfId="1" applyNumberFormat="1" applyFont="1" applyFill="1" applyBorder="1" applyAlignment="1" applyProtection="1">
      <alignment horizontal="center" vertical="center"/>
      <protection hidden="1"/>
    </xf>
    <xf numFmtId="179" fontId="3" fillId="0" borderId="0" xfId="0" applyNumberFormat="1" applyFont="1" applyAlignment="1" applyProtection="1">
      <alignment horizontal="center" vertical="center"/>
      <protection hidden="1"/>
    </xf>
    <xf numFmtId="0" fontId="10" fillId="0" borderId="36" xfId="0" applyFont="1" applyBorder="1" applyAlignment="1" applyProtection="1">
      <alignment horizontal="center" vertical="center"/>
      <protection hidden="1"/>
    </xf>
    <xf numFmtId="0" fontId="11" fillId="0" borderId="37" xfId="0" applyFont="1" applyBorder="1" applyAlignment="1" applyProtection="1">
      <alignment horizontal="center" vertical="center"/>
      <protection hidden="1"/>
    </xf>
    <xf numFmtId="0" fontId="0" fillId="0" borderId="38" xfId="0" applyBorder="1" applyAlignment="1">
      <alignment horizontal="left" vertical="center" indent="1"/>
    </xf>
    <xf numFmtId="0" fontId="11" fillId="0" borderId="39" xfId="0" applyFont="1" applyBorder="1" applyAlignment="1" applyProtection="1">
      <alignment horizontal="center" vertical="center"/>
      <protection hidden="1"/>
    </xf>
    <xf numFmtId="0" fontId="11" fillId="0" borderId="40" xfId="0" applyFont="1" applyBorder="1" applyAlignment="1" applyProtection="1">
      <alignment horizontal="center" vertical="center"/>
      <protection hidden="1"/>
    </xf>
    <xf numFmtId="0" fontId="10" fillId="0" borderId="41" xfId="0" applyFont="1" applyBorder="1" applyAlignment="1" applyProtection="1">
      <alignment horizontal="center" vertical="center"/>
      <protection hidden="1"/>
    </xf>
    <xf numFmtId="0" fontId="14" fillId="0" borderId="41" xfId="0" applyFont="1" applyBorder="1" applyAlignment="1" applyProtection="1">
      <alignment horizontal="center" vertical="center"/>
      <protection hidden="1"/>
    </xf>
    <xf numFmtId="175" fontId="13" fillId="0" borderId="41" xfId="107" applyNumberFormat="1" applyFont="1" applyBorder="1" applyAlignment="1" applyProtection="1">
      <alignment horizontal="center" vertical="center"/>
      <protection hidden="1"/>
    </xf>
    <xf numFmtId="0" fontId="11" fillId="0" borderId="42" xfId="0" applyFont="1" applyBorder="1" applyAlignment="1" applyProtection="1">
      <alignment horizontal="center" vertical="center"/>
      <protection hidden="1"/>
    </xf>
    <xf numFmtId="175" fontId="11" fillId="0" borderId="43" xfId="107" applyNumberFormat="1" applyFont="1" applyBorder="1" applyAlignment="1" applyProtection="1">
      <alignment horizontal="center" vertical="center"/>
      <protection hidden="1"/>
    </xf>
    <xf numFmtId="175" fontId="10" fillId="0" borderId="43" xfId="107" applyNumberFormat="1" applyFont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vertical="center"/>
      <protection hidden="1"/>
    </xf>
    <xf numFmtId="0" fontId="3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center" vertical="center"/>
    </xf>
    <xf numFmtId="175" fontId="54" fillId="0" borderId="31" xfId="0" applyNumberFormat="1" applyFont="1" applyBorder="1" applyAlignment="1" applyProtection="1">
      <alignment vertical="center"/>
      <protection hidden="1"/>
    </xf>
    <xf numFmtId="0" fontId="13" fillId="6" borderId="1" xfId="0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54" xfId="0" applyFont="1" applyBorder="1" applyAlignment="1" applyProtection="1">
      <alignment horizontal="center" vertical="center" wrapText="1"/>
      <protection hidden="1"/>
    </xf>
    <xf numFmtId="175" fontId="36" fillId="40" borderId="55" xfId="0" applyNumberFormat="1" applyFont="1" applyFill="1" applyBorder="1" applyAlignment="1" applyProtection="1">
      <alignment horizontal="center" vertical="center"/>
      <protection hidden="1"/>
    </xf>
    <xf numFmtId="175" fontId="37" fillId="3" borderId="56" xfId="0" applyNumberFormat="1" applyFont="1" applyFill="1" applyBorder="1" applyAlignment="1" applyProtection="1">
      <alignment horizontal="center" vertical="center"/>
      <protection hidden="1"/>
    </xf>
    <xf numFmtId="0" fontId="0" fillId="0" borderId="58" xfId="0" applyBorder="1" applyAlignment="1" applyProtection="1">
      <alignment horizontal="center" vertical="center" wrapText="1"/>
      <protection hidden="1"/>
    </xf>
    <xf numFmtId="0" fontId="4" fillId="0" borderId="57" xfId="0" applyFont="1" applyBorder="1" applyAlignment="1" applyProtection="1">
      <alignment horizontal="center" vertical="top" wrapText="1"/>
      <protection hidden="1"/>
    </xf>
    <xf numFmtId="0" fontId="4" fillId="0" borderId="59" xfId="0" applyFont="1" applyBorder="1" applyAlignment="1" applyProtection="1">
      <alignment horizontal="center" vertical="center" wrapText="1"/>
      <protection hidden="1"/>
    </xf>
    <xf numFmtId="0" fontId="11" fillId="0" borderId="60" xfId="0" applyFont="1" applyBorder="1" applyAlignment="1" applyProtection="1">
      <alignment vertical="center"/>
      <protection hidden="1"/>
    </xf>
    <xf numFmtId="0" fontId="14" fillId="0" borderId="60" xfId="0" applyFont="1" applyBorder="1" applyAlignment="1" applyProtection="1">
      <alignment vertical="center"/>
      <protection hidden="1"/>
    </xf>
    <xf numFmtId="175" fontId="10" fillId="0" borderId="53" xfId="107" applyNumberFormat="1" applyFont="1" applyBorder="1" applyAlignment="1" applyProtection="1">
      <alignment horizontal="center" vertical="center"/>
      <protection hidden="1"/>
    </xf>
    <xf numFmtId="175" fontId="11" fillId="0" borderId="53" xfId="107" applyNumberFormat="1" applyFont="1" applyBorder="1" applyAlignment="1" applyProtection="1">
      <alignment horizontal="center" vertical="center"/>
      <protection hidden="1"/>
    </xf>
    <xf numFmtId="175" fontId="13" fillId="0" borderId="53" xfId="107" applyNumberFormat="1" applyFont="1" applyBorder="1" applyAlignment="1" applyProtection="1">
      <alignment horizontal="center" vertical="center"/>
      <protection hidden="1"/>
    </xf>
    <xf numFmtId="175" fontId="14" fillId="0" borderId="61" xfId="0" applyNumberFormat="1" applyFont="1" applyBorder="1" applyAlignment="1" applyProtection="1">
      <alignment horizontal="center" vertical="center" wrapText="1"/>
      <protection hidden="1"/>
    </xf>
    <xf numFmtId="175" fontId="36" fillId="0" borderId="61" xfId="0" applyNumberFormat="1" applyFont="1" applyBorder="1" applyAlignment="1" applyProtection="1">
      <alignment horizontal="center" vertical="center" wrapText="1"/>
      <protection hidden="1"/>
    </xf>
    <xf numFmtId="173" fontId="36" fillId="0" borderId="61" xfId="1" applyNumberFormat="1" applyFont="1" applyBorder="1" applyAlignment="1" applyProtection="1">
      <alignment horizontal="center" vertical="center"/>
      <protection hidden="1"/>
    </xf>
    <xf numFmtId="0" fontId="4" fillId="0" borderId="61" xfId="0" applyFont="1" applyBorder="1" applyAlignment="1" applyProtection="1">
      <alignment horizontal="center" vertical="center" wrapText="1"/>
      <protection hidden="1"/>
    </xf>
    <xf numFmtId="175" fontId="14" fillId="4" borderId="62" xfId="0" applyNumberFormat="1" applyFont="1" applyFill="1" applyBorder="1" applyAlignment="1" applyProtection="1">
      <alignment horizontal="center" vertical="center" wrapText="1"/>
      <protection hidden="1"/>
    </xf>
    <xf numFmtId="0" fontId="4" fillId="4" borderId="63" xfId="0" applyFont="1" applyFill="1" applyBorder="1" applyAlignment="1" applyProtection="1">
      <alignment horizontal="center" vertical="center" wrapText="1"/>
      <protection hidden="1"/>
    </xf>
    <xf numFmtId="0" fontId="0" fillId="4" borderId="64" xfId="0" applyFill="1" applyBorder="1" applyAlignment="1" applyProtection="1">
      <alignment horizontal="center" vertical="center" wrapText="1"/>
      <protection hidden="1"/>
    </xf>
    <xf numFmtId="177" fontId="49" fillId="7" borderId="65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66" xfId="0" applyFont="1" applyBorder="1" applyAlignment="1" applyProtection="1">
      <alignment vertical="center"/>
      <protection hidden="1"/>
    </xf>
    <xf numFmtId="177" fontId="13" fillId="4" borderId="66" xfId="1" applyNumberFormat="1" applyFont="1" applyFill="1" applyBorder="1" applyAlignment="1" applyProtection="1">
      <alignment horizontal="center" vertical="center"/>
      <protection hidden="1"/>
    </xf>
    <xf numFmtId="175" fontId="49" fillId="7" borderId="40" xfId="0" applyNumberFormat="1" applyFont="1" applyFill="1" applyBorder="1" applyAlignment="1" applyProtection="1">
      <alignment horizontal="center" vertical="center" wrapText="1"/>
      <protection hidden="1"/>
    </xf>
    <xf numFmtId="0" fontId="39" fillId="45" borderId="0" xfId="0" applyFont="1" applyFill="1" applyAlignment="1" applyProtection="1">
      <alignment horizontal="center" vertical="center"/>
      <protection hidden="1"/>
    </xf>
    <xf numFmtId="0" fontId="40" fillId="45" borderId="0" xfId="0" applyFont="1" applyFill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vertical="center" wrapText="1"/>
      <protection hidden="1"/>
    </xf>
    <xf numFmtId="0" fontId="8" fillId="0" borderId="0" xfId="0" applyFont="1" applyAlignment="1" applyProtection="1">
      <alignment vertical="center"/>
      <protection hidden="1"/>
    </xf>
    <xf numFmtId="0" fontId="52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5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1" fillId="0" borderId="0" xfId="0" applyFont="1" applyAlignment="1" applyProtection="1">
      <alignment vertical="center"/>
      <protection hidden="1"/>
    </xf>
    <xf numFmtId="0" fontId="56" fillId="0" borderId="0" xfId="0" applyFont="1" applyAlignment="1" applyProtection="1">
      <alignment vertical="center"/>
      <protection hidden="1"/>
    </xf>
    <xf numFmtId="0" fontId="38" fillId="0" borderId="0" xfId="0" applyFont="1" applyAlignment="1">
      <alignment vertical="center"/>
    </xf>
    <xf numFmtId="0" fontId="38" fillId="0" borderId="0" xfId="0" applyFont="1" applyAlignment="1" applyProtection="1">
      <alignment vertical="center"/>
      <protection hidden="1"/>
    </xf>
    <xf numFmtId="0" fontId="55" fillId="0" borderId="0" xfId="0" applyFont="1" applyAlignment="1" applyProtection="1">
      <alignment vertical="center"/>
      <protection hidden="1"/>
    </xf>
    <xf numFmtId="0" fontId="45" fillId="0" borderId="0" xfId="0" applyFont="1" applyAlignment="1" applyProtection="1">
      <alignment horizontal="left" vertical="center" wrapText="1"/>
      <protection hidden="1"/>
    </xf>
    <xf numFmtId="0" fontId="4" fillId="0" borderId="1" xfId="0" applyFont="1" applyBorder="1" applyAlignment="1" applyProtection="1">
      <alignment horizontal="center" vertical="center" textRotation="90" wrapText="1"/>
      <protection hidden="1"/>
    </xf>
    <xf numFmtId="0" fontId="42" fillId="3" borderId="1" xfId="0" applyFont="1" applyFill="1" applyBorder="1" applyAlignment="1" applyProtection="1">
      <alignment horizontal="center" vertical="center" wrapText="1"/>
      <protection hidden="1"/>
    </xf>
    <xf numFmtId="0" fontId="42" fillId="5" borderId="1" xfId="0" applyFont="1" applyFill="1" applyBorder="1" applyAlignment="1" applyProtection="1">
      <alignment horizontal="center" vertical="center" wrapText="1"/>
      <protection hidden="1"/>
    </xf>
    <xf numFmtId="0" fontId="4" fillId="0" borderId="68" xfId="0" applyFont="1" applyBorder="1" applyAlignment="1" applyProtection="1">
      <alignment horizontal="center" vertical="center" textRotation="90" wrapText="1"/>
      <protection hidden="1"/>
    </xf>
    <xf numFmtId="0" fontId="4" fillId="0" borderId="68" xfId="0" applyFont="1" applyBorder="1" applyAlignment="1" applyProtection="1">
      <alignment horizontal="center" vertical="center" wrapText="1"/>
      <protection hidden="1"/>
    </xf>
    <xf numFmtId="0" fontId="4" fillId="0" borderId="67" xfId="0" applyFont="1" applyBorder="1" applyAlignment="1" applyProtection="1">
      <alignment horizontal="center" vertical="center" wrapText="1"/>
      <protection hidden="1"/>
    </xf>
    <xf numFmtId="0" fontId="4" fillId="2" borderId="31" xfId="0" applyFont="1" applyFill="1" applyBorder="1" applyAlignment="1" applyProtection="1">
      <alignment horizontal="center" vertical="center" wrapText="1"/>
      <protection hidden="1"/>
    </xf>
    <xf numFmtId="0" fontId="4" fillId="42" borderId="31" xfId="0" applyFont="1" applyFill="1" applyBorder="1" applyAlignment="1" applyProtection="1">
      <alignment horizontal="center" vertical="center" wrapText="1"/>
      <protection hidden="1"/>
    </xf>
    <xf numFmtId="0" fontId="4" fillId="43" borderId="31" xfId="0" applyFont="1" applyFill="1" applyBorder="1" applyAlignment="1" applyProtection="1">
      <alignment horizontal="center" vertical="center" wrapText="1"/>
      <protection hidden="1"/>
    </xf>
    <xf numFmtId="0" fontId="4" fillId="7" borderId="31" xfId="0" applyFont="1" applyFill="1" applyBorder="1" applyAlignment="1" applyProtection="1">
      <alignment horizontal="center" vertical="center" wrapText="1"/>
      <protection hidden="1"/>
    </xf>
    <xf numFmtId="0" fontId="4" fillId="4" borderId="31" xfId="0" applyFont="1" applyFill="1" applyBorder="1" applyAlignment="1" applyProtection="1">
      <alignment horizontal="center" vertical="center" wrapText="1"/>
      <protection hidden="1"/>
    </xf>
    <xf numFmtId="0" fontId="9" fillId="41" borderId="31" xfId="0" applyFont="1" applyFill="1" applyBorder="1" applyAlignment="1" applyProtection="1">
      <alignment horizontal="center" vertical="center" wrapText="1"/>
      <protection hidden="1"/>
    </xf>
    <xf numFmtId="0" fontId="9" fillId="41" borderId="69" xfId="0" applyFont="1" applyFill="1" applyBorder="1" applyAlignment="1" applyProtection="1">
      <alignment horizontal="center" vertical="center" wrapText="1"/>
      <protection hidden="1"/>
    </xf>
    <xf numFmtId="0" fontId="4" fillId="7" borderId="71" xfId="0" applyFont="1" applyFill="1" applyBorder="1" applyAlignment="1" applyProtection="1">
      <alignment horizontal="center" vertical="center" textRotation="90" wrapText="1"/>
      <protection hidden="1"/>
    </xf>
    <xf numFmtId="0" fontId="4" fillId="7" borderId="72" xfId="0" applyFont="1" applyFill="1" applyBorder="1" applyAlignment="1" applyProtection="1">
      <alignment horizontal="center" vertical="center" wrapText="1"/>
      <protection hidden="1"/>
    </xf>
    <xf numFmtId="0" fontId="14" fillId="7" borderId="72" xfId="0" applyFont="1" applyFill="1" applyBorder="1" applyAlignment="1" applyProtection="1">
      <alignment horizontal="center" vertical="center" wrapText="1"/>
      <protection hidden="1"/>
    </xf>
    <xf numFmtId="0" fontId="13" fillId="7" borderId="73" xfId="0" applyFont="1" applyFill="1" applyBorder="1" applyAlignment="1" applyProtection="1">
      <alignment horizontal="center" vertical="center" wrapText="1"/>
      <protection hidden="1"/>
    </xf>
    <xf numFmtId="0" fontId="4" fillId="46" borderId="31" xfId="0" applyFont="1" applyFill="1" applyBorder="1" applyAlignment="1" applyProtection="1">
      <alignment horizontal="center" vertical="center" wrapText="1"/>
      <protection hidden="1"/>
    </xf>
    <xf numFmtId="0" fontId="4" fillId="46" borderId="70" xfId="0" applyFont="1" applyFill="1" applyBorder="1" applyAlignment="1" applyProtection="1">
      <alignment horizontal="center" vertical="center" wrapText="1"/>
      <protection hidden="1"/>
    </xf>
    <xf numFmtId="0" fontId="4" fillId="47" borderId="70" xfId="0" applyFont="1" applyFill="1" applyBorder="1" applyAlignment="1" applyProtection="1">
      <alignment horizontal="center" vertical="center" wrapText="1"/>
      <protection hidden="1"/>
    </xf>
    <xf numFmtId="0" fontId="4" fillId="47" borderId="31" xfId="0" applyFont="1" applyFill="1" applyBorder="1" applyAlignment="1" applyProtection="1">
      <alignment horizontal="center" vertical="center" wrapText="1"/>
      <protection hidden="1"/>
    </xf>
    <xf numFmtId="166" fontId="57" fillId="0" borderId="0" xfId="0" applyNumberFormat="1" applyFont="1" applyAlignment="1" applyProtection="1">
      <alignment horizontal="center" vertical="center"/>
      <protection hidden="1"/>
    </xf>
    <xf numFmtId="0" fontId="3" fillId="0" borderId="78" xfId="0" applyFont="1" applyBorder="1" applyAlignment="1" applyProtection="1">
      <alignment horizontal="left" vertical="center"/>
      <protection hidden="1"/>
    </xf>
    <xf numFmtId="0" fontId="43" fillId="0" borderId="77" xfId="0" applyFont="1" applyBorder="1" applyAlignment="1" applyProtection="1">
      <alignment horizontal="center" vertic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166" fontId="58" fillId="0" borderId="0" xfId="0" applyNumberFormat="1" applyFont="1" applyAlignment="1" applyProtection="1">
      <alignment horizontal="center" vertical="center"/>
      <protection hidden="1"/>
    </xf>
    <xf numFmtId="181" fontId="58" fillId="0" borderId="0" xfId="0" applyNumberFormat="1" applyFont="1" applyAlignment="1" applyProtection="1">
      <alignment horizontal="center" vertical="center"/>
      <protection hidden="1"/>
    </xf>
    <xf numFmtId="0" fontId="59" fillId="0" borderId="0" xfId="0" applyFont="1" applyAlignment="1" applyProtection="1">
      <alignment horizontal="center" vertical="center"/>
      <protection hidden="1"/>
    </xf>
    <xf numFmtId="0" fontId="4" fillId="48" borderId="1" xfId="0" applyFont="1" applyFill="1" applyBorder="1" applyAlignment="1" applyProtection="1">
      <alignment horizontal="center" vertical="center" textRotation="90" wrapText="1"/>
      <protection hidden="1"/>
    </xf>
    <xf numFmtId="0" fontId="58" fillId="0" borderId="0" xfId="0" quotePrefix="1" applyFont="1" applyAlignment="1">
      <alignment horizontal="center" vertical="center"/>
    </xf>
    <xf numFmtId="180" fontId="3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82" fontId="58" fillId="0" borderId="0" xfId="0" applyNumberFormat="1" applyFont="1" applyAlignment="1" applyProtection="1">
      <alignment horizontal="center" vertical="center"/>
      <protection hidden="1"/>
    </xf>
    <xf numFmtId="0" fontId="60" fillId="0" borderId="0" xfId="0" applyFont="1" applyAlignment="1">
      <alignment horizontal="center" vertical="center"/>
    </xf>
    <xf numFmtId="0" fontId="60" fillId="44" borderId="0" xfId="0" applyFont="1" applyFill="1" applyAlignment="1">
      <alignment horizontal="center" vertical="center"/>
    </xf>
    <xf numFmtId="166" fontId="60" fillId="0" borderId="0" xfId="0" applyNumberFormat="1" applyFont="1" applyAlignment="1" applyProtection="1">
      <alignment horizontal="center" vertical="center"/>
      <protection hidden="1"/>
    </xf>
    <xf numFmtId="0" fontId="3" fillId="0" borderId="79" xfId="0" applyFont="1" applyBorder="1" applyAlignment="1" applyProtection="1">
      <alignment horizontal="left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77" xfId="0" applyFont="1" applyBorder="1" applyAlignment="1" applyProtection="1">
      <alignment horizontal="center" vertical="center" wrapText="1"/>
      <protection locked="0"/>
    </xf>
    <xf numFmtId="0" fontId="62" fillId="44" borderId="0" xfId="0" quotePrefix="1" applyFont="1" applyFill="1" applyAlignment="1">
      <alignment horizontal="center" vertical="center"/>
    </xf>
    <xf numFmtId="0" fontId="63" fillId="0" borderId="77" xfId="0" applyFont="1" applyBorder="1" applyAlignment="1" applyProtection="1">
      <alignment horizontal="center" vertical="center" wrapText="1"/>
      <protection locked="0"/>
    </xf>
    <xf numFmtId="166" fontId="62" fillId="0" borderId="0" xfId="0" applyNumberFormat="1" applyFont="1" applyAlignment="1" applyProtection="1">
      <alignment horizontal="center" vertical="center"/>
      <protection hidden="1"/>
    </xf>
    <xf numFmtId="182" fontId="3" fillId="0" borderId="0" xfId="0" applyNumberFormat="1" applyFont="1" applyAlignment="1">
      <alignment horizontal="center" vertical="center"/>
    </xf>
    <xf numFmtId="0" fontId="43" fillId="0" borderId="77" xfId="0" applyFont="1" applyBorder="1" applyAlignment="1" applyProtection="1">
      <alignment horizontal="center" vertical="center" wrapText="1"/>
      <protection locked="0"/>
    </xf>
    <xf numFmtId="182" fontId="3" fillId="0" borderId="0" xfId="0" applyNumberFormat="1" applyFont="1" applyAlignment="1" applyProtection="1">
      <alignment horizontal="center" vertical="center"/>
      <protection hidden="1"/>
    </xf>
    <xf numFmtId="0" fontId="51" fillId="0" borderId="0" xfId="0" applyFont="1" applyAlignment="1" applyProtection="1">
      <alignment horizontal="center" vertical="center"/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43" fillId="44" borderId="0" xfId="0" applyFont="1" applyFill="1" applyAlignment="1" applyProtection="1">
      <alignment horizontal="center" vertical="center"/>
      <protection hidden="1"/>
    </xf>
    <xf numFmtId="175" fontId="13" fillId="0" borderId="0" xfId="0" applyNumberFormat="1" applyFont="1" applyAlignment="1" applyProtection="1">
      <alignment horizontal="center" vertical="center" textRotation="90" wrapText="1"/>
      <protection hidden="1"/>
    </xf>
    <xf numFmtId="175" fontId="10" fillId="0" borderId="0" xfId="107" applyNumberFormat="1" applyFont="1" applyFill="1" applyBorder="1" applyAlignment="1" applyProtection="1">
      <alignment horizontal="center" vertical="center"/>
      <protection hidden="1"/>
    </xf>
    <xf numFmtId="175" fontId="11" fillId="0" borderId="0" xfId="107" applyNumberFormat="1" applyFont="1" applyFill="1" applyBorder="1" applyAlignment="1" applyProtection="1">
      <alignment horizontal="center" vertical="center"/>
      <protection hidden="1"/>
    </xf>
    <xf numFmtId="175" fontId="13" fillId="0" borderId="0" xfId="107" applyNumberFormat="1" applyFont="1" applyFill="1" applyBorder="1" applyAlignment="1" applyProtection="1">
      <alignment horizontal="center" vertical="center"/>
      <protection hidden="1"/>
    </xf>
    <xf numFmtId="0" fontId="3" fillId="0" borderId="80" xfId="0" applyFont="1" applyBorder="1" applyAlignment="1">
      <alignment horizontal="center" vertical="center"/>
    </xf>
    <xf numFmtId="0" fontId="3" fillId="0" borderId="80" xfId="0" quotePrefix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9" fontId="6" fillId="5" borderId="0" xfId="1" applyFont="1" applyFill="1" applyBorder="1" applyAlignment="1" applyProtection="1">
      <alignment horizontal="center" vertical="center"/>
      <protection hidden="1"/>
    </xf>
    <xf numFmtId="177" fontId="13" fillId="4" borderId="0" xfId="1" applyNumberFormat="1" applyFont="1" applyFill="1" applyBorder="1" applyAlignment="1" applyProtection="1">
      <alignment horizontal="center" vertical="center"/>
      <protection hidden="1"/>
    </xf>
    <xf numFmtId="175" fontId="13" fillId="0" borderId="44" xfId="0" applyNumberFormat="1" applyFont="1" applyBorder="1" applyAlignment="1" applyProtection="1">
      <alignment vertical="center" textRotation="90" wrapText="1"/>
      <protection hidden="1"/>
    </xf>
    <xf numFmtId="175" fontId="13" fillId="0" borderId="0" xfId="0" applyNumberFormat="1" applyFont="1" applyAlignment="1" applyProtection="1">
      <alignment vertical="center" textRotation="90" wrapText="1"/>
      <protection hidden="1"/>
    </xf>
    <xf numFmtId="0" fontId="6" fillId="43" borderId="47" xfId="0" applyFont="1" applyFill="1" applyBorder="1" applyAlignment="1" applyProtection="1">
      <alignment horizontal="center" vertical="center"/>
      <protection hidden="1"/>
    </xf>
    <xf numFmtId="0" fontId="6" fillId="43" borderId="33" xfId="0" applyFont="1" applyFill="1" applyBorder="1" applyAlignment="1" applyProtection="1">
      <alignment horizontal="center" vertical="center"/>
      <protection hidden="1"/>
    </xf>
    <xf numFmtId="0" fontId="6" fillId="7" borderId="47" xfId="0" applyFont="1" applyFill="1" applyBorder="1" applyAlignment="1" applyProtection="1">
      <alignment horizontal="center" vertical="center"/>
      <protection hidden="1"/>
    </xf>
    <xf numFmtId="0" fontId="6" fillId="7" borderId="33" xfId="0" applyFont="1" applyFill="1" applyBorder="1" applyAlignment="1" applyProtection="1">
      <alignment horizontal="center" vertical="center"/>
      <protection hidden="1"/>
    </xf>
    <xf numFmtId="0" fontId="6" fillId="4" borderId="47" xfId="0" applyFont="1" applyFill="1" applyBorder="1" applyAlignment="1" applyProtection="1">
      <alignment horizontal="center" vertical="center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2" borderId="47" xfId="0" applyFont="1" applyFill="1" applyBorder="1" applyAlignment="1" applyProtection="1">
      <alignment horizontal="center" vertical="center"/>
      <protection hidden="1"/>
    </xf>
    <xf numFmtId="0" fontId="6" fillId="2" borderId="33" xfId="0" applyFont="1" applyFill="1" applyBorder="1" applyAlignment="1" applyProtection="1">
      <alignment horizontal="center" vertical="center"/>
      <protection hidden="1"/>
    </xf>
    <xf numFmtId="0" fontId="6" fillId="42" borderId="47" xfId="0" applyFont="1" applyFill="1" applyBorder="1" applyAlignment="1" applyProtection="1">
      <alignment horizontal="center" vertical="center"/>
      <protection hidden="1"/>
    </xf>
    <xf numFmtId="0" fontId="6" fillId="42" borderId="33" xfId="0" applyFont="1" applyFill="1" applyBorder="1" applyAlignment="1" applyProtection="1">
      <alignment horizontal="center" vertical="center"/>
      <protection hidden="1"/>
    </xf>
    <xf numFmtId="0" fontId="5" fillId="7" borderId="45" xfId="0" applyFont="1" applyFill="1" applyBorder="1" applyAlignment="1" applyProtection="1">
      <alignment horizontal="center" vertical="center"/>
      <protection hidden="1"/>
    </xf>
    <xf numFmtId="0" fontId="5" fillId="7" borderId="46" xfId="0" applyFont="1" applyFill="1" applyBorder="1" applyAlignment="1" applyProtection="1">
      <alignment horizontal="center" vertical="center"/>
      <protection hidden="1"/>
    </xf>
    <xf numFmtId="0" fontId="5" fillId="7" borderId="48" xfId="0" applyFont="1" applyFill="1" applyBorder="1" applyAlignment="1" applyProtection="1">
      <alignment horizontal="center" vertical="center"/>
      <protection hidden="1"/>
    </xf>
    <xf numFmtId="0" fontId="5" fillId="7" borderId="51" xfId="0" applyFont="1" applyFill="1" applyBorder="1" applyAlignment="1" applyProtection="1">
      <alignment horizontal="center" vertical="center"/>
      <protection hidden="1"/>
    </xf>
    <xf numFmtId="0" fontId="5" fillId="7" borderId="0" xfId="0" applyFont="1" applyFill="1" applyAlignment="1" applyProtection="1">
      <alignment horizontal="center" vertical="center"/>
      <protection hidden="1"/>
    </xf>
    <xf numFmtId="0" fontId="5" fillId="7" borderId="52" xfId="0" applyFont="1" applyFill="1" applyBorder="1" applyAlignment="1" applyProtection="1">
      <alignment horizontal="center" vertical="center"/>
      <protection hidden="1"/>
    </xf>
    <xf numFmtId="0" fontId="6" fillId="46" borderId="45" xfId="0" applyFont="1" applyFill="1" applyBorder="1" applyAlignment="1" applyProtection="1">
      <alignment horizontal="center" vertical="center"/>
      <protection hidden="1"/>
    </xf>
    <xf numFmtId="0" fontId="6" fillId="46" borderId="46" xfId="0" applyFont="1" applyFill="1" applyBorder="1" applyAlignment="1" applyProtection="1">
      <alignment horizontal="center" vertical="center"/>
      <protection hidden="1"/>
    </xf>
    <xf numFmtId="0" fontId="6" fillId="46" borderId="48" xfId="0" applyFont="1" applyFill="1" applyBorder="1" applyAlignment="1" applyProtection="1">
      <alignment horizontal="center" vertical="center"/>
      <protection hidden="1"/>
    </xf>
    <xf numFmtId="0" fontId="6" fillId="46" borderId="74" xfId="0" applyFont="1" applyFill="1" applyBorder="1" applyAlignment="1" applyProtection="1">
      <alignment horizontal="center" vertical="center"/>
      <protection hidden="1"/>
    </xf>
    <xf numFmtId="0" fontId="6" fillId="46" borderId="75" xfId="0" applyFont="1" applyFill="1" applyBorder="1" applyAlignment="1" applyProtection="1">
      <alignment horizontal="center" vertical="center"/>
      <protection hidden="1"/>
    </xf>
    <xf numFmtId="0" fontId="6" fillId="46" borderId="50" xfId="0" applyFont="1" applyFill="1" applyBorder="1" applyAlignment="1" applyProtection="1">
      <alignment horizontal="center" vertical="center"/>
      <protection hidden="1"/>
    </xf>
    <xf numFmtId="0" fontId="6" fillId="47" borderId="47" xfId="0" applyFont="1" applyFill="1" applyBorder="1" applyAlignment="1" applyProtection="1">
      <alignment horizontal="center" vertical="center"/>
      <protection hidden="1"/>
    </xf>
    <xf numFmtId="0" fontId="6" fillId="47" borderId="33" xfId="0" applyFont="1" applyFill="1" applyBorder="1" applyAlignment="1" applyProtection="1">
      <alignment horizontal="center" vertical="center"/>
      <protection hidden="1"/>
    </xf>
    <xf numFmtId="0" fontId="7" fillId="41" borderId="32" xfId="0" applyFont="1" applyFill="1" applyBorder="1" applyAlignment="1" applyProtection="1">
      <alignment horizontal="center" vertical="center"/>
      <protection hidden="1"/>
    </xf>
    <xf numFmtId="0" fontId="7" fillId="41" borderId="35" xfId="0" applyFont="1" applyFill="1" applyBorder="1" applyAlignment="1" applyProtection="1">
      <alignment horizontal="center" vertical="center"/>
      <protection hidden="1"/>
    </xf>
    <xf numFmtId="0" fontId="7" fillId="5" borderId="32" xfId="0" applyFont="1" applyFill="1" applyBorder="1" applyAlignment="1" applyProtection="1">
      <alignment horizontal="center" vertical="center"/>
      <protection hidden="1"/>
    </xf>
    <xf numFmtId="0" fontId="28" fillId="41" borderId="47" xfId="0" applyFont="1" applyFill="1" applyBorder="1" applyAlignment="1" applyProtection="1">
      <alignment horizontal="center" vertical="center"/>
      <protection hidden="1"/>
    </xf>
    <xf numFmtId="0" fontId="28" fillId="41" borderId="33" xfId="0" applyFont="1" applyFill="1" applyBorder="1" applyAlignment="1" applyProtection="1">
      <alignment horizontal="center" vertical="center"/>
      <protection hidden="1"/>
    </xf>
    <xf numFmtId="0" fontId="28" fillId="41" borderId="76" xfId="0" applyFont="1" applyFill="1" applyBorder="1" applyAlignment="1" applyProtection="1">
      <alignment horizontal="center" vertical="center"/>
      <protection hidden="1"/>
    </xf>
    <xf numFmtId="0" fontId="28" fillId="41" borderId="49" xfId="0" applyFont="1" applyFill="1" applyBorder="1" applyAlignment="1" applyProtection="1">
      <alignment horizontal="center" vertical="center"/>
      <protection hidden="1"/>
    </xf>
    <xf numFmtId="0" fontId="46" fillId="42" borderId="32" xfId="0" applyFont="1" applyFill="1" applyBorder="1" applyAlignment="1" applyProtection="1">
      <alignment horizontal="center" vertical="center"/>
      <protection hidden="1"/>
    </xf>
    <xf numFmtId="0" fontId="7" fillId="8" borderId="32" xfId="0" applyFont="1" applyFill="1" applyBorder="1" applyAlignment="1" applyProtection="1">
      <alignment horizontal="center" vertical="center"/>
      <protection hidden="1"/>
    </xf>
    <xf numFmtId="0" fontId="46" fillId="46" borderId="34" xfId="0" applyFont="1" applyFill="1" applyBorder="1" applyAlignment="1" applyProtection="1">
      <alignment horizontal="center" vertical="center"/>
      <protection hidden="1"/>
    </xf>
    <xf numFmtId="0" fontId="46" fillId="46" borderId="2" xfId="0" applyFont="1" applyFill="1" applyBorder="1" applyAlignment="1" applyProtection="1">
      <alignment horizontal="center" vertical="center"/>
      <protection hidden="1"/>
    </xf>
    <xf numFmtId="0" fontId="46" fillId="46" borderId="27" xfId="0" applyFont="1" applyFill="1" applyBorder="1" applyAlignment="1" applyProtection="1">
      <alignment horizontal="center" vertical="center"/>
      <protection hidden="1"/>
    </xf>
    <xf numFmtId="0" fontId="46" fillId="43" borderId="32" xfId="0" applyFont="1" applyFill="1" applyBorder="1" applyAlignment="1" applyProtection="1">
      <alignment horizontal="center" vertical="center"/>
      <protection hidden="1"/>
    </xf>
    <xf numFmtId="0" fontId="46" fillId="47" borderId="32" xfId="0" applyFont="1" applyFill="1" applyBorder="1" applyAlignment="1" applyProtection="1">
      <alignment horizontal="center" vertical="center"/>
      <protection hidden="1"/>
    </xf>
    <xf numFmtId="0" fontId="46" fillId="2" borderId="32" xfId="0" applyFont="1" applyFill="1" applyBorder="1" applyAlignment="1" applyProtection="1">
      <alignment horizontal="center" vertical="center"/>
      <protection hidden="1"/>
    </xf>
    <xf numFmtId="0" fontId="4" fillId="0" borderId="61" xfId="0" applyFont="1" applyBorder="1" applyAlignment="1" applyProtection="1">
      <alignment horizontal="center" vertical="center" wrapText="1"/>
      <protection hidden="1"/>
    </xf>
    <xf numFmtId="175" fontId="13" fillId="0" borderId="37" xfId="0" quotePrefix="1" applyNumberFormat="1" applyFont="1" applyBorder="1" applyAlignment="1" applyProtection="1">
      <alignment horizontal="center" vertical="center" textRotation="90"/>
      <protection hidden="1"/>
    </xf>
    <xf numFmtId="175" fontId="13" fillId="0" borderId="0" xfId="0" quotePrefix="1" applyNumberFormat="1" applyFont="1" applyAlignment="1" applyProtection="1">
      <alignment horizontal="center" vertical="center" textRotation="90"/>
      <protection hidden="1"/>
    </xf>
    <xf numFmtId="175" fontId="13" fillId="0" borderId="44" xfId="0" quotePrefix="1" applyNumberFormat="1" applyFont="1" applyBorder="1" applyAlignment="1" applyProtection="1">
      <alignment horizontal="center" vertical="center" textRotation="90"/>
      <protection hidden="1"/>
    </xf>
    <xf numFmtId="175" fontId="13" fillId="0" borderId="28" xfId="0" applyNumberFormat="1" applyFont="1" applyBorder="1" applyAlignment="1" applyProtection="1">
      <alignment horizontal="center" vertical="center" textRotation="90" wrapText="1"/>
      <protection hidden="1"/>
    </xf>
    <xf numFmtId="175" fontId="13" fillId="0" borderId="29" xfId="0" applyNumberFormat="1" applyFont="1" applyBorder="1" applyAlignment="1" applyProtection="1">
      <alignment horizontal="center" vertical="center" textRotation="90" wrapText="1"/>
      <protection hidden="1"/>
    </xf>
    <xf numFmtId="175" fontId="13" fillId="0" borderId="30" xfId="0" applyNumberFormat="1" applyFont="1" applyBorder="1" applyAlignment="1" applyProtection="1">
      <alignment horizontal="center" vertical="center" textRotation="90" wrapText="1"/>
      <protection hidden="1"/>
    </xf>
  </cellXfs>
  <cellStyles count="11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07" builtinId="3"/>
    <cellStyle name="Comma 2" xfId="43" xr:uid="{00000000-0005-0000-0000-00001C000000}"/>
    <cellStyle name="Comma 2 2" xfId="108" xr:uid="{AF5D8065-EBCA-49AF-9BD1-8BA5F7CBA821}"/>
    <cellStyle name="Comma 3" xfId="109" xr:uid="{389D53BD-1340-4C67-AD1D-ADA8C811C001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44" xr:uid="{00000000-0005-0000-0000-000023000000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45" xr:uid="{00000000-0005-0000-0000-000028000000}"/>
    <cellStyle name="Normal 11" xfId="46" xr:uid="{00000000-0005-0000-0000-000029000000}"/>
    <cellStyle name="Normal 2" xfId="47" xr:uid="{00000000-0005-0000-0000-00002A000000}"/>
    <cellStyle name="Normal 2 10" xfId="48" xr:uid="{00000000-0005-0000-0000-00002B000000}"/>
    <cellStyle name="Normal 2 11" xfId="49" xr:uid="{00000000-0005-0000-0000-00002C000000}"/>
    <cellStyle name="Normal 2 12" xfId="50" xr:uid="{00000000-0005-0000-0000-00002D000000}"/>
    <cellStyle name="Normal 2 13" xfId="51" xr:uid="{00000000-0005-0000-0000-00002E000000}"/>
    <cellStyle name="Normal 2 14" xfId="52" xr:uid="{00000000-0005-0000-0000-00002F000000}"/>
    <cellStyle name="Normal 2 2" xfId="53" xr:uid="{00000000-0005-0000-0000-000030000000}"/>
    <cellStyle name="Normal 2 2 2" xfId="54" xr:uid="{00000000-0005-0000-0000-000031000000}"/>
    <cellStyle name="Normal 2 2 3" xfId="55" xr:uid="{00000000-0005-0000-0000-000032000000}"/>
    <cellStyle name="Normal 2 2 4" xfId="56" xr:uid="{00000000-0005-0000-0000-000033000000}"/>
    <cellStyle name="Normal 2 2 5" xfId="57" xr:uid="{00000000-0005-0000-0000-000034000000}"/>
    <cellStyle name="Normal 2 2 6" xfId="58" xr:uid="{00000000-0005-0000-0000-000035000000}"/>
    <cellStyle name="Normal 2 2 7" xfId="59" xr:uid="{00000000-0005-0000-0000-000036000000}"/>
    <cellStyle name="Normal 2 2 8" xfId="60" xr:uid="{00000000-0005-0000-0000-000037000000}"/>
    <cellStyle name="Normal 2 2 9" xfId="61" xr:uid="{00000000-0005-0000-0000-000038000000}"/>
    <cellStyle name="Normal 2 2_2 - Shop Drawing Log310108" xfId="62" xr:uid="{00000000-0005-0000-0000-000039000000}"/>
    <cellStyle name="Normal 2 3" xfId="63" xr:uid="{00000000-0005-0000-0000-00003A000000}"/>
    <cellStyle name="Normal 2 3 2" xfId="64" xr:uid="{00000000-0005-0000-0000-00003B000000}"/>
    <cellStyle name="Normal 2 3 3" xfId="65" xr:uid="{00000000-0005-0000-0000-00003C000000}"/>
    <cellStyle name="Normal 2 3 4" xfId="66" xr:uid="{00000000-0005-0000-0000-00003D000000}"/>
    <cellStyle name="Normal 2 3 5" xfId="67" xr:uid="{00000000-0005-0000-0000-00003E000000}"/>
    <cellStyle name="Normal 2 3 6" xfId="68" xr:uid="{00000000-0005-0000-0000-00003F000000}"/>
    <cellStyle name="Normal 2 3 7" xfId="69" xr:uid="{00000000-0005-0000-0000-000040000000}"/>
    <cellStyle name="Normal 2 4" xfId="70" xr:uid="{00000000-0005-0000-0000-000041000000}"/>
    <cellStyle name="Normal 2 4 2" xfId="71" xr:uid="{00000000-0005-0000-0000-000042000000}"/>
    <cellStyle name="Normal 2 4 3" xfId="72" xr:uid="{00000000-0005-0000-0000-000043000000}"/>
    <cellStyle name="Normal 2 4 4" xfId="73" xr:uid="{00000000-0005-0000-0000-000044000000}"/>
    <cellStyle name="Normal 2 4 5" xfId="74" xr:uid="{00000000-0005-0000-0000-000045000000}"/>
    <cellStyle name="Normal 2 4 6" xfId="75" xr:uid="{00000000-0005-0000-0000-000046000000}"/>
    <cellStyle name="Normal 2 4 7" xfId="76" xr:uid="{00000000-0005-0000-0000-000047000000}"/>
    <cellStyle name="Normal 2 5" xfId="77" xr:uid="{00000000-0005-0000-0000-000048000000}"/>
    <cellStyle name="Normal 2 5 2" xfId="78" xr:uid="{00000000-0005-0000-0000-000049000000}"/>
    <cellStyle name="Normal 2 5 3" xfId="79" xr:uid="{00000000-0005-0000-0000-00004A000000}"/>
    <cellStyle name="Normal 2 5 4" xfId="80" xr:uid="{00000000-0005-0000-0000-00004B000000}"/>
    <cellStyle name="Normal 2 5 5" xfId="81" xr:uid="{00000000-0005-0000-0000-00004C000000}"/>
    <cellStyle name="Normal 2 6" xfId="82" xr:uid="{00000000-0005-0000-0000-00004D000000}"/>
    <cellStyle name="Normal 2 7" xfId="83" xr:uid="{00000000-0005-0000-0000-00004E000000}"/>
    <cellStyle name="Normal 2 8" xfId="84" xr:uid="{00000000-0005-0000-0000-00004F000000}"/>
    <cellStyle name="Normal 2 9" xfId="85" xr:uid="{00000000-0005-0000-0000-000050000000}"/>
    <cellStyle name="Normal 3" xfId="86" xr:uid="{00000000-0005-0000-0000-000051000000}"/>
    <cellStyle name="Normal 3 2" xfId="87" xr:uid="{00000000-0005-0000-0000-000052000000}"/>
    <cellStyle name="Normal 3 3" xfId="88" xr:uid="{00000000-0005-0000-0000-000053000000}"/>
    <cellStyle name="Normal 3 4" xfId="89" xr:uid="{00000000-0005-0000-0000-000054000000}"/>
    <cellStyle name="Normal 3 5" xfId="90" xr:uid="{00000000-0005-0000-0000-000055000000}"/>
    <cellStyle name="Normal 3 6" xfId="91" xr:uid="{00000000-0005-0000-0000-000056000000}"/>
    <cellStyle name="Normal 3 7" xfId="92" xr:uid="{00000000-0005-0000-0000-000057000000}"/>
    <cellStyle name="Normal 3 8" xfId="93" xr:uid="{00000000-0005-0000-0000-000058000000}"/>
    <cellStyle name="Normal 3 9" xfId="94" xr:uid="{00000000-0005-0000-0000-000059000000}"/>
    <cellStyle name="Normal 4" xfId="95" xr:uid="{00000000-0005-0000-0000-00005A000000}"/>
    <cellStyle name="Normal 4 2" xfId="96" xr:uid="{00000000-0005-0000-0000-00005B000000}"/>
    <cellStyle name="Normal 4 3" xfId="97" xr:uid="{00000000-0005-0000-0000-00005C000000}"/>
    <cellStyle name="Normal 4 4" xfId="98" xr:uid="{00000000-0005-0000-0000-00005D000000}"/>
    <cellStyle name="Normal 5" xfId="99" xr:uid="{00000000-0005-0000-0000-00005E000000}"/>
    <cellStyle name="Normal 6" xfId="100" xr:uid="{00000000-0005-0000-0000-00005F000000}"/>
    <cellStyle name="Normal 7" xfId="101" xr:uid="{00000000-0005-0000-0000-000060000000}"/>
    <cellStyle name="Normal 8" xfId="102" xr:uid="{00000000-0005-0000-0000-000061000000}"/>
    <cellStyle name="Normal 8 2" xfId="103" xr:uid="{00000000-0005-0000-0000-000062000000}"/>
    <cellStyle name="Normal 9 2" xfId="104" xr:uid="{00000000-0005-0000-0000-000063000000}"/>
    <cellStyle name="Note" xfId="16" builtinId="10" customBuiltin="1"/>
    <cellStyle name="Note 2" xfId="105" xr:uid="{00000000-0005-0000-0000-000065000000}"/>
    <cellStyle name="Output" xfId="11" builtinId="21" customBuiltin="1"/>
    <cellStyle name="Percent" xfId="1" builtinId="5"/>
    <cellStyle name="Percent 2" xfId="106" xr:uid="{00000000-0005-0000-0000-000068000000}"/>
    <cellStyle name="Title" xfId="2" builtinId="15" customBuiltin="1"/>
    <cellStyle name="Total" xfId="18" builtinId="25" customBuiltin="1"/>
    <cellStyle name="Warning Text" xfId="15" builtinId="11" customBuiltin="1"/>
  </cellStyles>
  <dxfs count="95"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81" formatCode="dd/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#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#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\ mmm\ yy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82" formatCode="[$-14C09]d\ 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hair">
          <color theme="1" tint="0.499984740745262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hair">
          <color theme="1" tint="0.49998474074526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 patternType="none">
          <bgColor auto="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94"/>
    </tableStyle>
  </tableStyles>
  <colors>
    <mruColors>
      <color rgb="FFFF8181"/>
      <color rgb="FFFFFFCC"/>
      <color rgb="FFCCFFCC"/>
      <color rgb="FF99CCFF"/>
      <color rgb="FFFF5050"/>
      <color rgb="FFFF9C7D"/>
      <color rgb="FF6699FF"/>
      <color rgb="FF00CC99"/>
      <color rgb="FF66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96735390958558E-2"/>
          <c:y val="6.9428676704000228E-2"/>
          <c:w val="0.85909056277949214"/>
          <c:h val="0.77664011126082111"/>
        </c:manualLayout>
      </c:layout>
      <c:barChart>
        <c:barDir val="col"/>
        <c:grouping val="clustered"/>
        <c:varyColors val="0"/>
        <c:ser>
          <c:idx val="1"/>
          <c:order val="1"/>
          <c:tx>
            <c:v>Q.ty of SD Reviewed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24"/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65A-42C1-995D-B40C91219CA5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Data!$G$29:$AE$29</c:f>
              <c:strCache>
                <c:ptCount val="25"/>
                <c:pt idx="0">
                  <c:v>W -24</c:v>
                </c:pt>
                <c:pt idx="1">
                  <c:v>W -23</c:v>
                </c:pt>
                <c:pt idx="2">
                  <c:v>W -22</c:v>
                </c:pt>
                <c:pt idx="3">
                  <c:v>W -21</c:v>
                </c:pt>
                <c:pt idx="4">
                  <c:v>W -20</c:v>
                </c:pt>
                <c:pt idx="5">
                  <c:v>W -19</c:v>
                </c:pt>
                <c:pt idx="6">
                  <c:v>W -18</c:v>
                </c:pt>
                <c:pt idx="7">
                  <c:v>W -17</c:v>
                </c:pt>
                <c:pt idx="8">
                  <c:v>W -16</c:v>
                </c:pt>
                <c:pt idx="9">
                  <c:v>W -15</c:v>
                </c:pt>
                <c:pt idx="10">
                  <c:v>W -14</c:v>
                </c:pt>
                <c:pt idx="11">
                  <c:v>W -13</c:v>
                </c:pt>
                <c:pt idx="12">
                  <c:v>W -12</c:v>
                </c:pt>
                <c:pt idx="13">
                  <c:v>W -11</c:v>
                </c:pt>
                <c:pt idx="14">
                  <c:v>W -10</c:v>
                </c:pt>
                <c:pt idx="15">
                  <c:v>W -9</c:v>
                </c:pt>
                <c:pt idx="16">
                  <c:v>W -8</c:v>
                </c:pt>
                <c:pt idx="17">
                  <c:v>W -7</c:v>
                </c:pt>
                <c:pt idx="18">
                  <c:v>W -6</c:v>
                </c:pt>
                <c:pt idx="19">
                  <c:v>W -5</c:v>
                </c:pt>
                <c:pt idx="20">
                  <c:v>W -4</c:v>
                </c:pt>
                <c:pt idx="21">
                  <c:v>W -3</c:v>
                </c:pt>
                <c:pt idx="22">
                  <c:v>W -2</c:v>
                </c:pt>
                <c:pt idx="23">
                  <c:v>W -1</c:v>
                </c:pt>
                <c:pt idx="24">
                  <c:v>THIS WEEK</c:v>
                </c:pt>
              </c:strCache>
            </c:strRef>
          </c:cat>
          <c:val>
            <c:numRef>
              <c:f>Data!$G$32:$AE$32</c:f>
              <c:numCache>
                <c:formatCode>#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2C1-995D-B40C9121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567632"/>
        <c:axId val="429568176"/>
      </c:barChart>
      <c:lineChart>
        <c:grouping val="standard"/>
        <c:varyColors val="0"/>
        <c:ser>
          <c:idx val="0"/>
          <c:order val="0"/>
          <c:tx>
            <c:v>Review Time (Days)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4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5A-42C1-995D-B40C91219CA5}"/>
              </c:ext>
            </c:extLst>
          </c:dPt>
          <c:dLbls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5A-42C1-995D-B40C91219CA5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Data!$G$29:$AE$29</c:f>
              <c:strCache>
                <c:ptCount val="25"/>
                <c:pt idx="0">
                  <c:v>W -24</c:v>
                </c:pt>
                <c:pt idx="1">
                  <c:v>W -23</c:v>
                </c:pt>
                <c:pt idx="2">
                  <c:v>W -22</c:v>
                </c:pt>
                <c:pt idx="3">
                  <c:v>W -21</c:v>
                </c:pt>
                <c:pt idx="4">
                  <c:v>W -20</c:v>
                </c:pt>
                <c:pt idx="5">
                  <c:v>W -19</c:v>
                </c:pt>
                <c:pt idx="6">
                  <c:v>W -18</c:v>
                </c:pt>
                <c:pt idx="7">
                  <c:v>W -17</c:v>
                </c:pt>
                <c:pt idx="8">
                  <c:v>W -16</c:v>
                </c:pt>
                <c:pt idx="9">
                  <c:v>W -15</c:v>
                </c:pt>
                <c:pt idx="10">
                  <c:v>W -14</c:v>
                </c:pt>
                <c:pt idx="11">
                  <c:v>W -13</c:v>
                </c:pt>
                <c:pt idx="12">
                  <c:v>W -12</c:v>
                </c:pt>
                <c:pt idx="13">
                  <c:v>W -11</c:v>
                </c:pt>
                <c:pt idx="14">
                  <c:v>W -10</c:v>
                </c:pt>
                <c:pt idx="15">
                  <c:v>W -9</c:v>
                </c:pt>
                <c:pt idx="16">
                  <c:v>W -8</c:v>
                </c:pt>
                <c:pt idx="17">
                  <c:v>W -7</c:v>
                </c:pt>
                <c:pt idx="18">
                  <c:v>W -6</c:v>
                </c:pt>
                <c:pt idx="19">
                  <c:v>W -5</c:v>
                </c:pt>
                <c:pt idx="20">
                  <c:v>W -4</c:v>
                </c:pt>
                <c:pt idx="21">
                  <c:v>W -3</c:v>
                </c:pt>
                <c:pt idx="22">
                  <c:v>W -2</c:v>
                </c:pt>
                <c:pt idx="23">
                  <c:v>W -1</c:v>
                </c:pt>
                <c:pt idx="24">
                  <c:v>THIS WEEK</c:v>
                </c:pt>
              </c:strCache>
            </c:strRef>
          </c:cat>
          <c:val>
            <c:numRef>
              <c:f>Data!$G$33:$AE$33</c:f>
              <c:numCache>
                <c:formatCode>#,###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2C1-995D-B40C9121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566000"/>
        <c:axId val="429567088"/>
      </c:lineChart>
      <c:catAx>
        <c:axId val="4295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67088"/>
        <c:crosses val="autoZero"/>
        <c:auto val="1"/>
        <c:lblAlgn val="ctr"/>
        <c:lblOffset val="100"/>
        <c:noMultiLvlLbl val="0"/>
      </c:catAx>
      <c:valAx>
        <c:axId val="42956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Days to Review (avg)</a:t>
                </a:r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 w="6350"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66000"/>
        <c:crosses val="autoZero"/>
        <c:crossBetween val="between"/>
      </c:valAx>
      <c:valAx>
        <c:axId val="429568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SD Reviewed</a:t>
                </a:r>
              </a:p>
            </c:rich>
          </c:tx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C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67632"/>
        <c:crosses val="max"/>
        <c:crossBetween val="between"/>
      </c:valAx>
      <c:catAx>
        <c:axId val="42956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5681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Q.ty of SD Reviewed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24"/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B3A-4187-92D3-1B5F65EB31B9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Data!$G$29:$AE$29</c:f>
              <c:strCache>
                <c:ptCount val="25"/>
                <c:pt idx="0">
                  <c:v>W -24</c:v>
                </c:pt>
                <c:pt idx="1">
                  <c:v>W -23</c:v>
                </c:pt>
                <c:pt idx="2">
                  <c:v>W -22</c:v>
                </c:pt>
                <c:pt idx="3">
                  <c:v>W -21</c:v>
                </c:pt>
                <c:pt idx="4">
                  <c:v>W -20</c:v>
                </c:pt>
                <c:pt idx="5">
                  <c:v>W -19</c:v>
                </c:pt>
                <c:pt idx="6">
                  <c:v>W -18</c:v>
                </c:pt>
                <c:pt idx="7">
                  <c:v>W -17</c:v>
                </c:pt>
                <c:pt idx="8">
                  <c:v>W -16</c:v>
                </c:pt>
                <c:pt idx="9">
                  <c:v>W -15</c:v>
                </c:pt>
                <c:pt idx="10">
                  <c:v>W -14</c:v>
                </c:pt>
                <c:pt idx="11">
                  <c:v>W -13</c:v>
                </c:pt>
                <c:pt idx="12">
                  <c:v>W -12</c:v>
                </c:pt>
                <c:pt idx="13">
                  <c:v>W -11</c:v>
                </c:pt>
                <c:pt idx="14">
                  <c:v>W -10</c:v>
                </c:pt>
                <c:pt idx="15">
                  <c:v>W -9</c:v>
                </c:pt>
                <c:pt idx="16">
                  <c:v>W -8</c:v>
                </c:pt>
                <c:pt idx="17">
                  <c:v>W -7</c:v>
                </c:pt>
                <c:pt idx="18">
                  <c:v>W -6</c:v>
                </c:pt>
                <c:pt idx="19">
                  <c:v>W -5</c:v>
                </c:pt>
                <c:pt idx="20">
                  <c:v>W -4</c:v>
                </c:pt>
                <c:pt idx="21">
                  <c:v>W -3</c:v>
                </c:pt>
                <c:pt idx="22">
                  <c:v>W -2</c:v>
                </c:pt>
                <c:pt idx="23">
                  <c:v>W -1</c:v>
                </c:pt>
                <c:pt idx="24">
                  <c:v>THIS WEEK</c:v>
                </c:pt>
              </c:strCache>
            </c:strRef>
          </c:cat>
          <c:val>
            <c:numRef>
              <c:f>Data!$G$32:$AE$32</c:f>
              <c:numCache>
                <c:formatCode>#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F-4412-9C88-1A3BA6DE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9622464"/>
        <c:axId val="729618656"/>
      </c:barChart>
      <c:lineChart>
        <c:grouping val="standard"/>
        <c:varyColors val="0"/>
        <c:ser>
          <c:idx val="0"/>
          <c:order val="0"/>
          <c:tx>
            <c:v>Review Time (Days)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Data!$G$29:$AE$29</c:f>
              <c:strCache>
                <c:ptCount val="25"/>
                <c:pt idx="0">
                  <c:v>W -24</c:v>
                </c:pt>
                <c:pt idx="1">
                  <c:v>W -23</c:v>
                </c:pt>
                <c:pt idx="2">
                  <c:v>W -22</c:v>
                </c:pt>
                <c:pt idx="3">
                  <c:v>W -21</c:v>
                </c:pt>
                <c:pt idx="4">
                  <c:v>W -20</c:v>
                </c:pt>
                <c:pt idx="5">
                  <c:v>W -19</c:v>
                </c:pt>
                <c:pt idx="6">
                  <c:v>W -18</c:v>
                </c:pt>
                <c:pt idx="7">
                  <c:v>W -17</c:v>
                </c:pt>
                <c:pt idx="8">
                  <c:v>W -16</c:v>
                </c:pt>
                <c:pt idx="9">
                  <c:v>W -15</c:v>
                </c:pt>
                <c:pt idx="10">
                  <c:v>W -14</c:v>
                </c:pt>
                <c:pt idx="11">
                  <c:v>W -13</c:v>
                </c:pt>
                <c:pt idx="12">
                  <c:v>W -12</c:v>
                </c:pt>
                <c:pt idx="13">
                  <c:v>W -11</c:v>
                </c:pt>
                <c:pt idx="14">
                  <c:v>W -10</c:v>
                </c:pt>
                <c:pt idx="15">
                  <c:v>W -9</c:v>
                </c:pt>
                <c:pt idx="16">
                  <c:v>W -8</c:v>
                </c:pt>
                <c:pt idx="17">
                  <c:v>W -7</c:v>
                </c:pt>
                <c:pt idx="18">
                  <c:v>W -6</c:v>
                </c:pt>
                <c:pt idx="19">
                  <c:v>W -5</c:v>
                </c:pt>
                <c:pt idx="20">
                  <c:v>W -4</c:v>
                </c:pt>
                <c:pt idx="21">
                  <c:v>W -3</c:v>
                </c:pt>
                <c:pt idx="22">
                  <c:v>W -2</c:v>
                </c:pt>
                <c:pt idx="23">
                  <c:v>W -1</c:v>
                </c:pt>
                <c:pt idx="24">
                  <c:v>THIS WEEK</c:v>
                </c:pt>
              </c:strCache>
            </c:strRef>
          </c:cat>
          <c:val>
            <c:numRef>
              <c:f>Data!$G$33:$AE$33</c:f>
              <c:numCache>
                <c:formatCode>#,###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F-4412-9C88-1A3BA6DE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621376"/>
        <c:axId val="729621920"/>
      </c:lineChart>
      <c:catAx>
        <c:axId val="7296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21920"/>
        <c:crosses val="autoZero"/>
        <c:auto val="1"/>
        <c:lblAlgn val="ctr"/>
        <c:lblOffset val="100"/>
        <c:noMultiLvlLbl val="0"/>
      </c:catAx>
      <c:valAx>
        <c:axId val="72962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Days to Review (avg)</a:t>
                </a:r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 w="6350"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21376"/>
        <c:crosses val="autoZero"/>
        <c:crossBetween val="between"/>
      </c:valAx>
      <c:valAx>
        <c:axId val="729618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SD Reviewed</a:t>
                </a:r>
              </a:p>
            </c:rich>
          </c:tx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C0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22464"/>
        <c:crosses val="max"/>
        <c:crossBetween val="between"/>
      </c:valAx>
      <c:catAx>
        <c:axId val="7296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6186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207308</xdr:colOff>
      <xdr:row>88</xdr:row>
      <xdr:rowOff>15563</xdr:rowOff>
    </xdr:from>
    <xdr:to>
      <xdr:col>18</xdr:col>
      <xdr:colOff>67236</xdr:colOff>
      <xdr:row>102</xdr:row>
      <xdr:rowOff>92386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5F17C-E6BB-4DF6-9269-9E2268F24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465045</xdr:colOff>
      <xdr:row>89</xdr:row>
      <xdr:rowOff>64745</xdr:rowOff>
    </xdr:from>
    <xdr:ext cx="187206" cy="2148416"/>
    <xdr:pic>
      <xdr:nvPicPr>
        <xdr:cNvPr id="3" name="Picture 2">
          <a:extLst>
            <a:ext uri="{FF2B5EF4-FFF2-40B4-BE49-F238E27FC236}">
              <a16:creationId xmlns:a16="http://schemas.microsoft.com/office/drawing/2014/main" id="{3237B2B8-4744-4C07-80F8-175D09F8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845" y="15114245"/>
          <a:ext cx="187206" cy="2148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63500</xdr:colOff>
      <xdr:row>90</xdr:row>
      <xdr:rowOff>158750</xdr:rowOff>
    </xdr:from>
    <xdr:to>
      <xdr:col>19</xdr:col>
      <xdr:colOff>0</xdr:colOff>
      <xdr:row>91</xdr:row>
      <xdr:rowOff>31750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7D563D-1E53-43FE-A50A-946BBD441965}"/>
            </a:ext>
          </a:extLst>
        </xdr:cNvPr>
        <xdr:cNvCxnSpPr/>
      </xdr:nvCxnSpPr>
      <xdr:spPr>
        <a:xfrm>
          <a:off x="2501900" y="15398750"/>
          <a:ext cx="8470900" cy="63500"/>
        </a:xfrm>
        <a:prstGeom prst="line">
          <a:avLst/>
        </a:prstGeom>
        <a:ln w="6350">
          <a:solidFill>
            <a:schemeClr val="bg1">
              <a:lumMod val="8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0</xdr:colOff>
      <xdr:row>89</xdr:row>
      <xdr:rowOff>157504</xdr:rowOff>
    </xdr:from>
    <xdr:ext cx="3217981" cy="1748600"/>
    <xdr:pic>
      <xdr:nvPicPr>
        <xdr:cNvPr id="5" name="Picture 4">
          <a:extLst>
            <a:ext uri="{FF2B5EF4-FFF2-40B4-BE49-F238E27FC236}">
              <a16:creationId xmlns:a16="http://schemas.microsoft.com/office/drawing/2014/main" id="{BF2B6AD6-F216-4AD9-B886-4AA083BD6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60349" y="15207004"/>
          <a:ext cx="3217981" cy="17486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41</xdr:row>
      <xdr:rowOff>119062</xdr:rowOff>
    </xdr:from>
    <xdr:to>
      <xdr:col>30</xdr:col>
      <xdr:colOff>457200</xdr:colOff>
      <xdr:row>61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LAS/Desktop/ATLAS%20AS-BUILT%20Regi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Progress%20Meeting/20180528/SUBMITT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-Built_Register"/>
      <sheetName val="As-Built_Register (Incl SDS)"/>
      <sheetName val="Rev. 6.2 Baseline"/>
      <sheetName val="Dashboard"/>
      <sheetName val="REV_04"/>
      <sheetName val="Data"/>
      <sheetName val="Data_old"/>
      <sheetName val="As-Built"/>
      <sheetName val="JV Schedule"/>
      <sheetName val="REV_2.1"/>
      <sheetName val="REV_03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G2">
            <v>43532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ubmittal Log"/>
      <sheetName val="Change LOG"/>
      <sheetName val="SUBMITTAL LOG"/>
      <sheetName val="Change Management Log"/>
      <sheetName val="DO NOT TOUCH"/>
      <sheetName val="Slide PR 1"/>
      <sheetName val="Slide PR 2"/>
      <sheetName val="Sheet1"/>
      <sheetName val="Dashboard"/>
      <sheetName val="Sheet2"/>
      <sheetName val="Data"/>
      <sheetName val="Request for Update"/>
      <sheetName val="SUBMITTALS"/>
    </sheetNames>
    <sheetDataSet>
      <sheetData sheetId="0">
        <row r="5">
          <cell r="Y5">
            <v>43248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_SDLog" displayName="T_SDLog" ref="B9:BY368" totalsRowShown="0" headerRowDxfId="93" dataDxfId="92">
  <autoFilter ref="B9:BY368" xr:uid="{00000000-000C-0000-FFFF-FFFF00000000}"/>
  <tableColumns count="76">
    <tableColumn id="84" xr3:uid="{00000000-0010-0000-0000-000054000000}" name="DAYS_UR" dataDxfId="91">
      <calculatedColumnFormula>IF(T_SDLog[[#This Row],[BY2]]="UNDER REVIEW",$B$6-T_SDLog[[#This Row],[27]],"---")</calculatedColumnFormula>
    </tableColumn>
    <tableColumn id="59" xr3:uid="{00000000-0010-0000-0000-00003B000000}" name="Column1" dataDxfId="90"/>
    <tableColumn id="6" xr3:uid="{00000000-0010-0000-0000-000006000000}" name="PGN" dataDxfId="89"/>
    <tableColumn id="10" xr3:uid="{00000000-0010-0000-0000-00000A000000}" name="CN" dataDxfId="88"/>
    <tableColumn id="3" xr3:uid="{00000000-0010-0000-0000-000003000000}" name="DIC" dataDxfId="87"/>
    <tableColumn id="7" xr3:uid="{00000000-0010-0000-0000-000007000000}" name="LR" dataDxfId="86"/>
    <tableColumn id="5" xr3:uid="{00000000-0010-0000-0000-000005000000}" name="SSA" dataDxfId="85"/>
    <tableColumn id="8" xr3:uid="{00000000-0010-0000-0000-000008000000}" name="SQN" dataDxfId="84"/>
    <tableColumn id="18" xr3:uid="{00000000-0010-0000-0000-000012000000}" name="REV" dataDxfId="83"/>
    <tableColumn id="11" xr3:uid="{00000000-0010-0000-0000-00000B000000}" name="11" dataDxfId="82"/>
    <tableColumn id="4" xr3:uid="{00000000-0010-0000-0000-000004000000}" name="12" dataDxfId="81"/>
    <tableColumn id="60" xr3:uid="{00000000-0010-0000-0000-00003C000000}" name="Sys" dataDxfId="80"/>
    <tableColumn id="67" xr3:uid="{00000000-0010-0000-0000-000043000000}" name="SubSystem" dataDxfId="79"/>
    <tableColumn id="14" xr3:uid="{00000000-0010-0000-0000-00000E000000}" name="DWGNR" dataDxfId="78"/>
    <tableColumn id="51" xr3:uid="{00000000-0010-0000-0000-000033000000}" name="ATLASDWGNR" dataDxfId="77"/>
    <tableColumn id="15" xr3:uid="{00000000-0010-0000-0000-00000F000000}" name="DESCRIPTION" dataDxfId="76"/>
    <tableColumn id="20" xr3:uid="{00000000-0010-0000-0000-000014000000}" name="20" dataDxfId="75"/>
    <tableColumn id="9" xr3:uid="{00000000-0010-0000-0000-000009000000}" name="21" dataDxfId="74"/>
    <tableColumn id="21" xr3:uid="{00000000-0010-0000-0000-000015000000}" name="REV_TIME" dataDxfId="73">
      <calculatedColumnFormula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calculatedColumnFormula>
    </tableColumn>
    <tableColumn id="23" xr3:uid="{00000000-0010-0000-0000-000017000000}" name="REV_OD" dataDxfId="72">
      <calculatedColumnFormula>IF(AND(T_SDLog[[#This Row],[BY2]]="CODE 3",#REF!="TCA"),"---",IF(T_SDLog[[#This Row],[BY2]]="---","---",IF(T_SDLog[[#This Row],[BY2]]="UNDER REVIEW",$U$6-T_SDLog[[#This Row],[27]],IF(T_SDLog[[#This Row],[292]]-T_SDLog[[#This Row],[27]]&gt;110,"---",T_SDLog[[#This Row],[292]]-T_SDLog[[#This Row],[27]]))))</calculatedColumnFormula>
    </tableColumn>
    <tableColumn id="24" xr3:uid="{00000000-0010-0000-0000-000018000000}" name="25" dataDxfId="71">
      <calculatedColumnFormula>IF(T_SDLog[[#This Row],[BY2]]&lt;&gt;"---",IF(IF(T_SDLog[[#This Row],[BY2]]="UNDER REVIEW",$U$6-T_SDLog[[#This Row],[27]]-IF(T_SDLog[[#This Row],[S_DATE]]="00",21,IF(T_SDLog[[#This Row],[S_DATE]]="01",14,7)),T_SDLog[[#This Row],[292]]-T_SDLog[[#This Row],[27]]-IF(T_SDLog[[#This Row],[S_DATE]]="00",21,IF(T_SDLog[[#This Row],[S_DATE]]="01",14,7)))&lt;=0,"---",IF(T_SDLog[[#This Row],[BY2]]="UNDER REVIEW",$U$6-T_SDLog[[#This Row],[27]]-IF(T_SDLog[[#This Row],[S_DATE]]="00",21,IF(T_SDLog[[#This Row],[S_DATE]]="01",14,7)),T_SDLog[[#This Row],[292]]-T_SDLog[[#This Row],[27]]-IF(T_SDLog[[#This Row],[S_DATE]]="00",21,IF(T_SDLog[[#This Row],[S_DATE]]="01",14,7)))),"---")</calculatedColumnFormula>
    </tableColumn>
    <tableColumn id="25" xr3:uid="{00000000-0010-0000-0000-000019000000}" name="S_DATE" dataDxfId="70">
      <calculatedColumnFormula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calculatedColumnFormula>
    </tableColumn>
    <tableColumn id="26" xr3:uid="{00000000-0010-0000-0000-00001A000000}" name="27" dataDxfId="69">
      <calculatedColumnFormula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calculatedColumnFormula>
    </tableColumn>
    <tableColumn id="27" xr3:uid="{00000000-0010-0000-0000-00001B000000}" name="28" dataDxfId="68">
      <calculatedColumnFormula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calculatedColumnFormula>
    </tableColumn>
    <tableColumn id="28" xr3:uid="{00000000-0010-0000-0000-00001C000000}" name="C_DATE" dataDxfId="67">
      <calculatedColumnFormula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calculatedColumnFormula>
    </tableColumn>
    <tableColumn id="29" xr3:uid="{00000000-0010-0000-0000-00001D000000}" name="292" dataDxfId="66">
      <calculatedColumnFormula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calculatedColumnFormula>
    </tableColumn>
    <tableColumn id="72" xr3:uid="{00000000-0010-0000-0000-000048000000}" name="C_STATUS" dataDxfId="65">
      <calculatedColumnFormula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calculatedColumnFormula>
    </tableColumn>
    <tableColumn id="30" xr3:uid="{00000000-0010-0000-0000-00001E000000}" name="BY2" dataDxfId="64">
      <calculatedColumnFormula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calculatedColumnFormula>
    </tableColumn>
    <tableColumn id="32" xr3:uid="{00000000-0010-0000-0000-000020000000}" name="AREF_0" dataDxfId="63"/>
    <tableColumn id="33" xr3:uid="{00000000-0010-0000-0000-000021000000}" name="ASUB_0" dataDxfId="62"/>
    <tableColumn id="34" xr3:uid="{00000000-0010-0000-0000-000022000000}" name="JVREF_0" dataDxfId="61"/>
    <tableColumn id="37" xr3:uid="{00000000-0010-0000-0000-000025000000}" name="JVC_0" dataDxfId="60"/>
    <tableColumn id="38" xr3:uid="{00000000-0010-0000-0000-000026000000}" name="JVCD_0" dataDxfId="59"/>
    <tableColumn id="22" xr3:uid="{00000000-0010-0000-0000-000016000000}" name="CMAC_0" dataDxfId="58"/>
    <tableColumn id="40" xr3:uid="{00000000-0010-0000-0000-000028000000}" name="AREF_1" dataDxfId="57"/>
    <tableColumn id="41" xr3:uid="{00000000-0010-0000-0000-000029000000}" name="ASUB_1" dataDxfId="56"/>
    <tableColumn id="42" xr3:uid="{00000000-0010-0000-0000-00002A000000}" name="JVREF_1" dataDxfId="55"/>
    <tableColumn id="45" xr3:uid="{00000000-0010-0000-0000-00002D000000}" name="JVC_1" dataDxfId="54"/>
    <tableColumn id="46" xr3:uid="{00000000-0010-0000-0000-00002E000000}" name="JVCD_1" dataDxfId="53"/>
    <tableColumn id="31" xr3:uid="{00000000-0010-0000-0000-00001F000000}" name="CMAC_1" dataDxfId="52"/>
    <tableColumn id="48" xr3:uid="{00000000-0010-0000-0000-000030000000}" name="AREF_2" dataDxfId="51"/>
    <tableColumn id="49" xr3:uid="{00000000-0010-0000-0000-000031000000}" name="ASUB_2" dataDxfId="50"/>
    <tableColumn id="50" xr3:uid="{00000000-0010-0000-0000-000032000000}" name="JVREF_2" dataDxfId="49"/>
    <tableColumn id="53" xr3:uid="{00000000-0010-0000-0000-000035000000}" name="JVC_2" dataDxfId="48"/>
    <tableColumn id="54" xr3:uid="{00000000-0010-0000-0000-000036000000}" name="JVCD_2" dataDxfId="47"/>
    <tableColumn id="35" xr3:uid="{00000000-0010-0000-0000-000023000000}" name="CMAC_2" dataDxfId="46"/>
    <tableColumn id="56" xr3:uid="{00000000-0010-0000-0000-000038000000}" name="AREF_3" dataDxfId="45"/>
    <tableColumn id="57" xr3:uid="{00000000-0010-0000-0000-000039000000}" name="ASUB_3" dataDxfId="44"/>
    <tableColumn id="58" xr3:uid="{00000000-0010-0000-0000-00003A000000}" name="JVREF_3" dataDxfId="43"/>
    <tableColumn id="61" xr3:uid="{00000000-0010-0000-0000-00003D000000}" name="JVC_3" dataDxfId="42"/>
    <tableColumn id="62" xr3:uid="{00000000-0010-0000-0000-00003E000000}" name="JVCD_3" dataDxfId="41"/>
    <tableColumn id="36" xr3:uid="{00000000-0010-0000-0000-000024000000}" name="CMAC_3" dataDxfId="40"/>
    <tableColumn id="75" xr3:uid="{00000000-0010-0000-0000-00004B000000}" name="AREF_4" dataDxfId="39"/>
    <tableColumn id="76" xr3:uid="{00000000-0010-0000-0000-00004C000000}" name="ASUB_4" dataDxfId="38"/>
    <tableColumn id="77" xr3:uid="{00000000-0010-0000-0000-00004D000000}" name="JVREF_4" dataDxfId="37"/>
    <tableColumn id="80" xr3:uid="{00000000-0010-0000-0000-000050000000}" name="JVC_4" dataDxfId="36"/>
    <tableColumn id="81" xr3:uid="{00000000-0010-0000-0000-000051000000}" name="JVCD_4" dataDxfId="35"/>
    <tableColumn id="39" xr3:uid="{00000000-0010-0000-0000-000027000000}" name="CMAC_4" dataDxfId="34"/>
    <tableColumn id="64" xr3:uid="{00000000-0010-0000-0000-000040000000}" name="AREF_5" dataDxfId="33"/>
    <tableColumn id="65" xr3:uid="{00000000-0010-0000-0000-000041000000}" name="ASUB_5" dataDxfId="32"/>
    <tableColumn id="66" xr3:uid="{00000000-0010-0000-0000-000042000000}" name="JVREF_5" dataDxfId="31"/>
    <tableColumn id="69" xr3:uid="{00000000-0010-0000-0000-000045000000}" name="JVC_5" dataDxfId="30"/>
    <tableColumn id="70" xr3:uid="{00000000-0010-0000-0000-000046000000}" name="JVCD_5" dataDxfId="29"/>
    <tableColumn id="43" xr3:uid="{00000000-0010-0000-0000-00002B000000}" name="CMAC_5" dataDxfId="28"/>
    <tableColumn id="89" xr3:uid="{00000000-0010-0000-0000-000059000000}" name="AREF_6" dataDxfId="27"/>
    <tableColumn id="90" xr3:uid="{00000000-0010-0000-0000-00005A000000}" name="ASUB_6" dataDxfId="26"/>
    <tableColumn id="91" xr3:uid="{00000000-0010-0000-0000-00005B000000}" name="JVREF_6" dataDxfId="25"/>
    <tableColumn id="88" xr3:uid="{00000000-0010-0000-0000-000058000000}" name="JVC_6" dataDxfId="24"/>
    <tableColumn id="86" xr3:uid="{00000000-0010-0000-0000-000056000000}" name="JVCD_6" dataDxfId="23"/>
    <tableColumn id="44" xr3:uid="{00000000-0010-0000-0000-00002C000000}" name="CMAC_6" dataDxfId="22"/>
    <tableColumn id="93" xr3:uid="{00000000-0010-0000-0000-00005D000000}" name="AREF_7" dataDxfId="21"/>
    <tableColumn id="94" xr3:uid="{00000000-0010-0000-0000-00005E000000}" name="ASUB_7" dataDxfId="20"/>
    <tableColumn id="95" xr3:uid="{00000000-0010-0000-0000-00005F000000}" name="JVREF_7" dataDxfId="19"/>
    <tableColumn id="98" xr3:uid="{00000000-0010-0000-0000-000062000000}" name="JVC_7" dataDxfId="18"/>
    <tableColumn id="99" xr3:uid="{00000000-0010-0000-0000-000063000000}" name="JVCD_7" dataDxfId="17"/>
    <tableColumn id="100" xr3:uid="{00000000-0010-0000-0000-000064000000}" name="CMAC_7" dataDxfId="16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BY368"/>
  <sheetViews>
    <sheetView showGridLines="0" tabSelected="1" zoomScaleNormal="100" zoomScaleSheetLayoutView="85" workbookViewId="0">
      <pane xSplit="3" ySplit="9" topLeftCell="D241" activePane="bottomRight" state="frozen"/>
      <selection pane="topRight" activeCell="D1" sqref="D1"/>
      <selection pane="bottomLeft" activeCell="A10" sqref="A10"/>
      <selection pane="bottomRight" sqref="A1:A1048576"/>
    </sheetView>
  </sheetViews>
  <sheetFormatPr defaultColWidth="9.140625" defaultRowHeight="11.25" outlineLevelCol="1" x14ac:dyDescent="0.25"/>
  <cols>
    <col min="1" max="1" width="25.28515625" style="76" bestFit="1" customWidth="1"/>
    <col min="2" max="2" width="10.28515625" style="76" customWidth="1"/>
    <col min="3" max="3" width="35" style="76" bestFit="1" customWidth="1"/>
    <col min="4" max="4" width="8.7109375" style="76" bestFit="1" customWidth="1"/>
    <col min="5" max="5" width="7.5703125" style="76" bestFit="1" customWidth="1"/>
    <col min="6" max="6" width="8.140625" style="76" bestFit="1" customWidth="1"/>
    <col min="7" max="7" width="7.28515625" style="76" bestFit="1" customWidth="1"/>
    <col min="8" max="8" width="8.28515625" style="76" bestFit="1" customWidth="1"/>
    <col min="9" max="9" width="8.7109375" style="76" bestFit="1" customWidth="1"/>
    <col min="10" max="10" width="8.42578125" style="76" customWidth="1"/>
    <col min="11" max="11" width="7.42578125" style="76" customWidth="1"/>
    <col min="12" max="12" width="7.28515625" style="76" bestFit="1" customWidth="1"/>
    <col min="13" max="13" width="17.5703125" style="76" bestFit="1" customWidth="1"/>
    <col min="14" max="14" width="25" style="76" bestFit="1" customWidth="1"/>
    <col min="15" max="15" width="38.7109375" style="76" bestFit="1" customWidth="1"/>
    <col min="16" max="16" width="30" style="24" customWidth="1"/>
    <col min="17" max="17" width="84.28515625" style="76" bestFit="1" customWidth="1"/>
    <col min="18" max="18" width="12.7109375" style="76" customWidth="1"/>
    <col min="19" max="19" width="7.28515625" style="76" customWidth="1"/>
    <col min="20" max="20" width="13" style="76" customWidth="1"/>
    <col min="21" max="21" width="11.5703125" style="76" customWidth="1"/>
    <col min="22" max="22" width="7.28515625" style="76" customWidth="1"/>
    <col min="23" max="23" width="11.140625" style="76" customWidth="1" outlineLevel="1"/>
    <col min="24" max="24" width="21" style="76" customWidth="1" outlineLevel="1"/>
    <col min="25" max="25" width="7.28515625" style="76" customWidth="1" outlineLevel="1"/>
    <col min="26" max="26" width="11.140625" style="76" customWidth="1" outlineLevel="1"/>
    <col min="27" max="27" width="21" style="76" customWidth="1" outlineLevel="1"/>
    <col min="28" max="28" width="12.85546875" style="76" customWidth="1" outlineLevel="1"/>
    <col min="29" max="29" width="8.28515625" style="76" customWidth="1" outlineLevel="1"/>
    <col min="30" max="30" width="22.85546875" style="76" customWidth="1"/>
    <col min="31" max="31" width="11.28515625" style="76" bestFit="1" customWidth="1"/>
    <col min="32" max="32" width="21" style="76" bestFit="1" customWidth="1"/>
    <col min="33" max="33" width="9.7109375" style="76" bestFit="1" customWidth="1"/>
    <col min="34" max="34" width="10.85546875" style="76" bestFit="1" customWidth="1"/>
    <col min="35" max="35" width="11.42578125" style="76" bestFit="1" customWidth="1"/>
    <col min="36" max="36" width="20.7109375" style="76" bestFit="1" customWidth="1"/>
    <col min="37" max="37" width="11.28515625" style="76" bestFit="1" customWidth="1"/>
    <col min="38" max="38" width="20.7109375" style="76" bestFit="1" customWidth="1"/>
    <col min="39" max="39" width="9.7109375" style="76" bestFit="1" customWidth="1"/>
    <col min="40" max="40" width="10.85546875" style="76" bestFit="1" customWidth="1"/>
    <col min="41" max="41" width="11.42578125" style="76" bestFit="1" customWidth="1"/>
    <col min="42" max="42" width="20.7109375" style="76" bestFit="1" customWidth="1"/>
    <col min="43" max="43" width="11.28515625" style="76" bestFit="1" customWidth="1"/>
    <col min="44" max="44" width="20.7109375" style="76" bestFit="1" customWidth="1"/>
    <col min="45" max="45" width="10.42578125" style="76" bestFit="1" customWidth="1"/>
    <col min="46" max="46" width="10.85546875" style="76" bestFit="1" customWidth="1"/>
    <col min="47" max="47" width="11.42578125" style="76" bestFit="1" customWidth="1"/>
    <col min="48" max="48" width="20.7109375" style="76" bestFit="1" customWidth="1"/>
    <col min="49" max="49" width="11.28515625" style="76" bestFit="1" customWidth="1"/>
    <col min="50" max="50" width="20.7109375" style="76" bestFit="1" customWidth="1"/>
    <col min="51" max="51" width="9.7109375" style="76" bestFit="1" customWidth="1"/>
    <col min="52" max="52" width="10.85546875" style="76" bestFit="1" customWidth="1"/>
    <col min="53" max="53" width="11.42578125" style="76" bestFit="1" customWidth="1"/>
    <col min="54" max="54" width="11" style="76" bestFit="1" customWidth="1"/>
    <col min="55" max="55" width="11.28515625" style="76" bestFit="1" customWidth="1"/>
    <col min="56" max="56" width="11.5703125" style="76" bestFit="1" customWidth="1"/>
    <col min="57" max="57" width="9.7109375" style="76" bestFit="1" customWidth="1"/>
    <col min="58" max="58" width="10.85546875" style="76" bestFit="1" customWidth="1"/>
    <col min="59" max="59" width="11.42578125" style="76" bestFit="1" customWidth="1"/>
    <col min="60" max="60" width="11" style="76" bestFit="1" customWidth="1"/>
    <col min="61" max="61" width="11.28515625" style="76" bestFit="1" customWidth="1"/>
    <col min="62" max="62" width="11.5703125" style="76" bestFit="1" customWidth="1"/>
    <col min="63" max="63" width="9.7109375" style="76" bestFit="1" customWidth="1"/>
    <col min="64" max="64" width="10.85546875" style="76" bestFit="1" customWidth="1"/>
    <col min="65" max="65" width="11.42578125" style="76" bestFit="1" customWidth="1"/>
    <col min="66" max="66" width="11" style="76" bestFit="1" customWidth="1"/>
    <col min="67" max="67" width="11.28515625" style="76" bestFit="1" customWidth="1"/>
    <col min="68" max="68" width="11.5703125" style="76" bestFit="1" customWidth="1"/>
    <col min="69" max="69" width="9.7109375" style="76" bestFit="1" customWidth="1"/>
    <col min="70" max="70" width="10.85546875" style="76" bestFit="1" customWidth="1"/>
    <col min="71" max="71" width="11.42578125" style="76" bestFit="1" customWidth="1"/>
    <col min="72" max="72" width="11" style="76" bestFit="1" customWidth="1"/>
    <col min="73" max="73" width="11.28515625" style="76" bestFit="1" customWidth="1"/>
    <col min="74" max="74" width="11.5703125" style="76" bestFit="1" customWidth="1"/>
    <col min="75" max="75" width="9.7109375" style="76" bestFit="1" customWidth="1"/>
    <col min="76" max="76" width="10.85546875" style="76" bestFit="1" customWidth="1"/>
    <col min="77" max="77" width="11.42578125" style="76" bestFit="1" customWidth="1"/>
    <col min="78" max="16384" width="9.140625" style="76"/>
  </cols>
  <sheetData>
    <row r="1" spans="2:77" ht="12.75" customHeight="1" x14ac:dyDescent="0.2">
      <c r="C1" s="171"/>
      <c r="D1" s="172"/>
      <c r="E1" s="173"/>
      <c r="F1" s="173"/>
      <c r="G1" s="173"/>
      <c r="H1" s="173"/>
      <c r="I1" s="173"/>
      <c r="J1" s="173"/>
      <c r="K1" s="173"/>
      <c r="L1" s="174"/>
      <c r="M1" s="175"/>
      <c r="N1" s="237"/>
      <c r="O1" s="175"/>
      <c r="P1" s="175"/>
      <c r="Q1" s="175"/>
      <c r="R1" s="176"/>
    </row>
    <row r="2" spans="2:77" ht="12.75" customHeight="1" x14ac:dyDescent="0.2">
      <c r="C2" s="171" t="s">
        <v>545</v>
      </c>
      <c r="D2" s="177" t="s">
        <v>546</v>
      </c>
      <c r="E2" s="178"/>
      <c r="F2" s="178"/>
      <c r="G2" s="178"/>
      <c r="H2" s="178"/>
      <c r="I2" s="178"/>
      <c r="J2" s="178"/>
      <c r="K2" s="178"/>
      <c r="L2" s="174"/>
      <c r="M2" s="175"/>
      <c r="N2" s="237"/>
      <c r="O2" s="175"/>
      <c r="P2" s="175"/>
      <c r="Q2" s="175"/>
      <c r="R2" s="176"/>
    </row>
    <row r="3" spans="2:77" ht="12.75" customHeight="1" x14ac:dyDescent="0.2">
      <c r="C3" s="171" t="s">
        <v>547</v>
      </c>
      <c r="D3" s="177" t="s">
        <v>554</v>
      </c>
      <c r="E3" s="178"/>
      <c r="F3" s="178"/>
      <c r="G3" s="178"/>
      <c r="H3" s="178"/>
      <c r="I3" s="178"/>
      <c r="J3" s="178"/>
      <c r="K3" s="178"/>
      <c r="L3" s="174"/>
      <c r="M3" s="175"/>
      <c r="N3" s="237"/>
      <c r="O3" s="175"/>
      <c r="P3" s="175"/>
      <c r="Q3" s="175"/>
      <c r="R3" s="176"/>
    </row>
    <row r="4" spans="2:77" ht="13.5" customHeight="1" thickBot="1" x14ac:dyDescent="0.25">
      <c r="C4" s="171" t="s">
        <v>550</v>
      </c>
      <c r="D4" s="177" t="s">
        <v>551</v>
      </c>
      <c r="E4" s="178"/>
      <c r="F4" s="178"/>
      <c r="G4" s="178"/>
      <c r="H4" s="178"/>
      <c r="I4" s="178"/>
      <c r="J4" s="178"/>
      <c r="K4" s="178"/>
      <c r="L4" s="174"/>
      <c r="M4" s="175"/>
      <c r="N4" s="237"/>
      <c r="O4" s="175"/>
      <c r="P4" s="175"/>
      <c r="Q4" s="175"/>
      <c r="R4" s="176"/>
    </row>
    <row r="5" spans="2:77" ht="18.75" customHeight="1" thickTop="1" thickBot="1" x14ac:dyDescent="0.25">
      <c r="C5" s="171" t="s">
        <v>548</v>
      </c>
      <c r="D5" s="177" t="s">
        <v>549</v>
      </c>
      <c r="E5" s="178"/>
      <c r="F5" s="178"/>
      <c r="G5" s="178"/>
      <c r="H5" s="178"/>
      <c r="I5" s="178"/>
      <c r="J5" s="178"/>
      <c r="K5" s="178"/>
      <c r="L5" s="174"/>
      <c r="M5" s="175"/>
      <c r="N5" s="237"/>
      <c r="O5" s="175"/>
      <c r="P5" s="175"/>
      <c r="Q5" s="175"/>
      <c r="R5" s="179"/>
      <c r="S5" s="180"/>
      <c r="T5" s="180"/>
      <c r="AD5" s="275" t="s">
        <v>627</v>
      </c>
      <c r="AE5" s="276"/>
      <c r="AF5" s="276"/>
      <c r="AG5" s="276"/>
      <c r="AH5" s="276"/>
      <c r="AI5" s="277"/>
      <c r="AJ5" s="279" t="s">
        <v>628</v>
      </c>
      <c r="AK5" s="279"/>
      <c r="AL5" s="279"/>
      <c r="AM5" s="279"/>
      <c r="AN5" s="279"/>
      <c r="AO5" s="279"/>
      <c r="AP5" s="280" t="s">
        <v>629</v>
      </c>
      <c r="AQ5" s="280"/>
      <c r="AR5" s="280"/>
      <c r="AS5" s="280"/>
      <c r="AT5" s="280"/>
      <c r="AU5" s="280"/>
      <c r="AV5" s="273" t="s">
        <v>630</v>
      </c>
      <c r="AW5" s="273"/>
      <c r="AX5" s="273"/>
      <c r="AY5" s="273"/>
      <c r="AZ5" s="273"/>
      <c r="BA5" s="273"/>
      <c r="BB5" s="278" t="s">
        <v>631</v>
      </c>
      <c r="BC5" s="278"/>
      <c r="BD5" s="278"/>
      <c r="BE5" s="278"/>
      <c r="BF5" s="278"/>
      <c r="BG5" s="278"/>
      <c r="BH5" s="274" t="s">
        <v>632</v>
      </c>
      <c r="BI5" s="274"/>
      <c r="BJ5" s="274"/>
      <c r="BK5" s="274"/>
      <c r="BL5" s="274"/>
      <c r="BM5" s="274"/>
      <c r="BN5" s="268" t="s">
        <v>633</v>
      </c>
      <c r="BO5" s="268"/>
      <c r="BP5" s="268"/>
      <c r="BQ5" s="268"/>
      <c r="BR5" s="268"/>
      <c r="BS5" s="268"/>
      <c r="BT5" s="266" t="s">
        <v>634</v>
      </c>
      <c r="BU5" s="266"/>
      <c r="BV5" s="266"/>
      <c r="BW5" s="266"/>
      <c r="BX5" s="266"/>
      <c r="BY5" s="267"/>
    </row>
    <row r="6" spans="2:77" ht="17.25" customHeight="1" x14ac:dyDescent="0.2">
      <c r="B6" s="19"/>
      <c r="C6" s="171" t="s">
        <v>552</v>
      </c>
      <c r="D6" s="177" t="s">
        <v>553</v>
      </c>
      <c r="E6" s="181"/>
      <c r="F6" s="173"/>
      <c r="G6" s="173"/>
      <c r="H6" s="173"/>
      <c r="I6" s="173"/>
      <c r="J6" s="173"/>
      <c r="K6" s="173"/>
      <c r="L6" s="174"/>
      <c r="M6" s="175"/>
      <c r="N6" s="237"/>
      <c r="O6" s="175"/>
      <c r="P6" s="175"/>
      <c r="Q6" s="175"/>
      <c r="R6" s="179"/>
      <c r="S6" s="180"/>
      <c r="T6" s="180"/>
      <c r="U6" s="19">
        <f ca="1">TODAY()</f>
        <v>45874</v>
      </c>
      <c r="V6" s="252" t="s">
        <v>17</v>
      </c>
      <c r="W6" s="253"/>
      <c r="X6" s="253"/>
      <c r="Y6" s="253"/>
      <c r="Z6" s="253"/>
      <c r="AA6" s="253"/>
      <c r="AB6" s="253"/>
      <c r="AC6" s="254"/>
      <c r="AD6" s="258" t="s">
        <v>20</v>
      </c>
      <c r="AE6" s="259"/>
      <c r="AF6" s="260"/>
      <c r="AG6" s="258" t="s">
        <v>21</v>
      </c>
      <c r="AH6" s="259"/>
      <c r="AI6" s="260"/>
      <c r="AJ6" s="264" t="s">
        <v>20</v>
      </c>
      <c r="AK6" s="264"/>
      <c r="AL6" s="264"/>
      <c r="AM6" s="264" t="s">
        <v>21</v>
      </c>
      <c r="AN6" s="264"/>
      <c r="AO6" s="264"/>
      <c r="AP6" s="248" t="s">
        <v>20</v>
      </c>
      <c r="AQ6" s="248"/>
      <c r="AR6" s="248"/>
      <c r="AS6" s="248" t="s">
        <v>21</v>
      </c>
      <c r="AT6" s="248"/>
      <c r="AU6" s="248"/>
      <c r="AV6" s="250" t="s">
        <v>20</v>
      </c>
      <c r="AW6" s="250"/>
      <c r="AX6" s="250"/>
      <c r="AY6" s="250" t="s">
        <v>21</v>
      </c>
      <c r="AZ6" s="250"/>
      <c r="BA6" s="250"/>
      <c r="BB6" s="242" t="s">
        <v>20</v>
      </c>
      <c r="BC6" s="242"/>
      <c r="BD6" s="242"/>
      <c r="BE6" s="242" t="s">
        <v>21</v>
      </c>
      <c r="BF6" s="242"/>
      <c r="BG6" s="242"/>
      <c r="BH6" s="244" t="s">
        <v>20</v>
      </c>
      <c r="BI6" s="244"/>
      <c r="BJ6" s="244"/>
      <c r="BK6" s="244" t="s">
        <v>21</v>
      </c>
      <c r="BL6" s="244"/>
      <c r="BM6" s="244"/>
      <c r="BN6" s="246" t="s">
        <v>20</v>
      </c>
      <c r="BO6" s="246"/>
      <c r="BP6" s="246"/>
      <c r="BQ6" s="246" t="s">
        <v>21</v>
      </c>
      <c r="BR6" s="246"/>
      <c r="BS6" s="246"/>
      <c r="BT6" s="269" t="s">
        <v>20</v>
      </c>
      <c r="BU6" s="269"/>
      <c r="BV6" s="269"/>
      <c r="BW6" s="269" t="s">
        <v>21</v>
      </c>
      <c r="BX6" s="269"/>
      <c r="BY6" s="271"/>
    </row>
    <row r="7" spans="2:77" ht="9.75" customHeight="1" thickBot="1" x14ac:dyDescent="0.25">
      <c r="B7" s="19"/>
      <c r="C7" s="182"/>
      <c r="D7" s="172"/>
      <c r="E7" s="174"/>
      <c r="F7" s="174"/>
      <c r="G7" s="174"/>
      <c r="H7" s="174"/>
      <c r="I7" s="174"/>
      <c r="J7" s="174"/>
      <c r="K7" s="174"/>
      <c r="L7" s="174"/>
      <c r="M7" s="175"/>
      <c r="N7" s="237"/>
      <c r="O7" s="175"/>
      <c r="P7" s="175"/>
      <c r="Q7" s="175"/>
      <c r="R7" s="179"/>
      <c r="S7" s="180"/>
      <c r="T7" s="180"/>
      <c r="U7" s="19"/>
      <c r="V7" s="255"/>
      <c r="W7" s="256"/>
      <c r="X7" s="256"/>
      <c r="Y7" s="256"/>
      <c r="Z7" s="256"/>
      <c r="AA7" s="256"/>
      <c r="AB7" s="256"/>
      <c r="AC7" s="257"/>
      <c r="AD7" s="261"/>
      <c r="AE7" s="262"/>
      <c r="AF7" s="263"/>
      <c r="AG7" s="261"/>
      <c r="AH7" s="262"/>
      <c r="AI7" s="263"/>
      <c r="AJ7" s="265"/>
      <c r="AK7" s="265"/>
      <c r="AL7" s="265"/>
      <c r="AM7" s="265"/>
      <c r="AN7" s="265"/>
      <c r="AO7" s="265"/>
      <c r="AP7" s="249"/>
      <c r="AQ7" s="249"/>
      <c r="AR7" s="249"/>
      <c r="AS7" s="249"/>
      <c r="AT7" s="249"/>
      <c r="AU7" s="249"/>
      <c r="AV7" s="251"/>
      <c r="AW7" s="251"/>
      <c r="AX7" s="251"/>
      <c r="AY7" s="251"/>
      <c r="AZ7" s="251"/>
      <c r="BA7" s="251"/>
      <c r="BB7" s="243"/>
      <c r="BC7" s="243"/>
      <c r="BD7" s="243"/>
      <c r="BE7" s="243"/>
      <c r="BF7" s="243"/>
      <c r="BG7" s="243"/>
      <c r="BH7" s="245"/>
      <c r="BI7" s="245"/>
      <c r="BJ7" s="245"/>
      <c r="BK7" s="245"/>
      <c r="BL7" s="245"/>
      <c r="BM7" s="245"/>
      <c r="BN7" s="247"/>
      <c r="BO7" s="247"/>
      <c r="BP7" s="247"/>
      <c r="BQ7" s="247"/>
      <c r="BR7" s="247"/>
      <c r="BS7" s="247"/>
      <c r="BT7" s="270"/>
      <c r="BU7" s="270"/>
      <c r="BV7" s="270"/>
      <c r="BW7" s="270"/>
      <c r="BX7" s="270"/>
      <c r="BY7" s="272"/>
    </row>
    <row r="8" spans="2:77" s="20" customFormat="1" ht="79.5" customHeight="1" thickBot="1" x14ac:dyDescent="0.3">
      <c r="C8" s="145" t="s">
        <v>236</v>
      </c>
      <c r="D8" s="211" t="s">
        <v>157</v>
      </c>
      <c r="E8" s="211" t="s">
        <v>156</v>
      </c>
      <c r="F8" s="211" t="s">
        <v>158</v>
      </c>
      <c r="G8" s="211" t="s">
        <v>647</v>
      </c>
      <c r="H8" s="211" t="s">
        <v>648</v>
      </c>
      <c r="I8" s="183" t="s">
        <v>649</v>
      </c>
      <c r="J8" s="183" t="s">
        <v>164</v>
      </c>
      <c r="K8" s="183" t="s">
        <v>4</v>
      </c>
      <c r="L8" s="183" t="s">
        <v>244</v>
      </c>
      <c r="M8" s="183" t="s">
        <v>169</v>
      </c>
      <c r="N8" s="183" t="s">
        <v>170</v>
      </c>
      <c r="O8" s="184" t="s">
        <v>171</v>
      </c>
      <c r="P8" s="185" t="s">
        <v>144</v>
      </c>
      <c r="Q8" s="146" t="s">
        <v>5</v>
      </c>
      <c r="R8" s="183" t="s">
        <v>6</v>
      </c>
      <c r="S8" s="186" t="s">
        <v>7</v>
      </c>
      <c r="T8" s="187" t="s">
        <v>133</v>
      </c>
      <c r="U8" s="188" t="s">
        <v>134</v>
      </c>
      <c r="V8" s="196" t="s">
        <v>164</v>
      </c>
      <c r="W8" s="197" t="s">
        <v>0</v>
      </c>
      <c r="X8" s="197" t="s">
        <v>1</v>
      </c>
      <c r="Y8" s="197" t="s">
        <v>26</v>
      </c>
      <c r="Z8" s="197" t="s">
        <v>2</v>
      </c>
      <c r="AA8" s="197" t="s">
        <v>24</v>
      </c>
      <c r="AB8" s="198" t="s">
        <v>25</v>
      </c>
      <c r="AC8" s="199" t="s">
        <v>33</v>
      </c>
      <c r="AD8" s="200" t="s">
        <v>232</v>
      </c>
      <c r="AE8" s="200" t="s">
        <v>9</v>
      </c>
      <c r="AF8" s="200" t="s">
        <v>205</v>
      </c>
      <c r="AG8" s="201" t="s">
        <v>701</v>
      </c>
      <c r="AH8" s="200" t="s">
        <v>10</v>
      </c>
      <c r="AI8" s="201" t="s">
        <v>701</v>
      </c>
      <c r="AJ8" s="202" t="s">
        <v>232</v>
      </c>
      <c r="AK8" s="203" t="s">
        <v>9</v>
      </c>
      <c r="AL8" s="203" t="s">
        <v>205</v>
      </c>
      <c r="AM8" s="203" t="s">
        <v>3</v>
      </c>
      <c r="AN8" s="203" t="s">
        <v>10</v>
      </c>
      <c r="AO8" s="203" t="s">
        <v>3</v>
      </c>
      <c r="AP8" s="189" t="s">
        <v>232</v>
      </c>
      <c r="AQ8" s="189" t="s">
        <v>9</v>
      </c>
      <c r="AR8" s="189" t="s">
        <v>205</v>
      </c>
      <c r="AS8" s="189" t="s">
        <v>3</v>
      </c>
      <c r="AT8" s="189" t="s">
        <v>10</v>
      </c>
      <c r="AU8" s="189" t="s">
        <v>3</v>
      </c>
      <c r="AV8" s="190" t="s">
        <v>232</v>
      </c>
      <c r="AW8" s="190" t="s">
        <v>9</v>
      </c>
      <c r="AX8" s="190" t="s">
        <v>205</v>
      </c>
      <c r="AY8" s="190" t="s">
        <v>3</v>
      </c>
      <c r="AZ8" s="190" t="s">
        <v>10</v>
      </c>
      <c r="BA8" s="190" t="s">
        <v>3</v>
      </c>
      <c r="BB8" s="191" t="s">
        <v>232</v>
      </c>
      <c r="BC8" s="191" t="s">
        <v>9</v>
      </c>
      <c r="BD8" s="191" t="s">
        <v>205</v>
      </c>
      <c r="BE8" s="191" t="s">
        <v>3</v>
      </c>
      <c r="BF8" s="191" t="s">
        <v>10</v>
      </c>
      <c r="BG8" s="191" t="s">
        <v>3</v>
      </c>
      <c r="BH8" s="192" t="s">
        <v>232</v>
      </c>
      <c r="BI8" s="192" t="s">
        <v>9</v>
      </c>
      <c r="BJ8" s="192" t="s">
        <v>205</v>
      </c>
      <c r="BK8" s="192" t="s">
        <v>3</v>
      </c>
      <c r="BL8" s="192" t="s">
        <v>10</v>
      </c>
      <c r="BM8" s="192" t="s">
        <v>3</v>
      </c>
      <c r="BN8" s="193" t="s">
        <v>232</v>
      </c>
      <c r="BO8" s="193" t="s">
        <v>9</v>
      </c>
      <c r="BP8" s="193" t="s">
        <v>205</v>
      </c>
      <c r="BQ8" s="193" t="s">
        <v>3</v>
      </c>
      <c r="BR8" s="193" t="s">
        <v>10</v>
      </c>
      <c r="BS8" s="193" t="s">
        <v>3</v>
      </c>
      <c r="BT8" s="194" t="s">
        <v>8</v>
      </c>
      <c r="BU8" s="194" t="s">
        <v>9</v>
      </c>
      <c r="BV8" s="194" t="s">
        <v>205</v>
      </c>
      <c r="BW8" s="194" t="s">
        <v>3</v>
      </c>
      <c r="BX8" s="194" t="s">
        <v>10</v>
      </c>
      <c r="BY8" s="195" t="s">
        <v>3</v>
      </c>
    </row>
    <row r="9" spans="2:77" s="21" customFormat="1" ht="12" x14ac:dyDescent="0.25">
      <c r="B9" s="169" t="s">
        <v>135</v>
      </c>
      <c r="C9" s="170" t="s">
        <v>235</v>
      </c>
      <c r="D9" s="170" t="s">
        <v>154</v>
      </c>
      <c r="E9" s="170" t="s">
        <v>155</v>
      </c>
      <c r="F9" s="170" t="s">
        <v>159</v>
      </c>
      <c r="G9" s="170" t="s">
        <v>165</v>
      </c>
      <c r="H9" s="170" t="s">
        <v>166</v>
      </c>
      <c r="I9" s="170" t="s">
        <v>167</v>
      </c>
      <c r="J9" s="170" t="s">
        <v>162</v>
      </c>
      <c r="K9" s="170" t="s">
        <v>11</v>
      </c>
      <c r="L9" s="170" t="s">
        <v>204</v>
      </c>
      <c r="M9" s="170" t="s">
        <v>202</v>
      </c>
      <c r="N9" s="170" t="s">
        <v>203</v>
      </c>
      <c r="O9" s="170" t="s">
        <v>76</v>
      </c>
      <c r="P9" s="170" t="s">
        <v>145</v>
      </c>
      <c r="Q9" s="170" t="s">
        <v>5</v>
      </c>
      <c r="R9" s="170" t="s">
        <v>12</v>
      </c>
      <c r="S9" s="170" t="s">
        <v>13</v>
      </c>
      <c r="T9" s="170" t="s">
        <v>130</v>
      </c>
      <c r="U9" s="169" t="s">
        <v>131</v>
      </c>
      <c r="V9" s="169" t="s">
        <v>14</v>
      </c>
      <c r="W9" s="169" t="s">
        <v>30</v>
      </c>
      <c r="X9" s="170" t="s">
        <v>15</v>
      </c>
      <c r="Y9" s="170" t="s">
        <v>16</v>
      </c>
      <c r="Z9" s="170" t="s">
        <v>132</v>
      </c>
      <c r="AA9" s="170" t="s">
        <v>23</v>
      </c>
      <c r="AB9" s="169" t="s">
        <v>31</v>
      </c>
      <c r="AC9" s="169" t="s">
        <v>143</v>
      </c>
      <c r="AD9" s="170" t="s">
        <v>39</v>
      </c>
      <c r="AE9" s="170" t="s">
        <v>40</v>
      </c>
      <c r="AF9" s="170" t="s">
        <v>41</v>
      </c>
      <c r="AG9" s="170" t="s">
        <v>42</v>
      </c>
      <c r="AH9" s="170" t="s">
        <v>43</v>
      </c>
      <c r="AI9" s="170" t="s">
        <v>44</v>
      </c>
      <c r="AJ9" s="169" t="s">
        <v>45</v>
      </c>
      <c r="AK9" s="169" t="s">
        <v>46</v>
      </c>
      <c r="AL9" s="169" t="s">
        <v>47</v>
      </c>
      <c r="AM9" s="169" t="s">
        <v>48</v>
      </c>
      <c r="AN9" s="169" t="s">
        <v>49</v>
      </c>
      <c r="AO9" s="169" t="s">
        <v>50</v>
      </c>
      <c r="AP9" s="169" t="s">
        <v>51</v>
      </c>
      <c r="AQ9" s="169" t="s">
        <v>52</v>
      </c>
      <c r="AR9" s="169" t="s">
        <v>53</v>
      </c>
      <c r="AS9" s="169" t="s">
        <v>54</v>
      </c>
      <c r="AT9" s="169" t="s">
        <v>55</v>
      </c>
      <c r="AU9" s="169" t="s">
        <v>56</v>
      </c>
      <c r="AV9" s="169" t="s">
        <v>57</v>
      </c>
      <c r="AW9" s="169" t="s">
        <v>58</v>
      </c>
      <c r="AX9" s="169" t="s">
        <v>59</v>
      </c>
      <c r="AY9" s="169" t="s">
        <v>60</v>
      </c>
      <c r="AZ9" s="169" t="s">
        <v>61</v>
      </c>
      <c r="BA9" s="169" t="s">
        <v>62</v>
      </c>
      <c r="BB9" s="169" t="s">
        <v>63</v>
      </c>
      <c r="BC9" s="169" t="s">
        <v>64</v>
      </c>
      <c r="BD9" s="169" t="s">
        <v>65</v>
      </c>
      <c r="BE9" s="169" t="s">
        <v>66</v>
      </c>
      <c r="BF9" s="169" t="s">
        <v>67</v>
      </c>
      <c r="BG9" s="169" t="s">
        <v>68</v>
      </c>
      <c r="BH9" s="169" t="s">
        <v>71</v>
      </c>
      <c r="BI9" s="169" t="s">
        <v>72</v>
      </c>
      <c r="BJ9" s="169" t="s">
        <v>73</v>
      </c>
      <c r="BK9" s="169" t="s">
        <v>74</v>
      </c>
      <c r="BL9" s="169" t="s">
        <v>75</v>
      </c>
      <c r="BM9" s="169" t="s">
        <v>70</v>
      </c>
      <c r="BN9" s="169" t="s">
        <v>78</v>
      </c>
      <c r="BO9" s="169" t="s">
        <v>79</v>
      </c>
      <c r="BP9" s="169" t="s">
        <v>80</v>
      </c>
      <c r="BQ9" s="169" t="s">
        <v>81</v>
      </c>
      <c r="BR9" s="169" t="s">
        <v>82</v>
      </c>
      <c r="BS9" s="169" t="s">
        <v>77</v>
      </c>
      <c r="BT9" s="169" t="s">
        <v>137</v>
      </c>
      <c r="BU9" s="169" t="s">
        <v>138</v>
      </c>
      <c r="BV9" s="169" t="s">
        <v>139</v>
      </c>
      <c r="BW9" s="169" t="s">
        <v>140</v>
      </c>
      <c r="BX9" s="169" t="s">
        <v>141</v>
      </c>
      <c r="BY9" s="169" t="s">
        <v>136</v>
      </c>
    </row>
    <row r="10" spans="2:77" ht="12.75" x14ac:dyDescent="0.25">
      <c r="B10" s="22" t="str">
        <f>IF(T_SDLog[[#This Row],[BY2]]="UNDER REVIEW",$B$6-T_SDLog[[#This Row],[27]],"---")</f>
        <v>---</v>
      </c>
      <c r="C10" s="88" t="s">
        <v>650</v>
      </c>
      <c r="D10" s="88" t="s">
        <v>245</v>
      </c>
      <c r="E10" s="88" t="s">
        <v>246</v>
      </c>
      <c r="F10" s="88" t="s">
        <v>160</v>
      </c>
      <c r="G10" s="88" t="s">
        <v>644</v>
      </c>
      <c r="H10" s="88">
        <v>1399</v>
      </c>
      <c r="I10" s="88" t="s">
        <v>172</v>
      </c>
      <c r="J10" s="88" t="s">
        <v>163</v>
      </c>
      <c r="K10" s="88" t="s">
        <v>168</v>
      </c>
      <c r="L10" s="142" t="s">
        <v>248</v>
      </c>
      <c r="M10" s="88" t="s">
        <v>234</v>
      </c>
      <c r="N10" s="88" t="s">
        <v>153</v>
      </c>
      <c r="O10" s="88" t="s">
        <v>256</v>
      </c>
      <c r="P10" s="87" t="str">
        <f>CONCATENATE(T_SDLog[[#This Row],[PGN]],"-",T_SDLog[[#This Row],[CN]],"-",T_SDLog[[#This Row],[DIC]],"-",T_SDLog[[#This Row],[LR]],"-",T_SDLog[[#This Row],[SSA]],"-",T_SDLog[[#This Row],[SQN]])</f>
        <v>MTC-23A25-Y100-L000-1399-00001</v>
      </c>
      <c r="Q10" s="86" t="s">
        <v>561</v>
      </c>
      <c r="R10" s="227">
        <v>45853</v>
      </c>
      <c r="S10" s="89"/>
      <c r="T1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1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1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SDS-23A25-Y100-0013-00</v>
      </c>
      <c r="Y10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0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0" s="22" t="s">
        <v>821</v>
      </c>
      <c r="AE10" s="89">
        <v>45866</v>
      </c>
      <c r="AF10" s="22"/>
      <c r="AG10" s="22" t="s">
        <v>22</v>
      </c>
      <c r="AH10" s="89"/>
      <c r="AI10" s="22" t="s">
        <v>22</v>
      </c>
      <c r="AJ10" s="22"/>
      <c r="AK10" s="89"/>
      <c r="AL10" s="22"/>
      <c r="AM10" s="22" t="s">
        <v>22</v>
      </c>
      <c r="AN10" s="89"/>
      <c r="AO10" s="22" t="s">
        <v>22</v>
      </c>
      <c r="AP10" s="22"/>
      <c r="AQ10" s="89"/>
      <c r="AR10" s="22"/>
      <c r="AS10" s="22" t="s">
        <v>22</v>
      </c>
      <c r="AT10" s="89"/>
      <c r="AU10" s="22" t="s">
        <v>22</v>
      </c>
      <c r="AV10" s="93"/>
      <c r="AW10" s="89"/>
      <c r="AX10" s="22"/>
      <c r="AY10" s="22" t="s">
        <v>22</v>
      </c>
      <c r="AZ10" s="89"/>
      <c r="BA10" s="22" t="s">
        <v>22</v>
      </c>
      <c r="BB10" s="93"/>
      <c r="BC10" s="89"/>
      <c r="BD10" s="22"/>
      <c r="BE10" s="22" t="s">
        <v>22</v>
      </c>
      <c r="BF10" s="89"/>
      <c r="BG10" s="22" t="s">
        <v>22</v>
      </c>
      <c r="BH10" s="93"/>
      <c r="BI10" s="89"/>
      <c r="BJ10" s="22"/>
      <c r="BK10" s="22" t="s">
        <v>22</v>
      </c>
      <c r="BL10" s="89"/>
      <c r="BM10" s="22" t="s">
        <v>22</v>
      </c>
      <c r="BN10" s="22"/>
      <c r="BO10" s="89"/>
      <c r="BP10" s="22"/>
      <c r="BQ10" s="22" t="s">
        <v>22</v>
      </c>
      <c r="BR10" s="89"/>
      <c r="BS10" s="22" t="s">
        <v>22</v>
      </c>
      <c r="BT10" s="22"/>
      <c r="BU10" s="89"/>
      <c r="BV10" s="22"/>
      <c r="BW10" s="22" t="s">
        <v>22</v>
      </c>
      <c r="BX10" s="89"/>
      <c r="BY10" s="22" t="s">
        <v>22</v>
      </c>
    </row>
    <row r="11" spans="2:77" ht="12.75" x14ac:dyDescent="0.25">
      <c r="B11" s="22" t="str">
        <f>IF(T_SDLog[[#This Row],[BY2]]="UNDER REVIEW",$B$6-T_SDLog[[#This Row],[27]],"---")</f>
        <v>---</v>
      </c>
      <c r="C11" s="88" t="s">
        <v>650</v>
      </c>
      <c r="D11" s="88" t="s">
        <v>245</v>
      </c>
      <c r="E11" s="88" t="s">
        <v>246</v>
      </c>
      <c r="F11" s="88" t="s">
        <v>160</v>
      </c>
      <c r="G11" s="88" t="s">
        <v>644</v>
      </c>
      <c r="H11" s="88">
        <v>1399</v>
      </c>
      <c r="I11" s="94" t="s">
        <v>663</v>
      </c>
      <c r="J11" s="88" t="s">
        <v>163</v>
      </c>
      <c r="K11" s="88" t="s">
        <v>168</v>
      </c>
      <c r="L11" s="142" t="s">
        <v>249</v>
      </c>
      <c r="M11" s="88" t="s">
        <v>234</v>
      </c>
      <c r="N11" s="88" t="s">
        <v>153</v>
      </c>
      <c r="O11" s="88" t="s">
        <v>257</v>
      </c>
      <c r="P11" s="87" t="str">
        <f>CONCATENATE(T_SDLog[[#This Row],[PGN]],"-",T_SDLog[[#This Row],[CN]],"-",T_SDLog[[#This Row],[DIC]],"-",T_SDLog[[#This Row],[LR]],"-",T_SDLog[[#This Row],[SSA]],"-",T_SDLog[[#This Row],[SQN]])</f>
        <v>MTC-23A25-Y100-L000-1399-01001</v>
      </c>
      <c r="Q11" s="86" t="s">
        <v>562</v>
      </c>
      <c r="R11" s="227">
        <v>45853</v>
      </c>
      <c r="S11" s="89"/>
      <c r="T1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1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1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SDS-23A25-Y100-0011-00</v>
      </c>
      <c r="Y11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1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1" s="22" t="s">
        <v>819</v>
      </c>
      <c r="AE11" s="89">
        <v>45866</v>
      </c>
      <c r="AF11" s="22"/>
      <c r="AG11" s="22" t="s">
        <v>22</v>
      </c>
      <c r="AH11" s="89"/>
      <c r="AI11" s="22" t="s">
        <v>22</v>
      </c>
      <c r="AJ11" s="22"/>
      <c r="AK11" s="89"/>
      <c r="AL11" s="22"/>
      <c r="AM11" s="22" t="s">
        <v>22</v>
      </c>
      <c r="AN11" s="89"/>
      <c r="AO11" s="22" t="s">
        <v>22</v>
      </c>
      <c r="AP11" s="22"/>
      <c r="AQ11" s="89"/>
      <c r="AR11" s="22"/>
      <c r="AS11" s="22" t="s">
        <v>22</v>
      </c>
      <c r="AT11" s="89"/>
      <c r="AU11" s="22" t="s">
        <v>22</v>
      </c>
      <c r="AV11" s="93"/>
      <c r="AW11" s="89"/>
      <c r="AX11" s="22"/>
      <c r="AY11" s="22" t="s">
        <v>22</v>
      </c>
      <c r="AZ11" s="89"/>
      <c r="BA11" s="22" t="s">
        <v>22</v>
      </c>
      <c r="BB11" s="93"/>
      <c r="BC11" s="89"/>
      <c r="BD11" s="22"/>
      <c r="BE11" s="22" t="s">
        <v>22</v>
      </c>
      <c r="BF11" s="89"/>
      <c r="BG11" s="22" t="s">
        <v>22</v>
      </c>
      <c r="BH11" s="93"/>
      <c r="BI11" s="89"/>
      <c r="BJ11" s="22"/>
      <c r="BK11" s="22" t="s">
        <v>22</v>
      </c>
      <c r="BL11" s="89"/>
      <c r="BM11" s="22" t="s">
        <v>22</v>
      </c>
      <c r="BN11" s="22"/>
      <c r="BO11" s="89"/>
      <c r="BP11" s="22"/>
      <c r="BQ11" s="22" t="s">
        <v>22</v>
      </c>
      <c r="BR11" s="89"/>
      <c r="BS11" s="22" t="s">
        <v>22</v>
      </c>
      <c r="BT11" s="22"/>
      <c r="BU11" s="89"/>
      <c r="BV11" s="22"/>
      <c r="BW11" s="22" t="s">
        <v>22</v>
      </c>
      <c r="BX11" s="89"/>
      <c r="BY11" s="22" t="s">
        <v>22</v>
      </c>
    </row>
    <row r="12" spans="2:77" ht="12.75" x14ac:dyDescent="0.25">
      <c r="B12" s="22" t="str">
        <f>IF(T_SDLog[[#This Row],[BY2]]="UNDER REVIEW",$B$6-T_SDLog[[#This Row],[27]],"---")</f>
        <v>---</v>
      </c>
      <c r="C12" s="88" t="s">
        <v>650</v>
      </c>
      <c r="D12" s="88" t="s">
        <v>245</v>
      </c>
      <c r="E12" s="88" t="s">
        <v>246</v>
      </c>
      <c r="F12" s="88" t="s">
        <v>160</v>
      </c>
      <c r="G12" s="88" t="s">
        <v>644</v>
      </c>
      <c r="H12" s="88">
        <v>1399</v>
      </c>
      <c r="I12" s="94" t="s">
        <v>664</v>
      </c>
      <c r="J12" s="88" t="s">
        <v>163</v>
      </c>
      <c r="K12" s="88" t="s">
        <v>168</v>
      </c>
      <c r="L12" s="142" t="s">
        <v>249</v>
      </c>
      <c r="M12" s="88" t="s">
        <v>234</v>
      </c>
      <c r="N12" s="88" t="s">
        <v>153</v>
      </c>
      <c r="O12" s="88" t="s">
        <v>259</v>
      </c>
      <c r="P12" s="87" t="str">
        <f>CONCATENATE(T_SDLog[[#This Row],[PGN]],"-",T_SDLog[[#This Row],[CN]],"-",T_SDLog[[#This Row],[DIC]],"-",T_SDLog[[#This Row],[LR]],"-",T_SDLog[[#This Row],[SSA]],"-",T_SDLog[[#This Row],[SQN]])</f>
        <v>MTC-23A25-Y100-L000-1399-02001</v>
      </c>
      <c r="Q12" s="86" t="s">
        <v>563</v>
      </c>
      <c r="R12" s="227">
        <v>45853</v>
      </c>
      <c r="S12" s="89"/>
      <c r="T1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1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1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SDS-23A25-Y100-0011-00</v>
      </c>
      <c r="Y12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2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2" s="22" t="s">
        <v>819</v>
      </c>
      <c r="AE12" s="89">
        <v>45866</v>
      </c>
      <c r="AF12" s="22"/>
      <c r="AG12" s="22" t="s">
        <v>22</v>
      </c>
      <c r="AH12" s="89"/>
      <c r="AI12" s="22" t="s">
        <v>22</v>
      </c>
      <c r="AJ12" s="22"/>
      <c r="AK12" s="89"/>
      <c r="AL12" s="22"/>
      <c r="AM12" s="22" t="s">
        <v>22</v>
      </c>
      <c r="AN12" s="89"/>
      <c r="AO12" s="22" t="s">
        <v>22</v>
      </c>
      <c r="AP12" s="22"/>
      <c r="AQ12" s="89"/>
      <c r="AR12" s="22"/>
      <c r="AS12" s="22" t="s">
        <v>22</v>
      </c>
      <c r="AT12" s="89"/>
      <c r="AU12" s="22" t="s">
        <v>22</v>
      </c>
      <c r="AV12" s="93"/>
      <c r="AW12" s="89"/>
      <c r="AX12" s="22"/>
      <c r="AY12" s="22" t="s">
        <v>22</v>
      </c>
      <c r="AZ12" s="89"/>
      <c r="BA12" s="22" t="s">
        <v>22</v>
      </c>
      <c r="BB12" s="93"/>
      <c r="BC12" s="89"/>
      <c r="BD12" s="22"/>
      <c r="BE12" s="22" t="s">
        <v>22</v>
      </c>
      <c r="BF12" s="89"/>
      <c r="BG12" s="22" t="s">
        <v>22</v>
      </c>
      <c r="BH12" s="93"/>
      <c r="BI12" s="89"/>
      <c r="BJ12" s="22"/>
      <c r="BK12" s="22" t="s">
        <v>22</v>
      </c>
      <c r="BL12" s="89"/>
      <c r="BM12" s="22" t="s">
        <v>22</v>
      </c>
      <c r="BN12" s="22"/>
      <c r="BO12" s="89"/>
      <c r="BP12" s="22"/>
      <c r="BQ12" s="22" t="s">
        <v>22</v>
      </c>
      <c r="BR12" s="89"/>
      <c r="BS12" s="22" t="s">
        <v>22</v>
      </c>
      <c r="BT12" s="22"/>
      <c r="BU12" s="89"/>
      <c r="BV12" s="22"/>
      <c r="BW12" s="22" t="s">
        <v>22</v>
      </c>
      <c r="BX12" s="89"/>
      <c r="BY12" s="22" t="s">
        <v>22</v>
      </c>
    </row>
    <row r="13" spans="2:77" ht="12.75" x14ac:dyDescent="0.25">
      <c r="B13" s="22" t="str">
        <f>IF(T_SDLog[[#This Row],[BY2]]="UNDER REVIEW",$B$6-T_SDLog[[#This Row],[27]],"---")</f>
        <v>---</v>
      </c>
      <c r="C13" s="88" t="s">
        <v>650</v>
      </c>
      <c r="D13" s="88" t="s">
        <v>245</v>
      </c>
      <c r="E13" s="88" t="s">
        <v>246</v>
      </c>
      <c r="F13" s="88" t="s">
        <v>160</v>
      </c>
      <c r="G13" s="88" t="s">
        <v>644</v>
      </c>
      <c r="H13" s="88">
        <v>1399</v>
      </c>
      <c r="I13" s="94" t="s">
        <v>659</v>
      </c>
      <c r="J13" s="88" t="s">
        <v>163</v>
      </c>
      <c r="K13" s="88" t="s">
        <v>168</v>
      </c>
      <c r="L13" s="142" t="s">
        <v>249</v>
      </c>
      <c r="M13" s="88" t="s">
        <v>234</v>
      </c>
      <c r="N13" s="88" t="s">
        <v>153</v>
      </c>
      <c r="O13" s="88" t="s">
        <v>261</v>
      </c>
      <c r="P13" s="87" t="str">
        <f>CONCATENATE(T_SDLog[[#This Row],[PGN]],"-",T_SDLog[[#This Row],[CN]],"-",T_SDLog[[#This Row],[DIC]],"-",T_SDLog[[#This Row],[LR]],"-",T_SDLog[[#This Row],[SSA]],"-",T_SDLog[[#This Row],[SQN]])</f>
        <v>MTC-23A25-Y100-L000-1399-03001</v>
      </c>
      <c r="Q13" s="86" t="s">
        <v>564</v>
      </c>
      <c r="R13" s="227">
        <v>45853</v>
      </c>
      <c r="S13" s="89"/>
      <c r="T1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1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1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SDS-23A25-Y100-0011-00</v>
      </c>
      <c r="Y13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3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3" s="22" t="s">
        <v>819</v>
      </c>
      <c r="AE13" s="89">
        <v>45866</v>
      </c>
      <c r="AF13" s="22"/>
      <c r="AG13" s="22" t="s">
        <v>22</v>
      </c>
      <c r="AH13" s="89"/>
      <c r="AI13" s="22" t="s">
        <v>22</v>
      </c>
      <c r="AJ13" s="22"/>
      <c r="AK13" s="89"/>
      <c r="AL13" s="22"/>
      <c r="AM13" s="22" t="s">
        <v>22</v>
      </c>
      <c r="AN13" s="89"/>
      <c r="AO13" s="22" t="s">
        <v>22</v>
      </c>
      <c r="AP13" s="22"/>
      <c r="AQ13" s="89"/>
      <c r="AR13" s="22"/>
      <c r="AS13" s="22" t="s">
        <v>22</v>
      </c>
      <c r="AT13" s="89"/>
      <c r="AU13" s="22" t="s">
        <v>22</v>
      </c>
      <c r="AV13" s="93"/>
      <c r="AW13" s="89"/>
      <c r="AX13" s="22"/>
      <c r="AY13" s="22" t="s">
        <v>22</v>
      </c>
      <c r="AZ13" s="89"/>
      <c r="BA13" s="22" t="s">
        <v>22</v>
      </c>
      <c r="BB13" s="93"/>
      <c r="BC13" s="89"/>
      <c r="BD13" s="22"/>
      <c r="BE13" s="22" t="s">
        <v>22</v>
      </c>
      <c r="BF13" s="89"/>
      <c r="BG13" s="22" t="s">
        <v>22</v>
      </c>
      <c r="BH13" s="93"/>
      <c r="BI13" s="89"/>
      <c r="BJ13" s="22"/>
      <c r="BK13" s="22" t="s">
        <v>22</v>
      </c>
      <c r="BL13" s="89"/>
      <c r="BM13" s="22" t="s">
        <v>22</v>
      </c>
      <c r="BN13" s="22"/>
      <c r="BO13" s="89"/>
      <c r="BP13" s="22"/>
      <c r="BQ13" s="22" t="s">
        <v>22</v>
      </c>
      <c r="BR13" s="89"/>
      <c r="BS13" s="22" t="s">
        <v>22</v>
      </c>
      <c r="BT13" s="22"/>
      <c r="BU13" s="89"/>
      <c r="BV13" s="22"/>
      <c r="BW13" s="22" t="s">
        <v>22</v>
      </c>
      <c r="BX13" s="89"/>
      <c r="BY13" s="22" t="s">
        <v>22</v>
      </c>
    </row>
    <row r="14" spans="2:77" ht="12.75" x14ac:dyDescent="0.25">
      <c r="B14" s="22" t="str">
        <f>IF(T_SDLog[[#This Row],[BY2]]="UNDER REVIEW",$B$6-T_SDLog[[#This Row],[27]],"---")</f>
        <v>---</v>
      </c>
      <c r="C14" s="88" t="s">
        <v>650</v>
      </c>
      <c r="D14" s="88" t="s">
        <v>245</v>
      </c>
      <c r="E14" s="88" t="s">
        <v>246</v>
      </c>
      <c r="F14" s="88" t="s">
        <v>160</v>
      </c>
      <c r="G14" s="88" t="s">
        <v>644</v>
      </c>
      <c r="H14" s="88">
        <v>1399</v>
      </c>
      <c r="I14" s="94" t="s">
        <v>660</v>
      </c>
      <c r="J14" s="88" t="s">
        <v>163</v>
      </c>
      <c r="K14" s="88" t="s">
        <v>168</v>
      </c>
      <c r="L14" s="142" t="s">
        <v>249</v>
      </c>
      <c r="M14" s="88" t="s">
        <v>234</v>
      </c>
      <c r="N14" s="88" t="s">
        <v>153</v>
      </c>
      <c r="O14" s="88" t="s">
        <v>263</v>
      </c>
      <c r="P14" s="87" t="str">
        <f>CONCATENATE(T_SDLog[[#This Row],[PGN]],"-",T_SDLog[[#This Row],[CN]],"-",T_SDLog[[#This Row],[DIC]],"-",T_SDLog[[#This Row],[LR]],"-",T_SDLog[[#This Row],[SSA]],"-",T_SDLog[[#This Row],[SQN]])</f>
        <v>MTC-23A25-Y100-L000-1399-04001</v>
      </c>
      <c r="Q14" s="86" t="s">
        <v>565</v>
      </c>
      <c r="R14" s="227">
        <v>45853</v>
      </c>
      <c r="S14" s="89"/>
      <c r="T1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1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1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SDS-23A25-Y100-0011-00</v>
      </c>
      <c r="Y14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4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4" s="22" t="s">
        <v>819</v>
      </c>
      <c r="AE14" s="89">
        <v>45866</v>
      </c>
      <c r="AF14" s="22"/>
      <c r="AG14" s="22" t="s">
        <v>22</v>
      </c>
      <c r="AH14" s="89"/>
      <c r="AI14" s="22" t="s">
        <v>22</v>
      </c>
      <c r="AJ14" s="22"/>
      <c r="AK14" s="89"/>
      <c r="AL14" s="22"/>
      <c r="AM14" s="22" t="s">
        <v>22</v>
      </c>
      <c r="AN14" s="89"/>
      <c r="AO14" s="22" t="s">
        <v>22</v>
      </c>
      <c r="AP14" s="22"/>
      <c r="AQ14" s="89"/>
      <c r="AR14" s="22"/>
      <c r="AS14" s="22" t="s">
        <v>22</v>
      </c>
      <c r="AT14" s="89"/>
      <c r="AU14" s="22" t="s">
        <v>22</v>
      </c>
      <c r="AV14" s="93"/>
      <c r="AW14" s="89"/>
      <c r="AX14" s="22"/>
      <c r="AY14" s="22" t="s">
        <v>22</v>
      </c>
      <c r="AZ14" s="89"/>
      <c r="BA14" s="22" t="s">
        <v>22</v>
      </c>
      <c r="BB14" s="93"/>
      <c r="BC14" s="89"/>
      <c r="BD14" s="22"/>
      <c r="BE14" s="22" t="s">
        <v>22</v>
      </c>
      <c r="BF14" s="89"/>
      <c r="BG14" s="22" t="s">
        <v>22</v>
      </c>
      <c r="BH14" s="93"/>
      <c r="BI14" s="89"/>
      <c r="BJ14" s="22"/>
      <c r="BK14" s="22" t="s">
        <v>22</v>
      </c>
      <c r="BL14" s="89"/>
      <c r="BM14" s="22" t="s">
        <v>22</v>
      </c>
      <c r="BN14" s="22"/>
      <c r="BO14" s="89"/>
      <c r="BP14" s="22"/>
      <c r="BQ14" s="22" t="s">
        <v>22</v>
      </c>
      <c r="BR14" s="89"/>
      <c r="BS14" s="22" t="s">
        <v>22</v>
      </c>
      <c r="BT14" s="22"/>
      <c r="BU14" s="89"/>
      <c r="BV14" s="22"/>
      <c r="BW14" s="22" t="s">
        <v>22</v>
      </c>
      <c r="BX14" s="89"/>
      <c r="BY14" s="22" t="s">
        <v>22</v>
      </c>
    </row>
    <row r="15" spans="2:77" ht="12.75" x14ac:dyDescent="0.25">
      <c r="B15" s="96" t="str">
        <f>IF(T_SDLog[[#This Row],[BY2]]="UNDER REVIEW",$B$6-T_SDLog[[#This Row],[27]],"---")</f>
        <v>---</v>
      </c>
      <c r="C15" s="88" t="s">
        <v>650</v>
      </c>
      <c r="D15" s="88" t="s">
        <v>245</v>
      </c>
      <c r="E15" s="88" t="s">
        <v>246</v>
      </c>
      <c r="F15" s="88" t="s">
        <v>160</v>
      </c>
      <c r="G15" s="88" t="s">
        <v>644</v>
      </c>
      <c r="H15" s="88">
        <v>1399</v>
      </c>
      <c r="I15" s="94" t="s">
        <v>661</v>
      </c>
      <c r="J15" s="88" t="s">
        <v>163</v>
      </c>
      <c r="K15" s="88" t="s">
        <v>168</v>
      </c>
      <c r="L15" s="142" t="s">
        <v>249</v>
      </c>
      <c r="M15" s="88" t="s">
        <v>234</v>
      </c>
      <c r="N15" s="88" t="s">
        <v>153</v>
      </c>
      <c r="O15" s="88" t="s">
        <v>265</v>
      </c>
      <c r="P15" s="87" t="str">
        <f>CONCATENATE(T_SDLog[[#This Row],[PGN]],"-",T_SDLog[[#This Row],[CN]],"-",T_SDLog[[#This Row],[DIC]],"-",T_SDLog[[#This Row],[LR]],"-",T_SDLog[[#This Row],[SSA]],"-",T_SDLog[[#This Row],[SQN]])</f>
        <v>MTC-23A25-Y100-L000-1399-05001</v>
      </c>
      <c r="Q15" s="86" t="s">
        <v>566</v>
      </c>
      <c r="R15" s="227">
        <v>45853</v>
      </c>
      <c r="S15" s="97"/>
      <c r="T1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1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1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SDS-23A25-Y100-0011-00</v>
      </c>
      <c r="Y15" s="96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5" s="97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5" s="22" t="s">
        <v>819</v>
      </c>
      <c r="AE15" s="89">
        <v>45866</v>
      </c>
      <c r="AF15" s="22"/>
      <c r="AG15" s="22" t="s">
        <v>22</v>
      </c>
      <c r="AH15" s="89"/>
      <c r="AI15" s="22" t="s">
        <v>22</v>
      </c>
      <c r="AJ15" s="22"/>
      <c r="AK15" s="89"/>
      <c r="AL15" s="22"/>
      <c r="AM15" s="22" t="s">
        <v>22</v>
      </c>
      <c r="AN15" s="89"/>
      <c r="AO15" s="22" t="s">
        <v>22</v>
      </c>
      <c r="AP15" s="22"/>
      <c r="AQ15" s="89"/>
      <c r="AR15" s="22"/>
      <c r="AS15" s="22" t="s">
        <v>22</v>
      </c>
      <c r="AT15" s="89"/>
      <c r="AU15" s="22" t="s">
        <v>22</v>
      </c>
      <c r="AV15" s="93"/>
      <c r="AW15" s="89"/>
      <c r="AX15" s="22"/>
      <c r="AY15" s="22" t="s">
        <v>22</v>
      </c>
      <c r="AZ15" s="89"/>
      <c r="BA15" s="22" t="s">
        <v>22</v>
      </c>
      <c r="BB15" s="93"/>
      <c r="BC15" s="89"/>
      <c r="BD15" s="22"/>
      <c r="BE15" s="22" t="s">
        <v>22</v>
      </c>
      <c r="BF15" s="89"/>
      <c r="BG15" s="22" t="s">
        <v>22</v>
      </c>
      <c r="BH15" s="93"/>
      <c r="BI15" s="89"/>
      <c r="BJ15" s="22"/>
      <c r="BK15" s="22" t="s">
        <v>22</v>
      </c>
      <c r="BL15" s="89"/>
      <c r="BM15" s="22" t="s">
        <v>22</v>
      </c>
      <c r="BN15" s="22"/>
      <c r="BO15" s="89"/>
      <c r="BP15" s="22"/>
      <c r="BQ15" s="22" t="s">
        <v>22</v>
      </c>
      <c r="BR15" s="89"/>
      <c r="BS15" s="22" t="s">
        <v>22</v>
      </c>
      <c r="BT15" s="22"/>
      <c r="BU15" s="89"/>
      <c r="BV15" s="22"/>
      <c r="BW15" s="22" t="s">
        <v>22</v>
      </c>
      <c r="BX15" s="89"/>
      <c r="BY15" s="22" t="s">
        <v>22</v>
      </c>
    </row>
    <row r="16" spans="2:77" ht="12.75" x14ac:dyDescent="0.25">
      <c r="B16" s="22" t="str">
        <f>IF(T_SDLog[[#This Row],[BY2]]="UNDER REVIEW",$B$6-T_SDLog[[#This Row],[27]],"---")</f>
        <v>---</v>
      </c>
      <c r="C16" s="88" t="s">
        <v>650</v>
      </c>
      <c r="D16" s="88" t="s">
        <v>245</v>
      </c>
      <c r="E16" s="88" t="s">
        <v>246</v>
      </c>
      <c r="F16" s="88" t="s">
        <v>160</v>
      </c>
      <c r="G16" s="88" t="s">
        <v>644</v>
      </c>
      <c r="H16" s="88">
        <v>1399</v>
      </c>
      <c r="I16" s="94" t="s">
        <v>662</v>
      </c>
      <c r="J16" s="88" t="s">
        <v>163</v>
      </c>
      <c r="K16" s="88" t="s">
        <v>168</v>
      </c>
      <c r="L16" s="143" t="s">
        <v>249</v>
      </c>
      <c r="M16" s="88" t="s">
        <v>234</v>
      </c>
      <c r="N16" s="88" t="s">
        <v>153</v>
      </c>
      <c r="O16" s="88" t="s">
        <v>267</v>
      </c>
      <c r="P16" s="87" t="str">
        <f>CONCATENATE(T_SDLog[[#This Row],[PGN]],"-",T_SDLog[[#This Row],[CN]],"-",T_SDLog[[#This Row],[DIC]],"-",T_SDLog[[#This Row],[LR]],"-",T_SDLog[[#This Row],[SSA]],"-",T_SDLog[[#This Row],[SQN]])</f>
        <v>MTC-23A25-Y100-L000-1399-06001</v>
      </c>
      <c r="Q16" s="86" t="s">
        <v>567</v>
      </c>
      <c r="R16" s="227">
        <v>45853</v>
      </c>
      <c r="S16" s="89"/>
      <c r="T1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1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1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SDS-23A25-Y100-0011-00</v>
      </c>
      <c r="Y16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6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6" s="22" t="s">
        <v>819</v>
      </c>
      <c r="AE16" s="89">
        <v>45866</v>
      </c>
      <c r="AF16" s="22"/>
      <c r="AG16" s="22" t="s">
        <v>22</v>
      </c>
      <c r="AH16" s="89"/>
      <c r="AI16" s="22" t="s">
        <v>22</v>
      </c>
      <c r="AJ16" s="22"/>
      <c r="AK16" s="89"/>
      <c r="AL16" s="22"/>
      <c r="AM16" s="22" t="s">
        <v>22</v>
      </c>
      <c r="AN16" s="89"/>
      <c r="AO16" s="22" t="s">
        <v>22</v>
      </c>
      <c r="AP16" s="22"/>
      <c r="AQ16" s="89"/>
      <c r="AR16" s="22"/>
      <c r="AS16" s="22" t="s">
        <v>22</v>
      </c>
      <c r="AT16" s="89"/>
      <c r="AU16" s="22" t="s">
        <v>22</v>
      </c>
      <c r="AV16" s="93"/>
      <c r="AW16" s="89"/>
      <c r="AX16" s="22"/>
      <c r="AY16" s="22" t="s">
        <v>22</v>
      </c>
      <c r="AZ16" s="89"/>
      <c r="BA16" s="22" t="s">
        <v>22</v>
      </c>
      <c r="BB16" s="93"/>
      <c r="BC16" s="89"/>
      <c r="BD16" s="22"/>
      <c r="BE16" s="22" t="s">
        <v>22</v>
      </c>
      <c r="BF16" s="89"/>
      <c r="BG16" s="22" t="s">
        <v>22</v>
      </c>
      <c r="BH16" s="93"/>
      <c r="BI16" s="89"/>
      <c r="BJ16" s="22"/>
      <c r="BK16" s="22" t="s">
        <v>22</v>
      </c>
      <c r="BL16" s="89"/>
      <c r="BM16" s="22" t="s">
        <v>22</v>
      </c>
      <c r="BN16" s="22"/>
      <c r="BO16" s="89"/>
      <c r="BP16" s="22"/>
      <c r="BQ16" s="22" t="s">
        <v>22</v>
      </c>
      <c r="BR16" s="89"/>
      <c r="BS16" s="22" t="s">
        <v>22</v>
      </c>
      <c r="BT16" s="22"/>
      <c r="BU16" s="89"/>
      <c r="BV16" s="22"/>
      <c r="BW16" s="22" t="s">
        <v>22</v>
      </c>
      <c r="BX16" s="89"/>
      <c r="BY16" s="22" t="s">
        <v>22</v>
      </c>
    </row>
    <row r="17" spans="2:77" ht="12.75" x14ac:dyDescent="0.25">
      <c r="B17" s="22" t="str">
        <f>IF(T_SDLog[[#This Row],[BY2]]="UNDER REVIEW",$B$6-T_SDLog[[#This Row],[27]],"---")</f>
        <v>---</v>
      </c>
      <c r="C17" s="88" t="s">
        <v>650</v>
      </c>
      <c r="D17" s="88" t="s">
        <v>245</v>
      </c>
      <c r="E17" s="88" t="s">
        <v>246</v>
      </c>
      <c r="F17" s="88" t="s">
        <v>160</v>
      </c>
      <c r="G17" s="88" t="s">
        <v>644</v>
      </c>
      <c r="H17" s="88">
        <v>1399</v>
      </c>
      <c r="I17" s="94" t="s">
        <v>665</v>
      </c>
      <c r="J17" s="88" t="s">
        <v>163</v>
      </c>
      <c r="K17" s="88" t="s">
        <v>168</v>
      </c>
      <c r="L17" s="143" t="s">
        <v>249</v>
      </c>
      <c r="M17" s="88" t="s">
        <v>234</v>
      </c>
      <c r="N17" s="88" t="s">
        <v>153</v>
      </c>
      <c r="O17" s="88" t="s">
        <v>268</v>
      </c>
      <c r="P17" s="87" t="str">
        <f>CONCATENATE(T_SDLog[[#This Row],[PGN]],"-",T_SDLog[[#This Row],[CN]],"-",T_SDLog[[#This Row],[DIC]],"-",T_SDLog[[#This Row],[LR]],"-",T_SDLog[[#This Row],[SSA]],"-",T_SDLog[[#This Row],[SQN]])</f>
        <v>MTC-23A25-Y100-L000-1399-07001</v>
      </c>
      <c r="Q17" s="86" t="s">
        <v>568</v>
      </c>
      <c r="R17" s="227">
        <v>45853</v>
      </c>
      <c r="S17" s="89"/>
      <c r="T1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1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1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SDS-23A25-Y100-0011-00</v>
      </c>
      <c r="Y17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7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7" s="22" t="s">
        <v>819</v>
      </c>
      <c r="AE17" s="89">
        <v>45866</v>
      </c>
      <c r="AF17" s="22"/>
      <c r="AG17" s="22" t="s">
        <v>22</v>
      </c>
      <c r="AH17" s="89"/>
      <c r="AI17" s="22" t="s">
        <v>22</v>
      </c>
      <c r="AJ17" s="22"/>
      <c r="AK17" s="89"/>
      <c r="AL17" s="22"/>
      <c r="AM17" s="22" t="s">
        <v>22</v>
      </c>
      <c r="AN17" s="89"/>
      <c r="AO17" s="22" t="s">
        <v>22</v>
      </c>
      <c r="AP17" s="22"/>
      <c r="AQ17" s="89"/>
      <c r="AR17" s="22"/>
      <c r="AS17" s="22" t="s">
        <v>22</v>
      </c>
      <c r="AT17" s="89"/>
      <c r="AU17" s="22" t="s">
        <v>22</v>
      </c>
      <c r="AV17" s="93"/>
      <c r="AW17" s="89"/>
      <c r="AX17" s="22"/>
      <c r="AY17" s="22" t="s">
        <v>22</v>
      </c>
      <c r="AZ17" s="89"/>
      <c r="BA17" s="22" t="s">
        <v>22</v>
      </c>
      <c r="BB17" s="93"/>
      <c r="BC17" s="89"/>
      <c r="BD17" s="22"/>
      <c r="BE17" s="22" t="s">
        <v>22</v>
      </c>
      <c r="BF17" s="89"/>
      <c r="BG17" s="22" t="s">
        <v>22</v>
      </c>
      <c r="BH17" s="93"/>
      <c r="BI17" s="89"/>
      <c r="BJ17" s="22"/>
      <c r="BK17" s="22" t="s">
        <v>22</v>
      </c>
      <c r="BL17" s="89"/>
      <c r="BM17" s="22" t="s">
        <v>22</v>
      </c>
      <c r="BN17" s="22"/>
      <c r="BO17" s="89"/>
      <c r="BP17" s="22"/>
      <c r="BQ17" s="22" t="s">
        <v>22</v>
      </c>
      <c r="BR17" s="89"/>
      <c r="BS17" s="22" t="s">
        <v>22</v>
      </c>
      <c r="BT17" s="22"/>
      <c r="BU17" s="89"/>
      <c r="BV17" s="22"/>
      <c r="BW17" s="22" t="s">
        <v>22</v>
      </c>
      <c r="BX17" s="89"/>
      <c r="BY17" s="22" t="s">
        <v>22</v>
      </c>
    </row>
    <row r="18" spans="2:77" ht="12.75" x14ac:dyDescent="0.25">
      <c r="B18" s="22" t="str">
        <f>IF(T_SDLog[[#This Row],[BY2]]="UNDER REVIEW",$B$6-T_SDLog[[#This Row],[27]],"---")</f>
        <v>---</v>
      </c>
      <c r="C18" s="88" t="s">
        <v>650</v>
      </c>
      <c r="D18" s="88" t="s">
        <v>245</v>
      </c>
      <c r="E18" s="88" t="s">
        <v>246</v>
      </c>
      <c r="F18" s="88" t="s">
        <v>160</v>
      </c>
      <c r="G18" s="88" t="s">
        <v>644</v>
      </c>
      <c r="H18" s="88">
        <v>1399</v>
      </c>
      <c r="I18" s="94" t="s">
        <v>666</v>
      </c>
      <c r="J18" s="88" t="s">
        <v>163</v>
      </c>
      <c r="K18" s="88" t="s">
        <v>168</v>
      </c>
      <c r="L18" s="143" t="s">
        <v>249</v>
      </c>
      <c r="M18" s="88" t="s">
        <v>234</v>
      </c>
      <c r="N18" s="88" t="s">
        <v>153</v>
      </c>
      <c r="O18" s="88" t="s">
        <v>269</v>
      </c>
      <c r="P18" s="87" t="str">
        <f>CONCATENATE(T_SDLog[[#This Row],[PGN]],"-",T_SDLog[[#This Row],[CN]],"-",T_SDLog[[#This Row],[DIC]],"-",T_SDLog[[#This Row],[LR]],"-",T_SDLog[[#This Row],[SSA]],"-",T_SDLog[[#This Row],[SQN]])</f>
        <v>MTC-23A25-Y100-L000-1399-08001</v>
      </c>
      <c r="Q18" s="86" t="s">
        <v>569</v>
      </c>
      <c r="R18" s="227">
        <v>45853</v>
      </c>
      <c r="S18" s="89"/>
      <c r="T1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1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1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SDS-23A25-Y100-0011-00</v>
      </c>
      <c r="Y18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8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8" s="22" t="s">
        <v>819</v>
      </c>
      <c r="AE18" s="89">
        <v>45866</v>
      </c>
      <c r="AF18" s="22"/>
      <c r="AG18" s="22" t="s">
        <v>22</v>
      </c>
      <c r="AH18" s="89"/>
      <c r="AI18" s="22" t="s">
        <v>22</v>
      </c>
      <c r="AJ18" s="22"/>
      <c r="AK18" s="89"/>
      <c r="AL18" s="22"/>
      <c r="AM18" s="22" t="s">
        <v>22</v>
      </c>
      <c r="AN18" s="89"/>
      <c r="AO18" s="22" t="s">
        <v>22</v>
      </c>
      <c r="AP18" s="22"/>
      <c r="AQ18" s="89"/>
      <c r="AR18" s="22"/>
      <c r="AS18" s="22" t="s">
        <v>22</v>
      </c>
      <c r="AT18" s="89"/>
      <c r="AU18" s="22" t="s">
        <v>22</v>
      </c>
      <c r="AV18" s="93"/>
      <c r="AW18" s="89"/>
      <c r="AX18" s="22"/>
      <c r="AY18" s="22" t="s">
        <v>22</v>
      </c>
      <c r="AZ18" s="89"/>
      <c r="BA18" s="22" t="s">
        <v>22</v>
      </c>
      <c r="BB18" s="93"/>
      <c r="BC18" s="89"/>
      <c r="BD18" s="22"/>
      <c r="BE18" s="22" t="s">
        <v>22</v>
      </c>
      <c r="BF18" s="89"/>
      <c r="BG18" s="22" t="s">
        <v>22</v>
      </c>
      <c r="BH18" s="93"/>
      <c r="BI18" s="89"/>
      <c r="BJ18" s="22"/>
      <c r="BK18" s="22" t="s">
        <v>22</v>
      </c>
      <c r="BL18" s="89"/>
      <c r="BM18" s="22" t="s">
        <v>22</v>
      </c>
      <c r="BN18" s="22"/>
      <c r="BO18" s="89"/>
      <c r="BP18" s="22"/>
      <c r="BQ18" s="22" t="s">
        <v>22</v>
      </c>
      <c r="BR18" s="89"/>
      <c r="BS18" s="22" t="s">
        <v>22</v>
      </c>
      <c r="BT18" s="22"/>
      <c r="BU18" s="89"/>
      <c r="BV18" s="22"/>
      <c r="BW18" s="22" t="s">
        <v>22</v>
      </c>
      <c r="BX18" s="89"/>
      <c r="BY18" s="22" t="s">
        <v>22</v>
      </c>
    </row>
    <row r="19" spans="2:77" ht="12.75" x14ac:dyDescent="0.25">
      <c r="B19" s="22" t="str">
        <f>IF(T_SDLog[[#This Row],[BY2]]="UNDER REVIEW",$B$6-T_SDLog[[#This Row],[27]],"---")</f>
        <v>---</v>
      </c>
      <c r="C19" s="88" t="s">
        <v>650</v>
      </c>
      <c r="D19" s="88" t="s">
        <v>245</v>
      </c>
      <c r="E19" s="88" t="s">
        <v>246</v>
      </c>
      <c r="F19" s="88" t="s">
        <v>160</v>
      </c>
      <c r="G19" s="88" t="s">
        <v>644</v>
      </c>
      <c r="H19" s="88">
        <v>1399</v>
      </c>
      <c r="I19" s="94" t="s">
        <v>667</v>
      </c>
      <c r="J19" s="88" t="s">
        <v>163</v>
      </c>
      <c r="K19" s="88" t="s">
        <v>168</v>
      </c>
      <c r="L19" s="143" t="s">
        <v>249</v>
      </c>
      <c r="M19" s="88" t="s">
        <v>234</v>
      </c>
      <c r="N19" s="88" t="s">
        <v>153</v>
      </c>
      <c r="O19" s="88" t="s">
        <v>270</v>
      </c>
      <c r="P19" s="87" t="str">
        <f>CONCATENATE(T_SDLog[[#This Row],[PGN]],"-",T_SDLog[[#This Row],[CN]],"-",T_SDLog[[#This Row],[DIC]],"-",T_SDLog[[#This Row],[LR]],"-",T_SDLog[[#This Row],[SSA]],"-",T_SDLog[[#This Row],[SQN]])</f>
        <v>MTC-23A25-Y100-L000-1399-09001</v>
      </c>
      <c r="Q19" s="86" t="s">
        <v>570</v>
      </c>
      <c r="R19" s="227">
        <v>45853</v>
      </c>
      <c r="S19" s="89"/>
      <c r="T1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1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1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SDS-23A25-Y100-0012-00</v>
      </c>
      <c r="Y19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9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9" s="22" t="s">
        <v>820</v>
      </c>
      <c r="AE19" s="89">
        <v>45866</v>
      </c>
      <c r="AF19" s="22"/>
      <c r="AG19" s="22" t="s">
        <v>22</v>
      </c>
      <c r="AH19" s="89"/>
      <c r="AI19" s="22" t="s">
        <v>22</v>
      </c>
      <c r="AJ19" s="22"/>
      <c r="AK19" s="89"/>
      <c r="AL19" s="22"/>
      <c r="AM19" s="22" t="s">
        <v>22</v>
      </c>
      <c r="AN19" s="89"/>
      <c r="AO19" s="22" t="s">
        <v>22</v>
      </c>
      <c r="AP19" s="22"/>
      <c r="AQ19" s="89"/>
      <c r="AR19" s="22"/>
      <c r="AS19" s="22" t="s">
        <v>22</v>
      </c>
      <c r="AT19" s="89"/>
      <c r="AU19" s="22" t="s">
        <v>22</v>
      </c>
      <c r="AV19" s="93"/>
      <c r="AW19" s="89"/>
      <c r="AX19" s="22"/>
      <c r="AY19" s="22" t="s">
        <v>22</v>
      </c>
      <c r="AZ19" s="89"/>
      <c r="BA19" s="22" t="s">
        <v>22</v>
      </c>
      <c r="BB19" s="93"/>
      <c r="BC19" s="89"/>
      <c r="BD19" s="22"/>
      <c r="BE19" s="22" t="s">
        <v>22</v>
      </c>
      <c r="BF19" s="89"/>
      <c r="BG19" s="22" t="s">
        <v>22</v>
      </c>
      <c r="BH19" s="93"/>
      <c r="BI19" s="89"/>
      <c r="BJ19" s="22"/>
      <c r="BK19" s="22" t="s">
        <v>22</v>
      </c>
      <c r="BL19" s="89"/>
      <c r="BM19" s="22" t="s">
        <v>22</v>
      </c>
      <c r="BN19" s="22"/>
      <c r="BO19" s="89"/>
      <c r="BP19" s="22"/>
      <c r="BQ19" s="22" t="s">
        <v>22</v>
      </c>
      <c r="BR19" s="89"/>
      <c r="BS19" s="22" t="s">
        <v>22</v>
      </c>
      <c r="BT19" s="22"/>
      <c r="BU19" s="89"/>
      <c r="BV19" s="22"/>
      <c r="BW19" s="22" t="s">
        <v>22</v>
      </c>
      <c r="BX19" s="89"/>
      <c r="BY19" s="22" t="s">
        <v>22</v>
      </c>
    </row>
    <row r="20" spans="2:77" ht="12.75" x14ac:dyDescent="0.25">
      <c r="B20" s="22" t="str">
        <f>IF(T_SDLog[[#This Row],[BY2]]="UNDER REVIEW",$B$6-T_SDLog[[#This Row],[27]],"---")</f>
        <v>---</v>
      </c>
      <c r="C20" s="88" t="s">
        <v>650</v>
      </c>
      <c r="D20" s="88" t="s">
        <v>245</v>
      </c>
      <c r="E20" s="88" t="s">
        <v>246</v>
      </c>
      <c r="F20" s="88" t="s">
        <v>160</v>
      </c>
      <c r="G20" s="88" t="s">
        <v>644</v>
      </c>
      <c r="H20" s="88">
        <v>1399</v>
      </c>
      <c r="I20" s="94" t="s">
        <v>668</v>
      </c>
      <c r="J20" s="88" t="s">
        <v>163</v>
      </c>
      <c r="K20" s="88" t="s">
        <v>168</v>
      </c>
      <c r="L20" s="143" t="s">
        <v>249</v>
      </c>
      <c r="M20" s="88" t="s">
        <v>234</v>
      </c>
      <c r="N20" s="88" t="s">
        <v>153</v>
      </c>
      <c r="O20" s="88" t="s">
        <v>271</v>
      </c>
      <c r="P20" s="87" t="str">
        <f>CONCATENATE(T_SDLog[[#This Row],[PGN]],"-",T_SDLog[[#This Row],[CN]],"-",T_SDLog[[#This Row],[DIC]],"-",T_SDLog[[#This Row],[LR]],"-",T_SDLog[[#This Row],[SSA]],"-",T_SDLog[[#This Row],[SQN]])</f>
        <v>MTC-23A25-Y100-L000-1399-10001</v>
      </c>
      <c r="Q20" s="86" t="s">
        <v>571</v>
      </c>
      <c r="R20" s="227">
        <v>45853</v>
      </c>
      <c r="S20" s="89"/>
      <c r="T2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SDS-23A25-Y100-0012-00</v>
      </c>
      <c r="Y20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0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0" s="22" t="s">
        <v>820</v>
      </c>
      <c r="AE20" s="89">
        <v>45866</v>
      </c>
      <c r="AF20" s="22"/>
      <c r="AG20" s="22" t="s">
        <v>22</v>
      </c>
      <c r="AH20" s="89"/>
      <c r="AI20" s="22" t="s">
        <v>22</v>
      </c>
      <c r="AJ20" s="22"/>
      <c r="AK20" s="89"/>
      <c r="AL20" s="22"/>
      <c r="AM20" s="22" t="s">
        <v>22</v>
      </c>
      <c r="AN20" s="89"/>
      <c r="AO20" s="22" t="s">
        <v>22</v>
      </c>
      <c r="AP20" s="22"/>
      <c r="AQ20" s="89"/>
      <c r="AR20" s="22"/>
      <c r="AS20" s="22" t="s">
        <v>22</v>
      </c>
      <c r="AT20" s="89"/>
      <c r="AU20" s="22" t="s">
        <v>22</v>
      </c>
      <c r="AV20" s="93"/>
      <c r="AW20" s="89"/>
      <c r="AX20" s="22"/>
      <c r="AY20" s="22" t="s">
        <v>22</v>
      </c>
      <c r="AZ20" s="89"/>
      <c r="BA20" s="22" t="s">
        <v>22</v>
      </c>
      <c r="BB20" s="93"/>
      <c r="BC20" s="89"/>
      <c r="BD20" s="22"/>
      <c r="BE20" s="22" t="s">
        <v>22</v>
      </c>
      <c r="BF20" s="89"/>
      <c r="BG20" s="22" t="s">
        <v>22</v>
      </c>
      <c r="BH20" s="93"/>
      <c r="BI20" s="89"/>
      <c r="BJ20" s="22"/>
      <c r="BK20" s="22" t="s">
        <v>22</v>
      </c>
      <c r="BL20" s="89"/>
      <c r="BM20" s="22" t="s">
        <v>22</v>
      </c>
      <c r="BN20" s="22"/>
      <c r="BO20" s="89"/>
      <c r="BP20" s="22"/>
      <c r="BQ20" s="22" t="s">
        <v>22</v>
      </c>
      <c r="BR20" s="89"/>
      <c r="BS20" s="22" t="s">
        <v>22</v>
      </c>
      <c r="BT20" s="22"/>
      <c r="BU20" s="89"/>
      <c r="BV20" s="22"/>
      <c r="BW20" s="22" t="s">
        <v>22</v>
      </c>
      <c r="BX20" s="89"/>
      <c r="BY20" s="22" t="s">
        <v>22</v>
      </c>
    </row>
    <row r="21" spans="2:77" ht="12.75" x14ac:dyDescent="0.25">
      <c r="B21" s="22" t="str">
        <f>IF(T_SDLog[[#This Row],[BY2]]="UNDER REVIEW",$B$6-T_SDLog[[#This Row],[27]],"---")</f>
        <v>---</v>
      </c>
      <c r="C21" s="88" t="s">
        <v>650</v>
      </c>
      <c r="D21" s="88" t="s">
        <v>245</v>
      </c>
      <c r="E21" s="88" t="s">
        <v>246</v>
      </c>
      <c r="F21" s="88" t="s">
        <v>160</v>
      </c>
      <c r="G21" s="88" t="s">
        <v>644</v>
      </c>
      <c r="H21" s="88">
        <v>1399</v>
      </c>
      <c r="I21" s="94" t="s">
        <v>669</v>
      </c>
      <c r="J21" s="88" t="s">
        <v>163</v>
      </c>
      <c r="K21" s="88" t="s">
        <v>168</v>
      </c>
      <c r="L21" s="143" t="s">
        <v>249</v>
      </c>
      <c r="M21" s="88" t="s">
        <v>234</v>
      </c>
      <c r="N21" s="88" t="s">
        <v>153</v>
      </c>
      <c r="O21" s="88" t="s">
        <v>272</v>
      </c>
      <c r="P21" s="87" t="str">
        <f>CONCATENATE(T_SDLog[[#This Row],[PGN]],"-",T_SDLog[[#This Row],[CN]],"-",T_SDLog[[#This Row],[DIC]],"-",T_SDLog[[#This Row],[LR]],"-",T_SDLog[[#This Row],[SSA]],"-",T_SDLog[[#This Row],[SQN]])</f>
        <v>MTC-23A25-Y100-L000-1399-11001</v>
      </c>
      <c r="Q21" s="86" t="s">
        <v>572</v>
      </c>
      <c r="R21" s="227">
        <v>45853</v>
      </c>
      <c r="S21" s="89"/>
      <c r="T2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SDS-23A25-Y100-0012-00</v>
      </c>
      <c r="Y21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1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1" s="22" t="s">
        <v>820</v>
      </c>
      <c r="AE21" s="89">
        <v>45866</v>
      </c>
      <c r="AF21" s="22"/>
      <c r="AG21" s="22" t="s">
        <v>22</v>
      </c>
      <c r="AH21" s="89"/>
      <c r="AI21" s="22" t="s">
        <v>22</v>
      </c>
      <c r="AJ21" s="22"/>
      <c r="AK21" s="89"/>
      <c r="AL21" s="22"/>
      <c r="AM21" s="22" t="s">
        <v>22</v>
      </c>
      <c r="AN21" s="89"/>
      <c r="AO21" s="22" t="s">
        <v>22</v>
      </c>
      <c r="AP21" s="22"/>
      <c r="AQ21" s="89"/>
      <c r="AR21" s="22"/>
      <c r="AS21" s="22" t="s">
        <v>22</v>
      </c>
      <c r="AT21" s="89"/>
      <c r="AU21" s="22" t="s">
        <v>22</v>
      </c>
      <c r="AV21" s="93"/>
      <c r="AW21" s="89"/>
      <c r="AX21" s="22"/>
      <c r="AY21" s="22" t="s">
        <v>22</v>
      </c>
      <c r="AZ21" s="89"/>
      <c r="BA21" s="22" t="s">
        <v>22</v>
      </c>
      <c r="BB21" s="93"/>
      <c r="BC21" s="89"/>
      <c r="BD21" s="22"/>
      <c r="BE21" s="22" t="s">
        <v>22</v>
      </c>
      <c r="BF21" s="89"/>
      <c r="BG21" s="22" t="s">
        <v>22</v>
      </c>
      <c r="BH21" s="93"/>
      <c r="BI21" s="89"/>
      <c r="BJ21" s="22"/>
      <c r="BK21" s="22" t="s">
        <v>22</v>
      </c>
      <c r="BL21" s="89"/>
      <c r="BM21" s="22" t="s">
        <v>22</v>
      </c>
      <c r="BN21" s="22"/>
      <c r="BO21" s="89"/>
      <c r="BP21" s="22"/>
      <c r="BQ21" s="22" t="s">
        <v>22</v>
      </c>
      <c r="BR21" s="89"/>
      <c r="BS21" s="22" t="s">
        <v>22</v>
      </c>
      <c r="BT21" s="22"/>
      <c r="BU21" s="89"/>
      <c r="BV21" s="22"/>
      <c r="BW21" s="22" t="s">
        <v>22</v>
      </c>
      <c r="BX21" s="89"/>
      <c r="BY21" s="22" t="s">
        <v>22</v>
      </c>
    </row>
    <row r="22" spans="2:77" ht="12.75" x14ac:dyDescent="0.25">
      <c r="B22" s="22" t="str">
        <f>IF(T_SDLog[[#This Row],[BY2]]="UNDER REVIEW",$B$6-T_SDLog[[#This Row],[27]],"---")</f>
        <v>---</v>
      </c>
      <c r="C22" s="88" t="s">
        <v>650</v>
      </c>
      <c r="D22" s="88" t="s">
        <v>245</v>
      </c>
      <c r="E22" s="88" t="s">
        <v>246</v>
      </c>
      <c r="F22" s="88" t="s">
        <v>160</v>
      </c>
      <c r="G22" s="88" t="s">
        <v>644</v>
      </c>
      <c r="H22" s="88">
        <v>1399</v>
      </c>
      <c r="I22" s="94" t="s">
        <v>670</v>
      </c>
      <c r="J22" s="88" t="s">
        <v>163</v>
      </c>
      <c r="K22" s="88" t="s">
        <v>168</v>
      </c>
      <c r="L22" s="143" t="s">
        <v>249</v>
      </c>
      <c r="M22" s="88" t="s">
        <v>234</v>
      </c>
      <c r="N22" s="88" t="s">
        <v>153</v>
      </c>
      <c r="O22" s="88" t="s">
        <v>273</v>
      </c>
      <c r="P22" s="87" t="str">
        <f>CONCATENATE(T_SDLog[[#This Row],[PGN]],"-",T_SDLog[[#This Row],[CN]],"-",T_SDLog[[#This Row],[DIC]],"-",T_SDLog[[#This Row],[LR]],"-",T_SDLog[[#This Row],[SSA]],"-",T_SDLog[[#This Row],[SQN]])</f>
        <v>MTC-23A25-Y100-L000-1399-12001</v>
      </c>
      <c r="Q22" s="86" t="s">
        <v>573</v>
      </c>
      <c r="R22" s="227">
        <v>45853</v>
      </c>
      <c r="S22" s="89"/>
      <c r="T2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SDS-23A25-Y100-0012-00</v>
      </c>
      <c r="Y22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2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2" s="22" t="s">
        <v>820</v>
      </c>
      <c r="AE22" s="89">
        <v>45866</v>
      </c>
      <c r="AF22" s="22"/>
      <c r="AG22" s="22" t="s">
        <v>22</v>
      </c>
      <c r="AH22" s="89"/>
      <c r="AI22" s="22" t="s">
        <v>22</v>
      </c>
      <c r="AJ22" s="22"/>
      <c r="AK22" s="89"/>
      <c r="AL22" s="22"/>
      <c r="AM22" s="22" t="s">
        <v>22</v>
      </c>
      <c r="AN22" s="89"/>
      <c r="AO22" s="22" t="s">
        <v>22</v>
      </c>
      <c r="AP22" s="22"/>
      <c r="AQ22" s="89"/>
      <c r="AR22" s="22"/>
      <c r="AS22" s="22" t="s">
        <v>22</v>
      </c>
      <c r="AT22" s="89"/>
      <c r="AU22" s="22" t="s">
        <v>22</v>
      </c>
      <c r="AV22" s="93"/>
      <c r="AW22" s="89"/>
      <c r="AX22" s="22"/>
      <c r="AY22" s="22" t="s">
        <v>22</v>
      </c>
      <c r="AZ22" s="89"/>
      <c r="BA22" s="22" t="s">
        <v>22</v>
      </c>
      <c r="BB22" s="93"/>
      <c r="BC22" s="89"/>
      <c r="BD22" s="22"/>
      <c r="BE22" s="22" t="s">
        <v>22</v>
      </c>
      <c r="BF22" s="89"/>
      <c r="BG22" s="22" t="s">
        <v>22</v>
      </c>
      <c r="BH22" s="93"/>
      <c r="BI22" s="89"/>
      <c r="BJ22" s="22"/>
      <c r="BK22" s="22" t="s">
        <v>22</v>
      </c>
      <c r="BL22" s="89"/>
      <c r="BM22" s="22" t="s">
        <v>22</v>
      </c>
      <c r="BN22" s="22"/>
      <c r="BO22" s="89"/>
      <c r="BP22" s="22"/>
      <c r="BQ22" s="22" t="s">
        <v>22</v>
      </c>
      <c r="BR22" s="89"/>
      <c r="BS22" s="22" t="s">
        <v>22</v>
      </c>
      <c r="BT22" s="22"/>
      <c r="BU22" s="89"/>
      <c r="BV22" s="22"/>
      <c r="BW22" s="22" t="s">
        <v>22</v>
      </c>
      <c r="BX22" s="89"/>
      <c r="BY22" s="22" t="s">
        <v>22</v>
      </c>
    </row>
    <row r="23" spans="2:77" ht="12.75" x14ac:dyDescent="0.25">
      <c r="B23" s="22" t="str">
        <f>IF(T_SDLog[[#This Row],[BY2]]="UNDER REVIEW",$B$6-T_SDLog[[#This Row],[27]],"---")</f>
        <v>---</v>
      </c>
      <c r="C23" s="88" t="s">
        <v>650</v>
      </c>
      <c r="D23" s="88" t="s">
        <v>245</v>
      </c>
      <c r="E23" s="88" t="s">
        <v>246</v>
      </c>
      <c r="F23" s="88" t="s">
        <v>160</v>
      </c>
      <c r="G23" s="88" t="s">
        <v>644</v>
      </c>
      <c r="H23" s="88">
        <v>1399</v>
      </c>
      <c r="I23" s="94" t="s">
        <v>671</v>
      </c>
      <c r="J23" s="88" t="s">
        <v>163</v>
      </c>
      <c r="K23" s="88" t="s">
        <v>168</v>
      </c>
      <c r="L23" s="143" t="s">
        <v>249</v>
      </c>
      <c r="M23" s="88" t="s">
        <v>234</v>
      </c>
      <c r="N23" s="88" t="s">
        <v>153</v>
      </c>
      <c r="O23" s="88" t="s">
        <v>274</v>
      </c>
      <c r="P23" s="87" t="str">
        <f>CONCATENATE(T_SDLog[[#This Row],[PGN]],"-",T_SDLog[[#This Row],[CN]],"-",T_SDLog[[#This Row],[DIC]],"-",T_SDLog[[#This Row],[LR]],"-",T_SDLog[[#This Row],[SSA]],"-",T_SDLog[[#This Row],[SQN]])</f>
        <v>MTC-23A25-Y100-L000-1399-13001</v>
      </c>
      <c r="Q23" s="86" t="s">
        <v>574</v>
      </c>
      <c r="R23" s="227">
        <v>45853</v>
      </c>
      <c r="S23" s="89"/>
      <c r="T2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SDS-23A25-Y100-0012-00</v>
      </c>
      <c r="Y23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3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3" s="22" t="s">
        <v>820</v>
      </c>
      <c r="AE23" s="89">
        <v>45866</v>
      </c>
      <c r="AF23" s="22"/>
      <c r="AG23" s="22" t="s">
        <v>22</v>
      </c>
      <c r="AH23" s="89"/>
      <c r="AI23" s="22" t="s">
        <v>22</v>
      </c>
      <c r="AJ23" s="22"/>
      <c r="AK23" s="89"/>
      <c r="AL23" s="22"/>
      <c r="AM23" s="22" t="s">
        <v>22</v>
      </c>
      <c r="AN23" s="89"/>
      <c r="AO23" s="22" t="s">
        <v>22</v>
      </c>
      <c r="AP23" s="22"/>
      <c r="AQ23" s="89"/>
      <c r="AR23" s="22"/>
      <c r="AS23" s="22" t="s">
        <v>22</v>
      </c>
      <c r="AT23" s="89"/>
      <c r="AU23" s="22" t="s">
        <v>22</v>
      </c>
      <c r="AV23" s="93"/>
      <c r="AW23" s="89"/>
      <c r="AX23" s="22"/>
      <c r="AY23" s="22" t="s">
        <v>22</v>
      </c>
      <c r="AZ23" s="89"/>
      <c r="BA23" s="22" t="s">
        <v>22</v>
      </c>
      <c r="BB23" s="93"/>
      <c r="BC23" s="89"/>
      <c r="BD23" s="22"/>
      <c r="BE23" s="22" t="s">
        <v>22</v>
      </c>
      <c r="BF23" s="89"/>
      <c r="BG23" s="22" t="s">
        <v>22</v>
      </c>
      <c r="BH23" s="93"/>
      <c r="BI23" s="89"/>
      <c r="BJ23" s="22"/>
      <c r="BK23" s="22" t="s">
        <v>22</v>
      </c>
      <c r="BL23" s="89"/>
      <c r="BM23" s="22" t="s">
        <v>22</v>
      </c>
      <c r="BN23" s="22"/>
      <c r="BO23" s="89"/>
      <c r="BP23" s="22"/>
      <c r="BQ23" s="22" t="s">
        <v>22</v>
      </c>
      <c r="BR23" s="89"/>
      <c r="BS23" s="22" t="s">
        <v>22</v>
      </c>
      <c r="BT23" s="22"/>
      <c r="BU23" s="89"/>
      <c r="BV23" s="22"/>
      <c r="BW23" s="22" t="s">
        <v>22</v>
      </c>
      <c r="BX23" s="89"/>
      <c r="BY23" s="22" t="s">
        <v>22</v>
      </c>
    </row>
    <row r="24" spans="2:77" ht="12.75" x14ac:dyDescent="0.25">
      <c r="B24" s="22" t="str">
        <f>IF(T_SDLog[[#This Row],[BY2]]="UNDER REVIEW",$B$6-T_SDLog[[#This Row],[27]],"---")</f>
        <v>---</v>
      </c>
      <c r="C24" s="88" t="s">
        <v>650</v>
      </c>
      <c r="D24" s="88" t="s">
        <v>245</v>
      </c>
      <c r="E24" s="88" t="s">
        <v>246</v>
      </c>
      <c r="F24" s="88" t="s">
        <v>160</v>
      </c>
      <c r="G24" s="88" t="s">
        <v>644</v>
      </c>
      <c r="H24" s="88">
        <v>1399</v>
      </c>
      <c r="I24" s="94" t="s">
        <v>672</v>
      </c>
      <c r="J24" s="88" t="s">
        <v>163</v>
      </c>
      <c r="K24" s="88" t="s">
        <v>168</v>
      </c>
      <c r="L24" s="143" t="s">
        <v>249</v>
      </c>
      <c r="M24" s="88" t="s">
        <v>234</v>
      </c>
      <c r="N24" s="88" t="s">
        <v>153</v>
      </c>
      <c r="O24" s="88" t="s">
        <v>275</v>
      </c>
      <c r="P24" s="87" t="str">
        <f>CONCATENATE(T_SDLog[[#This Row],[PGN]],"-",T_SDLog[[#This Row],[CN]],"-",T_SDLog[[#This Row],[DIC]],"-",T_SDLog[[#This Row],[LR]],"-",T_SDLog[[#This Row],[SSA]],"-",T_SDLog[[#This Row],[SQN]])</f>
        <v>MTC-23A25-Y100-L000-1399-14001</v>
      </c>
      <c r="Q24" s="86" t="s">
        <v>575</v>
      </c>
      <c r="R24" s="227">
        <v>45853</v>
      </c>
      <c r="S24" s="89"/>
      <c r="T2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SDS-23A25-Y100-0012-00</v>
      </c>
      <c r="Y24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4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4" s="22" t="s">
        <v>820</v>
      </c>
      <c r="AE24" s="89">
        <v>45866</v>
      </c>
      <c r="AF24" s="22"/>
      <c r="AG24" s="22" t="s">
        <v>22</v>
      </c>
      <c r="AH24" s="89"/>
      <c r="AI24" s="22" t="s">
        <v>22</v>
      </c>
      <c r="AJ24" s="22"/>
      <c r="AK24" s="89"/>
      <c r="AL24" s="22"/>
      <c r="AM24" s="22" t="s">
        <v>22</v>
      </c>
      <c r="AN24" s="89"/>
      <c r="AO24" s="22" t="s">
        <v>22</v>
      </c>
      <c r="AP24" s="22"/>
      <c r="AQ24" s="89"/>
      <c r="AR24" s="22"/>
      <c r="AS24" s="22" t="s">
        <v>22</v>
      </c>
      <c r="AT24" s="89"/>
      <c r="AU24" s="22" t="s">
        <v>22</v>
      </c>
      <c r="AV24" s="93"/>
      <c r="AW24" s="89"/>
      <c r="AX24" s="22"/>
      <c r="AY24" s="22" t="s">
        <v>22</v>
      </c>
      <c r="AZ24" s="89"/>
      <c r="BA24" s="22" t="s">
        <v>22</v>
      </c>
      <c r="BB24" s="93"/>
      <c r="BC24" s="89"/>
      <c r="BD24" s="22"/>
      <c r="BE24" s="22" t="s">
        <v>22</v>
      </c>
      <c r="BF24" s="89"/>
      <c r="BG24" s="22" t="s">
        <v>22</v>
      </c>
      <c r="BH24" s="93"/>
      <c r="BI24" s="89"/>
      <c r="BJ24" s="22"/>
      <c r="BK24" s="22" t="s">
        <v>22</v>
      </c>
      <c r="BL24" s="89"/>
      <c r="BM24" s="22" t="s">
        <v>22</v>
      </c>
      <c r="BN24" s="22"/>
      <c r="BO24" s="89"/>
      <c r="BP24" s="22"/>
      <c r="BQ24" s="22" t="s">
        <v>22</v>
      </c>
      <c r="BR24" s="89"/>
      <c r="BS24" s="22" t="s">
        <v>22</v>
      </c>
      <c r="BT24" s="22"/>
      <c r="BU24" s="89"/>
      <c r="BV24" s="22"/>
      <c r="BW24" s="22" t="s">
        <v>22</v>
      </c>
      <c r="BX24" s="89"/>
      <c r="BY24" s="22" t="s">
        <v>22</v>
      </c>
    </row>
    <row r="25" spans="2:77" ht="12.75" x14ac:dyDescent="0.25">
      <c r="B25" s="22" t="str">
        <f>IF(T_SDLog[[#This Row],[BY2]]="UNDER REVIEW",$B$6-T_SDLog[[#This Row],[27]],"---")</f>
        <v>---</v>
      </c>
      <c r="C25" s="88" t="s">
        <v>650</v>
      </c>
      <c r="D25" s="88" t="s">
        <v>245</v>
      </c>
      <c r="E25" s="88" t="s">
        <v>246</v>
      </c>
      <c r="F25" s="88" t="s">
        <v>160</v>
      </c>
      <c r="G25" s="88" t="s">
        <v>644</v>
      </c>
      <c r="H25" s="88">
        <v>1399</v>
      </c>
      <c r="I25" s="94" t="s">
        <v>673</v>
      </c>
      <c r="J25" s="88" t="s">
        <v>163</v>
      </c>
      <c r="K25" s="88" t="s">
        <v>168</v>
      </c>
      <c r="L25" s="143" t="s">
        <v>249</v>
      </c>
      <c r="M25" s="88" t="s">
        <v>234</v>
      </c>
      <c r="N25" s="88" t="s">
        <v>153</v>
      </c>
      <c r="O25" s="88" t="s">
        <v>276</v>
      </c>
      <c r="P25" s="87" t="str">
        <f>CONCATENATE(T_SDLog[[#This Row],[PGN]],"-",T_SDLog[[#This Row],[CN]],"-",T_SDLog[[#This Row],[DIC]],"-",T_SDLog[[#This Row],[LR]],"-",T_SDLog[[#This Row],[SSA]],"-",T_SDLog[[#This Row],[SQN]])</f>
        <v>MTC-23A25-Y100-L000-1399-15001</v>
      </c>
      <c r="Q25" s="86" t="s">
        <v>576</v>
      </c>
      <c r="R25" s="227">
        <v>45853</v>
      </c>
      <c r="S25" s="89"/>
      <c r="T2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SDS-23A25-Y100-0012-00</v>
      </c>
      <c r="Y25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5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5" s="22" t="s">
        <v>820</v>
      </c>
      <c r="AE25" s="89">
        <v>45866</v>
      </c>
      <c r="AF25" s="22"/>
      <c r="AG25" s="22" t="s">
        <v>22</v>
      </c>
      <c r="AH25" s="89"/>
      <c r="AI25" s="22" t="s">
        <v>22</v>
      </c>
      <c r="AJ25" s="22"/>
      <c r="AK25" s="89"/>
      <c r="AL25" s="22"/>
      <c r="AM25" s="22" t="s">
        <v>22</v>
      </c>
      <c r="AN25" s="89"/>
      <c r="AO25" s="22" t="s">
        <v>22</v>
      </c>
      <c r="AP25" s="22"/>
      <c r="AQ25" s="89"/>
      <c r="AR25" s="22"/>
      <c r="AS25" s="22" t="s">
        <v>22</v>
      </c>
      <c r="AT25" s="89"/>
      <c r="AU25" s="22" t="s">
        <v>22</v>
      </c>
      <c r="AV25" s="93"/>
      <c r="AW25" s="89"/>
      <c r="AX25" s="22"/>
      <c r="AY25" s="22" t="s">
        <v>22</v>
      </c>
      <c r="AZ25" s="89"/>
      <c r="BA25" s="22" t="s">
        <v>22</v>
      </c>
      <c r="BB25" s="93"/>
      <c r="BC25" s="89"/>
      <c r="BD25" s="22"/>
      <c r="BE25" s="22" t="s">
        <v>22</v>
      </c>
      <c r="BF25" s="89"/>
      <c r="BG25" s="22" t="s">
        <v>22</v>
      </c>
      <c r="BH25" s="93"/>
      <c r="BI25" s="89"/>
      <c r="BJ25" s="22"/>
      <c r="BK25" s="22" t="s">
        <v>22</v>
      </c>
      <c r="BL25" s="89"/>
      <c r="BM25" s="22" t="s">
        <v>22</v>
      </c>
      <c r="BN25" s="22"/>
      <c r="BO25" s="89"/>
      <c r="BP25" s="22"/>
      <c r="BQ25" s="22" t="s">
        <v>22</v>
      </c>
      <c r="BR25" s="89"/>
      <c r="BS25" s="22" t="s">
        <v>22</v>
      </c>
      <c r="BT25" s="22"/>
      <c r="BU25" s="89"/>
      <c r="BV25" s="22"/>
      <c r="BW25" s="22" t="s">
        <v>22</v>
      </c>
      <c r="BX25" s="89"/>
      <c r="BY25" s="22" t="s">
        <v>22</v>
      </c>
    </row>
    <row r="26" spans="2:77" ht="12.75" x14ac:dyDescent="0.25">
      <c r="B26" s="22" t="str">
        <f>IF(T_SDLog[[#This Row],[BY2]]="UNDER REVIEW",$B$6-T_SDLog[[#This Row],[27]],"---")</f>
        <v>---</v>
      </c>
      <c r="C26" s="88" t="s">
        <v>650</v>
      </c>
      <c r="D26" s="88" t="s">
        <v>245</v>
      </c>
      <c r="E26" s="88" t="s">
        <v>246</v>
      </c>
      <c r="F26" s="88" t="s">
        <v>160</v>
      </c>
      <c r="G26" s="88" t="s">
        <v>644</v>
      </c>
      <c r="H26" s="88">
        <v>1399</v>
      </c>
      <c r="I26" s="94" t="s">
        <v>674</v>
      </c>
      <c r="J26" s="88" t="s">
        <v>163</v>
      </c>
      <c r="K26" s="88" t="s">
        <v>168</v>
      </c>
      <c r="L26" s="143" t="s">
        <v>249</v>
      </c>
      <c r="M26" s="88" t="s">
        <v>234</v>
      </c>
      <c r="N26" s="88" t="s">
        <v>153</v>
      </c>
      <c r="O26" s="88" t="s">
        <v>277</v>
      </c>
      <c r="P26" s="87" t="str">
        <f>CONCATENATE(T_SDLog[[#This Row],[PGN]],"-",T_SDLog[[#This Row],[CN]],"-",T_SDLog[[#This Row],[DIC]],"-",T_SDLog[[#This Row],[LR]],"-",T_SDLog[[#This Row],[SSA]],"-",T_SDLog[[#This Row],[SQN]])</f>
        <v>MTC-23A25-Y100-L000-1399-16001</v>
      </c>
      <c r="Q26" s="86" t="s">
        <v>577</v>
      </c>
      <c r="R26" s="227">
        <v>45853</v>
      </c>
      <c r="S26" s="89"/>
      <c r="T2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SDS-23A25-Y100-0012-00</v>
      </c>
      <c r="Y26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6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6" s="22" t="s">
        <v>820</v>
      </c>
      <c r="AE26" s="89">
        <v>45866</v>
      </c>
      <c r="AF26" s="22"/>
      <c r="AG26" s="22" t="s">
        <v>22</v>
      </c>
      <c r="AH26" s="89"/>
      <c r="AI26" s="22" t="s">
        <v>22</v>
      </c>
      <c r="AJ26" s="22"/>
      <c r="AK26" s="89"/>
      <c r="AL26" s="22"/>
      <c r="AM26" s="22" t="s">
        <v>22</v>
      </c>
      <c r="AN26" s="89"/>
      <c r="AO26" s="22" t="s">
        <v>22</v>
      </c>
      <c r="AP26" s="22"/>
      <c r="AQ26" s="89"/>
      <c r="AR26" s="22"/>
      <c r="AS26" s="22" t="s">
        <v>22</v>
      </c>
      <c r="AT26" s="89"/>
      <c r="AU26" s="22" t="s">
        <v>22</v>
      </c>
      <c r="AV26" s="93"/>
      <c r="AW26" s="89"/>
      <c r="AX26" s="22"/>
      <c r="AY26" s="22" t="s">
        <v>22</v>
      </c>
      <c r="AZ26" s="89"/>
      <c r="BA26" s="22" t="s">
        <v>22</v>
      </c>
      <c r="BB26" s="93"/>
      <c r="BC26" s="89"/>
      <c r="BD26" s="22"/>
      <c r="BE26" s="22" t="s">
        <v>22</v>
      </c>
      <c r="BF26" s="89"/>
      <c r="BG26" s="22" t="s">
        <v>22</v>
      </c>
      <c r="BH26" s="93"/>
      <c r="BI26" s="89"/>
      <c r="BJ26" s="22"/>
      <c r="BK26" s="22" t="s">
        <v>22</v>
      </c>
      <c r="BL26" s="89"/>
      <c r="BM26" s="22" t="s">
        <v>22</v>
      </c>
      <c r="BN26" s="22"/>
      <c r="BO26" s="89"/>
      <c r="BP26" s="22"/>
      <c r="BQ26" s="22" t="s">
        <v>22</v>
      </c>
      <c r="BR26" s="89"/>
      <c r="BS26" s="22" t="s">
        <v>22</v>
      </c>
      <c r="BT26" s="22"/>
      <c r="BU26" s="89"/>
      <c r="BV26" s="22"/>
      <c r="BW26" s="22" t="s">
        <v>22</v>
      </c>
      <c r="BX26" s="89"/>
      <c r="BY26" s="22" t="s">
        <v>22</v>
      </c>
    </row>
    <row r="27" spans="2:77" ht="12.75" x14ac:dyDescent="0.25">
      <c r="B27" s="22" t="str">
        <f>IF(T_SDLog[[#This Row],[BY2]]="UNDER REVIEW",$B$6-T_SDLog[[#This Row],[27]],"---")</f>
        <v>---</v>
      </c>
      <c r="C27" s="88" t="s">
        <v>650</v>
      </c>
      <c r="D27" s="88" t="s">
        <v>245</v>
      </c>
      <c r="E27" s="88" t="s">
        <v>246</v>
      </c>
      <c r="F27" s="88" t="s">
        <v>160</v>
      </c>
      <c r="G27" s="88" t="s">
        <v>644</v>
      </c>
      <c r="H27" s="88">
        <v>1399</v>
      </c>
      <c r="I27" s="94" t="s">
        <v>675</v>
      </c>
      <c r="J27" s="88" t="s">
        <v>163</v>
      </c>
      <c r="K27" s="88" t="s">
        <v>168</v>
      </c>
      <c r="L27" s="143" t="s">
        <v>249</v>
      </c>
      <c r="M27" s="88" t="s">
        <v>234</v>
      </c>
      <c r="N27" s="88" t="s">
        <v>153</v>
      </c>
      <c r="O27" s="88" t="s">
        <v>278</v>
      </c>
      <c r="P27" s="87" t="str">
        <f>CONCATENATE(T_SDLog[[#This Row],[PGN]],"-",T_SDLog[[#This Row],[CN]],"-",T_SDLog[[#This Row],[DIC]],"-",T_SDLog[[#This Row],[LR]],"-",T_SDLog[[#This Row],[SSA]],"-",T_SDLog[[#This Row],[SQN]])</f>
        <v>MTC-23A25-Y100-L000-1399-17001</v>
      </c>
      <c r="Q27" s="86" t="s">
        <v>578</v>
      </c>
      <c r="R27" s="227">
        <v>45853</v>
      </c>
      <c r="S27" s="89"/>
      <c r="T2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SDS-23A25-Y100-0012-00</v>
      </c>
      <c r="Y27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7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7" s="22" t="s">
        <v>820</v>
      </c>
      <c r="AE27" s="89">
        <v>45866</v>
      </c>
      <c r="AF27" s="22"/>
      <c r="AG27" s="22" t="s">
        <v>22</v>
      </c>
      <c r="AH27" s="89"/>
      <c r="AI27" s="22" t="s">
        <v>22</v>
      </c>
      <c r="AJ27" s="22"/>
      <c r="AK27" s="89"/>
      <c r="AL27" s="22"/>
      <c r="AM27" s="22" t="s">
        <v>22</v>
      </c>
      <c r="AN27" s="89"/>
      <c r="AO27" s="22" t="s">
        <v>22</v>
      </c>
      <c r="AP27" s="22"/>
      <c r="AQ27" s="89"/>
      <c r="AR27" s="22"/>
      <c r="AS27" s="22" t="s">
        <v>22</v>
      </c>
      <c r="AT27" s="89"/>
      <c r="AU27" s="22" t="s">
        <v>22</v>
      </c>
      <c r="AV27" s="93"/>
      <c r="AW27" s="89"/>
      <c r="AX27" s="22"/>
      <c r="AY27" s="22" t="s">
        <v>22</v>
      </c>
      <c r="AZ27" s="89"/>
      <c r="BA27" s="22" t="s">
        <v>22</v>
      </c>
      <c r="BB27" s="93"/>
      <c r="BC27" s="89"/>
      <c r="BD27" s="22"/>
      <c r="BE27" s="22" t="s">
        <v>22</v>
      </c>
      <c r="BF27" s="89"/>
      <c r="BG27" s="22" t="s">
        <v>22</v>
      </c>
      <c r="BH27" s="93"/>
      <c r="BI27" s="89"/>
      <c r="BJ27" s="22"/>
      <c r="BK27" s="22" t="s">
        <v>22</v>
      </c>
      <c r="BL27" s="89"/>
      <c r="BM27" s="22" t="s">
        <v>22</v>
      </c>
      <c r="BN27" s="22"/>
      <c r="BO27" s="89"/>
      <c r="BP27" s="22"/>
      <c r="BQ27" s="22" t="s">
        <v>22</v>
      </c>
      <c r="BR27" s="89"/>
      <c r="BS27" s="22" t="s">
        <v>22</v>
      </c>
      <c r="BT27" s="22"/>
      <c r="BU27" s="89"/>
      <c r="BV27" s="22"/>
      <c r="BW27" s="22" t="s">
        <v>22</v>
      </c>
      <c r="BX27" s="89"/>
      <c r="BY27" s="22" t="s">
        <v>22</v>
      </c>
    </row>
    <row r="28" spans="2:77" ht="12.75" x14ac:dyDescent="0.25">
      <c r="B28" s="22" t="str">
        <f>IF(T_SDLog[[#This Row],[BY2]]="UNDER REVIEW",$B$6-T_SDLog[[#This Row],[27]],"---")</f>
        <v>---</v>
      </c>
      <c r="C28" s="88" t="s">
        <v>650</v>
      </c>
      <c r="D28" s="88" t="s">
        <v>245</v>
      </c>
      <c r="E28" s="88" t="s">
        <v>246</v>
      </c>
      <c r="F28" s="88" t="s">
        <v>160</v>
      </c>
      <c r="G28" s="88" t="s">
        <v>644</v>
      </c>
      <c r="H28" s="88">
        <v>1399</v>
      </c>
      <c r="I28" s="94" t="s">
        <v>676</v>
      </c>
      <c r="J28" s="88" t="s">
        <v>163</v>
      </c>
      <c r="K28" s="88" t="s">
        <v>168</v>
      </c>
      <c r="L28" s="143" t="s">
        <v>249</v>
      </c>
      <c r="M28" s="88" t="s">
        <v>234</v>
      </c>
      <c r="N28" s="88" t="s">
        <v>153</v>
      </c>
      <c r="O28" s="88" t="s">
        <v>279</v>
      </c>
      <c r="P28" s="87" t="str">
        <f>CONCATENATE(T_SDLog[[#This Row],[PGN]],"-",T_SDLog[[#This Row],[CN]],"-",T_SDLog[[#This Row],[DIC]],"-",T_SDLog[[#This Row],[LR]],"-",T_SDLog[[#This Row],[SSA]],"-",T_SDLog[[#This Row],[SQN]])</f>
        <v>MTC-23A25-Y100-L000-1399-18001</v>
      </c>
      <c r="Q28" s="86" t="s">
        <v>579</v>
      </c>
      <c r="R28" s="227">
        <v>45853</v>
      </c>
      <c r="S28" s="89"/>
      <c r="T2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SDS-23A25-Y100-0012-00</v>
      </c>
      <c r="Y28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8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8" s="22" t="s">
        <v>820</v>
      </c>
      <c r="AE28" s="89">
        <v>45866</v>
      </c>
      <c r="AF28" s="22"/>
      <c r="AG28" s="22" t="s">
        <v>22</v>
      </c>
      <c r="AH28" s="89"/>
      <c r="AI28" s="22" t="s">
        <v>22</v>
      </c>
      <c r="AJ28" s="22"/>
      <c r="AK28" s="89"/>
      <c r="AL28" s="22"/>
      <c r="AM28" s="22" t="s">
        <v>22</v>
      </c>
      <c r="AN28" s="89"/>
      <c r="AO28" s="22" t="s">
        <v>22</v>
      </c>
      <c r="AP28" s="22"/>
      <c r="AQ28" s="89"/>
      <c r="AR28" s="22"/>
      <c r="AS28" s="22" t="s">
        <v>22</v>
      </c>
      <c r="AT28" s="89"/>
      <c r="AU28" s="22" t="s">
        <v>22</v>
      </c>
      <c r="AV28" s="93"/>
      <c r="AW28" s="89"/>
      <c r="AX28" s="22"/>
      <c r="AY28" s="22" t="s">
        <v>22</v>
      </c>
      <c r="AZ28" s="89"/>
      <c r="BA28" s="22" t="s">
        <v>22</v>
      </c>
      <c r="BB28" s="93"/>
      <c r="BC28" s="89"/>
      <c r="BD28" s="22"/>
      <c r="BE28" s="22" t="s">
        <v>22</v>
      </c>
      <c r="BF28" s="89"/>
      <c r="BG28" s="22" t="s">
        <v>22</v>
      </c>
      <c r="BH28" s="93"/>
      <c r="BI28" s="89"/>
      <c r="BJ28" s="22"/>
      <c r="BK28" s="22" t="s">
        <v>22</v>
      </c>
      <c r="BL28" s="89"/>
      <c r="BM28" s="22" t="s">
        <v>22</v>
      </c>
      <c r="BN28" s="22"/>
      <c r="BO28" s="89"/>
      <c r="BP28" s="22"/>
      <c r="BQ28" s="22" t="s">
        <v>22</v>
      </c>
      <c r="BR28" s="89"/>
      <c r="BS28" s="22" t="s">
        <v>22</v>
      </c>
      <c r="BT28" s="22"/>
      <c r="BU28" s="89"/>
      <c r="BV28" s="22"/>
      <c r="BW28" s="22" t="s">
        <v>22</v>
      </c>
      <c r="BX28" s="89"/>
      <c r="BY28" s="22" t="s">
        <v>22</v>
      </c>
    </row>
    <row r="29" spans="2:77" ht="12.75" x14ac:dyDescent="0.25">
      <c r="B29" s="22" t="str">
        <f>IF(T_SDLog[[#This Row],[BY2]]="UNDER REVIEW",$B$6-T_SDLog[[#This Row],[27]],"---")</f>
        <v>---</v>
      </c>
      <c r="C29" s="88" t="s">
        <v>650</v>
      </c>
      <c r="D29" s="88" t="s">
        <v>245</v>
      </c>
      <c r="E29" s="88" t="s">
        <v>246</v>
      </c>
      <c r="F29" s="88" t="s">
        <v>160</v>
      </c>
      <c r="G29" s="88" t="s">
        <v>645</v>
      </c>
      <c r="H29" s="88">
        <v>1399</v>
      </c>
      <c r="I29" s="94" t="s">
        <v>172</v>
      </c>
      <c r="J29" s="88" t="s">
        <v>163</v>
      </c>
      <c r="K29" s="88" t="s">
        <v>168</v>
      </c>
      <c r="L29" s="143" t="s">
        <v>248</v>
      </c>
      <c r="M29" s="88" t="s">
        <v>234</v>
      </c>
      <c r="N29" s="88" t="s">
        <v>153</v>
      </c>
      <c r="O29" s="88" t="s">
        <v>280</v>
      </c>
      <c r="P29" s="87" t="str">
        <f>CONCATENATE(T_SDLog[[#This Row],[PGN]],"-",T_SDLog[[#This Row],[CN]],"-",T_SDLog[[#This Row],[DIC]],"-",T_SDLog[[#This Row],[LR]],"-",T_SDLog[[#This Row],[SSA]],"-",T_SDLog[[#This Row],[SQN]])</f>
        <v>MTC-23A25-Y100-L001-1399-00001</v>
      </c>
      <c r="Q29" s="86" t="s">
        <v>580</v>
      </c>
      <c r="R29" s="227"/>
      <c r="S29" s="89"/>
      <c r="T29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33</v>
      </c>
      <c r="U29" s="90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12</v>
      </c>
      <c r="V2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45819</v>
      </c>
      <c r="X2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SDS-23A25-Y100-0005-00</v>
      </c>
      <c r="Y29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2</v>
      </c>
      <c r="Z29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45852</v>
      </c>
      <c r="AA29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SDS-23A25-Y100-0027-00</v>
      </c>
      <c r="AB2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2</v>
      </c>
      <c r="AC2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9" s="88" t="s">
        <v>707</v>
      </c>
      <c r="AE29" s="89">
        <v>45819</v>
      </c>
      <c r="AF29" s="88" t="s">
        <v>767</v>
      </c>
      <c r="AG29" s="22" t="s">
        <v>711</v>
      </c>
      <c r="AH29" s="89">
        <v>45852</v>
      </c>
      <c r="AI29" s="22" t="s">
        <v>711</v>
      </c>
      <c r="AJ29" s="22"/>
      <c r="AK29" s="89"/>
      <c r="AL29" s="22"/>
      <c r="AM29" s="22" t="s">
        <v>22</v>
      </c>
      <c r="AN29" s="89"/>
      <c r="AO29" s="22" t="s">
        <v>22</v>
      </c>
      <c r="AP29" s="22"/>
      <c r="AQ29" s="89"/>
      <c r="AR29" s="22"/>
      <c r="AS29" s="22" t="s">
        <v>22</v>
      </c>
      <c r="AT29" s="89"/>
      <c r="AU29" s="22" t="s">
        <v>22</v>
      </c>
      <c r="AV29" s="93"/>
      <c r="AW29" s="89"/>
      <c r="AX29" s="22"/>
      <c r="AY29" s="22" t="s">
        <v>22</v>
      </c>
      <c r="AZ29" s="89"/>
      <c r="BA29" s="22" t="s">
        <v>22</v>
      </c>
      <c r="BB29" s="93"/>
      <c r="BC29" s="89"/>
      <c r="BD29" s="22"/>
      <c r="BE29" s="22" t="s">
        <v>22</v>
      </c>
      <c r="BF29" s="89"/>
      <c r="BG29" s="22" t="s">
        <v>22</v>
      </c>
      <c r="BH29" s="93"/>
      <c r="BI29" s="89"/>
      <c r="BJ29" s="22"/>
      <c r="BK29" s="22" t="s">
        <v>22</v>
      </c>
      <c r="BL29" s="89"/>
      <c r="BM29" s="22" t="s">
        <v>22</v>
      </c>
      <c r="BN29" s="22"/>
      <c r="BO29" s="89"/>
      <c r="BP29" s="22"/>
      <c r="BQ29" s="22" t="s">
        <v>22</v>
      </c>
      <c r="BR29" s="89"/>
      <c r="BS29" s="22" t="s">
        <v>22</v>
      </c>
      <c r="BT29" s="22"/>
      <c r="BU29" s="89"/>
      <c r="BV29" s="22"/>
      <c r="BW29" s="22" t="s">
        <v>22</v>
      </c>
      <c r="BX29" s="89"/>
      <c r="BY29" s="22" t="s">
        <v>22</v>
      </c>
    </row>
    <row r="30" spans="2:77" ht="12.75" x14ac:dyDescent="0.25">
      <c r="B30" s="22" t="str">
        <f>IF(T_SDLog[[#This Row],[BY2]]="UNDER REVIEW",$B$6-T_SDLog[[#This Row],[27]],"---")</f>
        <v>---</v>
      </c>
      <c r="C30" s="88" t="s">
        <v>650</v>
      </c>
      <c r="D30" s="88" t="s">
        <v>245</v>
      </c>
      <c r="E30" s="88" t="s">
        <v>246</v>
      </c>
      <c r="F30" s="88" t="s">
        <v>160</v>
      </c>
      <c r="G30" s="88" t="s">
        <v>645</v>
      </c>
      <c r="H30" s="88">
        <v>1399</v>
      </c>
      <c r="I30" s="94" t="s">
        <v>661</v>
      </c>
      <c r="J30" s="88" t="s">
        <v>163</v>
      </c>
      <c r="K30" s="88" t="s">
        <v>168</v>
      </c>
      <c r="L30" s="143" t="s">
        <v>249</v>
      </c>
      <c r="M30" s="88" t="s">
        <v>234</v>
      </c>
      <c r="N30" s="88" t="s">
        <v>153</v>
      </c>
      <c r="O30" s="88" t="s">
        <v>281</v>
      </c>
      <c r="P30" s="87" t="str">
        <f>CONCATENATE(T_SDLog[[#This Row],[PGN]],"-",T_SDLog[[#This Row],[CN]],"-",T_SDLog[[#This Row],[DIC]],"-",T_SDLog[[#This Row],[LR]],"-",T_SDLog[[#This Row],[SSA]],"-",T_SDLog[[#This Row],[SQN]])</f>
        <v>MTC-23A25-Y100-L001-1399-05001</v>
      </c>
      <c r="Q30" s="86" t="s">
        <v>581</v>
      </c>
      <c r="R30" s="227"/>
      <c r="S30" s="89"/>
      <c r="T30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33</v>
      </c>
      <c r="U30" s="90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12</v>
      </c>
      <c r="V3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45819</v>
      </c>
      <c r="X3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SDS-23A25-Y100-0005-00</v>
      </c>
      <c r="Y30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2</v>
      </c>
      <c r="Z30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45852</v>
      </c>
      <c r="AA30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SDS-23A25-Y100-0027-00</v>
      </c>
      <c r="AB3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2</v>
      </c>
      <c r="AC3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0" s="88" t="s">
        <v>707</v>
      </c>
      <c r="AE30" s="89">
        <v>45819</v>
      </c>
      <c r="AF30" s="88" t="s">
        <v>767</v>
      </c>
      <c r="AG30" s="22" t="s">
        <v>711</v>
      </c>
      <c r="AH30" s="89">
        <v>45852</v>
      </c>
      <c r="AI30" s="22" t="s">
        <v>711</v>
      </c>
      <c r="AJ30" s="22"/>
      <c r="AK30" s="89"/>
      <c r="AL30" s="22"/>
      <c r="AM30" s="22" t="s">
        <v>22</v>
      </c>
      <c r="AN30" s="89"/>
      <c r="AO30" s="22" t="s">
        <v>22</v>
      </c>
      <c r="AP30" s="22"/>
      <c r="AQ30" s="89"/>
      <c r="AR30" s="22"/>
      <c r="AS30" s="22" t="s">
        <v>22</v>
      </c>
      <c r="AT30" s="89"/>
      <c r="AU30" s="22" t="s">
        <v>22</v>
      </c>
      <c r="AV30" s="93"/>
      <c r="AW30" s="89"/>
      <c r="AX30" s="22"/>
      <c r="AY30" s="22" t="s">
        <v>22</v>
      </c>
      <c r="AZ30" s="89"/>
      <c r="BA30" s="22" t="s">
        <v>22</v>
      </c>
      <c r="BB30" s="93"/>
      <c r="BC30" s="89"/>
      <c r="BD30" s="22"/>
      <c r="BE30" s="22" t="s">
        <v>22</v>
      </c>
      <c r="BF30" s="89"/>
      <c r="BG30" s="22" t="s">
        <v>22</v>
      </c>
      <c r="BH30" s="93"/>
      <c r="BI30" s="89"/>
      <c r="BJ30" s="22"/>
      <c r="BK30" s="22" t="s">
        <v>22</v>
      </c>
      <c r="BL30" s="89"/>
      <c r="BM30" s="22" t="s">
        <v>22</v>
      </c>
      <c r="BN30" s="22"/>
      <c r="BO30" s="89"/>
      <c r="BP30" s="22"/>
      <c r="BQ30" s="22" t="s">
        <v>22</v>
      </c>
      <c r="BR30" s="89"/>
      <c r="BS30" s="22" t="s">
        <v>22</v>
      </c>
      <c r="BT30" s="22"/>
      <c r="BU30" s="89"/>
      <c r="BV30" s="22"/>
      <c r="BW30" s="22" t="s">
        <v>22</v>
      </c>
      <c r="BX30" s="89"/>
      <c r="BY30" s="22" t="s">
        <v>22</v>
      </c>
    </row>
    <row r="31" spans="2:77" ht="12.75" x14ac:dyDescent="0.25">
      <c r="B31" s="22" t="str">
        <f>IF(T_SDLog[[#This Row],[BY2]]="UNDER REVIEW",$B$6-T_SDLog[[#This Row],[27]],"---")</f>
        <v>---</v>
      </c>
      <c r="C31" s="88" t="s">
        <v>650</v>
      </c>
      <c r="D31" s="88" t="s">
        <v>245</v>
      </c>
      <c r="E31" s="88" t="s">
        <v>246</v>
      </c>
      <c r="F31" s="88" t="s">
        <v>160</v>
      </c>
      <c r="G31" s="88" t="s">
        <v>645</v>
      </c>
      <c r="H31" s="88">
        <v>1399</v>
      </c>
      <c r="I31" s="212">
        <v>18001</v>
      </c>
      <c r="J31" s="88" t="s">
        <v>163</v>
      </c>
      <c r="K31" s="88" t="s">
        <v>168</v>
      </c>
      <c r="L31" s="143" t="s">
        <v>249</v>
      </c>
      <c r="M31" s="88" t="s">
        <v>234</v>
      </c>
      <c r="N31" s="88" t="s">
        <v>153</v>
      </c>
      <c r="O31" s="88" t="s">
        <v>281</v>
      </c>
      <c r="P31" s="87" t="str">
        <f>CONCATENATE(T_SDLog[[#This Row],[PGN]],"-",T_SDLog[[#This Row],[CN]],"-",T_SDLog[[#This Row],[DIC]],"-",T_SDLog[[#This Row],[LR]],"-",T_SDLog[[#This Row],[SSA]],"-",T_SDLog[[#This Row],[SQN]])</f>
        <v>MTC-23A25-Y100-L001-1399-18001</v>
      </c>
      <c r="Q31" s="86" t="s">
        <v>697</v>
      </c>
      <c r="R31" s="227"/>
      <c r="S31" s="89"/>
      <c r="T31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33</v>
      </c>
      <c r="U31" s="90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12</v>
      </c>
      <c r="V3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45819</v>
      </c>
      <c r="X3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SDS-23A25-Y100-0005-00</v>
      </c>
      <c r="Y31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2</v>
      </c>
      <c r="Z31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45852</v>
      </c>
      <c r="AA31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SDS-23A25-Y100-0027-00</v>
      </c>
      <c r="AB3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2</v>
      </c>
      <c r="AC3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1" s="88" t="s">
        <v>707</v>
      </c>
      <c r="AE31" s="89">
        <v>45819</v>
      </c>
      <c r="AF31" s="88" t="s">
        <v>767</v>
      </c>
      <c r="AG31" s="22" t="s">
        <v>711</v>
      </c>
      <c r="AH31" s="89">
        <v>45852</v>
      </c>
      <c r="AI31" s="22" t="s">
        <v>711</v>
      </c>
      <c r="AJ31" s="22"/>
      <c r="AK31" s="89"/>
      <c r="AL31" s="22"/>
      <c r="AM31" s="22" t="s">
        <v>22</v>
      </c>
      <c r="AN31" s="89"/>
      <c r="AO31" s="22" t="s">
        <v>22</v>
      </c>
      <c r="AP31" s="22"/>
      <c r="AQ31" s="89"/>
      <c r="AR31" s="22"/>
      <c r="AS31" s="22" t="s">
        <v>22</v>
      </c>
      <c r="AT31" s="89"/>
      <c r="AU31" s="22" t="s">
        <v>22</v>
      </c>
      <c r="AV31" s="93"/>
      <c r="AW31" s="89"/>
      <c r="AX31" s="22"/>
      <c r="AY31" s="22" t="s">
        <v>22</v>
      </c>
      <c r="AZ31" s="89"/>
      <c r="BA31" s="22" t="s">
        <v>22</v>
      </c>
      <c r="BB31" s="93"/>
      <c r="BC31" s="89"/>
      <c r="BD31" s="22"/>
      <c r="BE31" s="22" t="s">
        <v>22</v>
      </c>
      <c r="BF31" s="89"/>
      <c r="BG31" s="22" t="s">
        <v>22</v>
      </c>
      <c r="BH31" s="93"/>
      <c r="BI31" s="89"/>
      <c r="BJ31" s="22"/>
      <c r="BK31" s="22" t="s">
        <v>22</v>
      </c>
      <c r="BL31" s="89"/>
      <c r="BM31" s="22" t="s">
        <v>22</v>
      </c>
      <c r="BN31" s="22"/>
      <c r="BO31" s="89"/>
      <c r="BP31" s="22"/>
      <c r="BQ31" s="22" t="s">
        <v>22</v>
      </c>
      <c r="BR31" s="89"/>
      <c r="BS31" s="22" t="s">
        <v>22</v>
      </c>
      <c r="BT31" s="22"/>
      <c r="BU31" s="89"/>
      <c r="BV31" s="22"/>
      <c r="BW31" s="22" t="s">
        <v>22</v>
      </c>
      <c r="BX31" s="89"/>
      <c r="BY31" s="22" t="s">
        <v>22</v>
      </c>
    </row>
    <row r="32" spans="2:77" ht="12.75" x14ac:dyDescent="0.25">
      <c r="B32" s="22" t="str">
        <f>IF(T_SDLog[[#This Row],[BY2]]="UNDER REVIEW",$B$6-T_SDLog[[#This Row],[27]],"---")</f>
        <v>---</v>
      </c>
      <c r="C32" s="88" t="s">
        <v>650</v>
      </c>
      <c r="D32" s="88" t="s">
        <v>245</v>
      </c>
      <c r="E32" s="88" t="s">
        <v>246</v>
      </c>
      <c r="F32" s="88" t="s">
        <v>160</v>
      </c>
      <c r="G32" s="88" t="s">
        <v>646</v>
      </c>
      <c r="H32" s="88">
        <v>1399</v>
      </c>
      <c r="I32" s="94" t="s">
        <v>172</v>
      </c>
      <c r="J32" s="88" t="s">
        <v>163</v>
      </c>
      <c r="K32" s="88" t="s">
        <v>168</v>
      </c>
      <c r="L32" s="143" t="s">
        <v>248</v>
      </c>
      <c r="M32" s="88" t="s">
        <v>234</v>
      </c>
      <c r="N32" s="88" t="s">
        <v>153</v>
      </c>
      <c r="O32" s="88" t="s">
        <v>282</v>
      </c>
      <c r="P32" s="87" t="str">
        <f>CONCATENATE(T_SDLog[[#This Row],[PGN]],"-",T_SDLog[[#This Row],[CN]],"-",T_SDLog[[#This Row],[DIC]],"-",T_SDLog[[#This Row],[LR]],"-",T_SDLog[[#This Row],[SSA]],"-",T_SDLog[[#This Row],[SQN]])</f>
        <v>MTC-23A25-Y100-L002-1399-00001</v>
      </c>
      <c r="Q32" s="86" t="s">
        <v>582</v>
      </c>
      <c r="R32" s="227"/>
      <c r="S32" s="89"/>
      <c r="T3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55</v>
      </c>
      <c r="U32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34</v>
      </c>
      <c r="V3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45819</v>
      </c>
      <c r="X3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SDS-23A25-Y100-0006-00</v>
      </c>
      <c r="Y32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2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2" s="88" t="s">
        <v>709</v>
      </c>
      <c r="AE32" s="89">
        <v>45819</v>
      </c>
      <c r="AF32" s="22"/>
      <c r="AG32" s="22" t="s">
        <v>22</v>
      </c>
      <c r="AH32" s="89"/>
      <c r="AI32" s="22" t="s">
        <v>22</v>
      </c>
      <c r="AJ32" s="22"/>
      <c r="AK32" s="89"/>
      <c r="AL32" s="22"/>
      <c r="AM32" s="22" t="s">
        <v>22</v>
      </c>
      <c r="AN32" s="89"/>
      <c r="AO32" s="22" t="s">
        <v>22</v>
      </c>
      <c r="AP32" s="22"/>
      <c r="AQ32" s="89"/>
      <c r="AR32" s="22"/>
      <c r="AS32" s="22" t="s">
        <v>22</v>
      </c>
      <c r="AT32" s="89"/>
      <c r="AU32" s="22" t="s">
        <v>22</v>
      </c>
      <c r="AV32" s="93"/>
      <c r="AW32" s="89"/>
      <c r="AX32" s="22"/>
      <c r="AY32" s="22" t="s">
        <v>22</v>
      </c>
      <c r="AZ32" s="89"/>
      <c r="BA32" s="22" t="s">
        <v>22</v>
      </c>
      <c r="BB32" s="93"/>
      <c r="BC32" s="89"/>
      <c r="BD32" s="22"/>
      <c r="BE32" s="22" t="s">
        <v>22</v>
      </c>
      <c r="BF32" s="89"/>
      <c r="BG32" s="22" t="s">
        <v>22</v>
      </c>
      <c r="BH32" s="93"/>
      <c r="BI32" s="89"/>
      <c r="BJ32" s="22"/>
      <c r="BK32" s="22" t="s">
        <v>22</v>
      </c>
      <c r="BL32" s="89"/>
      <c r="BM32" s="22" t="s">
        <v>22</v>
      </c>
      <c r="BN32" s="22"/>
      <c r="BO32" s="89"/>
      <c r="BP32" s="22"/>
      <c r="BQ32" s="22" t="s">
        <v>22</v>
      </c>
      <c r="BR32" s="89"/>
      <c r="BS32" s="22" t="s">
        <v>22</v>
      </c>
      <c r="BT32" s="22"/>
      <c r="BU32" s="89"/>
      <c r="BV32" s="22"/>
      <c r="BW32" s="22" t="s">
        <v>22</v>
      </c>
      <c r="BX32" s="89"/>
      <c r="BY32" s="22" t="s">
        <v>22</v>
      </c>
    </row>
    <row r="33" spans="2:77" ht="12.75" x14ac:dyDescent="0.25">
      <c r="B33" s="22" t="str">
        <f>IF(T_SDLog[[#This Row],[BY2]]="UNDER REVIEW",$B$6-T_SDLog[[#This Row],[27]],"---")</f>
        <v>---</v>
      </c>
      <c r="C33" s="88" t="s">
        <v>650</v>
      </c>
      <c r="D33" s="88" t="s">
        <v>245</v>
      </c>
      <c r="E33" s="88" t="s">
        <v>246</v>
      </c>
      <c r="F33" s="88" t="s">
        <v>160</v>
      </c>
      <c r="G33" s="88" t="s">
        <v>646</v>
      </c>
      <c r="H33" s="88">
        <v>1399</v>
      </c>
      <c r="I33" s="94" t="s">
        <v>659</v>
      </c>
      <c r="J33" s="88" t="s">
        <v>163</v>
      </c>
      <c r="K33" s="88" t="s">
        <v>168</v>
      </c>
      <c r="L33" s="143" t="s">
        <v>249</v>
      </c>
      <c r="M33" s="88" t="s">
        <v>234</v>
      </c>
      <c r="N33" s="88" t="s">
        <v>153</v>
      </c>
      <c r="O33" s="88" t="s">
        <v>283</v>
      </c>
      <c r="P33" s="87" t="str">
        <f>CONCATENATE(T_SDLog[[#This Row],[PGN]],"-",T_SDLog[[#This Row],[CN]],"-",T_SDLog[[#This Row],[DIC]],"-",T_SDLog[[#This Row],[LR]],"-",T_SDLog[[#This Row],[SSA]],"-",T_SDLog[[#This Row],[SQN]])</f>
        <v>MTC-23A25-Y100-L002-1399-03001</v>
      </c>
      <c r="Q33" s="86" t="s">
        <v>583</v>
      </c>
      <c r="R33" s="227"/>
      <c r="S33" s="89"/>
      <c r="T3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55</v>
      </c>
      <c r="U33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34</v>
      </c>
      <c r="V3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45819</v>
      </c>
      <c r="X3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SDS-23A25-Y100-0006-00</v>
      </c>
      <c r="Y33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3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3" s="88" t="s">
        <v>709</v>
      </c>
      <c r="AE33" s="89">
        <v>45819</v>
      </c>
      <c r="AF33" s="22"/>
      <c r="AG33" s="22" t="s">
        <v>22</v>
      </c>
      <c r="AH33" s="89"/>
      <c r="AI33" s="22" t="s">
        <v>22</v>
      </c>
      <c r="AJ33" s="22"/>
      <c r="AK33" s="89"/>
      <c r="AL33" s="22"/>
      <c r="AM33" s="22" t="s">
        <v>22</v>
      </c>
      <c r="AN33" s="89"/>
      <c r="AO33" s="22" t="s">
        <v>22</v>
      </c>
      <c r="AP33" s="22"/>
      <c r="AQ33" s="89"/>
      <c r="AR33" s="22"/>
      <c r="AS33" s="22" t="s">
        <v>22</v>
      </c>
      <c r="AT33" s="89"/>
      <c r="AU33" s="22" t="s">
        <v>22</v>
      </c>
      <c r="AV33" s="93"/>
      <c r="AW33" s="89"/>
      <c r="AX33" s="22"/>
      <c r="AY33" s="22" t="s">
        <v>22</v>
      </c>
      <c r="AZ33" s="89"/>
      <c r="BA33" s="22" t="s">
        <v>22</v>
      </c>
      <c r="BB33" s="93"/>
      <c r="BC33" s="89"/>
      <c r="BD33" s="22"/>
      <c r="BE33" s="22" t="s">
        <v>22</v>
      </c>
      <c r="BF33" s="89"/>
      <c r="BG33" s="22" t="s">
        <v>22</v>
      </c>
      <c r="BH33" s="93"/>
      <c r="BI33" s="89"/>
      <c r="BJ33" s="22"/>
      <c r="BK33" s="22" t="s">
        <v>22</v>
      </c>
      <c r="BL33" s="89"/>
      <c r="BM33" s="22" t="s">
        <v>22</v>
      </c>
      <c r="BN33" s="22"/>
      <c r="BO33" s="89"/>
      <c r="BP33" s="22"/>
      <c r="BQ33" s="22" t="s">
        <v>22</v>
      </c>
      <c r="BR33" s="89"/>
      <c r="BS33" s="22" t="s">
        <v>22</v>
      </c>
      <c r="BT33" s="22"/>
      <c r="BU33" s="89"/>
      <c r="BV33" s="22"/>
      <c r="BW33" s="22" t="s">
        <v>22</v>
      </c>
      <c r="BX33" s="89"/>
      <c r="BY33" s="22" t="s">
        <v>22</v>
      </c>
    </row>
    <row r="34" spans="2:77" ht="12.75" x14ac:dyDescent="0.25">
      <c r="B34" s="22" t="str">
        <f>IF(T_SDLog[[#This Row],[BY2]]="UNDER REVIEW",$B$6-T_SDLog[[#This Row],[27]],"---")</f>
        <v>---</v>
      </c>
      <c r="C34" s="88" t="s">
        <v>650</v>
      </c>
      <c r="D34" s="88" t="s">
        <v>245</v>
      </c>
      <c r="E34" s="88" t="s">
        <v>246</v>
      </c>
      <c r="F34" s="88" t="s">
        <v>160</v>
      </c>
      <c r="G34" s="88" t="s">
        <v>646</v>
      </c>
      <c r="H34" s="88">
        <v>1399</v>
      </c>
      <c r="I34" s="94" t="s">
        <v>660</v>
      </c>
      <c r="J34" s="88" t="s">
        <v>163</v>
      </c>
      <c r="K34" s="88" t="s">
        <v>168</v>
      </c>
      <c r="L34" s="143" t="s">
        <v>249</v>
      </c>
      <c r="M34" s="88" t="s">
        <v>234</v>
      </c>
      <c r="N34" s="88" t="s">
        <v>153</v>
      </c>
      <c r="O34" s="88" t="s">
        <v>284</v>
      </c>
      <c r="P34" s="87" t="str">
        <f>CONCATENATE(T_SDLog[[#This Row],[PGN]],"-",T_SDLog[[#This Row],[CN]],"-",T_SDLog[[#This Row],[DIC]],"-",T_SDLog[[#This Row],[LR]],"-",T_SDLog[[#This Row],[SSA]],"-",T_SDLog[[#This Row],[SQN]])</f>
        <v>MTC-23A25-Y100-L002-1399-04001</v>
      </c>
      <c r="Q34" s="86" t="s">
        <v>584</v>
      </c>
      <c r="R34" s="227"/>
      <c r="S34" s="89"/>
      <c r="T3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55</v>
      </c>
      <c r="U34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34</v>
      </c>
      <c r="V3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45819</v>
      </c>
      <c r="X3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SDS-23A25-Y100-0006-00</v>
      </c>
      <c r="Y34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4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4" s="88" t="s">
        <v>709</v>
      </c>
      <c r="AE34" s="89">
        <v>45819</v>
      </c>
      <c r="AF34" s="22"/>
      <c r="AG34" s="22" t="s">
        <v>22</v>
      </c>
      <c r="AH34" s="89"/>
      <c r="AI34" s="22" t="s">
        <v>22</v>
      </c>
      <c r="AJ34" s="22"/>
      <c r="AK34" s="89"/>
      <c r="AL34" s="22"/>
      <c r="AM34" s="22" t="s">
        <v>22</v>
      </c>
      <c r="AN34" s="89"/>
      <c r="AO34" s="22" t="s">
        <v>22</v>
      </c>
      <c r="AP34" s="22"/>
      <c r="AQ34" s="89"/>
      <c r="AR34" s="22"/>
      <c r="AS34" s="22" t="s">
        <v>22</v>
      </c>
      <c r="AT34" s="89"/>
      <c r="AU34" s="22" t="s">
        <v>22</v>
      </c>
      <c r="AV34" s="93"/>
      <c r="AW34" s="89"/>
      <c r="AX34" s="22"/>
      <c r="AY34" s="22" t="s">
        <v>22</v>
      </c>
      <c r="AZ34" s="89"/>
      <c r="BA34" s="22" t="s">
        <v>22</v>
      </c>
      <c r="BB34" s="93"/>
      <c r="BC34" s="89"/>
      <c r="BD34" s="22"/>
      <c r="BE34" s="22" t="s">
        <v>22</v>
      </c>
      <c r="BF34" s="89"/>
      <c r="BG34" s="22" t="s">
        <v>22</v>
      </c>
      <c r="BH34" s="93"/>
      <c r="BI34" s="89"/>
      <c r="BJ34" s="22"/>
      <c r="BK34" s="22" t="s">
        <v>22</v>
      </c>
      <c r="BL34" s="89"/>
      <c r="BM34" s="22" t="s">
        <v>22</v>
      </c>
      <c r="BN34" s="22"/>
      <c r="BO34" s="89"/>
      <c r="BP34" s="22"/>
      <c r="BQ34" s="22" t="s">
        <v>22</v>
      </c>
      <c r="BR34" s="89"/>
      <c r="BS34" s="22" t="s">
        <v>22</v>
      </c>
      <c r="BT34" s="22"/>
      <c r="BU34" s="89"/>
      <c r="BV34" s="22"/>
      <c r="BW34" s="22" t="s">
        <v>22</v>
      </c>
      <c r="BX34" s="89"/>
      <c r="BY34" s="22" t="s">
        <v>22</v>
      </c>
    </row>
    <row r="35" spans="2:77" ht="12.75" x14ac:dyDescent="0.25">
      <c r="B35" s="22" t="str">
        <f>IF(T_SDLog[[#This Row],[BY2]]="UNDER REVIEW",$B$6-T_SDLog[[#This Row],[27]],"---")</f>
        <v>---</v>
      </c>
      <c r="C35" s="88" t="s">
        <v>650</v>
      </c>
      <c r="D35" s="88" t="s">
        <v>245</v>
      </c>
      <c r="E35" s="88" t="s">
        <v>246</v>
      </c>
      <c r="F35" s="88" t="s">
        <v>160</v>
      </c>
      <c r="G35" s="88" t="s">
        <v>646</v>
      </c>
      <c r="H35" s="88">
        <v>1399</v>
      </c>
      <c r="I35" s="94" t="s">
        <v>661</v>
      </c>
      <c r="J35" s="88" t="s">
        <v>163</v>
      </c>
      <c r="K35" s="88" t="s">
        <v>168</v>
      </c>
      <c r="L35" s="143" t="s">
        <v>249</v>
      </c>
      <c r="M35" s="88" t="s">
        <v>234</v>
      </c>
      <c r="N35" s="88" t="s">
        <v>153</v>
      </c>
      <c r="O35" s="88" t="s">
        <v>285</v>
      </c>
      <c r="P35" s="87" t="str">
        <f>CONCATENATE(T_SDLog[[#This Row],[PGN]],"-",T_SDLog[[#This Row],[CN]],"-",T_SDLog[[#This Row],[DIC]],"-",T_SDLog[[#This Row],[LR]],"-",T_SDLog[[#This Row],[SSA]],"-",T_SDLog[[#This Row],[SQN]])</f>
        <v>MTC-23A25-Y100-L002-1399-05001</v>
      </c>
      <c r="Q35" s="86" t="s">
        <v>585</v>
      </c>
      <c r="R35" s="227"/>
      <c r="S35" s="89"/>
      <c r="T3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55</v>
      </c>
      <c r="U35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34</v>
      </c>
      <c r="V3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45819</v>
      </c>
      <c r="X3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SDS-23A25-Y100-0006-00</v>
      </c>
      <c r="Y35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5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5" s="88" t="s">
        <v>709</v>
      </c>
      <c r="AE35" s="89">
        <v>45819</v>
      </c>
      <c r="AF35" s="22"/>
      <c r="AG35" s="22" t="s">
        <v>22</v>
      </c>
      <c r="AH35" s="89"/>
      <c r="AI35" s="22" t="s">
        <v>22</v>
      </c>
      <c r="AJ35" s="22"/>
      <c r="AK35" s="89"/>
      <c r="AL35" s="22"/>
      <c r="AM35" s="22" t="s">
        <v>22</v>
      </c>
      <c r="AN35" s="89"/>
      <c r="AO35" s="22" t="s">
        <v>22</v>
      </c>
      <c r="AP35" s="22"/>
      <c r="AQ35" s="89"/>
      <c r="AR35" s="22"/>
      <c r="AS35" s="22" t="s">
        <v>22</v>
      </c>
      <c r="AT35" s="89"/>
      <c r="AU35" s="22" t="s">
        <v>22</v>
      </c>
      <c r="AV35" s="93"/>
      <c r="AW35" s="89"/>
      <c r="AX35" s="22"/>
      <c r="AY35" s="22" t="s">
        <v>22</v>
      </c>
      <c r="AZ35" s="89"/>
      <c r="BA35" s="22" t="s">
        <v>22</v>
      </c>
      <c r="BB35" s="93"/>
      <c r="BC35" s="89"/>
      <c r="BD35" s="22"/>
      <c r="BE35" s="22" t="s">
        <v>22</v>
      </c>
      <c r="BF35" s="89"/>
      <c r="BG35" s="22" t="s">
        <v>22</v>
      </c>
      <c r="BH35" s="93"/>
      <c r="BI35" s="89"/>
      <c r="BJ35" s="22"/>
      <c r="BK35" s="22" t="s">
        <v>22</v>
      </c>
      <c r="BL35" s="89"/>
      <c r="BM35" s="22" t="s">
        <v>22</v>
      </c>
      <c r="BN35" s="22"/>
      <c r="BO35" s="89"/>
      <c r="BP35" s="22"/>
      <c r="BQ35" s="22" t="s">
        <v>22</v>
      </c>
      <c r="BR35" s="89"/>
      <c r="BS35" s="22" t="s">
        <v>22</v>
      </c>
      <c r="BT35" s="22"/>
      <c r="BU35" s="89"/>
      <c r="BV35" s="22"/>
      <c r="BW35" s="22" t="s">
        <v>22</v>
      </c>
      <c r="BX35" s="89"/>
      <c r="BY35" s="22" t="s">
        <v>22</v>
      </c>
    </row>
    <row r="36" spans="2:77" ht="12.75" x14ac:dyDescent="0.25">
      <c r="B36" s="22" t="str">
        <f>IF(T_SDLog[[#This Row],[BY2]]="UNDER REVIEW",$B$6-T_SDLog[[#This Row],[27]],"---")</f>
        <v>---</v>
      </c>
      <c r="C36" s="88" t="s">
        <v>650</v>
      </c>
      <c r="D36" s="88" t="s">
        <v>245</v>
      </c>
      <c r="E36" s="88" t="s">
        <v>246</v>
      </c>
      <c r="F36" s="88" t="s">
        <v>160</v>
      </c>
      <c r="G36" s="88" t="s">
        <v>646</v>
      </c>
      <c r="H36" s="88">
        <v>1399</v>
      </c>
      <c r="I36" s="94" t="s">
        <v>662</v>
      </c>
      <c r="J36" s="88" t="s">
        <v>163</v>
      </c>
      <c r="K36" s="88" t="s">
        <v>168</v>
      </c>
      <c r="L36" s="143" t="s">
        <v>249</v>
      </c>
      <c r="M36" s="88" t="s">
        <v>234</v>
      </c>
      <c r="N36" s="88" t="s">
        <v>153</v>
      </c>
      <c r="O36" s="88" t="s">
        <v>286</v>
      </c>
      <c r="P36" s="87" t="str">
        <f>CONCATENATE(T_SDLog[[#This Row],[PGN]],"-",T_SDLog[[#This Row],[CN]],"-",T_SDLog[[#This Row],[DIC]],"-",T_SDLog[[#This Row],[LR]],"-",T_SDLog[[#This Row],[SSA]],"-",T_SDLog[[#This Row],[SQN]])</f>
        <v>MTC-23A25-Y100-L002-1399-06001</v>
      </c>
      <c r="Q36" s="86" t="s">
        <v>586</v>
      </c>
      <c r="R36" s="227"/>
      <c r="S36" s="89"/>
      <c r="T3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55</v>
      </c>
      <c r="U36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34</v>
      </c>
      <c r="V3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45819</v>
      </c>
      <c r="X3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SDS-23A25-Y100-0006-00</v>
      </c>
      <c r="Y36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6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6" s="88" t="s">
        <v>709</v>
      </c>
      <c r="AE36" s="89">
        <v>45819</v>
      </c>
      <c r="AF36" s="22"/>
      <c r="AG36" s="22" t="s">
        <v>22</v>
      </c>
      <c r="AH36" s="89"/>
      <c r="AI36" s="22" t="s">
        <v>22</v>
      </c>
      <c r="AJ36" s="22"/>
      <c r="AK36" s="89"/>
      <c r="AL36" s="22"/>
      <c r="AM36" s="22" t="s">
        <v>22</v>
      </c>
      <c r="AN36" s="89"/>
      <c r="AO36" s="22" t="s">
        <v>22</v>
      </c>
      <c r="AP36" s="22"/>
      <c r="AQ36" s="89"/>
      <c r="AR36" s="22"/>
      <c r="AS36" s="22" t="s">
        <v>22</v>
      </c>
      <c r="AT36" s="89"/>
      <c r="AU36" s="22" t="s">
        <v>22</v>
      </c>
      <c r="AV36" s="93"/>
      <c r="AW36" s="89"/>
      <c r="AX36" s="22"/>
      <c r="AY36" s="22" t="s">
        <v>22</v>
      </c>
      <c r="AZ36" s="89"/>
      <c r="BA36" s="22" t="s">
        <v>22</v>
      </c>
      <c r="BB36" s="93"/>
      <c r="BC36" s="89"/>
      <c r="BD36" s="22"/>
      <c r="BE36" s="22" t="s">
        <v>22</v>
      </c>
      <c r="BF36" s="89"/>
      <c r="BG36" s="22" t="s">
        <v>22</v>
      </c>
      <c r="BH36" s="93"/>
      <c r="BI36" s="89"/>
      <c r="BJ36" s="22"/>
      <c r="BK36" s="22" t="s">
        <v>22</v>
      </c>
      <c r="BL36" s="89"/>
      <c r="BM36" s="22" t="s">
        <v>22</v>
      </c>
      <c r="BN36" s="22"/>
      <c r="BO36" s="89"/>
      <c r="BP36" s="22"/>
      <c r="BQ36" s="22" t="s">
        <v>22</v>
      </c>
      <c r="BR36" s="89"/>
      <c r="BS36" s="22" t="s">
        <v>22</v>
      </c>
      <c r="BT36" s="22"/>
      <c r="BU36" s="89"/>
      <c r="BV36" s="22"/>
      <c r="BW36" s="22" t="s">
        <v>22</v>
      </c>
      <c r="BX36" s="89"/>
      <c r="BY36" s="22" t="s">
        <v>22</v>
      </c>
    </row>
    <row r="37" spans="2:77" ht="12.75" x14ac:dyDescent="0.25">
      <c r="B37" s="22" t="str">
        <f>IF(T_SDLog[[#This Row],[BY2]]="UNDER REVIEW",$B$6-T_SDLog[[#This Row],[27]],"---")</f>
        <v>---</v>
      </c>
      <c r="C37" s="88" t="s">
        <v>650</v>
      </c>
      <c r="D37" s="88" t="s">
        <v>245</v>
      </c>
      <c r="E37" s="88" t="s">
        <v>246</v>
      </c>
      <c r="F37" s="88" t="s">
        <v>160</v>
      </c>
      <c r="G37" s="88" t="s">
        <v>646</v>
      </c>
      <c r="H37" s="88">
        <v>1399</v>
      </c>
      <c r="I37" s="212">
        <v>12001</v>
      </c>
      <c r="J37" s="88" t="s">
        <v>163</v>
      </c>
      <c r="K37" s="88" t="s">
        <v>168</v>
      </c>
      <c r="L37" s="143" t="s">
        <v>249</v>
      </c>
      <c r="M37" s="88" t="s">
        <v>234</v>
      </c>
      <c r="N37" s="88" t="s">
        <v>153</v>
      </c>
      <c r="O37" s="88" t="s">
        <v>696</v>
      </c>
      <c r="P37" s="87" t="str">
        <f>CONCATENATE(T_SDLog[[#This Row],[PGN]],"-",T_SDLog[[#This Row],[CN]],"-",T_SDLog[[#This Row],[DIC]],"-",T_SDLog[[#This Row],[LR]],"-",T_SDLog[[#This Row],[SSA]],"-",T_SDLog[[#This Row],[SQN]])</f>
        <v>MTC-23A25-Y100-L002-1399-12001</v>
      </c>
      <c r="Q37" s="86" t="s">
        <v>695</v>
      </c>
      <c r="R37" s="227"/>
      <c r="S37" s="89"/>
      <c r="T3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55</v>
      </c>
      <c r="U37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34</v>
      </c>
      <c r="V3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45819</v>
      </c>
      <c r="X3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SDS-23A25-Y100-0006-00</v>
      </c>
      <c r="Y37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7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7" s="88" t="s">
        <v>709</v>
      </c>
      <c r="AE37" s="89">
        <v>45819</v>
      </c>
      <c r="AF37" s="22"/>
      <c r="AG37" s="22" t="s">
        <v>22</v>
      </c>
      <c r="AH37" s="89"/>
      <c r="AI37" s="22" t="s">
        <v>22</v>
      </c>
      <c r="AJ37" s="22"/>
      <c r="AK37" s="89"/>
      <c r="AL37" s="22"/>
      <c r="AM37" s="22" t="s">
        <v>22</v>
      </c>
      <c r="AN37" s="89"/>
      <c r="AO37" s="22" t="s">
        <v>22</v>
      </c>
      <c r="AP37" s="22"/>
      <c r="AQ37" s="89"/>
      <c r="AR37" s="22"/>
      <c r="AS37" s="22" t="s">
        <v>22</v>
      </c>
      <c r="AT37" s="89"/>
      <c r="AU37" s="22" t="s">
        <v>22</v>
      </c>
      <c r="AV37" s="93"/>
      <c r="AW37" s="89"/>
      <c r="AX37" s="22"/>
      <c r="AY37" s="22" t="s">
        <v>22</v>
      </c>
      <c r="AZ37" s="89"/>
      <c r="BA37" s="22" t="s">
        <v>22</v>
      </c>
      <c r="BB37" s="93"/>
      <c r="BC37" s="89"/>
      <c r="BD37" s="22"/>
      <c r="BE37" s="22" t="s">
        <v>22</v>
      </c>
      <c r="BF37" s="89"/>
      <c r="BG37" s="22" t="s">
        <v>22</v>
      </c>
      <c r="BH37" s="93"/>
      <c r="BI37" s="89"/>
      <c r="BJ37" s="22"/>
      <c r="BK37" s="22" t="s">
        <v>22</v>
      </c>
      <c r="BL37" s="89"/>
      <c r="BM37" s="22" t="s">
        <v>22</v>
      </c>
      <c r="BN37" s="22"/>
      <c r="BO37" s="89"/>
      <c r="BP37" s="22"/>
      <c r="BQ37" s="22" t="s">
        <v>22</v>
      </c>
      <c r="BR37" s="89"/>
      <c r="BS37" s="22" t="s">
        <v>22</v>
      </c>
      <c r="BT37" s="22"/>
      <c r="BU37" s="89"/>
      <c r="BV37" s="22"/>
      <c r="BW37" s="22" t="s">
        <v>22</v>
      </c>
      <c r="BX37" s="89"/>
      <c r="BY37" s="22" t="s">
        <v>22</v>
      </c>
    </row>
    <row r="38" spans="2:77" ht="12.75" x14ac:dyDescent="0.25">
      <c r="B38" s="22" t="str">
        <f>IF(T_SDLog[[#This Row],[BY2]]="UNDER REVIEW",$B$6-T_SDLog[[#This Row],[27]],"---")</f>
        <v>---</v>
      </c>
      <c r="C38" s="88" t="s">
        <v>650</v>
      </c>
      <c r="D38" s="88" t="s">
        <v>245</v>
      </c>
      <c r="E38" s="88" t="s">
        <v>246</v>
      </c>
      <c r="F38" s="88" t="s">
        <v>250</v>
      </c>
      <c r="G38" s="88" t="s">
        <v>644</v>
      </c>
      <c r="H38" s="88">
        <v>1399</v>
      </c>
      <c r="I38" s="94" t="s">
        <v>172</v>
      </c>
      <c r="J38" s="88" t="s">
        <v>163</v>
      </c>
      <c r="K38" s="88" t="s">
        <v>168</v>
      </c>
      <c r="L38" s="143" t="s">
        <v>248</v>
      </c>
      <c r="M38" s="88" t="s">
        <v>234</v>
      </c>
      <c r="N38" s="88" t="s">
        <v>237</v>
      </c>
      <c r="O38" s="88" t="s">
        <v>256</v>
      </c>
      <c r="P38" s="87" t="str">
        <f>CONCATENATE(T_SDLog[[#This Row],[PGN]],"-",T_SDLog[[#This Row],[CN]],"-",T_SDLog[[#This Row],[DIC]],"-",T_SDLog[[#This Row],[LR]],"-",T_SDLog[[#This Row],[SSA]],"-",T_SDLog[[#This Row],[SQN]])</f>
        <v>MTC-23A25-Y108-L000-1399-00001</v>
      </c>
      <c r="Q38" s="86" t="s">
        <v>599</v>
      </c>
      <c r="R38" s="227"/>
      <c r="S38" s="89"/>
      <c r="T3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3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3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3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SDS-23A25-Y100-0004-01</v>
      </c>
      <c r="Y38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38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45826</v>
      </c>
      <c r="AA38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SDS-23A25-Y100-0004-00</v>
      </c>
      <c r="AB3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38" s="88" t="s">
        <v>699</v>
      </c>
      <c r="AE38" s="89">
        <v>45800</v>
      </c>
      <c r="AF38" s="88" t="s">
        <v>699</v>
      </c>
      <c r="AG38" s="22" t="s">
        <v>700</v>
      </c>
      <c r="AH38" s="89">
        <v>45826</v>
      </c>
      <c r="AI38" s="22" t="s">
        <v>700</v>
      </c>
      <c r="AJ38" s="88" t="s">
        <v>869</v>
      </c>
      <c r="AK38" s="89">
        <v>45870</v>
      </c>
      <c r="AL38" s="22"/>
      <c r="AM38" s="22" t="s">
        <v>22</v>
      </c>
      <c r="AN38" s="89"/>
      <c r="AO38" s="22" t="s">
        <v>22</v>
      </c>
      <c r="AP38" s="22"/>
      <c r="AQ38" s="89"/>
      <c r="AR38" s="22"/>
      <c r="AS38" s="22" t="s">
        <v>22</v>
      </c>
      <c r="AT38" s="89"/>
      <c r="AU38" s="22" t="s">
        <v>22</v>
      </c>
      <c r="AV38" s="93"/>
      <c r="AW38" s="89"/>
      <c r="AX38" s="22"/>
      <c r="AY38" s="22" t="s">
        <v>22</v>
      </c>
      <c r="AZ38" s="89"/>
      <c r="BA38" s="22" t="s">
        <v>22</v>
      </c>
      <c r="BB38" s="93"/>
      <c r="BC38" s="89"/>
      <c r="BD38" s="22"/>
      <c r="BE38" s="22" t="s">
        <v>22</v>
      </c>
      <c r="BF38" s="89"/>
      <c r="BG38" s="22" t="s">
        <v>22</v>
      </c>
      <c r="BH38" s="93"/>
      <c r="BI38" s="89"/>
      <c r="BJ38" s="22"/>
      <c r="BK38" s="22" t="s">
        <v>22</v>
      </c>
      <c r="BL38" s="89"/>
      <c r="BM38" s="22" t="s">
        <v>22</v>
      </c>
      <c r="BN38" s="22"/>
      <c r="BO38" s="89"/>
      <c r="BP38" s="22"/>
      <c r="BQ38" s="22" t="s">
        <v>22</v>
      </c>
      <c r="BR38" s="89"/>
      <c r="BS38" s="22" t="s">
        <v>22</v>
      </c>
      <c r="BT38" s="22"/>
      <c r="BU38" s="89"/>
      <c r="BV38" s="22"/>
      <c r="BW38" s="22" t="s">
        <v>22</v>
      </c>
      <c r="BX38" s="89"/>
      <c r="BY38" s="22" t="s">
        <v>22</v>
      </c>
    </row>
    <row r="39" spans="2:77" ht="12.75" x14ac:dyDescent="0.25">
      <c r="B39" s="22" t="str">
        <f>IF(T_SDLog[[#This Row],[BY2]]="UNDER REVIEW",$B$6-T_SDLog[[#This Row],[27]],"---")</f>
        <v>---</v>
      </c>
      <c r="C39" s="88" t="s">
        <v>650</v>
      </c>
      <c r="D39" s="88" t="s">
        <v>245</v>
      </c>
      <c r="E39" s="88" t="s">
        <v>246</v>
      </c>
      <c r="F39" s="88" t="s">
        <v>250</v>
      </c>
      <c r="G39" s="88" t="s">
        <v>644</v>
      </c>
      <c r="H39" s="88">
        <v>1399</v>
      </c>
      <c r="I39" s="94" t="s">
        <v>663</v>
      </c>
      <c r="J39" s="88" t="s">
        <v>163</v>
      </c>
      <c r="K39" s="88" t="s">
        <v>168</v>
      </c>
      <c r="L39" s="143" t="s">
        <v>249</v>
      </c>
      <c r="M39" s="88" t="s">
        <v>234</v>
      </c>
      <c r="N39" s="88" t="s">
        <v>237</v>
      </c>
      <c r="O39" s="88" t="s">
        <v>257</v>
      </c>
      <c r="P39" s="87" t="str">
        <f>CONCATENATE(T_SDLog[[#This Row],[PGN]],"-",T_SDLog[[#This Row],[CN]],"-",T_SDLog[[#This Row],[DIC]],"-",T_SDLog[[#This Row],[LR]],"-",T_SDLog[[#This Row],[SSA]],"-",T_SDLog[[#This Row],[SQN]])</f>
        <v>MTC-23A25-Y108-L000-1399-01001</v>
      </c>
      <c r="Q39" s="86" t="s">
        <v>600</v>
      </c>
      <c r="R39" s="227"/>
      <c r="S39" s="89"/>
      <c r="T3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3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3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SDS-23A25-Y100-0014-00</v>
      </c>
      <c r="Y39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9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9" s="88" t="s">
        <v>867</v>
      </c>
      <c r="AE39" s="89">
        <v>45870</v>
      </c>
      <c r="AF39" s="22"/>
      <c r="AG39" s="22" t="s">
        <v>22</v>
      </c>
      <c r="AH39" s="89"/>
      <c r="AI39" s="22" t="s">
        <v>22</v>
      </c>
      <c r="AJ39" s="22"/>
      <c r="AK39" s="89"/>
      <c r="AL39" s="22"/>
      <c r="AM39" s="22" t="s">
        <v>22</v>
      </c>
      <c r="AN39" s="89"/>
      <c r="AO39" s="22" t="s">
        <v>22</v>
      </c>
      <c r="AP39" s="22"/>
      <c r="AQ39" s="89"/>
      <c r="AR39" s="22"/>
      <c r="AS39" s="22" t="s">
        <v>22</v>
      </c>
      <c r="AT39" s="89"/>
      <c r="AU39" s="22" t="s">
        <v>22</v>
      </c>
      <c r="AV39" s="93"/>
      <c r="AW39" s="89"/>
      <c r="AX39" s="22"/>
      <c r="AY39" s="22" t="s">
        <v>22</v>
      </c>
      <c r="AZ39" s="89"/>
      <c r="BA39" s="22" t="s">
        <v>22</v>
      </c>
      <c r="BB39" s="93"/>
      <c r="BC39" s="89"/>
      <c r="BD39" s="22"/>
      <c r="BE39" s="22" t="s">
        <v>22</v>
      </c>
      <c r="BF39" s="89"/>
      <c r="BG39" s="22" t="s">
        <v>22</v>
      </c>
      <c r="BH39" s="93"/>
      <c r="BI39" s="89"/>
      <c r="BJ39" s="22"/>
      <c r="BK39" s="22" t="s">
        <v>22</v>
      </c>
      <c r="BL39" s="89"/>
      <c r="BM39" s="22" t="s">
        <v>22</v>
      </c>
      <c r="BN39" s="22"/>
      <c r="BO39" s="89"/>
      <c r="BP39" s="22"/>
      <c r="BQ39" s="22" t="s">
        <v>22</v>
      </c>
      <c r="BR39" s="89"/>
      <c r="BS39" s="22" t="s">
        <v>22</v>
      </c>
      <c r="BT39" s="22"/>
      <c r="BU39" s="89"/>
      <c r="BV39" s="22"/>
      <c r="BW39" s="22" t="s">
        <v>22</v>
      </c>
      <c r="BX39" s="89"/>
      <c r="BY39" s="22" t="s">
        <v>22</v>
      </c>
    </row>
    <row r="40" spans="2:77" ht="12.75" x14ac:dyDescent="0.25">
      <c r="B40" s="22" t="str">
        <f>IF(T_SDLog[[#This Row],[BY2]]="UNDER REVIEW",$B$6-T_SDLog[[#This Row],[27]],"---")</f>
        <v>---</v>
      </c>
      <c r="C40" s="88" t="s">
        <v>650</v>
      </c>
      <c r="D40" s="88" t="s">
        <v>245</v>
      </c>
      <c r="E40" s="88" t="s">
        <v>246</v>
      </c>
      <c r="F40" s="88" t="s">
        <v>250</v>
      </c>
      <c r="G40" s="88" t="s">
        <v>644</v>
      </c>
      <c r="H40" s="88">
        <v>1399</v>
      </c>
      <c r="I40" s="94" t="s">
        <v>664</v>
      </c>
      <c r="J40" s="88" t="s">
        <v>163</v>
      </c>
      <c r="K40" s="88" t="s">
        <v>168</v>
      </c>
      <c r="L40" s="143" t="s">
        <v>249</v>
      </c>
      <c r="M40" s="88" t="s">
        <v>234</v>
      </c>
      <c r="N40" s="88" t="s">
        <v>237</v>
      </c>
      <c r="O40" s="88" t="s">
        <v>259</v>
      </c>
      <c r="P40" s="87" t="str">
        <f>CONCATENATE(T_SDLog[[#This Row],[PGN]],"-",T_SDLog[[#This Row],[CN]],"-",T_SDLog[[#This Row],[DIC]],"-",T_SDLog[[#This Row],[LR]],"-",T_SDLog[[#This Row],[SSA]],"-",T_SDLog[[#This Row],[SQN]])</f>
        <v>MTC-23A25-Y108-L000-1399-02001</v>
      </c>
      <c r="Q40" s="86" t="s">
        <v>601</v>
      </c>
      <c r="R40" s="227"/>
      <c r="S40" s="89"/>
      <c r="T4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4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4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4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4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SDS-23A25-Y100-0014-00</v>
      </c>
      <c r="Y40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4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40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4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4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40" s="88" t="s">
        <v>867</v>
      </c>
      <c r="AE40" s="89">
        <v>45870</v>
      </c>
      <c r="AF40" s="22"/>
      <c r="AG40" s="22" t="s">
        <v>22</v>
      </c>
      <c r="AH40" s="89"/>
      <c r="AI40" s="22" t="s">
        <v>22</v>
      </c>
      <c r="AJ40" s="22"/>
      <c r="AK40" s="89"/>
      <c r="AL40" s="22"/>
      <c r="AM40" s="22" t="s">
        <v>22</v>
      </c>
      <c r="AN40" s="89"/>
      <c r="AO40" s="22" t="s">
        <v>22</v>
      </c>
      <c r="AP40" s="22"/>
      <c r="AQ40" s="89"/>
      <c r="AR40" s="22"/>
      <c r="AS40" s="22" t="s">
        <v>22</v>
      </c>
      <c r="AT40" s="89"/>
      <c r="AU40" s="22" t="s">
        <v>22</v>
      </c>
      <c r="AV40" s="93"/>
      <c r="AW40" s="89"/>
      <c r="AX40" s="22"/>
      <c r="AY40" s="22" t="s">
        <v>22</v>
      </c>
      <c r="AZ40" s="89"/>
      <c r="BA40" s="22" t="s">
        <v>22</v>
      </c>
      <c r="BB40" s="93"/>
      <c r="BC40" s="89"/>
      <c r="BD40" s="22"/>
      <c r="BE40" s="22" t="s">
        <v>22</v>
      </c>
      <c r="BF40" s="89"/>
      <c r="BG40" s="22" t="s">
        <v>22</v>
      </c>
      <c r="BH40" s="93"/>
      <c r="BI40" s="89"/>
      <c r="BJ40" s="22"/>
      <c r="BK40" s="22" t="s">
        <v>22</v>
      </c>
      <c r="BL40" s="89"/>
      <c r="BM40" s="22" t="s">
        <v>22</v>
      </c>
      <c r="BN40" s="22"/>
      <c r="BO40" s="89"/>
      <c r="BP40" s="22"/>
      <c r="BQ40" s="22" t="s">
        <v>22</v>
      </c>
      <c r="BR40" s="89"/>
      <c r="BS40" s="22" t="s">
        <v>22</v>
      </c>
      <c r="BT40" s="22"/>
      <c r="BU40" s="89"/>
      <c r="BV40" s="22"/>
      <c r="BW40" s="22" t="s">
        <v>22</v>
      </c>
      <c r="BX40" s="89"/>
      <c r="BY40" s="22" t="s">
        <v>22</v>
      </c>
    </row>
    <row r="41" spans="2:77" ht="12.75" x14ac:dyDescent="0.25">
      <c r="B41" s="100" t="str">
        <f>IF(T_SDLog[[#This Row],[BY2]]="UNDER REVIEW",$B$6-T_SDLog[[#This Row],[27]],"---")</f>
        <v>---</v>
      </c>
      <c r="C41" s="88" t="s">
        <v>650</v>
      </c>
      <c r="D41" s="100" t="s">
        <v>245</v>
      </c>
      <c r="E41" s="100" t="s">
        <v>246</v>
      </c>
      <c r="F41" s="100" t="s">
        <v>250</v>
      </c>
      <c r="G41" s="88" t="s">
        <v>644</v>
      </c>
      <c r="H41" s="88">
        <v>1399</v>
      </c>
      <c r="I41" s="98" t="s">
        <v>659</v>
      </c>
      <c r="J41" s="98" t="s">
        <v>163</v>
      </c>
      <c r="K41" s="100" t="s">
        <v>168</v>
      </c>
      <c r="L41" s="143" t="s">
        <v>249</v>
      </c>
      <c r="M41" s="88" t="s">
        <v>234</v>
      </c>
      <c r="N41" s="100" t="s">
        <v>237</v>
      </c>
      <c r="O41" s="88" t="s">
        <v>261</v>
      </c>
      <c r="P41" s="87" t="str">
        <f>CONCATENATE(T_SDLog[[#This Row],[PGN]],"-",T_SDLog[[#This Row],[CN]],"-",T_SDLog[[#This Row],[DIC]],"-",T_SDLog[[#This Row],[LR]],"-",T_SDLog[[#This Row],[SSA]],"-",T_SDLog[[#This Row],[SQN]])</f>
        <v>MTC-23A25-Y108-L000-1399-03001</v>
      </c>
      <c r="Q41" s="86" t="s">
        <v>602</v>
      </c>
      <c r="R41" s="227"/>
      <c r="S41" s="100"/>
      <c r="T4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4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4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4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4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SDS-23A25-Y100-0014-00</v>
      </c>
      <c r="Y41" s="100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4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41" s="104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4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4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41" s="88" t="s">
        <v>867</v>
      </c>
      <c r="AE41" s="89">
        <v>45870</v>
      </c>
      <c r="AF41" s="100"/>
      <c r="AG41" s="22" t="s">
        <v>22</v>
      </c>
      <c r="AH41" s="89"/>
      <c r="AI41" s="22" t="s">
        <v>22</v>
      </c>
      <c r="AJ41" s="22"/>
      <c r="AK41" s="89"/>
      <c r="AL41" s="22"/>
      <c r="AM41" s="22" t="s">
        <v>22</v>
      </c>
      <c r="AN41" s="89"/>
      <c r="AO41" s="22" t="s">
        <v>22</v>
      </c>
      <c r="AP41" s="22"/>
      <c r="AQ41" s="89"/>
      <c r="AR41" s="22"/>
      <c r="AS41" s="22" t="s">
        <v>22</v>
      </c>
      <c r="AT41" s="89"/>
      <c r="AU41" s="22" t="s">
        <v>22</v>
      </c>
      <c r="AV41" s="93"/>
      <c r="AW41" s="89"/>
      <c r="AX41" s="22"/>
      <c r="AY41" s="22" t="s">
        <v>22</v>
      </c>
      <c r="AZ41" s="89"/>
      <c r="BA41" s="22" t="s">
        <v>22</v>
      </c>
      <c r="BB41" s="93"/>
      <c r="BC41" s="89"/>
      <c r="BD41" s="22"/>
      <c r="BE41" s="22" t="s">
        <v>22</v>
      </c>
      <c r="BF41" s="89"/>
      <c r="BG41" s="22" t="s">
        <v>22</v>
      </c>
      <c r="BH41" s="93"/>
      <c r="BI41" s="89"/>
      <c r="BJ41" s="22"/>
      <c r="BK41" s="22" t="s">
        <v>22</v>
      </c>
      <c r="BL41" s="89"/>
      <c r="BM41" s="22" t="s">
        <v>22</v>
      </c>
      <c r="BN41" s="22"/>
      <c r="BO41" s="89"/>
      <c r="BP41" s="22"/>
      <c r="BQ41" s="22" t="s">
        <v>22</v>
      </c>
      <c r="BR41" s="89"/>
      <c r="BS41" s="22" t="s">
        <v>22</v>
      </c>
      <c r="BT41" s="22"/>
      <c r="BU41" s="89"/>
      <c r="BV41" s="22"/>
      <c r="BW41" s="22" t="s">
        <v>22</v>
      </c>
      <c r="BX41" s="89"/>
      <c r="BY41" s="22" t="s">
        <v>22</v>
      </c>
    </row>
    <row r="42" spans="2:77" ht="12.75" x14ac:dyDescent="0.25">
      <c r="B42" s="100" t="str">
        <f>IF(T_SDLog[[#This Row],[BY2]]="UNDER REVIEW",$B$6-T_SDLog[[#This Row],[27]],"---")</f>
        <v>---</v>
      </c>
      <c r="C42" s="88" t="s">
        <v>650</v>
      </c>
      <c r="D42" s="100" t="s">
        <v>245</v>
      </c>
      <c r="E42" s="100" t="s">
        <v>246</v>
      </c>
      <c r="F42" s="100" t="s">
        <v>250</v>
      </c>
      <c r="G42" s="88" t="s">
        <v>644</v>
      </c>
      <c r="H42" s="88">
        <v>1399</v>
      </c>
      <c r="I42" s="98" t="s">
        <v>660</v>
      </c>
      <c r="J42" s="98" t="s">
        <v>163</v>
      </c>
      <c r="K42" s="100" t="s">
        <v>168</v>
      </c>
      <c r="L42" s="143" t="s">
        <v>249</v>
      </c>
      <c r="M42" s="88" t="s">
        <v>234</v>
      </c>
      <c r="N42" s="100" t="s">
        <v>237</v>
      </c>
      <c r="O42" s="88" t="s">
        <v>263</v>
      </c>
      <c r="P42" s="87" t="str">
        <f>CONCATENATE(T_SDLog[[#This Row],[PGN]],"-",T_SDLog[[#This Row],[CN]],"-",T_SDLog[[#This Row],[DIC]],"-",T_SDLog[[#This Row],[LR]],"-",T_SDLog[[#This Row],[SSA]],"-",T_SDLog[[#This Row],[SQN]])</f>
        <v>MTC-23A25-Y108-L000-1399-04001</v>
      </c>
      <c r="Q42" s="86" t="s">
        <v>603</v>
      </c>
      <c r="R42" s="227"/>
      <c r="S42" s="103"/>
      <c r="T4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4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4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4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4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SDS-23A25-Y100-0014-00</v>
      </c>
      <c r="Y42" s="100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4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42" s="105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4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4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42" s="88" t="s">
        <v>867</v>
      </c>
      <c r="AE42" s="89">
        <v>45870</v>
      </c>
      <c r="AF42" s="100"/>
      <c r="AG42" s="22" t="s">
        <v>22</v>
      </c>
      <c r="AH42" s="89"/>
      <c r="AI42" s="22" t="s">
        <v>22</v>
      </c>
      <c r="AJ42" s="22"/>
      <c r="AK42" s="89"/>
      <c r="AL42" s="22"/>
      <c r="AM42" s="22" t="s">
        <v>22</v>
      </c>
      <c r="AN42" s="89"/>
      <c r="AO42" s="22" t="s">
        <v>22</v>
      </c>
      <c r="AP42" s="22"/>
      <c r="AQ42" s="89"/>
      <c r="AR42" s="22"/>
      <c r="AS42" s="22" t="s">
        <v>22</v>
      </c>
      <c r="AT42" s="89"/>
      <c r="AU42" s="22" t="s">
        <v>22</v>
      </c>
      <c r="AV42" s="93"/>
      <c r="AW42" s="89"/>
      <c r="AX42" s="22"/>
      <c r="AY42" s="22" t="s">
        <v>22</v>
      </c>
      <c r="AZ42" s="89"/>
      <c r="BA42" s="22" t="s">
        <v>22</v>
      </c>
      <c r="BB42" s="93"/>
      <c r="BC42" s="89"/>
      <c r="BD42" s="22"/>
      <c r="BE42" s="22" t="s">
        <v>22</v>
      </c>
      <c r="BF42" s="89"/>
      <c r="BG42" s="22" t="s">
        <v>22</v>
      </c>
      <c r="BH42" s="93"/>
      <c r="BI42" s="89"/>
      <c r="BJ42" s="22"/>
      <c r="BK42" s="22" t="s">
        <v>22</v>
      </c>
      <c r="BL42" s="89"/>
      <c r="BM42" s="22" t="s">
        <v>22</v>
      </c>
      <c r="BN42" s="22"/>
      <c r="BO42" s="89"/>
      <c r="BP42" s="22"/>
      <c r="BQ42" s="22" t="s">
        <v>22</v>
      </c>
      <c r="BR42" s="89"/>
      <c r="BS42" s="22" t="s">
        <v>22</v>
      </c>
      <c r="BT42" s="22"/>
      <c r="BU42" s="89"/>
      <c r="BV42" s="22"/>
      <c r="BW42" s="22" t="s">
        <v>22</v>
      </c>
      <c r="BX42" s="89"/>
      <c r="BY42" s="22" t="s">
        <v>22</v>
      </c>
    </row>
    <row r="43" spans="2:77" ht="12.75" x14ac:dyDescent="0.25">
      <c r="B43" s="100" t="str">
        <f>IF(T_SDLog[[#This Row],[BY2]]="UNDER REVIEW",$B$6-T_SDLog[[#This Row],[27]],"---")</f>
        <v>---</v>
      </c>
      <c r="C43" s="88" t="s">
        <v>650</v>
      </c>
      <c r="D43" s="100" t="s">
        <v>245</v>
      </c>
      <c r="E43" s="100" t="s">
        <v>246</v>
      </c>
      <c r="F43" s="100" t="s">
        <v>250</v>
      </c>
      <c r="G43" s="88" t="s">
        <v>644</v>
      </c>
      <c r="H43" s="88">
        <v>1399</v>
      </c>
      <c r="I43" s="98" t="s">
        <v>661</v>
      </c>
      <c r="J43" s="98" t="s">
        <v>163</v>
      </c>
      <c r="K43" s="100" t="s">
        <v>168</v>
      </c>
      <c r="L43" s="143" t="s">
        <v>249</v>
      </c>
      <c r="M43" s="88" t="s">
        <v>234</v>
      </c>
      <c r="N43" s="100" t="s">
        <v>237</v>
      </c>
      <c r="O43" s="88" t="s">
        <v>265</v>
      </c>
      <c r="P43" s="87" t="str">
        <f>CONCATENATE(T_SDLog[[#This Row],[PGN]],"-",T_SDLog[[#This Row],[CN]],"-",T_SDLog[[#This Row],[DIC]],"-",T_SDLog[[#This Row],[LR]],"-",T_SDLog[[#This Row],[SSA]],"-",T_SDLog[[#This Row],[SQN]])</f>
        <v>MTC-23A25-Y108-L000-1399-05001</v>
      </c>
      <c r="Q43" s="86" t="s">
        <v>604</v>
      </c>
      <c r="R43" s="227"/>
      <c r="S43" s="106"/>
      <c r="T4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4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4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4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4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SDS-23A25-Y100-0014-00</v>
      </c>
      <c r="Y43" s="1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4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43" s="106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4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4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43" s="88" t="s">
        <v>867</v>
      </c>
      <c r="AE43" s="89">
        <v>45870</v>
      </c>
      <c r="AF43" s="100"/>
      <c r="AG43" s="22" t="s">
        <v>22</v>
      </c>
      <c r="AH43" s="89"/>
      <c r="AI43" s="22" t="s">
        <v>22</v>
      </c>
      <c r="AJ43" s="22"/>
      <c r="AK43" s="89"/>
      <c r="AL43" s="22"/>
      <c r="AM43" s="22" t="s">
        <v>22</v>
      </c>
      <c r="AN43" s="89"/>
      <c r="AO43" s="22" t="s">
        <v>22</v>
      </c>
      <c r="AP43" s="22"/>
      <c r="AQ43" s="89"/>
      <c r="AR43" s="22"/>
      <c r="AS43" s="22" t="s">
        <v>22</v>
      </c>
      <c r="AT43" s="89"/>
      <c r="AU43" s="22" t="s">
        <v>22</v>
      </c>
      <c r="AV43" s="93"/>
      <c r="AW43" s="89"/>
      <c r="AX43" s="22"/>
      <c r="AY43" s="22" t="s">
        <v>22</v>
      </c>
      <c r="AZ43" s="89"/>
      <c r="BA43" s="22" t="s">
        <v>22</v>
      </c>
      <c r="BB43" s="93"/>
      <c r="BC43" s="89"/>
      <c r="BD43" s="22"/>
      <c r="BE43" s="22" t="s">
        <v>22</v>
      </c>
      <c r="BF43" s="89"/>
      <c r="BG43" s="22" t="s">
        <v>22</v>
      </c>
      <c r="BH43" s="93"/>
      <c r="BI43" s="89"/>
      <c r="BJ43" s="22"/>
      <c r="BK43" s="22" t="s">
        <v>22</v>
      </c>
      <c r="BL43" s="89"/>
      <c r="BM43" s="22" t="s">
        <v>22</v>
      </c>
      <c r="BN43" s="22"/>
      <c r="BO43" s="89"/>
      <c r="BP43" s="22"/>
      <c r="BQ43" s="22" t="s">
        <v>22</v>
      </c>
      <c r="BR43" s="89"/>
      <c r="BS43" s="22" t="s">
        <v>22</v>
      </c>
      <c r="BT43" s="22"/>
      <c r="BU43" s="89"/>
      <c r="BV43" s="22"/>
      <c r="BW43" s="22" t="s">
        <v>22</v>
      </c>
      <c r="BX43" s="89"/>
      <c r="BY43" s="22" t="s">
        <v>22</v>
      </c>
    </row>
    <row r="44" spans="2:77" ht="12.75" x14ac:dyDescent="0.25">
      <c r="B44" s="100" t="str">
        <f>IF(T_SDLog[[#This Row],[BY2]]="UNDER REVIEW",$B$6-T_SDLog[[#This Row],[27]],"---")</f>
        <v>---</v>
      </c>
      <c r="C44" s="88" t="s">
        <v>650</v>
      </c>
      <c r="D44" s="100" t="s">
        <v>245</v>
      </c>
      <c r="E44" s="100" t="s">
        <v>246</v>
      </c>
      <c r="F44" s="100" t="s">
        <v>250</v>
      </c>
      <c r="G44" s="88" t="s">
        <v>644</v>
      </c>
      <c r="H44" s="88">
        <v>1399</v>
      </c>
      <c r="I44" s="98" t="s">
        <v>662</v>
      </c>
      <c r="J44" s="98" t="s">
        <v>163</v>
      </c>
      <c r="K44" s="100" t="s">
        <v>168</v>
      </c>
      <c r="L44" s="143" t="s">
        <v>249</v>
      </c>
      <c r="M44" s="88" t="s">
        <v>234</v>
      </c>
      <c r="N44" s="100" t="s">
        <v>237</v>
      </c>
      <c r="O44" s="88" t="s">
        <v>267</v>
      </c>
      <c r="P44" s="87" t="str">
        <f>CONCATENATE(T_SDLog[[#This Row],[PGN]],"-",T_SDLog[[#This Row],[CN]],"-",T_SDLog[[#This Row],[DIC]],"-",T_SDLog[[#This Row],[LR]],"-",T_SDLog[[#This Row],[SSA]],"-",T_SDLog[[#This Row],[SQN]])</f>
        <v>MTC-23A25-Y108-L000-1399-06001</v>
      </c>
      <c r="Q44" s="86" t="s">
        <v>605</v>
      </c>
      <c r="R44" s="227"/>
      <c r="S44" s="106"/>
      <c r="T4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4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4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4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4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44" s="1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44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44" s="106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4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4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44" s="100" t="s">
        <v>698</v>
      </c>
      <c r="AE44" s="102">
        <v>45800</v>
      </c>
      <c r="AF44" s="100" t="s">
        <v>698</v>
      </c>
      <c r="AG44" s="22" t="s">
        <v>700</v>
      </c>
      <c r="AH44" s="89">
        <v>45860</v>
      </c>
      <c r="AI44" s="22" t="s">
        <v>700</v>
      </c>
      <c r="AJ44" s="100" t="s">
        <v>868</v>
      </c>
      <c r="AK44" s="89">
        <v>45870</v>
      </c>
      <c r="AL44" s="22"/>
      <c r="AM44" s="22" t="s">
        <v>22</v>
      </c>
      <c r="AN44" s="89"/>
      <c r="AO44" s="22" t="s">
        <v>22</v>
      </c>
      <c r="AP44" s="22"/>
      <c r="AQ44" s="89"/>
      <c r="AR44" s="22"/>
      <c r="AS44" s="22" t="s">
        <v>22</v>
      </c>
      <c r="AT44" s="89"/>
      <c r="AU44" s="22" t="s">
        <v>22</v>
      </c>
      <c r="AV44" s="93"/>
      <c r="AW44" s="89"/>
      <c r="AX44" s="22"/>
      <c r="AY44" s="22" t="s">
        <v>22</v>
      </c>
      <c r="AZ44" s="89"/>
      <c r="BA44" s="22" t="s">
        <v>22</v>
      </c>
      <c r="BB44" s="93"/>
      <c r="BC44" s="89"/>
      <c r="BD44" s="22"/>
      <c r="BE44" s="22" t="s">
        <v>22</v>
      </c>
      <c r="BF44" s="89"/>
      <c r="BG44" s="22" t="s">
        <v>22</v>
      </c>
      <c r="BH44" s="93"/>
      <c r="BI44" s="89"/>
      <c r="BJ44" s="22"/>
      <c r="BK44" s="22" t="s">
        <v>22</v>
      </c>
      <c r="BL44" s="89"/>
      <c r="BM44" s="22" t="s">
        <v>22</v>
      </c>
      <c r="BN44" s="22"/>
      <c r="BO44" s="89"/>
      <c r="BP44" s="22"/>
      <c r="BQ44" s="22" t="s">
        <v>22</v>
      </c>
      <c r="BR44" s="89"/>
      <c r="BS44" s="22" t="s">
        <v>22</v>
      </c>
      <c r="BT44" s="22"/>
      <c r="BU44" s="89"/>
      <c r="BV44" s="22"/>
      <c r="BW44" s="22" t="s">
        <v>22</v>
      </c>
      <c r="BX44" s="89"/>
      <c r="BY44" s="22" t="s">
        <v>22</v>
      </c>
    </row>
    <row r="45" spans="2:77" ht="12.75" x14ac:dyDescent="0.25">
      <c r="B45" s="100" t="str">
        <f>IF(T_SDLog[[#This Row],[BY2]]="UNDER REVIEW",$B$6-T_SDLog[[#This Row],[27]],"---")</f>
        <v>---</v>
      </c>
      <c r="C45" s="88" t="s">
        <v>650</v>
      </c>
      <c r="D45" s="100" t="s">
        <v>245</v>
      </c>
      <c r="E45" s="100" t="s">
        <v>246</v>
      </c>
      <c r="F45" s="100" t="s">
        <v>250</v>
      </c>
      <c r="G45" s="88" t="s">
        <v>644</v>
      </c>
      <c r="H45" s="88">
        <v>1399</v>
      </c>
      <c r="I45" s="98" t="s">
        <v>665</v>
      </c>
      <c r="J45" s="98" t="s">
        <v>163</v>
      </c>
      <c r="K45" s="100" t="s">
        <v>168</v>
      </c>
      <c r="L45" s="143" t="s">
        <v>249</v>
      </c>
      <c r="M45" s="88" t="s">
        <v>234</v>
      </c>
      <c r="N45" s="100" t="s">
        <v>237</v>
      </c>
      <c r="O45" s="88" t="s">
        <v>268</v>
      </c>
      <c r="P45" s="87" t="str">
        <f>CONCATENATE(T_SDLog[[#This Row],[PGN]],"-",T_SDLog[[#This Row],[CN]],"-",T_SDLog[[#This Row],[DIC]],"-",T_SDLog[[#This Row],[LR]],"-",T_SDLog[[#This Row],[SSA]],"-",T_SDLog[[#This Row],[SQN]])</f>
        <v>MTC-23A25-Y108-L000-1399-07001</v>
      </c>
      <c r="Q45" s="86" t="s">
        <v>606</v>
      </c>
      <c r="R45" s="227"/>
      <c r="S45" s="106"/>
      <c r="T4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4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4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4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4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45" s="1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45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45" s="106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4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4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45" s="100" t="s">
        <v>698</v>
      </c>
      <c r="AE45" s="102">
        <v>45800</v>
      </c>
      <c r="AF45" s="100" t="s">
        <v>698</v>
      </c>
      <c r="AG45" s="22" t="s">
        <v>700</v>
      </c>
      <c r="AH45" s="89">
        <v>45860</v>
      </c>
      <c r="AI45" s="22" t="s">
        <v>700</v>
      </c>
      <c r="AJ45" s="100" t="s">
        <v>868</v>
      </c>
      <c r="AK45" s="89">
        <v>45870</v>
      </c>
      <c r="AL45" s="22"/>
      <c r="AM45" s="22" t="s">
        <v>22</v>
      </c>
      <c r="AN45" s="89"/>
      <c r="AO45" s="22" t="s">
        <v>22</v>
      </c>
      <c r="AP45" s="22"/>
      <c r="AQ45" s="89"/>
      <c r="AR45" s="22"/>
      <c r="AS45" s="22" t="s">
        <v>22</v>
      </c>
      <c r="AT45" s="89"/>
      <c r="AU45" s="22" t="s">
        <v>22</v>
      </c>
      <c r="AV45" s="93"/>
      <c r="AW45" s="89"/>
      <c r="AX45" s="22"/>
      <c r="AY45" s="22" t="s">
        <v>22</v>
      </c>
      <c r="AZ45" s="89"/>
      <c r="BA45" s="22" t="s">
        <v>22</v>
      </c>
      <c r="BB45" s="93"/>
      <c r="BC45" s="89"/>
      <c r="BD45" s="22"/>
      <c r="BE45" s="22" t="s">
        <v>22</v>
      </c>
      <c r="BF45" s="89"/>
      <c r="BG45" s="22" t="s">
        <v>22</v>
      </c>
      <c r="BH45" s="93"/>
      <c r="BI45" s="89"/>
      <c r="BJ45" s="22"/>
      <c r="BK45" s="22" t="s">
        <v>22</v>
      </c>
      <c r="BL45" s="89"/>
      <c r="BM45" s="22" t="s">
        <v>22</v>
      </c>
      <c r="BN45" s="22"/>
      <c r="BO45" s="89"/>
      <c r="BP45" s="22"/>
      <c r="BQ45" s="22" t="s">
        <v>22</v>
      </c>
      <c r="BR45" s="89"/>
      <c r="BS45" s="22" t="s">
        <v>22</v>
      </c>
      <c r="BT45" s="22"/>
      <c r="BU45" s="89"/>
      <c r="BV45" s="22"/>
      <c r="BW45" s="22" t="s">
        <v>22</v>
      </c>
      <c r="BX45" s="89"/>
      <c r="BY45" s="22" t="s">
        <v>22</v>
      </c>
    </row>
    <row r="46" spans="2:77" ht="12.75" x14ac:dyDescent="0.25">
      <c r="B46" s="100" t="str">
        <f>IF(T_SDLog[[#This Row],[BY2]]="UNDER REVIEW",$B$6-T_SDLog[[#This Row],[27]],"---")</f>
        <v>---</v>
      </c>
      <c r="C46" s="88" t="s">
        <v>650</v>
      </c>
      <c r="D46" s="100" t="s">
        <v>245</v>
      </c>
      <c r="E46" s="100" t="s">
        <v>246</v>
      </c>
      <c r="F46" s="100" t="s">
        <v>250</v>
      </c>
      <c r="G46" s="88" t="s">
        <v>644</v>
      </c>
      <c r="H46" s="88">
        <v>1399</v>
      </c>
      <c r="I46" s="98" t="s">
        <v>666</v>
      </c>
      <c r="J46" s="98" t="s">
        <v>163</v>
      </c>
      <c r="K46" s="100" t="s">
        <v>168</v>
      </c>
      <c r="L46" s="143" t="s">
        <v>249</v>
      </c>
      <c r="M46" s="88" t="s">
        <v>234</v>
      </c>
      <c r="N46" s="100" t="s">
        <v>237</v>
      </c>
      <c r="O46" s="88" t="s">
        <v>269</v>
      </c>
      <c r="P46" s="87" t="str">
        <f>CONCATENATE(T_SDLog[[#This Row],[PGN]],"-",T_SDLog[[#This Row],[CN]],"-",T_SDLog[[#This Row],[DIC]],"-",T_SDLog[[#This Row],[LR]],"-",T_SDLog[[#This Row],[SSA]],"-",T_SDLog[[#This Row],[SQN]])</f>
        <v>MTC-23A25-Y108-L000-1399-08001</v>
      </c>
      <c r="Q46" s="86" t="s">
        <v>607</v>
      </c>
      <c r="R46" s="227"/>
      <c r="S46" s="106"/>
      <c r="T4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4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4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4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4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46" s="1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46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46" s="106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4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4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46" s="100" t="s">
        <v>698</v>
      </c>
      <c r="AE46" s="102">
        <v>45800</v>
      </c>
      <c r="AF46" s="100" t="s">
        <v>698</v>
      </c>
      <c r="AG46" s="22" t="s">
        <v>700</v>
      </c>
      <c r="AH46" s="89">
        <v>45860</v>
      </c>
      <c r="AI46" s="22" t="s">
        <v>700</v>
      </c>
      <c r="AJ46" s="100" t="s">
        <v>868</v>
      </c>
      <c r="AK46" s="89">
        <v>45870</v>
      </c>
      <c r="AL46" s="22"/>
      <c r="AM46" s="22" t="s">
        <v>22</v>
      </c>
      <c r="AN46" s="89"/>
      <c r="AO46" s="22" t="s">
        <v>22</v>
      </c>
      <c r="AP46" s="22"/>
      <c r="AQ46" s="89"/>
      <c r="AR46" s="22"/>
      <c r="AS46" s="22" t="s">
        <v>22</v>
      </c>
      <c r="AT46" s="89"/>
      <c r="AU46" s="22" t="s">
        <v>22</v>
      </c>
      <c r="AV46" s="93"/>
      <c r="AW46" s="89"/>
      <c r="AX46" s="22"/>
      <c r="AY46" s="22" t="s">
        <v>22</v>
      </c>
      <c r="AZ46" s="89"/>
      <c r="BA46" s="22" t="s">
        <v>22</v>
      </c>
      <c r="BB46" s="93"/>
      <c r="BC46" s="89"/>
      <c r="BD46" s="22"/>
      <c r="BE46" s="22" t="s">
        <v>22</v>
      </c>
      <c r="BF46" s="89"/>
      <c r="BG46" s="22" t="s">
        <v>22</v>
      </c>
      <c r="BH46" s="93"/>
      <c r="BI46" s="89"/>
      <c r="BJ46" s="22"/>
      <c r="BK46" s="22" t="s">
        <v>22</v>
      </c>
      <c r="BL46" s="89"/>
      <c r="BM46" s="22" t="s">
        <v>22</v>
      </c>
      <c r="BN46" s="22"/>
      <c r="BO46" s="89"/>
      <c r="BP46" s="22"/>
      <c r="BQ46" s="22" t="s">
        <v>22</v>
      </c>
      <c r="BR46" s="89"/>
      <c r="BS46" s="22" t="s">
        <v>22</v>
      </c>
      <c r="BT46" s="22"/>
      <c r="BU46" s="89"/>
      <c r="BV46" s="22"/>
      <c r="BW46" s="22" t="s">
        <v>22</v>
      </c>
      <c r="BX46" s="89"/>
      <c r="BY46" s="22" t="s">
        <v>22</v>
      </c>
    </row>
    <row r="47" spans="2:77" ht="12.75" x14ac:dyDescent="0.25">
      <c r="B47" s="101" t="str">
        <f>IF(T_SDLog[[#This Row],[BY2]]="UNDER REVIEW",$B$6-T_SDLog[[#This Row],[27]],"---")</f>
        <v>---</v>
      </c>
      <c r="C47" s="88" t="s">
        <v>650</v>
      </c>
      <c r="D47" s="100" t="s">
        <v>245</v>
      </c>
      <c r="E47" s="100" t="s">
        <v>246</v>
      </c>
      <c r="F47" s="100" t="s">
        <v>250</v>
      </c>
      <c r="G47" s="88" t="s">
        <v>644</v>
      </c>
      <c r="H47" s="88">
        <v>1399</v>
      </c>
      <c r="I47" s="98" t="s">
        <v>667</v>
      </c>
      <c r="J47" s="98" t="s">
        <v>163</v>
      </c>
      <c r="K47" s="100" t="s">
        <v>168</v>
      </c>
      <c r="L47" s="143" t="s">
        <v>249</v>
      </c>
      <c r="M47" s="88" t="s">
        <v>234</v>
      </c>
      <c r="N47" s="100" t="s">
        <v>237</v>
      </c>
      <c r="O47" s="88" t="s">
        <v>270</v>
      </c>
      <c r="P47" s="87" t="str">
        <f>CONCATENATE(T_SDLog[[#This Row],[PGN]],"-",T_SDLog[[#This Row],[CN]],"-",T_SDLog[[#This Row],[DIC]],"-",T_SDLog[[#This Row],[LR]],"-",T_SDLog[[#This Row],[SSA]],"-",T_SDLog[[#This Row],[SQN]])</f>
        <v>MTC-23A25-Y108-L000-1399-09001</v>
      </c>
      <c r="Q47" s="86" t="s">
        <v>608</v>
      </c>
      <c r="R47" s="227"/>
      <c r="S47" s="102"/>
      <c r="T4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4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4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4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4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47" s="101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47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47" s="102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4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4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47" s="100" t="s">
        <v>698</v>
      </c>
      <c r="AE47" s="102">
        <v>45800</v>
      </c>
      <c r="AF47" s="100" t="s">
        <v>698</v>
      </c>
      <c r="AG47" s="22" t="s">
        <v>700</v>
      </c>
      <c r="AH47" s="89">
        <v>45860</v>
      </c>
      <c r="AI47" s="22" t="s">
        <v>700</v>
      </c>
      <c r="AJ47" s="100" t="s">
        <v>868</v>
      </c>
      <c r="AK47" s="89">
        <v>45870</v>
      </c>
      <c r="AL47" s="22"/>
      <c r="AM47" s="22" t="s">
        <v>22</v>
      </c>
      <c r="AN47" s="89"/>
      <c r="AO47" s="22" t="s">
        <v>22</v>
      </c>
      <c r="AP47" s="22"/>
      <c r="AQ47" s="89"/>
      <c r="AR47" s="22"/>
      <c r="AS47" s="22" t="s">
        <v>22</v>
      </c>
      <c r="AT47" s="89"/>
      <c r="AU47" s="22" t="s">
        <v>22</v>
      </c>
      <c r="AV47" s="93"/>
      <c r="AW47" s="89"/>
      <c r="AX47" s="22"/>
      <c r="AY47" s="22" t="s">
        <v>22</v>
      </c>
      <c r="AZ47" s="89"/>
      <c r="BA47" s="22" t="s">
        <v>22</v>
      </c>
      <c r="BB47" s="93"/>
      <c r="BC47" s="89"/>
      <c r="BD47" s="22"/>
      <c r="BE47" s="22" t="s">
        <v>22</v>
      </c>
      <c r="BF47" s="89"/>
      <c r="BG47" s="22" t="s">
        <v>22</v>
      </c>
      <c r="BH47" s="93"/>
      <c r="BI47" s="89"/>
      <c r="BJ47" s="22"/>
      <c r="BK47" s="22" t="s">
        <v>22</v>
      </c>
      <c r="BL47" s="89"/>
      <c r="BM47" s="22" t="s">
        <v>22</v>
      </c>
      <c r="BN47" s="22"/>
      <c r="BO47" s="89"/>
      <c r="BP47" s="22"/>
      <c r="BQ47" s="22" t="s">
        <v>22</v>
      </c>
      <c r="BR47" s="89"/>
      <c r="BS47" s="22" t="s">
        <v>22</v>
      </c>
      <c r="BT47" s="22"/>
      <c r="BU47" s="89"/>
      <c r="BV47" s="22"/>
      <c r="BW47" s="22" t="s">
        <v>22</v>
      </c>
      <c r="BX47" s="89"/>
      <c r="BY47" s="22" t="s">
        <v>22</v>
      </c>
    </row>
    <row r="48" spans="2:77" ht="12.75" x14ac:dyDescent="0.25">
      <c r="B48" s="100" t="str">
        <f>IF(T_SDLog[[#This Row],[BY2]]="UNDER REVIEW",$B$6-T_SDLog[[#This Row],[27]],"---")</f>
        <v>---</v>
      </c>
      <c r="C48" s="88" t="s">
        <v>650</v>
      </c>
      <c r="D48" s="100" t="s">
        <v>245</v>
      </c>
      <c r="E48" s="100" t="s">
        <v>246</v>
      </c>
      <c r="F48" s="100" t="s">
        <v>250</v>
      </c>
      <c r="G48" s="88" t="s">
        <v>644</v>
      </c>
      <c r="H48" s="88">
        <v>1399</v>
      </c>
      <c r="I48" s="98" t="s">
        <v>668</v>
      </c>
      <c r="J48" s="98" t="s">
        <v>163</v>
      </c>
      <c r="K48" s="100" t="s">
        <v>168</v>
      </c>
      <c r="L48" s="143" t="s">
        <v>249</v>
      </c>
      <c r="M48" s="88" t="s">
        <v>234</v>
      </c>
      <c r="N48" s="100" t="s">
        <v>237</v>
      </c>
      <c r="O48" s="88" t="s">
        <v>271</v>
      </c>
      <c r="P48" s="87" t="str">
        <f>CONCATENATE(T_SDLog[[#This Row],[PGN]],"-",T_SDLog[[#This Row],[CN]],"-",T_SDLog[[#This Row],[DIC]],"-",T_SDLog[[#This Row],[LR]],"-",T_SDLog[[#This Row],[SSA]],"-",T_SDLog[[#This Row],[SQN]])</f>
        <v>MTC-23A25-Y108-L000-1399-10001</v>
      </c>
      <c r="Q48" s="86" t="s">
        <v>609</v>
      </c>
      <c r="R48" s="227"/>
      <c r="S48" s="106"/>
      <c r="T4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4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4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4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4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48" s="1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48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48" s="106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4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4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48" s="100" t="s">
        <v>698</v>
      </c>
      <c r="AE48" s="102">
        <v>45800</v>
      </c>
      <c r="AF48" s="100" t="s">
        <v>698</v>
      </c>
      <c r="AG48" s="22" t="s">
        <v>700</v>
      </c>
      <c r="AH48" s="89">
        <v>45860</v>
      </c>
      <c r="AI48" s="22" t="s">
        <v>700</v>
      </c>
      <c r="AJ48" s="100" t="s">
        <v>868</v>
      </c>
      <c r="AK48" s="89">
        <v>45870</v>
      </c>
      <c r="AL48" s="22"/>
      <c r="AM48" s="22" t="s">
        <v>22</v>
      </c>
      <c r="AN48" s="89"/>
      <c r="AO48" s="22" t="s">
        <v>22</v>
      </c>
      <c r="AP48" s="22"/>
      <c r="AQ48" s="89"/>
      <c r="AR48" s="22"/>
      <c r="AS48" s="22" t="s">
        <v>22</v>
      </c>
      <c r="AT48" s="89"/>
      <c r="AU48" s="22" t="s">
        <v>22</v>
      </c>
      <c r="AV48" s="93"/>
      <c r="AW48" s="89"/>
      <c r="AX48" s="22"/>
      <c r="AY48" s="22" t="s">
        <v>22</v>
      </c>
      <c r="AZ48" s="89"/>
      <c r="BA48" s="22" t="s">
        <v>22</v>
      </c>
      <c r="BB48" s="93"/>
      <c r="BC48" s="89"/>
      <c r="BD48" s="22"/>
      <c r="BE48" s="22" t="s">
        <v>22</v>
      </c>
      <c r="BF48" s="89"/>
      <c r="BG48" s="22" t="s">
        <v>22</v>
      </c>
      <c r="BH48" s="93"/>
      <c r="BI48" s="89"/>
      <c r="BJ48" s="22"/>
      <c r="BK48" s="22" t="s">
        <v>22</v>
      </c>
      <c r="BL48" s="89"/>
      <c r="BM48" s="22" t="s">
        <v>22</v>
      </c>
      <c r="BN48" s="22"/>
      <c r="BO48" s="89"/>
      <c r="BP48" s="22"/>
      <c r="BQ48" s="22" t="s">
        <v>22</v>
      </c>
      <c r="BR48" s="89"/>
      <c r="BS48" s="22" t="s">
        <v>22</v>
      </c>
      <c r="BT48" s="22"/>
      <c r="BU48" s="89"/>
      <c r="BV48" s="22"/>
      <c r="BW48" s="22" t="s">
        <v>22</v>
      </c>
      <c r="BX48" s="89"/>
      <c r="BY48" s="22" t="s">
        <v>22</v>
      </c>
    </row>
    <row r="49" spans="2:77" ht="12.75" x14ac:dyDescent="0.25">
      <c r="B49" s="22" t="str">
        <f>IF(T_SDLog[[#This Row],[BY2]]="UNDER REVIEW",$B$6-T_SDLog[[#This Row],[27]],"---")</f>
        <v>---</v>
      </c>
      <c r="C49" s="88" t="s">
        <v>650</v>
      </c>
      <c r="D49" s="88" t="s">
        <v>245</v>
      </c>
      <c r="E49" s="88" t="s">
        <v>246</v>
      </c>
      <c r="F49" s="88" t="s">
        <v>250</v>
      </c>
      <c r="G49" s="88" t="s">
        <v>644</v>
      </c>
      <c r="H49" s="88">
        <v>1399</v>
      </c>
      <c r="I49" s="94" t="s">
        <v>669</v>
      </c>
      <c r="J49" s="98" t="s">
        <v>163</v>
      </c>
      <c r="K49" s="88" t="s">
        <v>168</v>
      </c>
      <c r="L49" s="143" t="s">
        <v>249</v>
      </c>
      <c r="M49" s="88" t="s">
        <v>234</v>
      </c>
      <c r="N49" s="88" t="s">
        <v>237</v>
      </c>
      <c r="O49" s="88" t="s">
        <v>272</v>
      </c>
      <c r="P49" s="87" t="str">
        <f>CONCATENATE(T_SDLog[[#This Row],[PGN]],"-",T_SDLog[[#This Row],[CN]],"-",T_SDLog[[#This Row],[DIC]],"-",T_SDLog[[#This Row],[LR]],"-",T_SDLog[[#This Row],[SSA]],"-",T_SDLog[[#This Row],[SQN]])</f>
        <v>MTC-23A25-Y108-L000-1399-11001</v>
      </c>
      <c r="Q49" s="86" t="s">
        <v>610</v>
      </c>
      <c r="R49" s="227"/>
      <c r="S49" s="89"/>
      <c r="T4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4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4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4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4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49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49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49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4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4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49" s="100" t="s">
        <v>698</v>
      </c>
      <c r="AE49" s="102">
        <v>45800</v>
      </c>
      <c r="AF49" s="100" t="s">
        <v>698</v>
      </c>
      <c r="AG49" s="22" t="s">
        <v>700</v>
      </c>
      <c r="AH49" s="89">
        <v>45860</v>
      </c>
      <c r="AI49" s="22" t="s">
        <v>700</v>
      </c>
      <c r="AJ49" s="100" t="s">
        <v>868</v>
      </c>
      <c r="AK49" s="89">
        <v>45870</v>
      </c>
      <c r="AL49" s="22"/>
      <c r="AM49" s="22" t="s">
        <v>22</v>
      </c>
      <c r="AN49" s="89"/>
      <c r="AO49" s="22" t="s">
        <v>22</v>
      </c>
      <c r="AP49" s="22"/>
      <c r="AQ49" s="89"/>
      <c r="AR49" s="22"/>
      <c r="AS49" s="22" t="s">
        <v>22</v>
      </c>
      <c r="AT49" s="89"/>
      <c r="AU49" s="22" t="s">
        <v>22</v>
      </c>
      <c r="AV49" s="93"/>
      <c r="AW49" s="89"/>
      <c r="AX49" s="22"/>
      <c r="AY49" s="22" t="s">
        <v>22</v>
      </c>
      <c r="AZ49" s="89"/>
      <c r="BA49" s="22" t="s">
        <v>22</v>
      </c>
      <c r="BB49" s="93"/>
      <c r="BC49" s="89"/>
      <c r="BD49" s="22"/>
      <c r="BE49" s="22" t="s">
        <v>22</v>
      </c>
      <c r="BF49" s="89"/>
      <c r="BG49" s="22" t="s">
        <v>22</v>
      </c>
      <c r="BH49" s="93"/>
      <c r="BI49" s="89"/>
      <c r="BJ49" s="22"/>
      <c r="BK49" s="22" t="s">
        <v>22</v>
      </c>
      <c r="BL49" s="89"/>
      <c r="BM49" s="22" t="s">
        <v>22</v>
      </c>
      <c r="BN49" s="22"/>
      <c r="BO49" s="89"/>
      <c r="BP49" s="22"/>
      <c r="BQ49" s="22" t="s">
        <v>22</v>
      </c>
      <c r="BR49" s="89"/>
      <c r="BS49" s="22" t="s">
        <v>22</v>
      </c>
      <c r="BT49" s="22"/>
      <c r="BU49" s="89"/>
      <c r="BV49" s="22"/>
      <c r="BW49" s="22" t="s">
        <v>22</v>
      </c>
      <c r="BX49" s="89"/>
      <c r="BY49" s="22" t="s">
        <v>22</v>
      </c>
    </row>
    <row r="50" spans="2:77" ht="12.75" x14ac:dyDescent="0.25">
      <c r="B50" s="22" t="str">
        <f>IF(T_SDLog[[#This Row],[BY2]]="UNDER REVIEW",$B$6-T_SDLog[[#This Row],[27]],"---")</f>
        <v>---</v>
      </c>
      <c r="C50" s="88" t="s">
        <v>650</v>
      </c>
      <c r="D50" s="88" t="s">
        <v>245</v>
      </c>
      <c r="E50" s="88" t="s">
        <v>246</v>
      </c>
      <c r="F50" s="88" t="s">
        <v>250</v>
      </c>
      <c r="G50" s="88" t="s">
        <v>644</v>
      </c>
      <c r="H50" s="88">
        <v>1399</v>
      </c>
      <c r="I50" s="94" t="s">
        <v>670</v>
      </c>
      <c r="J50" s="98" t="s">
        <v>163</v>
      </c>
      <c r="K50" s="88" t="s">
        <v>168</v>
      </c>
      <c r="L50" s="143" t="s">
        <v>249</v>
      </c>
      <c r="M50" s="88" t="s">
        <v>234</v>
      </c>
      <c r="N50" s="88" t="s">
        <v>237</v>
      </c>
      <c r="O50" s="88" t="s">
        <v>273</v>
      </c>
      <c r="P50" s="87" t="str">
        <f>CONCATENATE(T_SDLog[[#This Row],[PGN]],"-",T_SDLog[[#This Row],[CN]],"-",T_SDLog[[#This Row],[DIC]],"-",T_SDLog[[#This Row],[LR]],"-",T_SDLog[[#This Row],[SSA]],"-",T_SDLog[[#This Row],[SQN]])</f>
        <v>MTC-23A25-Y108-L000-1399-12001</v>
      </c>
      <c r="Q50" s="86" t="s">
        <v>611</v>
      </c>
      <c r="R50" s="227"/>
      <c r="S50" s="89"/>
      <c r="T5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5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5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5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5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50" s="22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50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50" s="8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5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5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50" s="100" t="s">
        <v>698</v>
      </c>
      <c r="AE50" s="102">
        <v>45800</v>
      </c>
      <c r="AF50" s="100" t="s">
        <v>698</v>
      </c>
      <c r="AG50" s="22" t="s">
        <v>700</v>
      </c>
      <c r="AH50" s="89">
        <v>45860</v>
      </c>
      <c r="AI50" s="22" t="s">
        <v>700</v>
      </c>
      <c r="AJ50" s="100" t="s">
        <v>868</v>
      </c>
      <c r="AK50" s="89">
        <v>45870</v>
      </c>
      <c r="AL50" s="22"/>
      <c r="AM50" s="22" t="s">
        <v>22</v>
      </c>
      <c r="AN50" s="89"/>
      <c r="AO50" s="22" t="s">
        <v>22</v>
      </c>
      <c r="AP50" s="22"/>
      <c r="AQ50" s="89"/>
      <c r="AR50" s="22"/>
      <c r="AS50" s="22" t="s">
        <v>22</v>
      </c>
      <c r="AT50" s="89"/>
      <c r="AU50" s="22" t="s">
        <v>22</v>
      </c>
      <c r="AV50" s="93"/>
      <c r="AW50" s="89"/>
      <c r="AX50" s="22"/>
      <c r="AY50" s="22" t="s">
        <v>22</v>
      </c>
      <c r="AZ50" s="89"/>
      <c r="BA50" s="22" t="s">
        <v>22</v>
      </c>
      <c r="BB50" s="93"/>
      <c r="BC50" s="89"/>
      <c r="BD50" s="22"/>
      <c r="BE50" s="22" t="s">
        <v>22</v>
      </c>
      <c r="BF50" s="89"/>
      <c r="BG50" s="22" t="s">
        <v>22</v>
      </c>
      <c r="BH50" s="93"/>
      <c r="BI50" s="89"/>
      <c r="BJ50" s="22"/>
      <c r="BK50" s="22" t="s">
        <v>22</v>
      </c>
      <c r="BL50" s="89"/>
      <c r="BM50" s="22" t="s">
        <v>22</v>
      </c>
      <c r="BN50" s="22"/>
      <c r="BO50" s="89"/>
      <c r="BP50" s="22"/>
      <c r="BQ50" s="22" t="s">
        <v>22</v>
      </c>
      <c r="BR50" s="89"/>
      <c r="BS50" s="22" t="s">
        <v>22</v>
      </c>
      <c r="BT50" s="22"/>
      <c r="BU50" s="89"/>
      <c r="BV50" s="22"/>
      <c r="BW50" s="22" t="s">
        <v>22</v>
      </c>
      <c r="BX50" s="89"/>
      <c r="BY50" s="22" t="s">
        <v>22</v>
      </c>
    </row>
    <row r="51" spans="2:77" ht="12.75" x14ac:dyDescent="0.25">
      <c r="B51" s="88" t="str">
        <f>IF(T_SDLog[[#This Row],[BY2]]="UNDER REVIEW",$B$6-T_SDLog[[#This Row],[27]],"---")</f>
        <v>---</v>
      </c>
      <c r="C51" s="88" t="s">
        <v>650</v>
      </c>
      <c r="D51" s="88" t="s">
        <v>245</v>
      </c>
      <c r="E51" s="88" t="s">
        <v>246</v>
      </c>
      <c r="F51" s="88" t="s">
        <v>250</v>
      </c>
      <c r="G51" s="88" t="s">
        <v>644</v>
      </c>
      <c r="H51" s="88">
        <v>1399</v>
      </c>
      <c r="I51" s="88" t="s">
        <v>671</v>
      </c>
      <c r="J51" s="98" t="s">
        <v>163</v>
      </c>
      <c r="K51" s="88" t="s">
        <v>168</v>
      </c>
      <c r="L51" s="143" t="s">
        <v>249</v>
      </c>
      <c r="M51" s="88" t="s">
        <v>234</v>
      </c>
      <c r="N51" s="100" t="s">
        <v>237</v>
      </c>
      <c r="O51" s="88" t="s">
        <v>274</v>
      </c>
      <c r="P51" s="87" t="str">
        <f>CONCATENATE(T_SDLog[[#This Row],[PGN]],"-",T_SDLog[[#This Row],[CN]],"-",T_SDLog[[#This Row],[DIC]],"-",T_SDLog[[#This Row],[LR]],"-",T_SDLog[[#This Row],[SSA]],"-",T_SDLog[[#This Row],[SQN]])</f>
        <v>MTC-23A25-Y108-L000-1399-13001</v>
      </c>
      <c r="Q51" s="140" t="s">
        <v>612</v>
      </c>
      <c r="R51" s="227"/>
      <c r="S51" s="88"/>
      <c r="T5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5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5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5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5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5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51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5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5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5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51" s="100" t="s">
        <v>698</v>
      </c>
      <c r="AE51" s="102">
        <v>45800</v>
      </c>
      <c r="AF51" s="100" t="s">
        <v>698</v>
      </c>
      <c r="AG51" s="22" t="s">
        <v>700</v>
      </c>
      <c r="AH51" s="89">
        <v>45860</v>
      </c>
      <c r="AI51" s="22" t="s">
        <v>700</v>
      </c>
      <c r="AJ51" s="100" t="s">
        <v>868</v>
      </c>
      <c r="AK51" s="89">
        <v>45870</v>
      </c>
      <c r="AL51" s="22"/>
      <c r="AM51" s="22" t="s">
        <v>22</v>
      </c>
      <c r="AN51" s="89"/>
      <c r="AO51" s="22" t="s">
        <v>22</v>
      </c>
      <c r="AP51" s="22"/>
      <c r="AQ51" s="89"/>
      <c r="AR51" s="22"/>
      <c r="AS51" s="22" t="s">
        <v>22</v>
      </c>
      <c r="AT51" s="89"/>
      <c r="AU51" s="22" t="s">
        <v>22</v>
      </c>
      <c r="AV51" s="93"/>
      <c r="AW51" s="89"/>
      <c r="AX51" s="22"/>
      <c r="AY51" s="22" t="s">
        <v>22</v>
      </c>
      <c r="AZ51" s="89"/>
      <c r="BA51" s="22" t="s">
        <v>22</v>
      </c>
      <c r="BB51" s="93"/>
      <c r="BC51" s="89"/>
      <c r="BD51" s="22"/>
      <c r="BE51" s="22" t="s">
        <v>22</v>
      </c>
      <c r="BF51" s="89"/>
      <c r="BG51" s="22" t="s">
        <v>22</v>
      </c>
      <c r="BH51" s="93"/>
      <c r="BI51" s="89"/>
      <c r="BJ51" s="22"/>
      <c r="BK51" s="22" t="s">
        <v>22</v>
      </c>
      <c r="BL51" s="89"/>
      <c r="BM51" s="22" t="s">
        <v>22</v>
      </c>
      <c r="BN51" s="22"/>
      <c r="BO51" s="89"/>
      <c r="BP51" s="22"/>
      <c r="BQ51" s="22" t="s">
        <v>22</v>
      </c>
      <c r="BR51" s="89"/>
      <c r="BS51" s="22" t="s">
        <v>22</v>
      </c>
      <c r="BT51" s="22"/>
      <c r="BU51" s="89"/>
      <c r="BV51" s="22"/>
      <c r="BW51" s="22" t="s">
        <v>22</v>
      </c>
      <c r="BX51" s="89"/>
      <c r="BY51" s="22" t="s">
        <v>22</v>
      </c>
    </row>
    <row r="52" spans="2:77" ht="12.75" x14ac:dyDescent="0.25">
      <c r="B52" s="88" t="str">
        <f>IF(T_SDLog[[#This Row],[BY2]]="UNDER REVIEW",$B$6-T_SDLog[[#This Row],[27]],"---")</f>
        <v>---</v>
      </c>
      <c r="C52" s="88" t="s">
        <v>650</v>
      </c>
      <c r="D52" s="88" t="s">
        <v>245</v>
      </c>
      <c r="E52" s="88" t="s">
        <v>246</v>
      </c>
      <c r="F52" s="88" t="s">
        <v>250</v>
      </c>
      <c r="G52" s="88" t="s">
        <v>644</v>
      </c>
      <c r="H52" s="88">
        <v>1399</v>
      </c>
      <c r="I52" s="88" t="s">
        <v>672</v>
      </c>
      <c r="J52" s="98" t="s">
        <v>163</v>
      </c>
      <c r="K52" s="88" t="s">
        <v>168</v>
      </c>
      <c r="L52" s="143" t="s">
        <v>249</v>
      </c>
      <c r="M52" s="88" t="s">
        <v>234</v>
      </c>
      <c r="N52" s="100" t="s">
        <v>237</v>
      </c>
      <c r="O52" s="88" t="s">
        <v>275</v>
      </c>
      <c r="P52" s="87" t="str">
        <f>CONCATENATE(T_SDLog[[#This Row],[PGN]],"-",T_SDLog[[#This Row],[CN]],"-",T_SDLog[[#This Row],[DIC]],"-",T_SDLog[[#This Row],[LR]],"-",T_SDLog[[#This Row],[SSA]],"-",T_SDLog[[#This Row],[SQN]])</f>
        <v>MTC-23A25-Y108-L000-1399-14001</v>
      </c>
      <c r="Q52" s="140" t="s">
        <v>613</v>
      </c>
      <c r="R52" s="227"/>
      <c r="S52" s="88"/>
      <c r="T5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5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5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5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5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5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52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5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5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5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52" s="100" t="s">
        <v>698</v>
      </c>
      <c r="AE52" s="102">
        <v>45800</v>
      </c>
      <c r="AF52" s="100" t="s">
        <v>698</v>
      </c>
      <c r="AG52" s="22" t="s">
        <v>700</v>
      </c>
      <c r="AH52" s="89">
        <v>45860</v>
      </c>
      <c r="AI52" s="22" t="s">
        <v>700</v>
      </c>
      <c r="AJ52" s="100" t="s">
        <v>868</v>
      </c>
      <c r="AK52" s="89">
        <v>45870</v>
      </c>
      <c r="AL52" s="22"/>
      <c r="AM52" s="22" t="s">
        <v>22</v>
      </c>
      <c r="AN52" s="89"/>
      <c r="AO52" s="22" t="s">
        <v>22</v>
      </c>
      <c r="AP52" s="22"/>
      <c r="AQ52" s="89"/>
      <c r="AR52" s="22"/>
      <c r="AS52" s="22" t="s">
        <v>22</v>
      </c>
      <c r="AT52" s="89"/>
      <c r="AU52" s="22" t="s">
        <v>22</v>
      </c>
      <c r="AV52" s="93"/>
      <c r="AW52" s="89"/>
      <c r="AX52" s="22"/>
      <c r="AY52" s="22" t="s">
        <v>22</v>
      </c>
      <c r="AZ52" s="89"/>
      <c r="BA52" s="22" t="s">
        <v>22</v>
      </c>
      <c r="BB52" s="93"/>
      <c r="BC52" s="89"/>
      <c r="BD52" s="22"/>
      <c r="BE52" s="22" t="s">
        <v>22</v>
      </c>
      <c r="BF52" s="89"/>
      <c r="BG52" s="22" t="s">
        <v>22</v>
      </c>
      <c r="BH52" s="93"/>
      <c r="BI52" s="89"/>
      <c r="BJ52" s="22"/>
      <c r="BK52" s="22" t="s">
        <v>22</v>
      </c>
      <c r="BL52" s="89"/>
      <c r="BM52" s="22" t="s">
        <v>22</v>
      </c>
      <c r="BN52" s="22"/>
      <c r="BO52" s="89"/>
      <c r="BP52" s="22"/>
      <c r="BQ52" s="22" t="s">
        <v>22</v>
      </c>
      <c r="BR52" s="89"/>
      <c r="BS52" s="22" t="s">
        <v>22</v>
      </c>
      <c r="BT52" s="22"/>
      <c r="BU52" s="89"/>
      <c r="BV52" s="22"/>
      <c r="BW52" s="22" t="s">
        <v>22</v>
      </c>
      <c r="BX52" s="89"/>
      <c r="BY52" s="22" t="s">
        <v>22</v>
      </c>
    </row>
    <row r="53" spans="2:77" ht="12.75" x14ac:dyDescent="0.25">
      <c r="B53" s="88" t="str">
        <f>IF(T_SDLog[[#This Row],[BY2]]="UNDER REVIEW",$B$6-T_SDLog[[#This Row],[27]],"---")</f>
        <v>---</v>
      </c>
      <c r="C53" s="88" t="s">
        <v>650</v>
      </c>
      <c r="D53" s="88" t="s">
        <v>245</v>
      </c>
      <c r="E53" s="88" t="s">
        <v>246</v>
      </c>
      <c r="F53" s="88" t="s">
        <v>250</v>
      </c>
      <c r="G53" s="88" t="s">
        <v>644</v>
      </c>
      <c r="H53" s="88">
        <v>1399</v>
      </c>
      <c r="I53" s="88" t="s">
        <v>673</v>
      </c>
      <c r="J53" s="98" t="s">
        <v>163</v>
      </c>
      <c r="K53" s="88" t="s">
        <v>168</v>
      </c>
      <c r="L53" s="143" t="s">
        <v>249</v>
      </c>
      <c r="M53" s="88" t="s">
        <v>234</v>
      </c>
      <c r="N53" s="100" t="s">
        <v>237</v>
      </c>
      <c r="O53" s="88" t="s">
        <v>276</v>
      </c>
      <c r="P53" s="87" t="str">
        <f>CONCATENATE(T_SDLog[[#This Row],[PGN]],"-",T_SDLog[[#This Row],[CN]],"-",T_SDLog[[#This Row],[DIC]],"-",T_SDLog[[#This Row],[LR]],"-",T_SDLog[[#This Row],[SSA]],"-",T_SDLog[[#This Row],[SQN]])</f>
        <v>MTC-23A25-Y108-L000-1399-15001</v>
      </c>
      <c r="Q53" s="140" t="s">
        <v>614</v>
      </c>
      <c r="R53" s="227"/>
      <c r="S53" s="88"/>
      <c r="T5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5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5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5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5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5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53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5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5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5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53" s="100" t="s">
        <v>698</v>
      </c>
      <c r="AE53" s="102">
        <v>45800</v>
      </c>
      <c r="AF53" s="100" t="s">
        <v>698</v>
      </c>
      <c r="AG53" s="22" t="s">
        <v>700</v>
      </c>
      <c r="AH53" s="89">
        <v>45860</v>
      </c>
      <c r="AI53" s="22" t="s">
        <v>700</v>
      </c>
      <c r="AJ53" s="100" t="s">
        <v>868</v>
      </c>
      <c r="AK53" s="89">
        <v>45870</v>
      </c>
      <c r="AL53" s="22"/>
      <c r="AM53" s="22" t="s">
        <v>22</v>
      </c>
      <c r="AN53" s="89"/>
      <c r="AO53" s="22" t="s">
        <v>22</v>
      </c>
      <c r="AP53" s="22"/>
      <c r="AQ53" s="89"/>
      <c r="AR53" s="22"/>
      <c r="AS53" s="22" t="s">
        <v>22</v>
      </c>
      <c r="AT53" s="89"/>
      <c r="AU53" s="22" t="s">
        <v>22</v>
      </c>
      <c r="AV53" s="93"/>
      <c r="AW53" s="89"/>
      <c r="AX53" s="22"/>
      <c r="AY53" s="22" t="s">
        <v>22</v>
      </c>
      <c r="AZ53" s="89"/>
      <c r="BA53" s="22" t="s">
        <v>22</v>
      </c>
      <c r="BB53" s="93"/>
      <c r="BC53" s="89"/>
      <c r="BD53" s="22"/>
      <c r="BE53" s="22" t="s">
        <v>22</v>
      </c>
      <c r="BF53" s="89"/>
      <c r="BG53" s="22" t="s">
        <v>22</v>
      </c>
      <c r="BH53" s="93"/>
      <c r="BI53" s="89"/>
      <c r="BJ53" s="22"/>
      <c r="BK53" s="22" t="s">
        <v>22</v>
      </c>
      <c r="BL53" s="89"/>
      <c r="BM53" s="22" t="s">
        <v>22</v>
      </c>
      <c r="BN53" s="22"/>
      <c r="BO53" s="89"/>
      <c r="BP53" s="22"/>
      <c r="BQ53" s="22" t="s">
        <v>22</v>
      </c>
      <c r="BR53" s="89"/>
      <c r="BS53" s="22" t="s">
        <v>22</v>
      </c>
      <c r="BT53" s="22"/>
      <c r="BU53" s="89"/>
      <c r="BV53" s="22"/>
      <c r="BW53" s="22" t="s">
        <v>22</v>
      </c>
      <c r="BX53" s="89"/>
      <c r="BY53" s="22" t="s">
        <v>22</v>
      </c>
    </row>
    <row r="54" spans="2:77" ht="12.75" x14ac:dyDescent="0.25">
      <c r="B54" s="88" t="str">
        <f>IF(T_SDLog[[#This Row],[BY2]]="UNDER REVIEW",$B$6-T_SDLog[[#This Row],[27]],"---")</f>
        <v>---</v>
      </c>
      <c r="C54" s="88" t="s">
        <v>650</v>
      </c>
      <c r="D54" s="88" t="s">
        <v>245</v>
      </c>
      <c r="E54" s="88" t="s">
        <v>246</v>
      </c>
      <c r="F54" s="88" t="s">
        <v>250</v>
      </c>
      <c r="G54" s="88" t="s">
        <v>644</v>
      </c>
      <c r="H54" s="88">
        <v>1399</v>
      </c>
      <c r="I54" s="88" t="s">
        <v>674</v>
      </c>
      <c r="J54" s="98" t="s">
        <v>163</v>
      </c>
      <c r="K54" s="88" t="s">
        <v>168</v>
      </c>
      <c r="L54" s="143" t="s">
        <v>249</v>
      </c>
      <c r="M54" s="88" t="s">
        <v>234</v>
      </c>
      <c r="N54" s="100" t="s">
        <v>237</v>
      </c>
      <c r="O54" s="88" t="s">
        <v>277</v>
      </c>
      <c r="P54" s="87" t="str">
        <f>CONCATENATE(T_SDLog[[#This Row],[PGN]],"-",T_SDLog[[#This Row],[CN]],"-",T_SDLog[[#This Row],[DIC]],"-",T_SDLog[[#This Row],[LR]],"-",T_SDLog[[#This Row],[SSA]],"-",T_SDLog[[#This Row],[SQN]])</f>
        <v>MTC-23A25-Y108-L000-1399-16001</v>
      </c>
      <c r="Q54" s="140" t="s">
        <v>615</v>
      </c>
      <c r="R54" s="227"/>
      <c r="S54" s="88"/>
      <c r="T5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5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5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5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5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5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54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5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5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5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54" s="100" t="s">
        <v>698</v>
      </c>
      <c r="AE54" s="102">
        <v>45800</v>
      </c>
      <c r="AF54" s="100" t="s">
        <v>698</v>
      </c>
      <c r="AG54" s="22" t="s">
        <v>700</v>
      </c>
      <c r="AH54" s="89">
        <v>45860</v>
      </c>
      <c r="AI54" s="22" t="s">
        <v>700</v>
      </c>
      <c r="AJ54" s="100" t="s">
        <v>868</v>
      </c>
      <c r="AK54" s="89">
        <v>45870</v>
      </c>
      <c r="AL54" s="22"/>
      <c r="AM54" s="22" t="s">
        <v>22</v>
      </c>
      <c r="AN54" s="89"/>
      <c r="AO54" s="22" t="s">
        <v>22</v>
      </c>
      <c r="AP54" s="22"/>
      <c r="AQ54" s="89"/>
      <c r="AR54" s="22"/>
      <c r="AS54" s="22" t="s">
        <v>22</v>
      </c>
      <c r="AT54" s="89"/>
      <c r="AU54" s="22" t="s">
        <v>22</v>
      </c>
      <c r="AV54" s="93"/>
      <c r="AW54" s="89"/>
      <c r="AX54" s="22"/>
      <c r="AY54" s="22" t="s">
        <v>22</v>
      </c>
      <c r="AZ54" s="89"/>
      <c r="BA54" s="22" t="s">
        <v>22</v>
      </c>
      <c r="BB54" s="93"/>
      <c r="BC54" s="89"/>
      <c r="BD54" s="22"/>
      <c r="BE54" s="22" t="s">
        <v>22</v>
      </c>
      <c r="BF54" s="89"/>
      <c r="BG54" s="22" t="s">
        <v>22</v>
      </c>
      <c r="BH54" s="93"/>
      <c r="BI54" s="89"/>
      <c r="BJ54" s="22"/>
      <c r="BK54" s="22" t="s">
        <v>22</v>
      </c>
      <c r="BL54" s="89"/>
      <c r="BM54" s="22" t="s">
        <v>22</v>
      </c>
      <c r="BN54" s="22"/>
      <c r="BO54" s="89"/>
      <c r="BP54" s="22"/>
      <c r="BQ54" s="22" t="s">
        <v>22</v>
      </c>
      <c r="BR54" s="89"/>
      <c r="BS54" s="22" t="s">
        <v>22</v>
      </c>
      <c r="BT54" s="22"/>
      <c r="BU54" s="89"/>
      <c r="BV54" s="22"/>
      <c r="BW54" s="22" t="s">
        <v>22</v>
      </c>
      <c r="BX54" s="89"/>
      <c r="BY54" s="22" t="s">
        <v>22</v>
      </c>
    </row>
    <row r="55" spans="2:77" ht="12.75" x14ac:dyDescent="0.25">
      <c r="B55" s="88" t="str">
        <f>IF(T_SDLog[[#This Row],[BY2]]="UNDER REVIEW",$B$6-T_SDLog[[#This Row],[27]],"---")</f>
        <v>---</v>
      </c>
      <c r="C55" s="88" t="s">
        <v>650</v>
      </c>
      <c r="D55" s="88" t="s">
        <v>245</v>
      </c>
      <c r="E55" s="88" t="s">
        <v>246</v>
      </c>
      <c r="F55" s="88" t="s">
        <v>250</v>
      </c>
      <c r="G55" s="88" t="s">
        <v>644</v>
      </c>
      <c r="H55" s="88">
        <v>1399</v>
      </c>
      <c r="I55" s="88" t="s">
        <v>675</v>
      </c>
      <c r="J55" s="98" t="s">
        <v>163</v>
      </c>
      <c r="K55" s="88" t="s">
        <v>168</v>
      </c>
      <c r="L55" s="143" t="s">
        <v>249</v>
      </c>
      <c r="M55" s="88" t="s">
        <v>234</v>
      </c>
      <c r="N55" s="100" t="s">
        <v>237</v>
      </c>
      <c r="O55" s="88" t="s">
        <v>278</v>
      </c>
      <c r="P55" s="87" t="str">
        <f>CONCATENATE(T_SDLog[[#This Row],[PGN]],"-",T_SDLog[[#This Row],[CN]],"-",T_SDLog[[#This Row],[DIC]],"-",T_SDLog[[#This Row],[LR]],"-",T_SDLog[[#This Row],[SSA]],"-",T_SDLog[[#This Row],[SQN]])</f>
        <v>MTC-23A25-Y108-L000-1399-17001</v>
      </c>
      <c r="Q55" s="140" t="s">
        <v>616</v>
      </c>
      <c r="R55" s="227"/>
      <c r="S55" s="88"/>
      <c r="T5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5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5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5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5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5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55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5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5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5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55" s="100" t="s">
        <v>698</v>
      </c>
      <c r="AE55" s="102">
        <v>45800</v>
      </c>
      <c r="AF55" s="100" t="s">
        <v>698</v>
      </c>
      <c r="AG55" s="22" t="s">
        <v>700</v>
      </c>
      <c r="AH55" s="89">
        <v>45860</v>
      </c>
      <c r="AI55" s="22" t="s">
        <v>700</v>
      </c>
      <c r="AJ55" s="100" t="s">
        <v>868</v>
      </c>
      <c r="AK55" s="89">
        <v>45870</v>
      </c>
      <c r="AL55" s="22"/>
      <c r="AM55" s="22" t="s">
        <v>22</v>
      </c>
      <c r="AN55" s="89"/>
      <c r="AO55" s="22" t="s">
        <v>22</v>
      </c>
      <c r="AP55" s="22"/>
      <c r="AQ55" s="89"/>
      <c r="AR55" s="22"/>
      <c r="AS55" s="22" t="s">
        <v>22</v>
      </c>
      <c r="AT55" s="89"/>
      <c r="AU55" s="22" t="s">
        <v>22</v>
      </c>
      <c r="AV55" s="93"/>
      <c r="AW55" s="89"/>
      <c r="AX55" s="22"/>
      <c r="AY55" s="22" t="s">
        <v>22</v>
      </c>
      <c r="AZ55" s="89"/>
      <c r="BA55" s="22" t="s">
        <v>22</v>
      </c>
      <c r="BB55" s="93"/>
      <c r="BC55" s="89"/>
      <c r="BD55" s="22"/>
      <c r="BE55" s="22" t="s">
        <v>22</v>
      </c>
      <c r="BF55" s="89"/>
      <c r="BG55" s="22" t="s">
        <v>22</v>
      </c>
      <c r="BH55" s="93"/>
      <c r="BI55" s="89"/>
      <c r="BJ55" s="22"/>
      <c r="BK55" s="22" t="s">
        <v>22</v>
      </c>
      <c r="BL55" s="89"/>
      <c r="BM55" s="22" t="s">
        <v>22</v>
      </c>
      <c r="BN55" s="22"/>
      <c r="BO55" s="89"/>
      <c r="BP55" s="22"/>
      <c r="BQ55" s="22" t="s">
        <v>22</v>
      </c>
      <c r="BR55" s="89"/>
      <c r="BS55" s="22" t="s">
        <v>22</v>
      </c>
      <c r="BT55" s="22"/>
      <c r="BU55" s="89"/>
      <c r="BV55" s="22"/>
      <c r="BW55" s="22" t="s">
        <v>22</v>
      </c>
      <c r="BX55" s="89"/>
      <c r="BY55" s="22" t="s">
        <v>22</v>
      </c>
    </row>
    <row r="56" spans="2:77" ht="12.75" x14ac:dyDescent="0.25">
      <c r="B56" s="88" t="str">
        <f>IF(T_SDLog[[#This Row],[BY2]]="UNDER REVIEW",$B$6-T_SDLog[[#This Row],[27]],"---")</f>
        <v>---</v>
      </c>
      <c r="C56" s="88" t="s">
        <v>650</v>
      </c>
      <c r="D56" s="88" t="s">
        <v>245</v>
      </c>
      <c r="E56" s="88" t="s">
        <v>246</v>
      </c>
      <c r="F56" s="88" t="s">
        <v>250</v>
      </c>
      <c r="G56" s="88" t="s">
        <v>644</v>
      </c>
      <c r="H56" s="88">
        <v>1399</v>
      </c>
      <c r="I56" s="88" t="s">
        <v>676</v>
      </c>
      <c r="J56" s="98" t="s">
        <v>163</v>
      </c>
      <c r="K56" s="88" t="s">
        <v>168</v>
      </c>
      <c r="L56" s="143" t="s">
        <v>249</v>
      </c>
      <c r="M56" s="88" t="s">
        <v>234</v>
      </c>
      <c r="N56" s="100" t="s">
        <v>237</v>
      </c>
      <c r="O56" s="88" t="s">
        <v>279</v>
      </c>
      <c r="P56" s="87" t="str">
        <f>CONCATENATE(T_SDLog[[#This Row],[PGN]],"-",T_SDLog[[#This Row],[CN]],"-",T_SDLog[[#This Row],[DIC]],"-",T_SDLog[[#This Row],[LR]],"-",T_SDLog[[#This Row],[SSA]],"-",T_SDLog[[#This Row],[SQN]])</f>
        <v>MTC-23A25-Y108-L000-1399-18001</v>
      </c>
      <c r="Q56" s="140" t="s">
        <v>617</v>
      </c>
      <c r="R56" s="227"/>
      <c r="S56" s="88"/>
      <c r="T5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5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5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5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5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SDS-23A25-Y100-0003-01</v>
      </c>
      <c r="Y5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56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5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SDS-23A25-Y100-0003-00</v>
      </c>
      <c r="AB5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5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56" s="100" t="s">
        <v>698</v>
      </c>
      <c r="AE56" s="102">
        <v>45800</v>
      </c>
      <c r="AF56" s="100" t="s">
        <v>698</v>
      </c>
      <c r="AG56" s="22" t="s">
        <v>700</v>
      </c>
      <c r="AH56" s="89">
        <v>45860</v>
      </c>
      <c r="AI56" s="22" t="s">
        <v>700</v>
      </c>
      <c r="AJ56" s="100" t="s">
        <v>868</v>
      </c>
      <c r="AK56" s="89">
        <v>45870</v>
      </c>
      <c r="AL56" s="22"/>
      <c r="AM56" s="22" t="s">
        <v>22</v>
      </c>
      <c r="AN56" s="89"/>
      <c r="AO56" s="22" t="s">
        <v>22</v>
      </c>
      <c r="AP56" s="22"/>
      <c r="AQ56" s="89"/>
      <c r="AR56" s="22"/>
      <c r="AS56" s="22" t="s">
        <v>22</v>
      </c>
      <c r="AT56" s="89"/>
      <c r="AU56" s="22" t="s">
        <v>22</v>
      </c>
      <c r="AV56" s="93"/>
      <c r="AW56" s="89"/>
      <c r="AX56" s="22"/>
      <c r="AY56" s="22" t="s">
        <v>22</v>
      </c>
      <c r="AZ56" s="89"/>
      <c r="BA56" s="22" t="s">
        <v>22</v>
      </c>
      <c r="BB56" s="93"/>
      <c r="BC56" s="89"/>
      <c r="BD56" s="22"/>
      <c r="BE56" s="22" t="s">
        <v>22</v>
      </c>
      <c r="BF56" s="89"/>
      <c r="BG56" s="22" t="s">
        <v>22</v>
      </c>
      <c r="BH56" s="93"/>
      <c r="BI56" s="89"/>
      <c r="BJ56" s="22"/>
      <c r="BK56" s="22" t="s">
        <v>22</v>
      </c>
      <c r="BL56" s="89"/>
      <c r="BM56" s="22" t="s">
        <v>22</v>
      </c>
      <c r="BN56" s="22"/>
      <c r="BO56" s="89"/>
      <c r="BP56" s="22"/>
      <c r="BQ56" s="22" t="s">
        <v>22</v>
      </c>
      <c r="BR56" s="89"/>
      <c r="BS56" s="22" t="s">
        <v>22</v>
      </c>
      <c r="BT56" s="22"/>
      <c r="BU56" s="89"/>
      <c r="BV56" s="22"/>
      <c r="BW56" s="22" t="s">
        <v>22</v>
      </c>
      <c r="BX56" s="89"/>
      <c r="BY56" s="22" t="s">
        <v>22</v>
      </c>
    </row>
    <row r="57" spans="2:77" ht="12.75" x14ac:dyDescent="0.25">
      <c r="B57" s="88" t="str">
        <f>IF(T_SDLog[[#This Row],[BY2]]="UNDER REVIEW",$B$6-T_SDLog[[#This Row],[27]],"---")</f>
        <v>---</v>
      </c>
      <c r="C57" s="88" t="s">
        <v>650</v>
      </c>
      <c r="D57" s="88" t="s">
        <v>245</v>
      </c>
      <c r="E57" s="88" t="s">
        <v>246</v>
      </c>
      <c r="F57" s="88" t="s">
        <v>250</v>
      </c>
      <c r="G57" s="88" t="s">
        <v>645</v>
      </c>
      <c r="H57" s="88">
        <v>1399</v>
      </c>
      <c r="I57" s="88" t="s">
        <v>172</v>
      </c>
      <c r="J57" s="98" t="s">
        <v>163</v>
      </c>
      <c r="K57" s="88" t="s">
        <v>168</v>
      </c>
      <c r="L57" s="143" t="s">
        <v>248</v>
      </c>
      <c r="M57" s="88" t="s">
        <v>234</v>
      </c>
      <c r="N57" s="100" t="s">
        <v>237</v>
      </c>
      <c r="O57" s="88" t="s">
        <v>280</v>
      </c>
      <c r="P57" s="87" t="str">
        <f>CONCATENATE(T_SDLog[[#This Row],[PGN]],"-",T_SDLog[[#This Row],[CN]],"-",T_SDLog[[#This Row],[DIC]],"-",T_SDLog[[#This Row],[LR]],"-",T_SDLog[[#This Row],[SSA]],"-",T_SDLog[[#This Row],[SQN]])</f>
        <v>MTC-23A25-Y108-L001-1399-00001</v>
      </c>
      <c r="Q57" s="140" t="s">
        <v>618</v>
      </c>
      <c r="R57" s="227">
        <v>45850</v>
      </c>
      <c r="S57" s="88"/>
      <c r="T5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5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5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5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5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SDS-23A25-Y100-0132-01</v>
      </c>
      <c r="Y5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57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5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SDS-23A25-Y100-0132-00</v>
      </c>
      <c r="AB5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5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57" s="22" t="s">
        <v>768</v>
      </c>
      <c r="AE57" s="97">
        <v>45853</v>
      </c>
      <c r="AF57" s="88" t="s">
        <v>800</v>
      </c>
      <c r="AG57" s="22" t="s">
        <v>700</v>
      </c>
      <c r="AH57" s="89">
        <v>45860</v>
      </c>
      <c r="AI57" s="22" t="s">
        <v>700</v>
      </c>
      <c r="AJ57" s="88" t="s">
        <v>839</v>
      </c>
      <c r="AK57" s="89">
        <v>45869</v>
      </c>
      <c r="AL57" s="22"/>
      <c r="AM57" s="22" t="s">
        <v>22</v>
      </c>
      <c r="AN57" s="89"/>
      <c r="AO57" s="22" t="s">
        <v>22</v>
      </c>
      <c r="AP57" s="22"/>
      <c r="AQ57" s="89"/>
      <c r="AR57" s="22"/>
      <c r="AS57" s="22" t="s">
        <v>22</v>
      </c>
      <c r="AT57" s="89"/>
      <c r="AU57" s="22" t="s">
        <v>22</v>
      </c>
      <c r="AV57" s="93"/>
      <c r="AW57" s="89"/>
      <c r="AX57" s="22"/>
      <c r="AY57" s="22" t="s">
        <v>22</v>
      </c>
      <c r="AZ57" s="89"/>
      <c r="BA57" s="22" t="s">
        <v>22</v>
      </c>
      <c r="BB57" s="93"/>
      <c r="BC57" s="89"/>
      <c r="BD57" s="22"/>
      <c r="BE57" s="22" t="s">
        <v>22</v>
      </c>
      <c r="BF57" s="89"/>
      <c r="BG57" s="22" t="s">
        <v>22</v>
      </c>
      <c r="BH57" s="93"/>
      <c r="BI57" s="89"/>
      <c r="BJ57" s="22"/>
      <c r="BK57" s="22" t="s">
        <v>22</v>
      </c>
      <c r="BL57" s="89"/>
      <c r="BM57" s="22" t="s">
        <v>22</v>
      </c>
      <c r="BN57" s="22"/>
      <c r="BO57" s="89"/>
      <c r="BP57" s="22"/>
      <c r="BQ57" s="22" t="s">
        <v>22</v>
      </c>
      <c r="BR57" s="89"/>
      <c r="BS57" s="22" t="s">
        <v>22</v>
      </c>
      <c r="BT57" s="22"/>
      <c r="BU57" s="89"/>
      <c r="BV57" s="22"/>
      <c r="BW57" s="22" t="s">
        <v>22</v>
      </c>
      <c r="BX57" s="89"/>
      <c r="BY57" s="22" t="s">
        <v>22</v>
      </c>
    </row>
    <row r="58" spans="2:77" ht="12.75" x14ac:dyDescent="0.25">
      <c r="B58" s="88" t="str">
        <f>IF(T_SDLog[[#This Row],[BY2]]="UNDER REVIEW",$B$6-T_SDLog[[#This Row],[27]],"---")</f>
        <v>---</v>
      </c>
      <c r="C58" s="88" t="s">
        <v>650</v>
      </c>
      <c r="D58" s="88" t="s">
        <v>245</v>
      </c>
      <c r="E58" s="88" t="s">
        <v>246</v>
      </c>
      <c r="F58" s="88" t="s">
        <v>250</v>
      </c>
      <c r="G58" s="88" t="s">
        <v>645</v>
      </c>
      <c r="H58" s="88">
        <v>1399</v>
      </c>
      <c r="I58" s="88" t="s">
        <v>661</v>
      </c>
      <c r="J58" s="98" t="s">
        <v>163</v>
      </c>
      <c r="K58" s="88" t="s">
        <v>168</v>
      </c>
      <c r="L58" s="143" t="s">
        <v>249</v>
      </c>
      <c r="M58" s="88" t="s">
        <v>234</v>
      </c>
      <c r="N58" s="100" t="s">
        <v>237</v>
      </c>
      <c r="O58" s="88" t="s">
        <v>281</v>
      </c>
      <c r="P58" s="87" t="str">
        <f>CONCATENATE(T_SDLog[[#This Row],[PGN]],"-",T_SDLog[[#This Row],[CN]],"-",T_SDLog[[#This Row],[DIC]],"-",T_SDLog[[#This Row],[LR]],"-",T_SDLog[[#This Row],[SSA]],"-",T_SDLog[[#This Row],[SQN]])</f>
        <v>MTC-23A25-Y108-L001-1399-05001</v>
      </c>
      <c r="Q58" s="140" t="s">
        <v>619</v>
      </c>
      <c r="R58" s="227">
        <v>45850</v>
      </c>
      <c r="S58" s="88"/>
      <c r="T5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5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5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5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5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SDS-23A25-Y100-0132-01</v>
      </c>
      <c r="Y5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58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5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SDS-23A25-Y100-0132-00</v>
      </c>
      <c r="AB5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5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58" s="22" t="s">
        <v>768</v>
      </c>
      <c r="AE58" s="97">
        <v>45853</v>
      </c>
      <c r="AF58" s="88" t="s">
        <v>800</v>
      </c>
      <c r="AG58" s="22" t="s">
        <v>700</v>
      </c>
      <c r="AH58" s="89">
        <v>45860</v>
      </c>
      <c r="AI58" s="22" t="s">
        <v>700</v>
      </c>
      <c r="AJ58" s="88" t="s">
        <v>839</v>
      </c>
      <c r="AK58" s="89">
        <v>45869</v>
      </c>
      <c r="AL58" s="22"/>
      <c r="AM58" s="22" t="s">
        <v>22</v>
      </c>
      <c r="AN58" s="89"/>
      <c r="AO58" s="22" t="s">
        <v>22</v>
      </c>
      <c r="AP58" s="22"/>
      <c r="AQ58" s="89"/>
      <c r="AR58" s="22"/>
      <c r="AS58" s="22" t="s">
        <v>22</v>
      </c>
      <c r="AT58" s="89"/>
      <c r="AU58" s="22" t="s">
        <v>22</v>
      </c>
      <c r="AV58" s="93"/>
      <c r="AW58" s="89"/>
      <c r="AX58" s="22"/>
      <c r="AY58" s="22" t="s">
        <v>22</v>
      </c>
      <c r="AZ58" s="89"/>
      <c r="BA58" s="22" t="s">
        <v>22</v>
      </c>
      <c r="BB58" s="93"/>
      <c r="BC58" s="89"/>
      <c r="BD58" s="22"/>
      <c r="BE58" s="22" t="s">
        <v>22</v>
      </c>
      <c r="BF58" s="89"/>
      <c r="BG58" s="22" t="s">
        <v>22</v>
      </c>
      <c r="BH58" s="93"/>
      <c r="BI58" s="89"/>
      <c r="BJ58" s="22"/>
      <c r="BK58" s="22" t="s">
        <v>22</v>
      </c>
      <c r="BL58" s="89"/>
      <c r="BM58" s="22" t="s">
        <v>22</v>
      </c>
      <c r="BN58" s="22"/>
      <c r="BO58" s="89"/>
      <c r="BP58" s="22"/>
      <c r="BQ58" s="22" t="s">
        <v>22</v>
      </c>
      <c r="BR58" s="89"/>
      <c r="BS58" s="22" t="s">
        <v>22</v>
      </c>
      <c r="BT58" s="22"/>
      <c r="BU58" s="89"/>
      <c r="BV58" s="22"/>
      <c r="BW58" s="22" t="s">
        <v>22</v>
      </c>
      <c r="BX58" s="89"/>
      <c r="BY58" s="22" t="s">
        <v>22</v>
      </c>
    </row>
    <row r="59" spans="2:77" ht="12.75" x14ac:dyDescent="0.25">
      <c r="B59" s="88" t="str">
        <f>IF(T_SDLog[[#This Row],[BY2]]="UNDER REVIEW",$B$6-T_SDLog[[#This Row],[27]],"---")</f>
        <v>---</v>
      </c>
      <c r="C59" s="88" t="s">
        <v>650</v>
      </c>
      <c r="D59" s="88" t="s">
        <v>245</v>
      </c>
      <c r="E59" s="88" t="s">
        <v>246</v>
      </c>
      <c r="F59" s="88" t="s">
        <v>250</v>
      </c>
      <c r="G59" s="88" t="s">
        <v>645</v>
      </c>
      <c r="H59" s="88">
        <v>1399</v>
      </c>
      <c r="I59" s="88" t="s">
        <v>676</v>
      </c>
      <c r="J59" s="222"/>
      <c r="K59" s="88" t="s">
        <v>168</v>
      </c>
      <c r="L59" s="143" t="s">
        <v>249</v>
      </c>
      <c r="M59" s="88" t="s">
        <v>234</v>
      </c>
      <c r="N59" s="100" t="s">
        <v>237</v>
      </c>
      <c r="O59" s="223"/>
      <c r="P59" s="87" t="str">
        <f>CONCATENATE(T_SDLog[[#This Row],[PGN]],"-",T_SDLog[[#This Row],[CN]],"-",T_SDLog[[#This Row],[DIC]],"-",T_SDLog[[#This Row],[LR]],"-",T_SDLog[[#This Row],[SSA]],"-",T_SDLog[[#This Row],[SQN]])</f>
        <v>MTC-23A25-Y108-L001-1399-18001</v>
      </c>
      <c r="Q59" s="140" t="s">
        <v>760</v>
      </c>
      <c r="R59" s="227">
        <v>45850</v>
      </c>
      <c r="S59" s="224"/>
      <c r="T5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5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5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5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5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SDS-23A25-Y100-0132-01</v>
      </c>
      <c r="Y5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59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5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SDS-23A25-Y100-0132-00</v>
      </c>
      <c r="AB5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5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59" s="22" t="s">
        <v>768</v>
      </c>
      <c r="AE59" s="97">
        <v>45853</v>
      </c>
      <c r="AF59" s="88" t="s">
        <v>800</v>
      </c>
      <c r="AG59" s="22" t="s">
        <v>700</v>
      </c>
      <c r="AH59" s="89">
        <v>45860</v>
      </c>
      <c r="AI59" s="22" t="s">
        <v>700</v>
      </c>
      <c r="AJ59" s="88" t="s">
        <v>839</v>
      </c>
      <c r="AK59" s="89">
        <v>45869</v>
      </c>
      <c r="AL59" s="22"/>
      <c r="AM59" s="22" t="s">
        <v>22</v>
      </c>
      <c r="AN59" s="89"/>
      <c r="AO59" s="22" t="s">
        <v>22</v>
      </c>
      <c r="AP59" s="22"/>
      <c r="AQ59" s="89"/>
      <c r="AR59" s="22"/>
      <c r="AS59" s="22" t="s">
        <v>22</v>
      </c>
      <c r="AT59" s="89"/>
      <c r="AU59" s="22" t="s">
        <v>22</v>
      </c>
      <c r="AV59" s="93"/>
      <c r="AW59" s="89"/>
      <c r="AX59" s="22"/>
      <c r="AY59" s="22" t="s">
        <v>22</v>
      </c>
      <c r="AZ59" s="89"/>
      <c r="BA59" s="22" t="s">
        <v>22</v>
      </c>
      <c r="BB59" s="93"/>
      <c r="BC59" s="89"/>
      <c r="BD59" s="22"/>
      <c r="BE59" s="22" t="s">
        <v>22</v>
      </c>
      <c r="BF59" s="89"/>
      <c r="BG59" s="22" t="s">
        <v>22</v>
      </c>
      <c r="BH59" s="93"/>
      <c r="BI59" s="89"/>
      <c r="BJ59" s="22"/>
      <c r="BK59" s="22" t="s">
        <v>22</v>
      </c>
      <c r="BL59" s="89"/>
      <c r="BM59" s="22" t="s">
        <v>22</v>
      </c>
      <c r="BN59" s="22"/>
      <c r="BO59" s="89"/>
      <c r="BP59" s="22"/>
      <c r="BQ59" s="22" t="s">
        <v>22</v>
      </c>
      <c r="BR59" s="89"/>
      <c r="BS59" s="22" t="s">
        <v>22</v>
      </c>
      <c r="BT59" s="22"/>
      <c r="BU59" s="89"/>
      <c r="BV59" s="22"/>
      <c r="BW59" s="22" t="s">
        <v>22</v>
      </c>
      <c r="BX59" s="89"/>
      <c r="BY59" s="22" t="s">
        <v>22</v>
      </c>
    </row>
    <row r="60" spans="2:77" ht="12.75" x14ac:dyDescent="0.25">
      <c r="B60" s="88" t="str">
        <f>IF(T_SDLog[[#This Row],[BY2]]="UNDER REVIEW",$B$6-T_SDLog[[#This Row],[27]],"---")</f>
        <v>---</v>
      </c>
      <c r="C60" s="88" t="s">
        <v>650</v>
      </c>
      <c r="D60" s="88" t="s">
        <v>245</v>
      </c>
      <c r="E60" s="88" t="s">
        <v>246</v>
      </c>
      <c r="F60" s="88" t="s">
        <v>250</v>
      </c>
      <c r="G60" s="88" t="s">
        <v>646</v>
      </c>
      <c r="H60" s="88">
        <v>1399</v>
      </c>
      <c r="I60" s="88" t="s">
        <v>172</v>
      </c>
      <c r="J60" s="98" t="s">
        <v>163</v>
      </c>
      <c r="K60" s="88" t="s">
        <v>168</v>
      </c>
      <c r="L60" s="143" t="s">
        <v>248</v>
      </c>
      <c r="M60" s="88" t="s">
        <v>234</v>
      </c>
      <c r="N60" s="100" t="s">
        <v>237</v>
      </c>
      <c r="O60" s="88" t="s">
        <v>282</v>
      </c>
      <c r="P60" s="87" t="str">
        <f>CONCATENATE(T_SDLog[[#This Row],[PGN]],"-",T_SDLog[[#This Row],[CN]],"-",T_SDLog[[#This Row],[DIC]],"-",T_SDLog[[#This Row],[LR]],"-",T_SDLog[[#This Row],[SSA]],"-",T_SDLog[[#This Row],[SQN]])</f>
        <v>MTC-23A25-Y108-L002-1399-00001</v>
      </c>
      <c r="Q60" s="140" t="s">
        <v>620</v>
      </c>
      <c r="R60" s="227">
        <v>45850</v>
      </c>
      <c r="S60" s="88"/>
      <c r="T6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6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6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6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6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SDS-23A25-Y100-0133-01</v>
      </c>
      <c r="Y6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60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6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SDS-23A25-Y100-0133-00</v>
      </c>
      <c r="AB6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6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60" s="22" t="s">
        <v>769</v>
      </c>
      <c r="AE60" s="225">
        <v>45853</v>
      </c>
      <c r="AF60" s="88" t="s">
        <v>807</v>
      </c>
      <c r="AG60" s="22" t="s">
        <v>700</v>
      </c>
      <c r="AH60" s="89">
        <v>45861</v>
      </c>
      <c r="AI60" s="22" t="s">
        <v>700</v>
      </c>
      <c r="AJ60" s="88" t="s">
        <v>840</v>
      </c>
      <c r="AK60" s="89">
        <v>45869</v>
      </c>
      <c r="AL60" s="22"/>
      <c r="AM60" s="22" t="s">
        <v>22</v>
      </c>
      <c r="AN60" s="89"/>
      <c r="AO60" s="22" t="s">
        <v>22</v>
      </c>
      <c r="AP60" s="22"/>
      <c r="AQ60" s="89"/>
      <c r="AR60" s="22"/>
      <c r="AS60" s="22" t="s">
        <v>22</v>
      </c>
      <c r="AT60" s="89"/>
      <c r="AU60" s="22" t="s">
        <v>22</v>
      </c>
      <c r="AV60" s="93"/>
      <c r="AW60" s="89"/>
      <c r="AX60" s="22"/>
      <c r="AY60" s="22" t="s">
        <v>22</v>
      </c>
      <c r="AZ60" s="89"/>
      <c r="BA60" s="22" t="s">
        <v>22</v>
      </c>
      <c r="BB60" s="93"/>
      <c r="BC60" s="89"/>
      <c r="BD60" s="22"/>
      <c r="BE60" s="22" t="s">
        <v>22</v>
      </c>
      <c r="BF60" s="89"/>
      <c r="BG60" s="22" t="s">
        <v>22</v>
      </c>
      <c r="BH60" s="93"/>
      <c r="BI60" s="89"/>
      <c r="BJ60" s="22"/>
      <c r="BK60" s="22" t="s">
        <v>22</v>
      </c>
      <c r="BL60" s="89"/>
      <c r="BM60" s="22" t="s">
        <v>22</v>
      </c>
      <c r="BN60" s="22"/>
      <c r="BO60" s="89"/>
      <c r="BP60" s="22"/>
      <c r="BQ60" s="22" t="s">
        <v>22</v>
      </c>
      <c r="BR60" s="89"/>
      <c r="BS60" s="22" t="s">
        <v>22</v>
      </c>
      <c r="BT60" s="22"/>
      <c r="BU60" s="89"/>
      <c r="BV60" s="22"/>
      <c r="BW60" s="22" t="s">
        <v>22</v>
      </c>
      <c r="BX60" s="89"/>
      <c r="BY60" s="22" t="s">
        <v>22</v>
      </c>
    </row>
    <row r="61" spans="2:77" ht="12.75" x14ac:dyDescent="0.25">
      <c r="B61" s="88" t="str">
        <f>IF(T_SDLog[[#This Row],[BY2]]="UNDER REVIEW",$B$6-T_SDLog[[#This Row],[27]],"---")</f>
        <v>---</v>
      </c>
      <c r="C61" s="88" t="s">
        <v>650</v>
      </c>
      <c r="D61" s="88" t="s">
        <v>245</v>
      </c>
      <c r="E61" s="88" t="s">
        <v>246</v>
      </c>
      <c r="F61" s="88" t="s">
        <v>250</v>
      </c>
      <c r="G61" s="88" t="s">
        <v>646</v>
      </c>
      <c r="H61" s="88">
        <v>1399</v>
      </c>
      <c r="I61" s="88" t="s">
        <v>659</v>
      </c>
      <c r="J61" s="98" t="s">
        <v>163</v>
      </c>
      <c r="K61" s="88" t="s">
        <v>168</v>
      </c>
      <c r="L61" s="143" t="s">
        <v>249</v>
      </c>
      <c r="M61" s="88" t="s">
        <v>234</v>
      </c>
      <c r="N61" s="100" t="s">
        <v>237</v>
      </c>
      <c r="O61" s="88" t="s">
        <v>283</v>
      </c>
      <c r="P61" s="87" t="str">
        <f>CONCATENATE(T_SDLog[[#This Row],[PGN]],"-",T_SDLog[[#This Row],[CN]],"-",T_SDLog[[#This Row],[DIC]],"-",T_SDLog[[#This Row],[LR]],"-",T_SDLog[[#This Row],[SSA]],"-",T_SDLog[[#This Row],[SQN]])</f>
        <v>MTC-23A25-Y108-L002-1399-03001</v>
      </c>
      <c r="Q61" s="140" t="s">
        <v>621</v>
      </c>
      <c r="R61" s="227">
        <v>45850</v>
      </c>
      <c r="S61" s="88"/>
      <c r="T6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6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6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6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6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SDS-23A25-Y100-0133-01</v>
      </c>
      <c r="Y6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61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6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SDS-23A25-Y100-0133-00</v>
      </c>
      <c r="AB6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6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61" s="22" t="s">
        <v>769</v>
      </c>
      <c r="AE61" s="225">
        <v>45853</v>
      </c>
      <c r="AF61" s="88" t="s">
        <v>807</v>
      </c>
      <c r="AG61" s="22" t="s">
        <v>700</v>
      </c>
      <c r="AH61" s="89">
        <v>45861</v>
      </c>
      <c r="AI61" s="22" t="s">
        <v>700</v>
      </c>
      <c r="AJ61" s="88" t="s">
        <v>840</v>
      </c>
      <c r="AK61" s="89">
        <v>45869</v>
      </c>
      <c r="AL61" s="22"/>
      <c r="AM61" s="22" t="s">
        <v>22</v>
      </c>
      <c r="AN61" s="89"/>
      <c r="AO61" s="22" t="s">
        <v>22</v>
      </c>
      <c r="AP61" s="22"/>
      <c r="AQ61" s="89"/>
      <c r="AR61" s="22"/>
      <c r="AS61" s="22" t="s">
        <v>22</v>
      </c>
      <c r="AT61" s="89"/>
      <c r="AU61" s="22" t="s">
        <v>22</v>
      </c>
      <c r="AV61" s="93"/>
      <c r="AW61" s="89"/>
      <c r="AX61" s="22"/>
      <c r="AY61" s="22" t="s">
        <v>22</v>
      </c>
      <c r="AZ61" s="89"/>
      <c r="BA61" s="22" t="s">
        <v>22</v>
      </c>
      <c r="BB61" s="93"/>
      <c r="BC61" s="89"/>
      <c r="BD61" s="22"/>
      <c r="BE61" s="22" t="s">
        <v>22</v>
      </c>
      <c r="BF61" s="89"/>
      <c r="BG61" s="22" t="s">
        <v>22</v>
      </c>
      <c r="BH61" s="93"/>
      <c r="BI61" s="89"/>
      <c r="BJ61" s="22"/>
      <c r="BK61" s="22" t="s">
        <v>22</v>
      </c>
      <c r="BL61" s="89"/>
      <c r="BM61" s="22" t="s">
        <v>22</v>
      </c>
      <c r="BN61" s="22"/>
      <c r="BO61" s="89"/>
      <c r="BP61" s="22"/>
      <c r="BQ61" s="22" t="s">
        <v>22</v>
      </c>
      <c r="BR61" s="89"/>
      <c r="BS61" s="22" t="s">
        <v>22</v>
      </c>
      <c r="BT61" s="22"/>
      <c r="BU61" s="89"/>
      <c r="BV61" s="22"/>
      <c r="BW61" s="22" t="s">
        <v>22</v>
      </c>
      <c r="BX61" s="89"/>
      <c r="BY61" s="22" t="s">
        <v>22</v>
      </c>
    </row>
    <row r="62" spans="2:77" ht="12.75" x14ac:dyDescent="0.25">
      <c r="B62" s="88" t="str">
        <f>IF(T_SDLog[[#This Row],[BY2]]="UNDER REVIEW",$B$6-T_SDLog[[#This Row],[27]],"---")</f>
        <v>---</v>
      </c>
      <c r="C62" s="88" t="s">
        <v>650</v>
      </c>
      <c r="D62" s="88" t="s">
        <v>245</v>
      </c>
      <c r="E62" s="88" t="s">
        <v>246</v>
      </c>
      <c r="F62" s="88" t="s">
        <v>250</v>
      </c>
      <c r="G62" s="88" t="s">
        <v>646</v>
      </c>
      <c r="H62" s="88">
        <v>1399</v>
      </c>
      <c r="I62" s="88" t="s">
        <v>660</v>
      </c>
      <c r="J62" s="98" t="s">
        <v>163</v>
      </c>
      <c r="K62" s="88" t="s">
        <v>168</v>
      </c>
      <c r="L62" s="143" t="s">
        <v>249</v>
      </c>
      <c r="M62" s="88" t="s">
        <v>234</v>
      </c>
      <c r="N62" s="100" t="s">
        <v>237</v>
      </c>
      <c r="O62" s="88" t="s">
        <v>284</v>
      </c>
      <c r="P62" s="87" t="str">
        <f>CONCATENATE(T_SDLog[[#This Row],[PGN]],"-",T_SDLog[[#This Row],[CN]],"-",T_SDLog[[#This Row],[DIC]],"-",T_SDLog[[#This Row],[LR]],"-",T_SDLog[[#This Row],[SSA]],"-",T_SDLog[[#This Row],[SQN]])</f>
        <v>MTC-23A25-Y108-L002-1399-04001</v>
      </c>
      <c r="Q62" s="140" t="s">
        <v>622</v>
      </c>
      <c r="R62" s="227">
        <v>45850</v>
      </c>
      <c r="S62" s="88"/>
      <c r="T6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6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6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6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6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SDS-23A25-Y100-0133-01</v>
      </c>
      <c r="Y6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62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6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SDS-23A25-Y100-0133-00</v>
      </c>
      <c r="AB6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6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62" s="22" t="s">
        <v>769</v>
      </c>
      <c r="AE62" s="225">
        <v>45853</v>
      </c>
      <c r="AF62" s="88" t="s">
        <v>807</v>
      </c>
      <c r="AG62" s="22" t="s">
        <v>700</v>
      </c>
      <c r="AH62" s="89">
        <v>45861</v>
      </c>
      <c r="AI62" s="22" t="s">
        <v>700</v>
      </c>
      <c r="AJ62" s="88" t="s">
        <v>840</v>
      </c>
      <c r="AK62" s="89">
        <v>45869</v>
      </c>
      <c r="AL62" s="22"/>
      <c r="AM62" s="22" t="s">
        <v>22</v>
      </c>
      <c r="AN62" s="89"/>
      <c r="AO62" s="22" t="s">
        <v>22</v>
      </c>
      <c r="AP62" s="22"/>
      <c r="AQ62" s="89"/>
      <c r="AR62" s="22"/>
      <c r="AS62" s="22" t="s">
        <v>22</v>
      </c>
      <c r="AT62" s="89"/>
      <c r="AU62" s="22" t="s">
        <v>22</v>
      </c>
      <c r="AV62" s="93"/>
      <c r="AW62" s="89"/>
      <c r="AX62" s="22"/>
      <c r="AY62" s="22" t="s">
        <v>22</v>
      </c>
      <c r="AZ62" s="89"/>
      <c r="BA62" s="22" t="s">
        <v>22</v>
      </c>
      <c r="BB62" s="93"/>
      <c r="BC62" s="89"/>
      <c r="BD62" s="22"/>
      <c r="BE62" s="22" t="s">
        <v>22</v>
      </c>
      <c r="BF62" s="89"/>
      <c r="BG62" s="22" t="s">
        <v>22</v>
      </c>
      <c r="BH62" s="93"/>
      <c r="BI62" s="89"/>
      <c r="BJ62" s="22"/>
      <c r="BK62" s="22" t="s">
        <v>22</v>
      </c>
      <c r="BL62" s="89"/>
      <c r="BM62" s="22" t="s">
        <v>22</v>
      </c>
      <c r="BN62" s="22"/>
      <c r="BO62" s="89"/>
      <c r="BP62" s="22"/>
      <c r="BQ62" s="22" t="s">
        <v>22</v>
      </c>
      <c r="BR62" s="89"/>
      <c r="BS62" s="22" t="s">
        <v>22</v>
      </c>
      <c r="BT62" s="22"/>
      <c r="BU62" s="89"/>
      <c r="BV62" s="22"/>
      <c r="BW62" s="22" t="s">
        <v>22</v>
      </c>
      <c r="BX62" s="89"/>
      <c r="BY62" s="22" t="s">
        <v>22</v>
      </c>
    </row>
    <row r="63" spans="2:77" ht="12.75" x14ac:dyDescent="0.25">
      <c r="B63" s="88" t="str">
        <f>IF(T_SDLog[[#This Row],[BY2]]="UNDER REVIEW",$B$6-T_SDLog[[#This Row],[27]],"---")</f>
        <v>---</v>
      </c>
      <c r="C63" s="88" t="s">
        <v>650</v>
      </c>
      <c r="D63" s="88" t="s">
        <v>245</v>
      </c>
      <c r="E63" s="88" t="s">
        <v>246</v>
      </c>
      <c r="F63" s="88" t="s">
        <v>250</v>
      </c>
      <c r="G63" s="88" t="s">
        <v>646</v>
      </c>
      <c r="H63" s="88">
        <v>1399</v>
      </c>
      <c r="I63" s="88" t="s">
        <v>661</v>
      </c>
      <c r="J63" s="98" t="s">
        <v>163</v>
      </c>
      <c r="K63" s="88" t="s">
        <v>168</v>
      </c>
      <c r="L63" s="143" t="s">
        <v>249</v>
      </c>
      <c r="M63" s="88" t="s">
        <v>234</v>
      </c>
      <c r="N63" s="100" t="s">
        <v>237</v>
      </c>
      <c r="O63" s="88" t="s">
        <v>285</v>
      </c>
      <c r="P63" s="87" t="str">
        <f>CONCATENATE(T_SDLog[[#This Row],[PGN]],"-",T_SDLog[[#This Row],[CN]],"-",T_SDLog[[#This Row],[DIC]],"-",T_SDLog[[#This Row],[LR]],"-",T_SDLog[[#This Row],[SSA]],"-",T_SDLog[[#This Row],[SQN]])</f>
        <v>MTC-23A25-Y108-L002-1399-05001</v>
      </c>
      <c r="Q63" s="140" t="s">
        <v>623</v>
      </c>
      <c r="R63" s="227">
        <v>45850</v>
      </c>
      <c r="S63" s="88"/>
      <c r="T6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6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6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6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6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SDS-23A25-Y100-0133-01</v>
      </c>
      <c r="Y6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63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6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SDS-23A25-Y100-0133-00</v>
      </c>
      <c r="AB6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6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63" s="22" t="s">
        <v>769</v>
      </c>
      <c r="AE63" s="225">
        <v>45853</v>
      </c>
      <c r="AF63" s="88" t="s">
        <v>807</v>
      </c>
      <c r="AG63" s="22" t="s">
        <v>700</v>
      </c>
      <c r="AH63" s="89">
        <v>45861</v>
      </c>
      <c r="AI63" s="22" t="s">
        <v>700</v>
      </c>
      <c r="AJ63" s="88" t="s">
        <v>840</v>
      </c>
      <c r="AK63" s="89">
        <v>45869</v>
      </c>
      <c r="AL63" s="22"/>
      <c r="AM63" s="22" t="s">
        <v>22</v>
      </c>
      <c r="AN63" s="89"/>
      <c r="AO63" s="22" t="s">
        <v>22</v>
      </c>
      <c r="AP63" s="22"/>
      <c r="AQ63" s="89"/>
      <c r="AR63" s="22"/>
      <c r="AS63" s="22" t="s">
        <v>22</v>
      </c>
      <c r="AT63" s="89"/>
      <c r="AU63" s="22" t="s">
        <v>22</v>
      </c>
      <c r="AV63" s="93"/>
      <c r="AW63" s="89"/>
      <c r="AX63" s="22"/>
      <c r="AY63" s="22" t="s">
        <v>22</v>
      </c>
      <c r="AZ63" s="89"/>
      <c r="BA63" s="22" t="s">
        <v>22</v>
      </c>
      <c r="BB63" s="93"/>
      <c r="BC63" s="89"/>
      <c r="BD63" s="22"/>
      <c r="BE63" s="22" t="s">
        <v>22</v>
      </c>
      <c r="BF63" s="89"/>
      <c r="BG63" s="22" t="s">
        <v>22</v>
      </c>
      <c r="BH63" s="93"/>
      <c r="BI63" s="89"/>
      <c r="BJ63" s="22"/>
      <c r="BK63" s="22" t="s">
        <v>22</v>
      </c>
      <c r="BL63" s="89"/>
      <c r="BM63" s="22" t="s">
        <v>22</v>
      </c>
      <c r="BN63" s="22"/>
      <c r="BO63" s="89"/>
      <c r="BP63" s="22"/>
      <c r="BQ63" s="22" t="s">
        <v>22</v>
      </c>
      <c r="BR63" s="89"/>
      <c r="BS63" s="22" t="s">
        <v>22</v>
      </c>
      <c r="BT63" s="22"/>
      <c r="BU63" s="89"/>
      <c r="BV63" s="22"/>
      <c r="BW63" s="22" t="s">
        <v>22</v>
      </c>
      <c r="BX63" s="89"/>
      <c r="BY63" s="22" t="s">
        <v>22</v>
      </c>
    </row>
    <row r="64" spans="2:77" ht="12.75" x14ac:dyDescent="0.25">
      <c r="B64" s="88" t="str">
        <f>IF(T_SDLog[[#This Row],[BY2]]="UNDER REVIEW",$B$6-T_SDLog[[#This Row],[27]],"---")</f>
        <v>---</v>
      </c>
      <c r="C64" s="88" t="s">
        <v>650</v>
      </c>
      <c r="D64" s="88" t="s">
        <v>245</v>
      </c>
      <c r="E64" s="88" t="s">
        <v>246</v>
      </c>
      <c r="F64" s="88" t="s">
        <v>250</v>
      </c>
      <c r="G64" s="88" t="s">
        <v>646</v>
      </c>
      <c r="H64" s="88">
        <v>1399</v>
      </c>
      <c r="I64" s="88" t="s">
        <v>662</v>
      </c>
      <c r="J64" s="98" t="s">
        <v>163</v>
      </c>
      <c r="K64" s="88" t="s">
        <v>168</v>
      </c>
      <c r="L64" s="143" t="s">
        <v>249</v>
      </c>
      <c r="M64" s="88" t="s">
        <v>234</v>
      </c>
      <c r="N64" s="100" t="s">
        <v>237</v>
      </c>
      <c r="O64" s="88" t="s">
        <v>286</v>
      </c>
      <c r="P64" s="87" t="str">
        <f>CONCATENATE(T_SDLog[[#This Row],[PGN]],"-",T_SDLog[[#This Row],[CN]],"-",T_SDLog[[#This Row],[DIC]],"-",T_SDLog[[#This Row],[LR]],"-",T_SDLog[[#This Row],[SSA]],"-",T_SDLog[[#This Row],[SQN]])</f>
        <v>MTC-23A25-Y108-L002-1399-06001</v>
      </c>
      <c r="Q64" s="140" t="s">
        <v>624</v>
      </c>
      <c r="R64" s="227">
        <v>45850</v>
      </c>
      <c r="S64" s="88"/>
      <c r="T6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6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6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6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6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SDS-23A25-Y100-0133-01</v>
      </c>
      <c r="Y6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64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6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SDS-23A25-Y100-0133-00</v>
      </c>
      <c r="AB6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6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64" s="22" t="s">
        <v>769</v>
      </c>
      <c r="AE64" s="225">
        <v>45853</v>
      </c>
      <c r="AF64" s="88" t="s">
        <v>807</v>
      </c>
      <c r="AG64" s="22" t="s">
        <v>700</v>
      </c>
      <c r="AH64" s="89">
        <v>45861</v>
      </c>
      <c r="AI64" s="22" t="s">
        <v>700</v>
      </c>
      <c r="AJ64" s="88" t="s">
        <v>840</v>
      </c>
      <c r="AK64" s="89">
        <v>45869</v>
      </c>
      <c r="AL64" s="22"/>
      <c r="AM64" s="22" t="s">
        <v>22</v>
      </c>
      <c r="AN64" s="89"/>
      <c r="AO64" s="22" t="s">
        <v>22</v>
      </c>
      <c r="AP64" s="22"/>
      <c r="AQ64" s="89"/>
      <c r="AR64" s="22"/>
      <c r="AS64" s="22" t="s">
        <v>22</v>
      </c>
      <c r="AT64" s="89"/>
      <c r="AU64" s="22" t="s">
        <v>22</v>
      </c>
      <c r="AV64" s="93"/>
      <c r="AW64" s="89"/>
      <c r="AX64" s="22"/>
      <c r="AY64" s="22" t="s">
        <v>22</v>
      </c>
      <c r="AZ64" s="89"/>
      <c r="BA64" s="22" t="s">
        <v>22</v>
      </c>
      <c r="BB64" s="93"/>
      <c r="BC64" s="89"/>
      <c r="BD64" s="22"/>
      <c r="BE64" s="22" t="s">
        <v>22</v>
      </c>
      <c r="BF64" s="89"/>
      <c r="BG64" s="22" t="s">
        <v>22</v>
      </c>
      <c r="BH64" s="93"/>
      <c r="BI64" s="89"/>
      <c r="BJ64" s="22"/>
      <c r="BK64" s="22" t="s">
        <v>22</v>
      </c>
      <c r="BL64" s="89"/>
      <c r="BM64" s="22" t="s">
        <v>22</v>
      </c>
      <c r="BN64" s="22"/>
      <c r="BO64" s="89"/>
      <c r="BP64" s="22"/>
      <c r="BQ64" s="22" t="s">
        <v>22</v>
      </c>
      <c r="BR64" s="89"/>
      <c r="BS64" s="22" t="s">
        <v>22</v>
      </c>
      <c r="BT64" s="22"/>
      <c r="BU64" s="89"/>
      <c r="BV64" s="22"/>
      <c r="BW64" s="22" t="s">
        <v>22</v>
      </c>
      <c r="BX64" s="89"/>
      <c r="BY64" s="22" t="s">
        <v>22</v>
      </c>
    </row>
    <row r="65" spans="2:77" ht="12.75" x14ac:dyDescent="0.25">
      <c r="B65" s="88" t="str">
        <f>IF(T_SDLog[[#This Row],[BY2]]="UNDER REVIEW",$B$6-T_SDLog[[#This Row],[27]],"---")</f>
        <v>---</v>
      </c>
      <c r="C65" s="88" t="s">
        <v>650</v>
      </c>
      <c r="D65" s="88" t="s">
        <v>245</v>
      </c>
      <c r="E65" s="88" t="s">
        <v>246</v>
      </c>
      <c r="F65" s="88" t="s">
        <v>250</v>
      </c>
      <c r="G65" s="88" t="s">
        <v>646</v>
      </c>
      <c r="H65" s="88">
        <v>1399</v>
      </c>
      <c r="I65" s="94" t="s">
        <v>670</v>
      </c>
      <c r="J65" s="222"/>
      <c r="K65" s="88" t="s">
        <v>168</v>
      </c>
      <c r="L65" s="143" t="s">
        <v>249</v>
      </c>
      <c r="M65" s="88" t="s">
        <v>234</v>
      </c>
      <c r="N65" s="100" t="s">
        <v>237</v>
      </c>
      <c r="O65" s="223"/>
      <c r="P65" s="87" t="str">
        <f>CONCATENATE(T_SDLog[[#This Row],[PGN]],"-",T_SDLog[[#This Row],[CN]],"-",T_SDLog[[#This Row],[DIC]],"-",T_SDLog[[#This Row],[LR]],"-",T_SDLog[[#This Row],[SSA]],"-",T_SDLog[[#This Row],[SQN]])</f>
        <v>MTC-23A25-Y108-L002-1399-12001</v>
      </c>
      <c r="Q65" s="140" t="s">
        <v>761</v>
      </c>
      <c r="R65" s="227">
        <v>45850</v>
      </c>
      <c r="S65" s="224"/>
      <c r="T6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6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6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6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6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SDS-23A25-Y100-0133-01</v>
      </c>
      <c r="Y6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65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6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SDS-23A25-Y100-0133-00</v>
      </c>
      <c r="AB6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6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65" s="22" t="s">
        <v>769</v>
      </c>
      <c r="AE65" s="225">
        <v>45853</v>
      </c>
      <c r="AF65" s="88" t="s">
        <v>807</v>
      </c>
      <c r="AG65" s="22" t="s">
        <v>700</v>
      </c>
      <c r="AH65" s="89">
        <v>45861</v>
      </c>
      <c r="AI65" s="22" t="s">
        <v>700</v>
      </c>
      <c r="AJ65" s="88" t="s">
        <v>840</v>
      </c>
      <c r="AK65" s="89">
        <v>45869</v>
      </c>
      <c r="AL65" s="22"/>
      <c r="AM65" s="22" t="s">
        <v>22</v>
      </c>
      <c r="AN65" s="89"/>
      <c r="AO65" s="22" t="s">
        <v>22</v>
      </c>
      <c r="AP65" s="22"/>
      <c r="AQ65" s="89"/>
      <c r="AR65" s="22"/>
      <c r="AS65" s="22" t="s">
        <v>22</v>
      </c>
      <c r="AT65" s="89"/>
      <c r="AU65" s="22" t="s">
        <v>22</v>
      </c>
      <c r="AV65" s="93"/>
      <c r="AW65" s="89"/>
      <c r="AX65" s="22"/>
      <c r="AY65" s="22" t="s">
        <v>22</v>
      </c>
      <c r="AZ65" s="89"/>
      <c r="BA65" s="22" t="s">
        <v>22</v>
      </c>
      <c r="BB65" s="93"/>
      <c r="BC65" s="89"/>
      <c r="BD65" s="22"/>
      <c r="BE65" s="22" t="s">
        <v>22</v>
      </c>
      <c r="BF65" s="89"/>
      <c r="BG65" s="22" t="s">
        <v>22</v>
      </c>
      <c r="BH65" s="93"/>
      <c r="BI65" s="89"/>
      <c r="BJ65" s="22"/>
      <c r="BK65" s="22" t="s">
        <v>22</v>
      </c>
      <c r="BL65" s="89"/>
      <c r="BM65" s="22" t="s">
        <v>22</v>
      </c>
      <c r="BN65" s="22"/>
      <c r="BO65" s="89"/>
      <c r="BP65" s="22"/>
      <c r="BQ65" s="22" t="s">
        <v>22</v>
      </c>
      <c r="BR65" s="89"/>
      <c r="BS65" s="22" t="s">
        <v>22</v>
      </c>
      <c r="BT65" s="22"/>
      <c r="BU65" s="89"/>
      <c r="BV65" s="22"/>
      <c r="BW65" s="22" t="s">
        <v>22</v>
      </c>
      <c r="BX65" s="89"/>
      <c r="BY65" s="22" t="s">
        <v>22</v>
      </c>
    </row>
    <row r="66" spans="2:77" ht="12.75" x14ac:dyDescent="0.25">
      <c r="B66" s="88" t="str">
        <f>IF(T_SDLog[[#This Row],[BY2]]="UNDER REVIEW",$B$6-T_SDLog[[#This Row],[27]],"---")</f>
        <v>---</v>
      </c>
      <c r="C66" s="88" t="s">
        <v>650</v>
      </c>
      <c r="D66" s="88" t="s">
        <v>245</v>
      </c>
      <c r="E66" s="88" t="s">
        <v>246</v>
      </c>
      <c r="F66" s="88" t="s">
        <v>161</v>
      </c>
      <c r="G66" s="88" t="s">
        <v>644</v>
      </c>
      <c r="H66" s="88">
        <v>1399</v>
      </c>
      <c r="I66" s="88" t="s">
        <v>172</v>
      </c>
      <c r="J66" s="98" t="s">
        <v>163</v>
      </c>
      <c r="K66" s="88" t="s">
        <v>168</v>
      </c>
      <c r="L66" s="143" t="s">
        <v>248</v>
      </c>
      <c r="M66" s="88" t="s">
        <v>703</v>
      </c>
      <c r="N66" s="100" t="s">
        <v>238</v>
      </c>
      <c r="O66" s="88" t="s">
        <v>292</v>
      </c>
      <c r="P66" s="87" t="str">
        <f>CONCATENATE(T_SDLog[[#This Row],[PGN]],"-",T_SDLog[[#This Row],[CN]],"-",T_SDLog[[#This Row],[DIC]],"-",T_SDLog[[#This Row],[LR]],"-",T_SDLog[[#This Row],[SSA]],"-",T_SDLog[[#This Row],[SQN]])</f>
        <v>MTC-23A25-Y300-L000-1399-00001</v>
      </c>
      <c r="Q66" s="140" t="s">
        <v>293</v>
      </c>
      <c r="R66" s="227">
        <v>45879</v>
      </c>
      <c r="S66" s="88"/>
      <c r="T66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66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6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66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6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6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6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6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6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6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66" s="22"/>
      <c r="AE66" s="97"/>
      <c r="AF66" s="88"/>
      <c r="AG66" s="22" t="s">
        <v>22</v>
      </c>
      <c r="AH66" s="89"/>
      <c r="AI66" s="22" t="s">
        <v>22</v>
      </c>
      <c r="AJ66" s="22"/>
      <c r="AK66" s="89"/>
      <c r="AL66" s="22"/>
      <c r="AM66" s="22" t="s">
        <v>22</v>
      </c>
      <c r="AN66" s="89"/>
      <c r="AO66" s="22" t="s">
        <v>22</v>
      </c>
      <c r="AP66" s="22"/>
      <c r="AQ66" s="89"/>
      <c r="AR66" s="22"/>
      <c r="AS66" s="22" t="s">
        <v>22</v>
      </c>
      <c r="AT66" s="89"/>
      <c r="AU66" s="22" t="s">
        <v>22</v>
      </c>
      <c r="AV66" s="93"/>
      <c r="AW66" s="89"/>
      <c r="AX66" s="22"/>
      <c r="AY66" s="22" t="s">
        <v>22</v>
      </c>
      <c r="AZ66" s="89"/>
      <c r="BA66" s="22" t="s">
        <v>22</v>
      </c>
      <c r="BB66" s="93"/>
      <c r="BC66" s="89"/>
      <c r="BD66" s="22"/>
      <c r="BE66" s="22" t="s">
        <v>22</v>
      </c>
      <c r="BF66" s="89"/>
      <c r="BG66" s="22" t="s">
        <v>22</v>
      </c>
      <c r="BH66" s="93"/>
      <c r="BI66" s="89"/>
      <c r="BJ66" s="22"/>
      <c r="BK66" s="22" t="s">
        <v>22</v>
      </c>
      <c r="BL66" s="89"/>
      <c r="BM66" s="22" t="s">
        <v>22</v>
      </c>
      <c r="BN66" s="22"/>
      <c r="BO66" s="89"/>
      <c r="BP66" s="22"/>
      <c r="BQ66" s="22" t="s">
        <v>22</v>
      </c>
      <c r="BR66" s="89"/>
      <c r="BS66" s="22" t="s">
        <v>22</v>
      </c>
      <c r="BT66" s="22"/>
      <c r="BU66" s="89"/>
      <c r="BV66" s="22"/>
      <c r="BW66" s="22" t="s">
        <v>22</v>
      </c>
      <c r="BX66" s="89"/>
      <c r="BY66" s="22" t="s">
        <v>22</v>
      </c>
    </row>
    <row r="67" spans="2:77" ht="12.75" x14ac:dyDescent="0.25">
      <c r="B67" s="88" t="str">
        <f>IF(T_SDLog[[#This Row],[BY2]]="UNDER REVIEW",$B$6-T_SDLog[[#This Row],[27]],"---")</f>
        <v>---</v>
      </c>
      <c r="C67" s="88" t="s">
        <v>650</v>
      </c>
      <c r="D67" s="88" t="s">
        <v>245</v>
      </c>
      <c r="E67" s="88" t="s">
        <v>246</v>
      </c>
      <c r="F67" s="88" t="s">
        <v>161</v>
      </c>
      <c r="G67" s="88" t="s">
        <v>644</v>
      </c>
      <c r="H67" s="88">
        <v>1399</v>
      </c>
      <c r="I67" s="88" t="s">
        <v>663</v>
      </c>
      <c r="J67" s="98" t="s">
        <v>163</v>
      </c>
      <c r="K67" s="88" t="s">
        <v>168</v>
      </c>
      <c r="L67" s="143" t="s">
        <v>249</v>
      </c>
      <c r="M67" s="88" t="s">
        <v>703</v>
      </c>
      <c r="N67" s="100" t="s">
        <v>238</v>
      </c>
      <c r="O67" s="88" t="s">
        <v>294</v>
      </c>
      <c r="P67" s="87" t="str">
        <f>CONCATENATE(T_SDLog[[#This Row],[PGN]],"-",T_SDLog[[#This Row],[CN]],"-",T_SDLog[[#This Row],[DIC]],"-",T_SDLog[[#This Row],[LR]],"-",T_SDLog[[#This Row],[SSA]],"-",T_SDLog[[#This Row],[SQN]])</f>
        <v>MTC-23A25-Y300-L000-1399-01001</v>
      </c>
      <c r="Q67" s="140" t="s">
        <v>295</v>
      </c>
      <c r="R67" s="227">
        <v>45879</v>
      </c>
      <c r="S67" s="88"/>
      <c r="T67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67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6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67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6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6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6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6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6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6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67" s="22"/>
      <c r="AE67" s="97"/>
      <c r="AF67" s="88"/>
      <c r="AG67" s="22" t="s">
        <v>22</v>
      </c>
      <c r="AH67" s="89"/>
      <c r="AI67" s="22" t="s">
        <v>22</v>
      </c>
      <c r="AJ67" s="22"/>
      <c r="AK67" s="89"/>
      <c r="AL67" s="22"/>
      <c r="AM67" s="22" t="s">
        <v>22</v>
      </c>
      <c r="AN67" s="89"/>
      <c r="AO67" s="22" t="s">
        <v>22</v>
      </c>
      <c r="AP67" s="22"/>
      <c r="AQ67" s="89"/>
      <c r="AR67" s="22"/>
      <c r="AS67" s="22" t="s">
        <v>22</v>
      </c>
      <c r="AT67" s="89"/>
      <c r="AU67" s="22" t="s">
        <v>22</v>
      </c>
      <c r="AV67" s="93"/>
      <c r="AW67" s="89"/>
      <c r="AX67" s="22"/>
      <c r="AY67" s="22" t="s">
        <v>22</v>
      </c>
      <c r="AZ67" s="89"/>
      <c r="BA67" s="22" t="s">
        <v>22</v>
      </c>
      <c r="BB67" s="93"/>
      <c r="BC67" s="89"/>
      <c r="BD67" s="22"/>
      <c r="BE67" s="22" t="s">
        <v>22</v>
      </c>
      <c r="BF67" s="89"/>
      <c r="BG67" s="22" t="s">
        <v>22</v>
      </c>
      <c r="BH67" s="93"/>
      <c r="BI67" s="89"/>
      <c r="BJ67" s="22"/>
      <c r="BK67" s="22" t="s">
        <v>22</v>
      </c>
      <c r="BL67" s="89"/>
      <c r="BM67" s="22" t="s">
        <v>22</v>
      </c>
      <c r="BN67" s="22"/>
      <c r="BO67" s="89"/>
      <c r="BP67" s="22"/>
      <c r="BQ67" s="22" t="s">
        <v>22</v>
      </c>
      <c r="BR67" s="89"/>
      <c r="BS67" s="22" t="s">
        <v>22</v>
      </c>
      <c r="BT67" s="22"/>
      <c r="BU67" s="89"/>
      <c r="BV67" s="22"/>
      <c r="BW67" s="22" t="s">
        <v>22</v>
      </c>
      <c r="BX67" s="89"/>
      <c r="BY67" s="22" t="s">
        <v>22</v>
      </c>
    </row>
    <row r="68" spans="2:77" ht="12.75" x14ac:dyDescent="0.25">
      <c r="B68" s="88" t="str">
        <f>IF(T_SDLog[[#This Row],[BY2]]="UNDER REVIEW",$B$6-T_SDLog[[#This Row],[27]],"---")</f>
        <v>---</v>
      </c>
      <c r="C68" s="88" t="s">
        <v>650</v>
      </c>
      <c r="D68" s="88" t="s">
        <v>245</v>
      </c>
      <c r="E68" s="88" t="s">
        <v>246</v>
      </c>
      <c r="F68" s="88" t="s">
        <v>161</v>
      </c>
      <c r="G68" s="88" t="s">
        <v>644</v>
      </c>
      <c r="H68" s="88">
        <v>1399</v>
      </c>
      <c r="I68" s="88" t="s">
        <v>664</v>
      </c>
      <c r="J68" s="98" t="s">
        <v>163</v>
      </c>
      <c r="K68" s="88" t="s">
        <v>168</v>
      </c>
      <c r="L68" s="143" t="s">
        <v>249</v>
      </c>
      <c r="M68" s="88" t="s">
        <v>703</v>
      </c>
      <c r="N68" s="100" t="s">
        <v>238</v>
      </c>
      <c r="O68" s="88" t="s">
        <v>296</v>
      </c>
      <c r="P68" s="87" t="str">
        <f>CONCATENATE(T_SDLog[[#This Row],[PGN]],"-",T_SDLog[[#This Row],[CN]],"-",T_SDLog[[#This Row],[DIC]],"-",T_SDLog[[#This Row],[LR]],"-",T_SDLog[[#This Row],[SSA]],"-",T_SDLog[[#This Row],[SQN]])</f>
        <v>MTC-23A25-Y300-L000-1399-02001</v>
      </c>
      <c r="Q68" s="140" t="s">
        <v>297</v>
      </c>
      <c r="R68" s="227">
        <v>45879</v>
      </c>
      <c r="S68" s="88"/>
      <c r="T68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68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6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68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6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6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6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6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6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6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68" s="22"/>
      <c r="AE68" s="97"/>
      <c r="AF68" s="88"/>
      <c r="AG68" s="22" t="s">
        <v>22</v>
      </c>
      <c r="AH68" s="89"/>
      <c r="AI68" s="22" t="s">
        <v>22</v>
      </c>
      <c r="AJ68" s="22"/>
      <c r="AK68" s="89"/>
      <c r="AL68" s="22"/>
      <c r="AM68" s="22" t="s">
        <v>22</v>
      </c>
      <c r="AN68" s="89"/>
      <c r="AO68" s="22" t="s">
        <v>22</v>
      </c>
      <c r="AP68" s="22"/>
      <c r="AQ68" s="89"/>
      <c r="AR68" s="22"/>
      <c r="AS68" s="22" t="s">
        <v>22</v>
      </c>
      <c r="AT68" s="89"/>
      <c r="AU68" s="22" t="s">
        <v>22</v>
      </c>
      <c r="AV68" s="93"/>
      <c r="AW68" s="89"/>
      <c r="AX68" s="22"/>
      <c r="AY68" s="22" t="s">
        <v>22</v>
      </c>
      <c r="AZ68" s="89"/>
      <c r="BA68" s="22" t="s">
        <v>22</v>
      </c>
      <c r="BB68" s="93"/>
      <c r="BC68" s="89"/>
      <c r="BD68" s="22"/>
      <c r="BE68" s="22" t="s">
        <v>22</v>
      </c>
      <c r="BF68" s="89"/>
      <c r="BG68" s="22" t="s">
        <v>22</v>
      </c>
      <c r="BH68" s="93"/>
      <c r="BI68" s="89"/>
      <c r="BJ68" s="22"/>
      <c r="BK68" s="22" t="s">
        <v>22</v>
      </c>
      <c r="BL68" s="89"/>
      <c r="BM68" s="22" t="s">
        <v>22</v>
      </c>
      <c r="BN68" s="22"/>
      <c r="BO68" s="89"/>
      <c r="BP68" s="22"/>
      <c r="BQ68" s="22" t="s">
        <v>22</v>
      </c>
      <c r="BR68" s="89"/>
      <c r="BS68" s="22" t="s">
        <v>22</v>
      </c>
      <c r="BT68" s="22"/>
      <c r="BU68" s="89"/>
      <c r="BV68" s="22"/>
      <c r="BW68" s="22" t="s">
        <v>22</v>
      </c>
      <c r="BX68" s="89"/>
      <c r="BY68" s="22" t="s">
        <v>22</v>
      </c>
    </row>
    <row r="69" spans="2:77" ht="12.75" x14ac:dyDescent="0.25">
      <c r="B69" s="88" t="str">
        <f>IF(T_SDLog[[#This Row],[BY2]]="UNDER REVIEW",$B$6-T_SDLog[[#This Row],[27]],"---")</f>
        <v>---</v>
      </c>
      <c r="C69" s="88" t="s">
        <v>650</v>
      </c>
      <c r="D69" s="88" t="s">
        <v>245</v>
      </c>
      <c r="E69" s="88" t="s">
        <v>246</v>
      </c>
      <c r="F69" s="88" t="s">
        <v>161</v>
      </c>
      <c r="G69" s="88" t="s">
        <v>644</v>
      </c>
      <c r="H69" s="88">
        <v>1399</v>
      </c>
      <c r="I69" s="88" t="s">
        <v>659</v>
      </c>
      <c r="J69" s="98" t="s">
        <v>163</v>
      </c>
      <c r="K69" s="88" t="s">
        <v>168</v>
      </c>
      <c r="L69" s="143" t="s">
        <v>249</v>
      </c>
      <c r="M69" s="88" t="s">
        <v>703</v>
      </c>
      <c r="N69" s="100" t="s">
        <v>238</v>
      </c>
      <c r="O69" s="88" t="s">
        <v>298</v>
      </c>
      <c r="P69" s="87" t="str">
        <f>CONCATENATE(T_SDLog[[#This Row],[PGN]],"-",T_SDLog[[#This Row],[CN]],"-",T_SDLog[[#This Row],[DIC]],"-",T_SDLog[[#This Row],[LR]],"-",T_SDLog[[#This Row],[SSA]],"-",T_SDLog[[#This Row],[SQN]])</f>
        <v>MTC-23A25-Y300-L000-1399-03001</v>
      </c>
      <c r="Q69" s="140" t="s">
        <v>299</v>
      </c>
      <c r="R69" s="227">
        <v>45879</v>
      </c>
      <c r="S69" s="88"/>
      <c r="T69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69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6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69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6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6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6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6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6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6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69" s="22"/>
      <c r="AE69" s="97"/>
      <c r="AF69" s="88"/>
      <c r="AG69" s="22" t="s">
        <v>22</v>
      </c>
      <c r="AH69" s="89"/>
      <c r="AI69" s="22" t="s">
        <v>22</v>
      </c>
      <c r="AJ69" s="22"/>
      <c r="AK69" s="89"/>
      <c r="AL69" s="22"/>
      <c r="AM69" s="22" t="s">
        <v>22</v>
      </c>
      <c r="AN69" s="89"/>
      <c r="AO69" s="22" t="s">
        <v>22</v>
      </c>
      <c r="AP69" s="22"/>
      <c r="AQ69" s="89"/>
      <c r="AR69" s="22"/>
      <c r="AS69" s="22" t="s">
        <v>22</v>
      </c>
      <c r="AT69" s="89"/>
      <c r="AU69" s="22" t="s">
        <v>22</v>
      </c>
      <c r="AV69" s="93"/>
      <c r="AW69" s="89"/>
      <c r="AX69" s="22"/>
      <c r="AY69" s="22" t="s">
        <v>22</v>
      </c>
      <c r="AZ69" s="89"/>
      <c r="BA69" s="22" t="s">
        <v>22</v>
      </c>
      <c r="BB69" s="93"/>
      <c r="BC69" s="89"/>
      <c r="BD69" s="22"/>
      <c r="BE69" s="22" t="s">
        <v>22</v>
      </c>
      <c r="BF69" s="89"/>
      <c r="BG69" s="22" t="s">
        <v>22</v>
      </c>
      <c r="BH69" s="93"/>
      <c r="BI69" s="89"/>
      <c r="BJ69" s="22"/>
      <c r="BK69" s="22" t="s">
        <v>22</v>
      </c>
      <c r="BL69" s="89"/>
      <c r="BM69" s="22" t="s">
        <v>22</v>
      </c>
      <c r="BN69" s="22"/>
      <c r="BO69" s="89"/>
      <c r="BP69" s="22"/>
      <c r="BQ69" s="22" t="s">
        <v>22</v>
      </c>
      <c r="BR69" s="89"/>
      <c r="BS69" s="22" t="s">
        <v>22</v>
      </c>
      <c r="BT69" s="22"/>
      <c r="BU69" s="89"/>
      <c r="BV69" s="22"/>
      <c r="BW69" s="22" t="s">
        <v>22</v>
      </c>
      <c r="BX69" s="89"/>
      <c r="BY69" s="22" t="s">
        <v>22</v>
      </c>
    </row>
    <row r="70" spans="2:77" ht="12.75" x14ac:dyDescent="0.25">
      <c r="B70" s="88" t="str">
        <f>IF(T_SDLog[[#This Row],[BY2]]="UNDER REVIEW",$B$6-T_SDLog[[#This Row],[27]],"---")</f>
        <v>---</v>
      </c>
      <c r="C70" s="88" t="s">
        <v>650</v>
      </c>
      <c r="D70" s="88" t="s">
        <v>245</v>
      </c>
      <c r="E70" s="88" t="s">
        <v>246</v>
      </c>
      <c r="F70" s="88" t="s">
        <v>161</v>
      </c>
      <c r="G70" s="88" t="s">
        <v>644</v>
      </c>
      <c r="H70" s="88">
        <v>1399</v>
      </c>
      <c r="I70" s="88" t="s">
        <v>660</v>
      </c>
      <c r="J70" s="98" t="s">
        <v>163</v>
      </c>
      <c r="K70" s="88" t="s">
        <v>168</v>
      </c>
      <c r="L70" s="143" t="s">
        <v>249</v>
      </c>
      <c r="M70" s="88" t="s">
        <v>703</v>
      </c>
      <c r="N70" s="100" t="s">
        <v>238</v>
      </c>
      <c r="O70" s="88" t="s">
        <v>300</v>
      </c>
      <c r="P70" s="87" t="str">
        <f>CONCATENATE(T_SDLog[[#This Row],[PGN]],"-",T_SDLog[[#This Row],[CN]],"-",T_SDLog[[#This Row],[DIC]],"-",T_SDLog[[#This Row],[LR]],"-",T_SDLog[[#This Row],[SSA]],"-",T_SDLog[[#This Row],[SQN]])</f>
        <v>MTC-23A25-Y300-L000-1399-04001</v>
      </c>
      <c r="Q70" s="140" t="s">
        <v>301</v>
      </c>
      <c r="R70" s="227">
        <v>45879</v>
      </c>
      <c r="S70" s="88"/>
      <c r="T70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70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7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70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7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7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7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7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7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7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70" s="22"/>
      <c r="AE70" s="97"/>
      <c r="AF70" s="88"/>
      <c r="AG70" s="22" t="s">
        <v>22</v>
      </c>
      <c r="AH70" s="89"/>
      <c r="AI70" s="22" t="s">
        <v>22</v>
      </c>
      <c r="AJ70" s="22"/>
      <c r="AK70" s="89"/>
      <c r="AL70" s="22"/>
      <c r="AM70" s="22" t="s">
        <v>22</v>
      </c>
      <c r="AN70" s="89"/>
      <c r="AO70" s="22" t="s">
        <v>22</v>
      </c>
      <c r="AP70" s="22"/>
      <c r="AQ70" s="89"/>
      <c r="AR70" s="22"/>
      <c r="AS70" s="22" t="s">
        <v>22</v>
      </c>
      <c r="AT70" s="89"/>
      <c r="AU70" s="22" t="s">
        <v>22</v>
      </c>
      <c r="AV70" s="93"/>
      <c r="AW70" s="89"/>
      <c r="AX70" s="22"/>
      <c r="AY70" s="22" t="s">
        <v>22</v>
      </c>
      <c r="AZ70" s="89"/>
      <c r="BA70" s="22" t="s">
        <v>22</v>
      </c>
      <c r="BB70" s="93"/>
      <c r="BC70" s="89"/>
      <c r="BD70" s="22"/>
      <c r="BE70" s="22" t="s">
        <v>22</v>
      </c>
      <c r="BF70" s="89"/>
      <c r="BG70" s="22" t="s">
        <v>22</v>
      </c>
      <c r="BH70" s="93"/>
      <c r="BI70" s="89"/>
      <c r="BJ70" s="22"/>
      <c r="BK70" s="22" t="s">
        <v>22</v>
      </c>
      <c r="BL70" s="89"/>
      <c r="BM70" s="22" t="s">
        <v>22</v>
      </c>
      <c r="BN70" s="22"/>
      <c r="BO70" s="89"/>
      <c r="BP70" s="22"/>
      <c r="BQ70" s="22" t="s">
        <v>22</v>
      </c>
      <c r="BR70" s="89"/>
      <c r="BS70" s="22" t="s">
        <v>22</v>
      </c>
      <c r="BT70" s="22"/>
      <c r="BU70" s="89"/>
      <c r="BV70" s="22"/>
      <c r="BW70" s="22" t="s">
        <v>22</v>
      </c>
      <c r="BX70" s="89"/>
      <c r="BY70" s="22" t="s">
        <v>22</v>
      </c>
    </row>
    <row r="71" spans="2:77" ht="12.75" x14ac:dyDescent="0.25">
      <c r="B71" s="88" t="str">
        <f>IF(T_SDLog[[#This Row],[BY2]]="UNDER REVIEW",$B$6-T_SDLog[[#This Row],[27]],"---")</f>
        <v>---</v>
      </c>
      <c r="C71" s="88" t="s">
        <v>650</v>
      </c>
      <c r="D71" s="88" t="s">
        <v>245</v>
      </c>
      <c r="E71" s="88" t="s">
        <v>246</v>
      </c>
      <c r="F71" s="88" t="s">
        <v>161</v>
      </c>
      <c r="G71" s="88" t="s">
        <v>644</v>
      </c>
      <c r="H71" s="88">
        <v>1399</v>
      </c>
      <c r="I71" s="88" t="s">
        <v>661</v>
      </c>
      <c r="J71" s="98" t="s">
        <v>163</v>
      </c>
      <c r="K71" s="88" t="s">
        <v>168</v>
      </c>
      <c r="L71" s="143" t="s">
        <v>249</v>
      </c>
      <c r="M71" s="88" t="s">
        <v>703</v>
      </c>
      <c r="N71" s="100" t="s">
        <v>238</v>
      </c>
      <c r="O71" s="88" t="s">
        <v>302</v>
      </c>
      <c r="P71" s="87" t="str">
        <f>CONCATENATE(T_SDLog[[#This Row],[PGN]],"-",T_SDLog[[#This Row],[CN]],"-",T_SDLog[[#This Row],[DIC]],"-",T_SDLog[[#This Row],[LR]],"-",T_SDLog[[#This Row],[SSA]],"-",T_SDLog[[#This Row],[SQN]])</f>
        <v>MTC-23A25-Y300-L000-1399-05001</v>
      </c>
      <c r="Q71" s="140" t="s">
        <v>303</v>
      </c>
      <c r="R71" s="227">
        <v>45879</v>
      </c>
      <c r="S71" s="88"/>
      <c r="T71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71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7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71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7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7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7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7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7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7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71" s="22"/>
      <c r="AE71" s="97"/>
      <c r="AF71" s="88"/>
      <c r="AG71" s="22" t="s">
        <v>22</v>
      </c>
      <c r="AH71" s="89"/>
      <c r="AI71" s="22" t="s">
        <v>22</v>
      </c>
      <c r="AJ71" s="22"/>
      <c r="AK71" s="89"/>
      <c r="AL71" s="22"/>
      <c r="AM71" s="22" t="s">
        <v>22</v>
      </c>
      <c r="AN71" s="89"/>
      <c r="AO71" s="22" t="s">
        <v>22</v>
      </c>
      <c r="AP71" s="22"/>
      <c r="AQ71" s="89"/>
      <c r="AR71" s="22"/>
      <c r="AS71" s="22" t="s">
        <v>22</v>
      </c>
      <c r="AT71" s="89"/>
      <c r="AU71" s="22" t="s">
        <v>22</v>
      </c>
      <c r="AV71" s="93"/>
      <c r="AW71" s="89"/>
      <c r="AX71" s="22"/>
      <c r="AY71" s="22" t="s">
        <v>22</v>
      </c>
      <c r="AZ71" s="89"/>
      <c r="BA71" s="22" t="s">
        <v>22</v>
      </c>
      <c r="BB71" s="93"/>
      <c r="BC71" s="89"/>
      <c r="BD71" s="22"/>
      <c r="BE71" s="22" t="s">
        <v>22</v>
      </c>
      <c r="BF71" s="89"/>
      <c r="BG71" s="22" t="s">
        <v>22</v>
      </c>
      <c r="BH71" s="93"/>
      <c r="BI71" s="89"/>
      <c r="BJ71" s="22"/>
      <c r="BK71" s="22" t="s">
        <v>22</v>
      </c>
      <c r="BL71" s="89"/>
      <c r="BM71" s="22" t="s">
        <v>22</v>
      </c>
      <c r="BN71" s="22"/>
      <c r="BO71" s="89"/>
      <c r="BP71" s="22"/>
      <c r="BQ71" s="22" t="s">
        <v>22</v>
      </c>
      <c r="BR71" s="89"/>
      <c r="BS71" s="22" t="s">
        <v>22</v>
      </c>
      <c r="BT71" s="22"/>
      <c r="BU71" s="89"/>
      <c r="BV71" s="22"/>
      <c r="BW71" s="22" t="s">
        <v>22</v>
      </c>
      <c r="BX71" s="89"/>
      <c r="BY71" s="22" t="s">
        <v>22</v>
      </c>
    </row>
    <row r="72" spans="2:77" ht="12.75" x14ac:dyDescent="0.25">
      <c r="B72" s="88" t="str">
        <f>IF(T_SDLog[[#This Row],[BY2]]="UNDER REVIEW",$B$6-T_SDLog[[#This Row],[27]],"---")</f>
        <v>---</v>
      </c>
      <c r="C72" s="88" t="s">
        <v>650</v>
      </c>
      <c r="D72" s="88" t="s">
        <v>245</v>
      </c>
      <c r="E72" s="88" t="s">
        <v>246</v>
      </c>
      <c r="F72" s="88" t="s">
        <v>161</v>
      </c>
      <c r="G72" s="88" t="s">
        <v>644</v>
      </c>
      <c r="H72" s="88">
        <v>1399</v>
      </c>
      <c r="I72" s="88" t="s">
        <v>662</v>
      </c>
      <c r="J72" s="98" t="s">
        <v>163</v>
      </c>
      <c r="K72" s="88" t="s">
        <v>168</v>
      </c>
      <c r="L72" s="143" t="s">
        <v>249</v>
      </c>
      <c r="M72" s="88" t="s">
        <v>703</v>
      </c>
      <c r="N72" s="100" t="s">
        <v>238</v>
      </c>
      <c r="O72" s="88" t="s">
        <v>304</v>
      </c>
      <c r="P72" s="87" t="str">
        <f>CONCATENATE(T_SDLog[[#This Row],[PGN]],"-",T_SDLog[[#This Row],[CN]],"-",T_SDLog[[#This Row],[DIC]],"-",T_SDLog[[#This Row],[LR]],"-",T_SDLog[[#This Row],[SSA]],"-",T_SDLog[[#This Row],[SQN]])</f>
        <v>MTC-23A25-Y300-L000-1399-06001</v>
      </c>
      <c r="Q72" s="140" t="s">
        <v>305</v>
      </c>
      <c r="R72" s="227">
        <v>45879</v>
      </c>
      <c r="S72" s="88"/>
      <c r="T72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72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7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72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7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7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7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7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7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7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72" s="22"/>
      <c r="AE72" s="97"/>
      <c r="AF72" s="88"/>
      <c r="AG72" s="22" t="s">
        <v>22</v>
      </c>
      <c r="AH72" s="89"/>
      <c r="AI72" s="22" t="s">
        <v>22</v>
      </c>
      <c r="AJ72" s="22"/>
      <c r="AK72" s="89"/>
      <c r="AL72" s="22"/>
      <c r="AM72" s="22" t="s">
        <v>22</v>
      </c>
      <c r="AN72" s="89"/>
      <c r="AO72" s="22" t="s">
        <v>22</v>
      </c>
      <c r="AP72" s="22"/>
      <c r="AQ72" s="89"/>
      <c r="AR72" s="22"/>
      <c r="AS72" s="22" t="s">
        <v>22</v>
      </c>
      <c r="AT72" s="89"/>
      <c r="AU72" s="22" t="s">
        <v>22</v>
      </c>
      <c r="AV72" s="93"/>
      <c r="AW72" s="89"/>
      <c r="AX72" s="22"/>
      <c r="AY72" s="22" t="s">
        <v>22</v>
      </c>
      <c r="AZ72" s="89"/>
      <c r="BA72" s="22" t="s">
        <v>22</v>
      </c>
      <c r="BB72" s="93"/>
      <c r="BC72" s="89"/>
      <c r="BD72" s="22"/>
      <c r="BE72" s="22" t="s">
        <v>22</v>
      </c>
      <c r="BF72" s="89"/>
      <c r="BG72" s="22" t="s">
        <v>22</v>
      </c>
      <c r="BH72" s="93"/>
      <c r="BI72" s="89"/>
      <c r="BJ72" s="22"/>
      <c r="BK72" s="22" t="s">
        <v>22</v>
      </c>
      <c r="BL72" s="89"/>
      <c r="BM72" s="22" t="s">
        <v>22</v>
      </c>
      <c r="BN72" s="22"/>
      <c r="BO72" s="89"/>
      <c r="BP72" s="22"/>
      <c r="BQ72" s="22" t="s">
        <v>22</v>
      </c>
      <c r="BR72" s="89"/>
      <c r="BS72" s="22" t="s">
        <v>22</v>
      </c>
      <c r="BT72" s="22"/>
      <c r="BU72" s="89"/>
      <c r="BV72" s="22"/>
      <c r="BW72" s="22" t="s">
        <v>22</v>
      </c>
      <c r="BX72" s="89"/>
      <c r="BY72" s="22" t="s">
        <v>22</v>
      </c>
    </row>
    <row r="73" spans="2:77" ht="12.75" x14ac:dyDescent="0.25">
      <c r="B73" s="88" t="str">
        <f>IF(T_SDLog[[#This Row],[BY2]]="UNDER REVIEW",$B$6-T_SDLog[[#This Row],[27]],"---")</f>
        <v>---</v>
      </c>
      <c r="C73" s="88" t="s">
        <v>650</v>
      </c>
      <c r="D73" s="88" t="s">
        <v>245</v>
      </c>
      <c r="E73" s="88" t="s">
        <v>246</v>
      </c>
      <c r="F73" s="88" t="s">
        <v>161</v>
      </c>
      <c r="G73" s="88" t="s">
        <v>644</v>
      </c>
      <c r="H73" s="88">
        <v>1399</v>
      </c>
      <c r="I73" s="88" t="s">
        <v>665</v>
      </c>
      <c r="J73" s="98" t="s">
        <v>163</v>
      </c>
      <c r="K73" s="88" t="s">
        <v>168</v>
      </c>
      <c r="L73" s="143" t="s">
        <v>249</v>
      </c>
      <c r="M73" s="88" t="s">
        <v>703</v>
      </c>
      <c r="N73" s="100" t="s">
        <v>238</v>
      </c>
      <c r="O73" s="88" t="s">
        <v>306</v>
      </c>
      <c r="P73" s="87" t="str">
        <f>CONCATENATE(T_SDLog[[#This Row],[PGN]],"-",T_SDLog[[#This Row],[CN]],"-",T_SDLog[[#This Row],[DIC]],"-",T_SDLog[[#This Row],[LR]],"-",T_SDLog[[#This Row],[SSA]],"-",T_SDLog[[#This Row],[SQN]])</f>
        <v>MTC-23A25-Y300-L000-1399-07001</v>
      </c>
      <c r="Q73" s="140" t="s">
        <v>307</v>
      </c>
      <c r="R73" s="227">
        <v>45879</v>
      </c>
      <c r="S73" s="88"/>
      <c r="T73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73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7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73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7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7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7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7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7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7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73" s="22"/>
      <c r="AE73" s="97"/>
      <c r="AF73" s="88"/>
      <c r="AG73" s="22" t="s">
        <v>22</v>
      </c>
      <c r="AH73" s="89"/>
      <c r="AI73" s="22" t="s">
        <v>22</v>
      </c>
      <c r="AJ73" s="22"/>
      <c r="AK73" s="89"/>
      <c r="AL73" s="22"/>
      <c r="AM73" s="22" t="s">
        <v>22</v>
      </c>
      <c r="AN73" s="89"/>
      <c r="AO73" s="22" t="s">
        <v>22</v>
      </c>
      <c r="AP73" s="22"/>
      <c r="AQ73" s="89"/>
      <c r="AR73" s="22"/>
      <c r="AS73" s="22" t="s">
        <v>22</v>
      </c>
      <c r="AT73" s="89"/>
      <c r="AU73" s="22" t="s">
        <v>22</v>
      </c>
      <c r="AV73" s="93"/>
      <c r="AW73" s="89"/>
      <c r="AX73" s="22"/>
      <c r="AY73" s="22" t="s">
        <v>22</v>
      </c>
      <c r="AZ73" s="89"/>
      <c r="BA73" s="22" t="s">
        <v>22</v>
      </c>
      <c r="BB73" s="93"/>
      <c r="BC73" s="89"/>
      <c r="BD73" s="22"/>
      <c r="BE73" s="22" t="s">
        <v>22</v>
      </c>
      <c r="BF73" s="89"/>
      <c r="BG73" s="22" t="s">
        <v>22</v>
      </c>
      <c r="BH73" s="93"/>
      <c r="BI73" s="89"/>
      <c r="BJ73" s="22"/>
      <c r="BK73" s="22" t="s">
        <v>22</v>
      </c>
      <c r="BL73" s="89"/>
      <c r="BM73" s="22" t="s">
        <v>22</v>
      </c>
      <c r="BN73" s="22"/>
      <c r="BO73" s="89"/>
      <c r="BP73" s="22"/>
      <c r="BQ73" s="22" t="s">
        <v>22</v>
      </c>
      <c r="BR73" s="89"/>
      <c r="BS73" s="22" t="s">
        <v>22</v>
      </c>
      <c r="BT73" s="22"/>
      <c r="BU73" s="89"/>
      <c r="BV73" s="22"/>
      <c r="BW73" s="22" t="s">
        <v>22</v>
      </c>
      <c r="BX73" s="89"/>
      <c r="BY73" s="22" t="s">
        <v>22</v>
      </c>
    </row>
    <row r="74" spans="2:77" ht="12.75" x14ac:dyDescent="0.25">
      <c r="B74" s="88" t="str">
        <f>IF(T_SDLog[[#This Row],[BY2]]="UNDER REVIEW",$B$6-T_SDLog[[#This Row],[27]],"---")</f>
        <v>---</v>
      </c>
      <c r="C74" s="88" t="s">
        <v>650</v>
      </c>
      <c r="D74" s="88" t="s">
        <v>245</v>
      </c>
      <c r="E74" s="88" t="s">
        <v>246</v>
      </c>
      <c r="F74" s="88" t="s">
        <v>161</v>
      </c>
      <c r="G74" s="88" t="s">
        <v>644</v>
      </c>
      <c r="H74" s="88">
        <v>1399</v>
      </c>
      <c r="I74" s="88" t="s">
        <v>666</v>
      </c>
      <c r="J74" s="98" t="s">
        <v>163</v>
      </c>
      <c r="K74" s="88" t="s">
        <v>168</v>
      </c>
      <c r="L74" s="143" t="s">
        <v>249</v>
      </c>
      <c r="M74" s="88" t="s">
        <v>703</v>
      </c>
      <c r="N74" s="100" t="s">
        <v>238</v>
      </c>
      <c r="O74" s="88" t="s">
        <v>308</v>
      </c>
      <c r="P74" s="87" t="str">
        <f>CONCATENATE(T_SDLog[[#This Row],[PGN]],"-",T_SDLog[[#This Row],[CN]],"-",T_SDLog[[#This Row],[DIC]],"-",T_SDLog[[#This Row],[LR]],"-",T_SDLog[[#This Row],[SSA]],"-",T_SDLog[[#This Row],[SQN]])</f>
        <v>MTC-23A25-Y300-L000-1399-08001</v>
      </c>
      <c r="Q74" s="140" t="s">
        <v>309</v>
      </c>
      <c r="R74" s="227">
        <v>45879</v>
      </c>
      <c r="S74" s="88"/>
      <c r="T74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74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7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74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7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7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7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7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7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7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74" s="22"/>
      <c r="AE74" s="97"/>
      <c r="AF74" s="88"/>
      <c r="AG74" s="22" t="s">
        <v>22</v>
      </c>
      <c r="AH74" s="89"/>
      <c r="AI74" s="22" t="s">
        <v>22</v>
      </c>
      <c r="AJ74" s="22"/>
      <c r="AK74" s="89"/>
      <c r="AL74" s="22"/>
      <c r="AM74" s="22" t="s">
        <v>22</v>
      </c>
      <c r="AN74" s="89"/>
      <c r="AO74" s="22" t="s">
        <v>22</v>
      </c>
      <c r="AP74" s="22"/>
      <c r="AQ74" s="89"/>
      <c r="AR74" s="22"/>
      <c r="AS74" s="22" t="s">
        <v>22</v>
      </c>
      <c r="AT74" s="89"/>
      <c r="AU74" s="22" t="s">
        <v>22</v>
      </c>
      <c r="AV74" s="93"/>
      <c r="AW74" s="89"/>
      <c r="AX74" s="22"/>
      <c r="AY74" s="22" t="s">
        <v>22</v>
      </c>
      <c r="AZ74" s="89"/>
      <c r="BA74" s="22" t="s">
        <v>22</v>
      </c>
      <c r="BB74" s="93"/>
      <c r="BC74" s="89"/>
      <c r="BD74" s="22"/>
      <c r="BE74" s="22" t="s">
        <v>22</v>
      </c>
      <c r="BF74" s="89"/>
      <c r="BG74" s="22" t="s">
        <v>22</v>
      </c>
      <c r="BH74" s="93"/>
      <c r="BI74" s="89"/>
      <c r="BJ74" s="22"/>
      <c r="BK74" s="22" t="s">
        <v>22</v>
      </c>
      <c r="BL74" s="89"/>
      <c r="BM74" s="22" t="s">
        <v>22</v>
      </c>
      <c r="BN74" s="22"/>
      <c r="BO74" s="89"/>
      <c r="BP74" s="22"/>
      <c r="BQ74" s="22" t="s">
        <v>22</v>
      </c>
      <c r="BR74" s="89"/>
      <c r="BS74" s="22" t="s">
        <v>22</v>
      </c>
      <c r="BT74" s="22"/>
      <c r="BU74" s="89"/>
      <c r="BV74" s="22"/>
      <c r="BW74" s="22" t="s">
        <v>22</v>
      </c>
      <c r="BX74" s="89"/>
      <c r="BY74" s="22" t="s">
        <v>22</v>
      </c>
    </row>
    <row r="75" spans="2:77" ht="12.75" x14ac:dyDescent="0.25">
      <c r="B75" s="88" t="str">
        <f>IF(T_SDLog[[#This Row],[BY2]]="UNDER REVIEW",$B$6-T_SDLog[[#This Row],[27]],"---")</f>
        <v>---</v>
      </c>
      <c r="C75" s="88" t="s">
        <v>650</v>
      </c>
      <c r="D75" s="88" t="s">
        <v>245</v>
      </c>
      <c r="E75" s="88" t="s">
        <v>246</v>
      </c>
      <c r="F75" s="88" t="s">
        <v>161</v>
      </c>
      <c r="G75" s="88" t="s">
        <v>644</v>
      </c>
      <c r="H75" s="88">
        <v>1399</v>
      </c>
      <c r="I75" s="88" t="s">
        <v>667</v>
      </c>
      <c r="J75" s="98" t="s">
        <v>163</v>
      </c>
      <c r="K75" s="88" t="s">
        <v>168</v>
      </c>
      <c r="L75" s="143" t="s">
        <v>249</v>
      </c>
      <c r="M75" s="88" t="s">
        <v>703</v>
      </c>
      <c r="N75" s="100" t="s">
        <v>238</v>
      </c>
      <c r="O75" s="88" t="s">
        <v>310</v>
      </c>
      <c r="P75" s="87" t="str">
        <f>CONCATENATE(T_SDLog[[#This Row],[PGN]],"-",T_SDLog[[#This Row],[CN]],"-",T_SDLog[[#This Row],[DIC]],"-",T_SDLog[[#This Row],[LR]],"-",T_SDLog[[#This Row],[SSA]],"-",T_SDLog[[#This Row],[SQN]])</f>
        <v>MTC-23A25-Y300-L000-1399-09001</v>
      </c>
      <c r="Q75" s="140" t="s">
        <v>311</v>
      </c>
      <c r="R75" s="227">
        <v>45879</v>
      </c>
      <c r="S75" s="88"/>
      <c r="T75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75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7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75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7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7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7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7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7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7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75" s="22"/>
      <c r="AE75" s="97"/>
      <c r="AF75" s="88"/>
      <c r="AG75" s="22" t="s">
        <v>22</v>
      </c>
      <c r="AH75" s="89"/>
      <c r="AI75" s="22" t="s">
        <v>22</v>
      </c>
      <c r="AJ75" s="22"/>
      <c r="AK75" s="89"/>
      <c r="AL75" s="22"/>
      <c r="AM75" s="22" t="s">
        <v>22</v>
      </c>
      <c r="AN75" s="89"/>
      <c r="AO75" s="22" t="s">
        <v>22</v>
      </c>
      <c r="AP75" s="22"/>
      <c r="AQ75" s="89"/>
      <c r="AR75" s="22"/>
      <c r="AS75" s="22" t="s">
        <v>22</v>
      </c>
      <c r="AT75" s="89"/>
      <c r="AU75" s="22" t="s">
        <v>22</v>
      </c>
      <c r="AV75" s="93"/>
      <c r="AW75" s="89"/>
      <c r="AX75" s="22"/>
      <c r="AY75" s="22" t="s">
        <v>22</v>
      </c>
      <c r="AZ75" s="89"/>
      <c r="BA75" s="22" t="s">
        <v>22</v>
      </c>
      <c r="BB75" s="93"/>
      <c r="BC75" s="89"/>
      <c r="BD75" s="22"/>
      <c r="BE75" s="22" t="s">
        <v>22</v>
      </c>
      <c r="BF75" s="89"/>
      <c r="BG75" s="22" t="s">
        <v>22</v>
      </c>
      <c r="BH75" s="93"/>
      <c r="BI75" s="89"/>
      <c r="BJ75" s="22"/>
      <c r="BK75" s="22" t="s">
        <v>22</v>
      </c>
      <c r="BL75" s="89"/>
      <c r="BM75" s="22" t="s">
        <v>22</v>
      </c>
      <c r="BN75" s="22"/>
      <c r="BO75" s="89"/>
      <c r="BP75" s="22"/>
      <c r="BQ75" s="22" t="s">
        <v>22</v>
      </c>
      <c r="BR75" s="89"/>
      <c r="BS75" s="22" t="s">
        <v>22</v>
      </c>
      <c r="BT75" s="22"/>
      <c r="BU75" s="89"/>
      <c r="BV75" s="22"/>
      <c r="BW75" s="22" t="s">
        <v>22</v>
      </c>
      <c r="BX75" s="89"/>
      <c r="BY75" s="22" t="s">
        <v>22</v>
      </c>
    </row>
    <row r="76" spans="2:77" ht="12.75" x14ac:dyDescent="0.25">
      <c r="B76" s="88" t="str">
        <f>IF(T_SDLog[[#This Row],[BY2]]="UNDER REVIEW",$B$6-T_SDLog[[#This Row],[27]],"---")</f>
        <v>---</v>
      </c>
      <c r="C76" s="88" t="s">
        <v>650</v>
      </c>
      <c r="D76" s="88" t="s">
        <v>245</v>
      </c>
      <c r="E76" s="88" t="s">
        <v>246</v>
      </c>
      <c r="F76" s="88" t="s">
        <v>161</v>
      </c>
      <c r="G76" s="88" t="s">
        <v>644</v>
      </c>
      <c r="H76" s="88">
        <v>1399</v>
      </c>
      <c r="I76" s="88" t="s">
        <v>668</v>
      </c>
      <c r="J76" s="98" t="s">
        <v>163</v>
      </c>
      <c r="K76" s="88" t="s">
        <v>168</v>
      </c>
      <c r="L76" s="143" t="s">
        <v>249</v>
      </c>
      <c r="M76" s="88" t="s">
        <v>703</v>
      </c>
      <c r="N76" s="100" t="s">
        <v>238</v>
      </c>
      <c r="O76" s="88" t="s">
        <v>312</v>
      </c>
      <c r="P76" s="87" t="str">
        <f>CONCATENATE(T_SDLog[[#This Row],[PGN]],"-",T_SDLog[[#This Row],[CN]],"-",T_SDLog[[#This Row],[DIC]],"-",T_SDLog[[#This Row],[LR]],"-",T_SDLog[[#This Row],[SSA]],"-",T_SDLog[[#This Row],[SQN]])</f>
        <v>MTC-23A25-Y300-L000-1399-10001</v>
      </c>
      <c r="Q76" s="140" t="s">
        <v>313</v>
      </c>
      <c r="R76" s="227">
        <v>45879</v>
      </c>
      <c r="S76" s="88"/>
      <c r="T76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76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7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76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7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7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7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7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7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7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76" s="22"/>
      <c r="AE76" s="97"/>
      <c r="AF76" s="88"/>
      <c r="AG76" s="22" t="s">
        <v>22</v>
      </c>
      <c r="AH76" s="89"/>
      <c r="AI76" s="22" t="s">
        <v>22</v>
      </c>
      <c r="AJ76" s="22"/>
      <c r="AK76" s="89"/>
      <c r="AL76" s="22"/>
      <c r="AM76" s="22" t="s">
        <v>22</v>
      </c>
      <c r="AN76" s="89"/>
      <c r="AO76" s="22" t="s">
        <v>22</v>
      </c>
      <c r="AP76" s="22"/>
      <c r="AQ76" s="89"/>
      <c r="AR76" s="22"/>
      <c r="AS76" s="22" t="s">
        <v>22</v>
      </c>
      <c r="AT76" s="89"/>
      <c r="AU76" s="22" t="s">
        <v>22</v>
      </c>
      <c r="AV76" s="93"/>
      <c r="AW76" s="89"/>
      <c r="AX76" s="22"/>
      <c r="AY76" s="22" t="s">
        <v>22</v>
      </c>
      <c r="AZ76" s="89"/>
      <c r="BA76" s="22" t="s">
        <v>22</v>
      </c>
      <c r="BB76" s="93"/>
      <c r="BC76" s="89"/>
      <c r="BD76" s="22"/>
      <c r="BE76" s="22" t="s">
        <v>22</v>
      </c>
      <c r="BF76" s="89"/>
      <c r="BG76" s="22" t="s">
        <v>22</v>
      </c>
      <c r="BH76" s="93"/>
      <c r="BI76" s="89"/>
      <c r="BJ76" s="22"/>
      <c r="BK76" s="22" t="s">
        <v>22</v>
      </c>
      <c r="BL76" s="89"/>
      <c r="BM76" s="22" t="s">
        <v>22</v>
      </c>
      <c r="BN76" s="22"/>
      <c r="BO76" s="89"/>
      <c r="BP76" s="22"/>
      <c r="BQ76" s="22" t="s">
        <v>22</v>
      </c>
      <c r="BR76" s="89"/>
      <c r="BS76" s="22" t="s">
        <v>22</v>
      </c>
      <c r="BT76" s="22"/>
      <c r="BU76" s="89"/>
      <c r="BV76" s="22"/>
      <c r="BW76" s="22" t="s">
        <v>22</v>
      </c>
      <c r="BX76" s="89"/>
      <c r="BY76" s="22" t="s">
        <v>22</v>
      </c>
    </row>
    <row r="77" spans="2:77" ht="12.75" x14ac:dyDescent="0.25">
      <c r="B77" s="88" t="str">
        <f>IF(T_SDLog[[#This Row],[BY2]]="UNDER REVIEW",$B$6-T_SDLog[[#This Row],[27]],"---")</f>
        <v>---</v>
      </c>
      <c r="C77" s="88" t="s">
        <v>650</v>
      </c>
      <c r="D77" s="88" t="s">
        <v>245</v>
      </c>
      <c r="E77" s="88" t="s">
        <v>246</v>
      </c>
      <c r="F77" s="88" t="s">
        <v>161</v>
      </c>
      <c r="G77" s="88" t="s">
        <v>644</v>
      </c>
      <c r="H77" s="88">
        <v>1399</v>
      </c>
      <c r="I77" s="88" t="s">
        <v>669</v>
      </c>
      <c r="J77" s="98" t="s">
        <v>163</v>
      </c>
      <c r="K77" s="88" t="s">
        <v>168</v>
      </c>
      <c r="L77" s="143" t="s">
        <v>249</v>
      </c>
      <c r="M77" s="88" t="s">
        <v>703</v>
      </c>
      <c r="N77" s="100" t="s">
        <v>238</v>
      </c>
      <c r="O77" s="88" t="s">
        <v>314</v>
      </c>
      <c r="P77" s="87" t="str">
        <f>CONCATENATE(T_SDLog[[#This Row],[PGN]],"-",T_SDLog[[#This Row],[CN]],"-",T_SDLog[[#This Row],[DIC]],"-",T_SDLog[[#This Row],[LR]],"-",T_SDLog[[#This Row],[SSA]],"-",T_SDLog[[#This Row],[SQN]])</f>
        <v>MTC-23A25-Y300-L000-1399-11001</v>
      </c>
      <c r="Q77" s="140" t="s">
        <v>315</v>
      </c>
      <c r="R77" s="227">
        <v>45879</v>
      </c>
      <c r="S77" s="88"/>
      <c r="T77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77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7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77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7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7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7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7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7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7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77" s="22"/>
      <c r="AE77" s="97"/>
      <c r="AF77" s="88"/>
      <c r="AG77" s="22" t="s">
        <v>22</v>
      </c>
      <c r="AH77" s="89"/>
      <c r="AI77" s="22" t="s">
        <v>22</v>
      </c>
      <c r="AJ77" s="22"/>
      <c r="AK77" s="89"/>
      <c r="AL77" s="22"/>
      <c r="AM77" s="22" t="s">
        <v>22</v>
      </c>
      <c r="AN77" s="89"/>
      <c r="AO77" s="22" t="s">
        <v>22</v>
      </c>
      <c r="AP77" s="22"/>
      <c r="AQ77" s="89"/>
      <c r="AR77" s="22"/>
      <c r="AS77" s="22" t="s">
        <v>22</v>
      </c>
      <c r="AT77" s="89"/>
      <c r="AU77" s="22" t="s">
        <v>22</v>
      </c>
      <c r="AV77" s="93"/>
      <c r="AW77" s="89"/>
      <c r="AX77" s="22"/>
      <c r="AY77" s="22" t="s">
        <v>22</v>
      </c>
      <c r="AZ77" s="89"/>
      <c r="BA77" s="22" t="s">
        <v>22</v>
      </c>
      <c r="BB77" s="93"/>
      <c r="BC77" s="89"/>
      <c r="BD77" s="22"/>
      <c r="BE77" s="22" t="s">
        <v>22</v>
      </c>
      <c r="BF77" s="89"/>
      <c r="BG77" s="22" t="s">
        <v>22</v>
      </c>
      <c r="BH77" s="93"/>
      <c r="BI77" s="89"/>
      <c r="BJ77" s="22"/>
      <c r="BK77" s="22" t="s">
        <v>22</v>
      </c>
      <c r="BL77" s="89"/>
      <c r="BM77" s="22" t="s">
        <v>22</v>
      </c>
      <c r="BN77" s="22"/>
      <c r="BO77" s="89"/>
      <c r="BP77" s="22"/>
      <c r="BQ77" s="22" t="s">
        <v>22</v>
      </c>
      <c r="BR77" s="89"/>
      <c r="BS77" s="22" t="s">
        <v>22</v>
      </c>
      <c r="BT77" s="22"/>
      <c r="BU77" s="89"/>
      <c r="BV77" s="22"/>
      <c r="BW77" s="22" t="s">
        <v>22</v>
      </c>
      <c r="BX77" s="89"/>
      <c r="BY77" s="22" t="s">
        <v>22</v>
      </c>
    </row>
    <row r="78" spans="2:77" ht="12.75" x14ac:dyDescent="0.25">
      <c r="B78" s="88" t="str">
        <f>IF(T_SDLog[[#This Row],[BY2]]="UNDER REVIEW",$B$6-T_SDLog[[#This Row],[27]],"---")</f>
        <v>---</v>
      </c>
      <c r="C78" s="88" t="s">
        <v>650</v>
      </c>
      <c r="D78" s="88" t="s">
        <v>245</v>
      </c>
      <c r="E78" s="88" t="s">
        <v>246</v>
      </c>
      <c r="F78" s="88" t="s">
        <v>161</v>
      </c>
      <c r="G78" s="88" t="s">
        <v>644</v>
      </c>
      <c r="H78" s="88">
        <v>1399</v>
      </c>
      <c r="I78" s="88" t="s">
        <v>670</v>
      </c>
      <c r="J78" s="98" t="s">
        <v>163</v>
      </c>
      <c r="K78" s="88" t="s">
        <v>168</v>
      </c>
      <c r="L78" s="143" t="s">
        <v>249</v>
      </c>
      <c r="M78" s="88" t="s">
        <v>703</v>
      </c>
      <c r="N78" s="100" t="s">
        <v>238</v>
      </c>
      <c r="O78" s="88" t="s">
        <v>316</v>
      </c>
      <c r="P78" s="87" t="str">
        <f>CONCATENATE(T_SDLog[[#This Row],[PGN]],"-",T_SDLog[[#This Row],[CN]],"-",T_SDLog[[#This Row],[DIC]],"-",T_SDLog[[#This Row],[LR]],"-",T_SDLog[[#This Row],[SSA]],"-",T_SDLog[[#This Row],[SQN]])</f>
        <v>MTC-23A25-Y300-L000-1399-12001</v>
      </c>
      <c r="Q78" s="140" t="s">
        <v>317</v>
      </c>
      <c r="R78" s="227">
        <v>45879</v>
      </c>
      <c r="S78" s="88"/>
      <c r="T78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78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7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78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7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7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7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7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7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7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78" s="22"/>
      <c r="AE78" s="97"/>
      <c r="AF78" s="88"/>
      <c r="AG78" s="22" t="s">
        <v>22</v>
      </c>
      <c r="AH78" s="89"/>
      <c r="AI78" s="22" t="s">
        <v>22</v>
      </c>
      <c r="AJ78" s="22"/>
      <c r="AK78" s="89"/>
      <c r="AL78" s="22"/>
      <c r="AM78" s="22" t="s">
        <v>22</v>
      </c>
      <c r="AN78" s="89"/>
      <c r="AO78" s="22" t="s">
        <v>22</v>
      </c>
      <c r="AP78" s="22"/>
      <c r="AQ78" s="89"/>
      <c r="AR78" s="22"/>
      <c r="AS78" s="22" t="s">
        <v>22</v>
      </c>
      <c r="AT78" s="89"/>
      <c r="AU78" s="22" t="s">
        <v>22</v>
      </c>
      <c r="AV78" s="93"/>
      <c r="AW78" s="89"/>
      <c r="AX78" s="22"/>
      <c r="AY78" s="22" t="s">
        <v>22</v>
      </c>
      <c r="AZ78" s="89"/>
      <c r="BA78" s="22" t="s">
        <v>22</v>
      </c>
      <c r="BB78" s="93"/>
      <c r="BC78" s="89"/>
      <c r="BD78" s="22"/>
      <c r="BE78" s="22" t="s">
        <v>22</v>
      </c>
      <c r="BF78" s="89"/>
      <c r="BG78" s="22" t="s">
        <v>22</v>
      </c>
      <c r="BH78" s="93"/>
      <c r="BI78" s="89"/>
      <c r="BJ78" s="22"/>
      <c r="BK78" s="22" t="s">
        <v>22</v>
      </c>
      <c r="BL78" s="89"/>
      <c r="BM78" s="22" t="s">
        <v>22</v>
      </c>
      <c r="BN78" s="22"/>
      <c r="BO78" s="89"/>
      <c r="BP78" s="22"/>
      <c r="BQ78" s="22" t="s">
        <v>22</v>
      </c>
      <c r="BR78" s="89"/>
      <c r="BS78" s="22" t="s">
        <v>22</v>
      </c>
      <c r="BT78" s="22"/>
      <c r="BU78" s="89"/>
      <c r="BV78" s="22"/>
      <c r="BW78" s="22" t="s">
        <v>22</v>
      </c>
      <c r="BX78" s="89"/>
      <c r="BY78" s="22" t="s">
        <v>22</v>
      </c>
    </row>
    <row r="79" spans="2:77" ht="12.75" x14ac:dyDescent="0.25">
      <c r="B79" s="88" t="str">
        <f>IF(T_SDLog[[#This Row],[BY2]]="UNDER REVIEW",$B$6-T_SDLog[[#This Row],[27]],"---")</f>
        <v>---</v>
      </c>
      <c r="C79" s="88" t="s">
        <v>650</v>
      </c>
      <c r="D79" s="88" t="s">
        <v>245</v>
      </c>
      <c r="E79" s="88" t="s">
        <v>246</v>
      </c>
      <c r="F79" s="88" t="s">
        <v>161</v>
      </c>
      <c r="G79" s="88" t="s">
        <v>644</v>
      </c>
      <c r="H79" s="88">
        <v>1399</v>
      </c>
      <c r="I79" s="88" t="s">
        <v>671</v>
      </c>
      <c r="J79" s="98" t="s">
        <v>163</v>
      </c>
      <c r="K79" s="88" t="s">
        <v>168</v>
      </c>
      <c r="L79" s="143" t="s">
        <v>249</v>
      </c>
      <c r="M79" s="88" t="s">
        <v>703</v>
      </c>
      <c r="N79" s="100" t="s">
        <v>238</v>
      </c>
      <c r="O79" s="88" t="s">
        <v>318</v>
      </c>
      <c r="P79" s="87" t="str">
        <f>CONCATENATE(T_SDLog[[#This Row],[PGN]],"-",T_SDLog[[#This Row],[CN]],"-",T_SDLog[[#This Row],[DIC]],"-",T_SDLog[[#This Row],[LR]],"-",T_SDLog[[#This Row],[SSA]],"-",T_SDLog[[#This Row],[SQN]])</f>
        <v>MTC-23A25-Y300-L000-1399-13001</v>
      </c>
      <c r="Q79" s="140" t="s">
        <v>319</v>
      </c>
      <c r="R79" s="227">
        <v>45879</v>
      </c>
      <c r="S79" s="88"/>
      <c r="T79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79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7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79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7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7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7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7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7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7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79" s="22"/>
      <c r="AE79" s="97"/>
      <c r="AF79" s="88"/>
      <c r="AG79" s="22" t="s">
        <v>22</v>
      </c>
      <c r="AH79" s="89"/>
      <c r="AI79" s="22" t="s">
        <v>22</v>
      </c>
      <c r="AJ79" s="22"/>
      <c r="AK79" s="89"/>
      <c r="AL79" s="22"/>
      <c r="AM79" s="22" t="s">
        <v>22</v>
      </c>
      <c r="AN79" s="89"/>
      <c r="AO79" s="22" t="s">
        <v>22</v>
      </c>
      <c r="AP79" s="22"/>
      <c r="AQ79" s="89"/>
      <c r="AR79" s="22"/>
      <c r="AS79" s="22" t="s">
        <v>22</v>
      </c>
      <c r="AT79" s="89"/>
      <c r="AU79" s="22" t="s">
        <v>22</v>
      </c>
      <c r="AV79" s="93"/>
      <c r="AW79" s="89"/>
      <c r="AX79" s="22"/>
      <c r="AY79" s="22" t="s">
        <v>22</v>
      </c>
      <c r="AZ79" s="89"/>
      <c r="BA79" s="22" t="s">
        <v>22</v>
      </c>
      <c r="BB79" s="93"/>
      <c r="BC79" s="89"/>
      <c r="BD79" s="22"/>
      <c r="BE79" s="22" t="s">
        <v>22</v>
      </c>
      <c r="BF79" s="89"/>
      <c r="BG79" s="22" t="s">
        <v>22</v>
      </c>
      <c r="BH79" s="93"/>
      <c r="BI79" s="89"/>
      <c r="BJ79" s="22"/>
      <c r="BK79" s="22" t="s">
        <v>22</v>
      </c>
      <c r="BL79" s="89"/>
      <c r="BM79" s="22" t="s">
        <v>22</v>
      </c>
      <c r="BN79" s="22"/>
      <c r="BO79" s="89"/>
      <c r="BP79" s="22"/>
      <c r="BQ79" s="22" t="s">
        <v>22</v>
      </c>
      <c r="BR79" s="89"/>
      <c r="BS79" s="22" t="s">
        <v>22</v>
      </c>
      <c r="BT79" s="22"/>
      <c r="BU79" s="89"/>
      <c r="BV79" s="22"/>
      <c r="BW79" s="22" t="s">
        <v>22</v>
      </c>
      <c r="BX79" s="89"/>
      <c r="BY79" s="22" t="s">
        <v>22</v>
      </c>
    </row>
    <row r="80" spans="2:77" ht="12.75" x14ac:dyDescent="0.25">
      <c r="B80" s="88" t="str">
        <f>IF(T_SDLog[[#This Row],[BY2]]="UNDER REVIEW",$B$6-T_SDLog[[#This Row],[27]],"---")</f>
        <v>---</v>
      </c>
      <c r="C80" s="88" t="s">
        <v>650</v>
      </c>
      <c r="D80" s="88" t="s">
        <v>245</v>
      </c>
      <c r="E80" s="88" t="s">
        <v>246</v>
      </c>
      <c r="F80" s="88" t="s">
        <v>161</v>
      </c>
      <c r="G80" s="88" t="s">
        <v>644</v>
      </c>
      <c r="H80" s="88">
        <v>1399</v>
      </c>
      <c r="I80" s="88" t="s">
        <v>672</v>
      </c>
      <c r="J80" s="98" t="s">
        <v>163</v>
      </c>
      <c r="K80" s="88" t="s">
        <v>168</v>
      </c>
      <c r="L80" s="143" t="s">
        <v>249</v>
      </c>
      <c r="M80" s="88" t="s">
        <v>703</v>
      </c>
      <c r="N80" s="100" t="s">
        <v>238</v>
      </c>
      <c r="O80" s="88" t="s">
        <v>320</v>
      </c>
      <c r="P80" s="87" t="str">
        <f>CONCATENATE(T_SDLog[[#This Row],[PGN]],"-",T_SDLog[[#This Row],[CN]],"-",T_SDLog[[#This Row],[DIC]],"-",T_SDLog[[#This Row],[LR]],"-",T_SDLog[[#This Row],[SSA]],"-",T_SDLog[[#This Row],[SQN]])</f>
        <v>MTC-23A25-Y300-L000-1399-14001</v>
      </c>
      <c r="Q80" s="140" t="s">
        <v>321</v>
      </c>
      <c r="R80" s="227">
        <v>45879</v>
      </c>
      <c r="S80" s="88"/>
      <c r="T80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80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8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80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8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8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8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8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8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8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80" s="22"/>
      <c r="AE80" s="97"/>
      <c r="AF80" s="88"/>
      <c r="AG80" s="22" t="s">
        <v>22</v>
      </c>
      <c r="AH80" s="89"/>
      <c r="AI80" s="22" t="s">
        <v>22</v>
      </c>
      <c r="AJ80" s="22"/>
      <c r="AK80" s="89"/>
      <c r="AL80" s="22"/>
      <c r="AM80" s="22" t="s">
        <v>22</v>
      </c>
      <c r="AN80" s="89"/>
      <c r="AO80" s="22" t="s">
        <v>22</v>
      </c>
      <c r="AP80" s="22"/>
      <c r="AQ80" s="89"/>
      <c r="AR80" s="22"/>
      <c r="AS80" s="22" t="s">
        <v>22</v>
      </c>
      <c r="AT80" s="89"/>
      <c r="AU80" s="22" t="s">
        <v>22</v>
      </c>
      <c r="AV80" s="93"/>
      <c r="AW80" s="89"/>
      <c r="AX80" s="22"/>
      <c r="AY80" s="22" t="s">
        <v>22</v>
      </c>
      <c r="AZ80" s="89"/>
      <c r="BA80" s="22" t="s">
        <v>22</v>
      </c>
      <c r="BB80" s="93"/>
      <c r="BC80" s="89"/>
      <c r="BD80" s="22"/>
      <c r="BE80" s="22" t="s">
        <v>22</v>
      </c>
      <c r="BF80" s="89"/>
      <c r="BG80" s="22" t="s">
        <v>22</v>
      </c>
      <c r="BH80" s="93"/>
      <c r="BI80" s="89"/>
      <c r="BJ80" s="22"/>
      <c r="BK80" s="22" t="s">
        <v>22</v>
      </c>
      <c r="BL80" s="89"/>
      <c r="BM80" s="22" t="s">
        <v>22</v>
      </c>
      <c r="BN80" s="22"/>
      <c r="BO80" s="89"/>
      <c r="BP80" s="22"/>
      <c r="BQ80" s="22" t="s">
        <v>22</v>
      </c>
      <c r="BR80" s="89"/>
      <c r="BS80" s="22" t="s">
        <v>22</v>
      </c>
      <c r="BT80" s="22"/>
      <c r="BU80" s="89"/>
      <c r="BV80" s="22"/>
      <c r="BW80" s="22" t="s">
        <v>22</v>
      </c>
      <c r="BX80" s="89"/>
      <c r="BY80" s="22" t="s">
        <v>22</v>
      </c>
    </row>
    <row r="81" spans="2:77" ht="12.75" x14ac:dyDescent="0.25">
      <c r="B81" s="88" t="str">
        <f>IF(T_SDLog[[#This Row],[BY2]]="UNDER REVIEW",$B$6-T_SDLog[[#This Row],[27]],"---")</f>
        <v>---</v>
      </c>
      <c r="C81" s="88" t="s">
        <v>650</v>
      </c>
      <c r="D81" s="88" t="s">
        <v>245</v>
      </c>
      <c r="E81" s="88" t="s">
        <v>246</v>
      </c>
      <c r="F81" s="88" t="s">
        <v>161</v>
      </c>
      <c r="G81" s="88" t="s">
        <v>644</v>
      </c>
      <c r="H81" s="88">
        <v>1399</v>
      </c>
      <c r="I81" s="88" t="s">
        <v>673</v>
      </c>
      <c r="J81" s="98" t="s">
        <v>163</v>
      </c>
      <c r="K81" s="88" t="s">
        <v>168</v>
      </c>
      <c r="L81" s="143" t="s">
        <v>249</v>
      </c>
      <c r="M81" s="88" t="s">
        <v>703</v>
      </c>
      <c r="N81" s="100" t="s">
        <v>238</v>
      </c>
      <c r="O81" s="88" t="s">
        <v>322</v>
      </c>
      <c r="P81" s="87" t="str">
        <f>CONCATENATE(T_SDLog[[#This Row],[PGN]],"-",T_SDLog[[#This Row],[CN]],"-",T_SDLog[[#This Row],[DIC]],"-",T_SDLog[[#This Row],[LR]],"-",T_SDLog[[#This Row],[SSA]],"-",T_SDLog[[#This Row],[SQN]])</f>
        <v>MTC-23A25-Y300-L000-1399-15001</v>
      </c>
      <c r="Q81" s="140" t="s">
        <v>323</v>
      </c>
      <c r="R81" s="227">
        <v>45879</v>
      </c>
      <c r="S81" s="88"/>
      <c r="T81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81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8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81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8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8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8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8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8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8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81" s="22"/>
      <c r="AE81" s="97"/>
      <c r="AF81" s="88"/>
      <c r="AG81" s="22" t="s">
        <v>22</v>
      </c>
      <c r="AH81" s="89"/>
      <c r="AI81" s="22" t="s">
        <v>22</v>
      </c>
      <c r="AJ81" s="22"/>
      <c r="AK81" s="89"/>
      <c r="AL81" s="22"/>
      <c r="AM81" s="22" t="s">
        <v>22</v>
      </c>
      <c r="AN81" s="89"/>
      <c r="AO81" s="22" t="s">
        <v>22</v>
      </c>
      <c r="AP81" s="22"/>
      <c r="AQ81" s="89"/>
      <c r="AR81" s="22"/>
      <c r="AS81" s="22" t="s">
        <v>22</v>
      </c>
      <c r="AT81" s="89"/>
      <c r="AU81" s="22" t="s">
        <v>22</v>
      </c>
      <c r="AV81" s="93"/>
      <c r="AW81" s="89"/>
      <c r="AX81" s="22"/>
      <c r="AY81" s="22" t="s">
        <v>22</v>
      </c>
      <c r="AZ81" s="89"/>
      <c r="BA81" s="22" t="s">
        <v>22</v>
      </c>
      <c r="BB81" s="93"/>
      <c r="BC81" s="89"/>
      <c r="BD81" s="22"/>
      <c r="BE81" s="22" t="s">
        <v>22</v>
      </c>
      <c r="BF81" s="89"/>
      <c r="BG81" s="22" t="s">
        <v>22</v>
      </c>
      <c r="BH81" s="93"/>
      <c r="BI81" s="89"/>
      <c r="BJ81" s="22"/>
      <c r="BK81" s="22" t="s">
        <v>22</v>
      </c>
      <c r="BL81" s="89"/>
      <c r="BM81" s="22" t="s">
        <v>22</v>
      </c>
      <c r="BN81" s="22"/>
      <c r="BO81" s="89"/>
      <c r="BP81" s="22"/>
      <c r="BQ81" s="22" t="s">
        <v>22</v>
      </c>
      <c r="BR81" s="89"/>
      <c r="BS81" s="22" t="s">
        <v>22</v>
      </c>
      <c r="BT81" s="22"/>
      <c r="BU81" s="89"/>
      <c r="BV81" s="22"/>
      <c r="BW81" s="22" t="s">
        <v>22</v>
      </c>
      <c r="BX81" s="89"/>
      <c r="BY81" s="22" t="s">
        <v>22</v>
      </c>
    </row>
    <row r="82" spans="2:77" ht="12.75" x14ac:dyDescent="0.25">
      <c r="B82" s="88" t="str">
        <f>IF(T_SDLog[[#This Row],[BY2]]="UNDER REVIEW",$B$6-T_SDLog[[#This Row],[27]],"---")</f>
        <v>---</v>
      </c>
      <c r="C82" s="88" t="s">
        <v>650</v>
      </c>
      <c r="D82" s="88" t="s">
        <v>245</v>
      </c>
      <c r="E82" s="88" t="s">
        <v>246</v>
      </c>
      <c r="F82" s="88" t="s">
        <v>161</v>
      </c>
      <c r="G82" s="88" t="s">
        <v>644</v>
      </c>
      <c r="H82" s="88">
        <v>1399</v>
      </c>
      <c r="I82" s="88" t="s">
        <v>674</v>
      </c>
      <c r="J82" s="98" t="s">
        <v>163</v>
      </c>
      <c r="K82" s="88" t="s">
        <v>168</v>
      </c>
      <c r="L82" s="143" t="s">
        <v>249</v>
      </c>
      <c r="M82" s="88" t="s">
        <v>703</v>
      </c>
      <c r="N82" s="100" t="s">
        <v>238</v>
      </c>
      <c r="O82" s="88" t="s">
        <v>324</v>
      </c>
      <c r="P82" s="87" t="str">
        <f>CONCATENATE(T_SDLog[[#This Row],[PGN]],"-",T_SDLog[[#This Row],[CN]],"-",T_SDLog[[#This Row],[DIC]],"-",T_SDLog[[#This Row],[LR]],"-",T_SDLog[[#This Row],[SSA]],"-",T_SDLog[[#This Row],[SQN]])</f>
        <v>MTC-23A25-Y300-L000-1399-16001</v>
      </c>
      <c r="Q82" s="140" t="s">
        <v>325</v>
      </c>
      <c r="R82" s="227">
        <v>45879</v>
      </c>
      <c r="S82" s="88"/>
      <c r="T82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82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8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82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8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8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8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8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8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8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82" s="22"/>
      <c r="AE82" s="97"/>
      <c r="AF82" s="88"/>
      <c r="AG82" s="22" t="s">
        <v>22</v>
      </c>
      <c r="AH82" s="89"/>
      <c r="AI82" s="22" t="s">
        <v>22</v>
      </c>
      <c r="AJ82" s="22"/>
      <c r="AK82" s="89"/>
      <c r="AL82" s="22"/>
      <c r="AM82" s="22" t="s">
        <v>22</v>
      </c>
      <c r="AN82" s="89"/>
      <c r="AO82" s="22" t="s">
        <v>22</v>
      </c>
      <c r="AP82" s="22"/>
      <c r="AQ82" s="89"/>
      <c r="AR82" s="22"/>
      <c r="AS82" s="22" t="s">
        <v>22</v>
      </c>
      <c r="AT82" s="89"/>
      <c r="AU82" s="22" t="s">
        <v>22</v>
      </c>
      <c r="AV82" s="93"/>
      <c r="AW82" s="89"/>
      <c r="AX82" s="22"/>
      <c r="AY82" s="22" t="s">
        <v>22</v>
      </c>
      <c r="AZ82" s="89"/>
      <c r="BA82" s="22" t="s">
        <v>22</v>
      </c>
      <c r="BB82" s="93"/>
      <c r="BC82" s="89"/>
      <c r="BD82" s="22"/>
      <c r="BE82" s="22" t="s">
        <v>22</v>
      </c>
      <c r="BF82" s="89"/>
      <c r="BG82" s="22" t="s">
        <v>22</v>
      </c>
      <c r="BH82" s="93"/>
      <c r="BI82" s="89"/>
      <c r="BJ82" s="22"/>
      <c r="BK82" s="22" t="s">
        <v>22</v>
      </c>
      <c r="BL82" s="89"/>
      <c r="BM82" s="22" t="s">
        <v>22</v>
      </c>
      <c r="BN82" s="22"/>
      <c r="BO82" s="89"/>
      <c r="BP82" s="22"/>
      <c r="BQ82" s="22" t="s">
        <v>22</v>
      </c>
      <c r="BR82" s="89"/>
      <c r="BS82" s="22" t="s">
        <v>22</v>
      </c>
      <c r="BT82" s="22"/>
      <c r="BU82" s="89"/>
      <c r="BV82" s="22"/>
      <c r="BW82" s="22" t="s">
        <v>22</v>
      </c>
      <c r="BX82" s="89"/>
      <c r="BY82" s="22" t="s">
        <v>22</v>
      </c>
    </row>
    <row r="83" spans="2:77" ht="12.75" x14ac:dyDescent="0.25">
      <c r="B83" s="88" t="str">
        <f>IF(T_SDLog[[#This Row],[BY2]]="UNDER REVIEW",$B$6-T_SDLog[[#This Row],[27]],"---")</f>
        <v>---</v>
      </c>
      <c r="C83" s="88" t="s">
        <v>650</v>
      </c>
      <c r="D83" s="88" t="s">
        <v>245</v>
      </c>
      <c r="E83" s="88" t="s">
        <v>246</v>
      </c>
      <c r="F83" s="88" t="s">
        <v>161</v>
      </c>
      <c r="G83" s="88" t="s">
        <v>644</v>
      </c>
      <c r="H83" s="88">
        <v>1399</v>
      </c>
      <c r="I83" s="88" t="s">
        <v>675</v>
      </c>
      <c r="J83" s="98" t="s">
        <v>163</v>
      </c>
      <c r="K83" s="88" t="s">
        <v>168</v>
      </c>
      <c r="L83" s="143" t="s">
        <v>249</v>
      </c>
      <c r="M83" s="88" t="s">
        <v>703</v>
      </c>
      <c r="N83" s="100" t="s">
        <v>238</v>
      </c>
      <c r="O83" s="88" t="s">
        <v>326</v>
      </c>
      <c r="P83" s="87" t="str">
        <f>CONCATENATE(T_SDLog[[#This Row],[PGN]],"-",T_SDLog[[#This Row],[CN]],"-",T_SDLog[[#This Row],[DIC]],"-",T_SDLog[[#This Row],[LR]],"-",T_SDLog[[#This Row],[SSA]],"-",T_SDLog[[#This Row],[SQN]])</f>
        <v>MTC-23A25-Y300-L000-1399-17001</v>
      </c>
      <c r="Q83" s="140" t="s">
        <v>327</v>
      </c>
      <c r="R83" s="227">
        <v>45879</v>
      </c>
      <c r="S83" s="88"/>
      <c r="T83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83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8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83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8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8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8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8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8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8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83" s="22"/>
      <c r="AE83" s="97"/>
      <c r="AF83" s="88"/>
      <c r="AG83" s="22" t="s">
        <v>22</v>
      </c>
      <c r="AH83" s="89"/>
      <c r="AI83" s="22" t="s">
        <v>22</v>
      </c>
      <c r="AJ83" s="22"/>
      <c r="AK83" s="89"/>
      <c r="AL83" s="22"/>
      <c r="AM83" s="22" t="s">
        <v>22</v>
      </c>
      <c r="AN83" s="89"/>
      <c r="AO83" s="22" t="s">
        <v>22</v>
      </c>
      <c r="AP83" s="22"/>
      <c r="AQ83" s="89"/>
      <c r="AR83" s="22"/>
      <c r="AS83" s="22" t="s">
        <v>22</v>
      </c>
      <c r="AT83" s="89"/>
      <c r="AU83" s="22" t="s">
        <v>22</v>
      </c>
      <c r="AV83" s="93"/>
      <c r="AW83" s="89"/>
      <c r="AX83" s="22"/>
      <c r="AY83" s="22" t="s">
        <v>22</v>
      </c>
      <c r="AZ83" s="89"/>
      <c r="BA83" s="22" t="s">
        <v>22</v>
      </c>
      <c r="BB83" s="93"/>
      <c r="BC83" s="89"/>
      <c r="BD83" s="22"/>
      <c r="BE83" s="22" t="s">
        <v>22</v>
      </c>
      <c r="BF83" s="89"/>
      <c r="BG83" s="22" t="s">
        <v>22</v>
      </c>
      <c r="BH83" s="93"/>
      <c r="BI83" s="89"/>
      <c r="BJ83" s="22"/>
      <c r="BK83" s="22" t="s">
        <v>22</v>
      </c>
      <c r="BL83" s="89"/>
      <c r="BM83" s="22" t="s">
        <v>22</v>
      </c>
      <c r="BN83" s="22"/>
      <c r="BO83" s="89"/>
      <c r="BP83" s="22"/>
      <c r="BQ83" s="22" t="s">
        <v>22</v>
      </c>
      <c r="BR83" s="89"/>
      <c r="BS83" s="22" t="s">
        <v>22</v>
      </c>
      <c r="BT83" s="22"/>
      <c r="BU83" s="89"/>
      <c r="BV83" s="22"/>
      <c r="BW83" s="22" t="s">
        <v>22</v>
      </c>
      <c r="BX83" s="89"/>
      <c r="BY83" s="22" t="s">
        <v>22</v>
      </c>
    </row>
    <row r="84" spans="2:77" ht="12.75" x14ac:dyDescent="0.25">
      <c r="B84" s="88" t="str">
        <f>IF(T_SDLog[[#This Row],[BY2]]="UNDER REVIEW",$B$6-T_SDLog[[#This Row],[27]],"---")</f>
        <v>---</v>
      </c>
      <c r="C84" s="88" t="s">
        <v>650</v>
      </c>
      <c r="D84" s="88" t="s">
        <v>245</v>
      </c>
      <c r="E84" s="88" t="s">
        <v>246</v>
      </c>
      <c r="F84" s="88" t="s">
        <v>161</v>
      </c>
      <c r="G84" s="88" t="s">
        <v>644</v>
      </c>
      <c r="H84" s="88">
        <v>1399</v>
      </c>
      <c r="I84" s="88" t="s">
        <v>676</v>
      </c>
      <c r="J84" s="98" t="s">
        <v>163</v>
      </c>
      <c r="K84" s="88" t="s">
        <v>168</v>
      </c>
      <c r="L84" s="143" t="s">
        <v>249</v>
      </c>
      <c r="M84" s="88" t="s">
        <v>703</v>
      </c>
      <c r="N84" s="100" t="s">
        <v>238</v>
      </c>
      <c r="O84" s="88" t="s">
        <v>328</v>
      </c>
      <c r="P84" s="87" t="str">
        <f>CONCATENATE(T_SDLog[[#This Row],[PGN]],"-",T_SDLog[[#This Row],[CN]],"-",T_SDLog[[#This Row],[DIC]],"-",T_SDLog[[#This Row],[LR]],"-",T_SDLog[[#This Row],[SSA]],"-",T_SDLog[[#This Row],[SQN]])</f>
        <v>MTC-23A25-Y300-L000-1399-18001</v>
      </c>
      <c r="Q84" s="140" t="s">
        <v>329</v>
      </c>
      <c r="R84" s="227">
        <v>45879</v>
      </c>
      <c r="S84" s="88"/>
      <c r="T84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84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8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84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8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8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8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8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8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8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84" s="22"/>
      <c r="AE84" s="97"/>
      <c r="AF84" s="88"/>
      <c r="AG84" s="22" t="s">
        <v>22</v>
      </c>
      <c r="AH84" s="89"/>
      <c r="AI84" s="22" t="s">
        <v>22</v>
      </c>
      <c r="AJ84" s="22"/>
      <c r="AK84" s="89"/>
      <c r="AL84" s="22"/>
      <c r="AM84" s="22" t="s">
        <v>22</v>
      </c>
      <c r="AN84" s="89"/>
      <c r="AO84" s="22" t="s">
        <v>22</v>
      </c>
      <c r="AP84" s="22"/>
      <c r="AQ84" s="89"/>
      <c r="AR84" s="22"/>
      <c r="AS84" s="22" t="s">
        <v>22</v>
      </c>
      <c r="AT84" s="89"/>
      <c r="AU84" s="22" t="s">
        <v>22</v>
      </c>
      <c r="AV84" s="93"/>
      <c r="AW84" s="89"/>
      <c r="AX84" s="22"/>
      <c r="AY84" s="22" t="s">
        <v>22</v>
      </c>
      <c r="AZ84" s="89"/>
      <c r="BA84" s="22" t="s">
        <v>22</v>
      </c>
      <c r="BB84" s="93"/>
      <c r="BC84" s="89"/>
      <c r="BD84" s="22"/>
      <c r="BE84" s="22" t="s">
        <v>22</v>
      </c>
      <c r="BF84" s="89"/>
      <c r="BG84" s="22" t="s">
        <v>22</v>
      </c>
      <c r="BH84" s="93"/>
      <c r="BI84" s="89"/>
      <c r="BJ84" s="22"/>
      <c r="BK84" s="22" t="s">
        <v>22</v>
      </c>
      <c r="BL84" s="89"/>
      <c r="BM84" s="22" t="s">
        <v>22</v>
      </c>
      <c r="BN84" s="22"/>
      <c r="BO84" s="89"/>
      <c r="BP84" s="22"/>
      <c r="BQ84" s="22" t="s">
        <v>22</v>
      </c>
      <c r="BR84" s="89"/>
      <c r="BS84" s="22" t="s">
        <v>22</v>
      </c>
      <c r="BT84" s="22"/>
      <c r="BU84" s="89"/>
      <c r="BV84" s="22"/>
      <c r="BW84" s="22" t="s">
        <v>22</v>
      </c>
      <c r="BX84" s="89"/>
      <c r="BY84" s="22" t="s">
        <v>22</v>
      </c>
    </row>
    <row r="85" spans="2:77" ht="12.75" x14ac:dyDescent="0.25">
      <c r="B85" s="88" t="str">
        <f>IF(T_SDLog[[#This Row],[BY2]]="UNDER REVIEW",$B$6-T_SDLog[[#This Row],[27]],"---")</f>
        <v>---</v>
      </c>
      <c r="C85" s="88" t="s">
        <v>650</v>
      </c>
      <c r="D85" s="88" t="s">
        <v>245</v>
      </c>
      <c r="E85" s="88" t="s">
        <v>246</v>
      </c>
      <c r="F85" s="88" t="s">
        <v>161</v>
      </c>
      <c r="G85" s="88" t="s">
        <v>645</v>
      </c>
      <c r="H85" s="88">
        <v>1399</v>
      </c>
      <c r="I85" s="88" t="s">
        <v>172</v>
      </c>
      <c r="J85" s="98" t="s">
        <v>163</v>
      </c>
      <c r="K85" s="88" t="s">
        <v>168</v>
      </c>
      <c r="L85" s="143" t="s">
        <v>248</v>
      </c>
      <c r="M85" s="88" t="s">
        <v>703</v>
      </c>
      <c r="N85" s="100" t="s">
        <v>238</v>
      </c>
      <c r="O85" s="88" t="s">
        <v>330</v>
      </c>
      <c r="P85" s="87" t="str">
        <f>CONCATENATE(T_SDLog[[#This Row],[PGN]],"-",T_SDLog[[#This Row],[CN]],"-",T_SDLog[[#This Row],[DIC]],"-",T_SDLog[[#This Row],[LR]],"-",T_SDLog[[#This Row],[SSA]],"-",T_SDLog[[#This Row],[SQN]])</f>
        <v>MTC-23A25-Y300-L001-1399-00001</v>
      </c>
      <c r="Q85" s="140" t="s">
        <v>331</v>
      </c>
      <c r="R85" s="227">
        <v>45879</v>
      </c>
      <c r="S85" s="88"/>
      <c r="T85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85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8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85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8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8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8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8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8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8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85" s="22"/>
      <c r="AE85" s="97"/>
      <c r="AF85" s="88"/>
      <c r="AG85" s="22" t="s">
        <v>22</v>
      </c>
      <c r="AH85" s="89"/>
      <c r="AI85" s="22" t="s">
        <v>22</v>
      </c>
      <c r="AJ85" s="22"/>
      <c r="AK85" s="89"/>
      <c r="AL85" s="22"/>
      <c r="AM85" s="22" t="s">
        <v>22</v>
      </c>
      <c r="AN85" s="89"/>
      <c r="AO85" s="22" t="s">
        <v>22</v>
      </c>
      <c r="AP85" s="22"/>
      <c r="AQ85" s="89"/>
      <c r="AR85" s="22"/>
      <c r="AS85" s="22" t="s">
        <v>22</v>
      </c>
      <c r="AT85" s="89"/>
      <c r="AU85" s="22" t="s">
        <v>22</v>
      </c>
      <c r="AV85" s="93"/>
      <c r="AW85" s="89"/>
      <c r="AX85" s="22"/>
      <c r="AY85" s="22" t="s">
        <v>22</v>
      </c>
      <c r="AZ85" s="89"/>
      <c r="BA85" s="22" t="s">
        <v>22</v>
      </c>
      <c r="BB85" s="93"/>
      <c r="BC85" s="89"/>
      <c r="BD85" s="22"/>
      <c r="BE85" s="22" t="s">
        <v>22</v>
      </c>
      <c r="BF85" s="89"/>
      <c r="BG85" s="22" t="s">
        <v>22</v>
      </c>
      <c r="BH85" s="93"/>
      <c r="BI85" s="89"/>
      <c r="BJ85" s="22"/>
      <c r="BK85" s="22" t="s">
        <v>22</v>
      </c>
      <c r="BL85" s="89"/>
      <c r="BM85" s="22" t="s">
        <v>22</v>
      </c>
      <c r="BN85" s="22"/>
      <c r="BO85" s="89"/>
      <c r="BP85" s="22"/>
      <c r="BQ85" s="22" t="s">
        <v>22</v>
      </c>
      <c r="BR85" s="89"/>
      <c r="BS85" s="22" t="s">
        <v>22</v>
      </c>
      <c r="BT85" s="22"/>
      <c r="BU85" s="89"/>
      <c r="BV85" s="22"/>
      <c r="BW85" s="22" t="s">
        <v>22</v>
      </c>
      <c r="BX85" s="89"/>
      <c r="BY85" s="22" t="s">
        <v>22</v>
      </c>
    </row>
    <row r="86" spans="2:77" ht="12.75" x14ac:dyDescent="0.25">
      <c r="B86" s="88" t="str">
        <f>IF(T_SDLog[[#This Row],[BY2]]="UNDER REVIEW",$B$6-T_SDLog[[#This Row],[27]],"---")</f>
        <v>---</v>
      </c>
      <c r="C86" s="88" t="s">
        <v>650</v>
      </c>
      <c r="D86" s="88" t="s">
        <v>245</v>
      </c>
      <c r="E86" s="88" t="s">
        <v>246</v>
      </c>
      <c r="F86" s="88" t="s">
        <v>161</v>
      </c>
      <c r="G86" s="88" t="s">
        <v>645</v>
      </c>
      <c r="H86" s="88">
        <v>1399</v>
      </c>
      <c r="I86" s="88" t="s">
        <v>661</v>
      </c>
      <c r="J86" s="98" t="s">
        <v>163</v>
      </c>
      <c r="K86" s="88" t="s">
        <v>168</v>
      </c>
      <c r="L86" s="143" t="s">
        <v>249</v>
      </c>
      <c r="M86" s="88" t="s">
        <v>703</v>
      </c>
      <c r="N86" s="100" t="s">
        <v>238</v>
      </c>
      <c r="O86" s="88" t="s">
        <v>332</v>
      </c>
      <c r="P86" s="87" t="str">
        <f>CONCATENATE(T_SDLog[[#This Row],[PGN]],"-",T_SDLog[[#This Row],[CN]],"-",T_SDLog[[#This Row],[DIC]],"-",T_SDLog[[#This Row],[LR]],"-",T_SDLog[[#This Row],[SSA]],"-",T_SDLog[[#This Row],[SQN]])</f>
        <v>MTC-23A25-Y300-L001-1399-05001</v>
      </c>
      <c r="Q86" s="140" t="s">
        <v>333</v>
      </c>
      <c r="R86" s="227">
        <v>45879</v>
      </c>
      <c r="S86" s="88"/>
      <c r="T86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86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8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86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8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8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8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8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8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8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86" s="22"/>
      <c r="AE86" s="97"/>
      <c r="AF86" s="88"/>
      <c r="AG86" s="22" t="s">
        <v>22</v>
      </c>
      <c r="AH86" s="89"/>
      <c r="AI86" s="22" t="s">
        <v>22</v>
      </c>
      <c r="AJ86" s="22"/>
      <c r="AK86" s="89"/>
      <c r="AL86" s="22"/>
      <c r="AM86" s="22" t="s">
        <v>22</v>
      </c>
      <c r="AN86" s="89"/>
      <c r="AO86" s="22" t="s">
        <v>22</v>
      </c>
      <c r="AP86" s="22"/>
      <c r="AQ86" s="89"/>
      <c r="AR86" s="22"/>
      <c r="AS86" s="22" t="s">
        <v>22</v>
      </c>
      <c r="AT86" s="89"/>
      <c r="AU86" s="22" t="s">
        <v>22</v>
      </c>
      <c r="AV86" s="93"/>
      <c r="AW86" s="89"/>
      <c r="AX86" s="22"/>
      <c r="AY86" s="22" t="s">
        <v>22</v>
      </c>
      <c r="AZ86" s="89"/>
      <c r="BA86" s="22" t="s">
        <v>22</v>
      </c>
      <c r="BB86" s="93"/>
      <c r="BC86" s="89"/>
      <c r="BD86" s="22"/>
      <c r="BE86" s="22" t="s">
        <v>22</v>
      </c>
      <c r="BF86" s="89"/>
      <c r="BG86" s="22" t="s">
        <v>22</v>
      </c>
      <c r="BH86" s="93"/>
      <c r="BI86" s="89"/>
      <c r="BJ86" s="22"/>
      <c r="BK86" s="22" t="s">
        <v>22</v>
      </c>
      <c r="BL86" s="89"/>
      <c r="BM86" s="22" t="s">
        <v>22</v>
      </c>
      <c r="BN86" s="22"/>
      <c r="BO86" s="89"/>
      <c r="BP86" s="22"/>
      <c r="BQ86" s="22" t="s">
        <v>22</v>
      </c>
      <c r="BR86" s="89"/>
      <c r="BS86" s="22" t="s">
        <v>22</v>
      </c>
      <c r="BT86" s="22"/>
      <c r="BU86" s="89"/>
      <c r="BV86" s="22"/>
      <c r="BW86" s="22" t="s">
        <v>22</v>
      </c>
      <c r="BX86" s="89"/>
      <c r="BY86" s="22" t="s">
        <v>22</v>
      </c>
    </row>
    <row r="87" spans="2:77" ht="12.75" x14ac:dyDescent="0.25">
      <c r="B87" s="88" t="str">
        <f>IF(T_SDLog[[#This Row],[BY2]]="UNDER REVIEW",$B$6-T_SDLog[[#This Row],[27]],"---")</f>
        <v>---</v>
      </c>
      <c r="C87" s="88" t="s">
        <v>650</v>
      </c>
      <c r="D87" s="88" t="s">
        <v>245</v>
      </c>
      <c r="E87" s="88" t="s">
        <v>246</v>
      </c>
      <c r="F87" s="88" t="s">
        <v>161</v>
      </c>
      <c r="G87" s="88" t="s">
        <v>646</v>
      </c>
      <c r="H87" s="88">
        <v>1399</v>
      </c>
      <c r="I87" s="88" t="s">
        <v>172</v>
      </c>
      <c r="J87" s="98" t="s">
        <v>163</v>
      </c>
      <c r="K87" s="88" t="s">
        <v>168</v>
      </c>
      <c r="L87" s="143" t="s">
        <v>248</v>
      </c>
      <c r="M87" s="88" t="s">
        <v>703</v>
      </c>
      <c r="N87" s="100" t="s">
        <v>238</v>
      </c>
      <c r="O87" s="88" t="s">
        <v>334</v>
      </c>
      <c r="P87" s="87" t="str">
        <f>CONCATENATE(T_SDLog[[#This Row],[PGN]],"-",T_SDLog[[#This Row],[CN]],"-",T_SDLog[[#This Row],[DIC]],"-",T_SDLog[[#This Row],[LR]],"-",T_SDLog[[#This Row],[SSA]],"-",T_SDLog[[#This Row],[SQN]])</f>
        <v>MTC-23A25-Y300-L002-1399-00001</v>
      </c>
      <c r="Q87" s="140" t="s">
        <v>335</v>
      </c>
      <c r="R87" s="227">
        <v>45879</v>
      </c>
      <c r="S87" s="88"/>
      <c r="T87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87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8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87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8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8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8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8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8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8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87" s="22"/>
      <c r="AE87" s="97"/>
      <c r="AF87" s="88"/>
      <c r="AG87" s="22" t="s">
        <v>22</v>
      </c>
      <c r="AH87" s="89"/>
      <c r="AI87" s="22" t="s">
        <v>22</v>
      </c>
      <c r="AJ87" s="22"/>
      <c r="AK87" s="89"/>
      <c r="AL87" s="22"/>
      <c r="AM87" s="22" t="s">
        <v>22</v>
      </c>
      <c r="AN87" s="89"/>
      <c r="AO87" s="22" t="s">
        <v>22</v>
      </c>
      <c r="AP87" s="22"/>
      <c r="AQ87" s="89"/>
      <c r="AR87" s="22"/>
      <c r="AS87" s="22" t="s">
        <v>22</v>
      </c>
      <c r="AT87" s="89"/>
      <c r="AU87" s="22" t="s">
        <v>22</v>
      </c>
      <c r="AV87" s="93"/>
      <c r="AW87" s="89"/>
      <c r="AX87" s="22"/>
      <c r="AY87" s="22" t="s">
        <v>22</v>
      </c>
      <c r="AZ87" s="89"/>
      <c r="BA87" s="22" t="s">
        <v>22</v>
      </c>
      <c r="BB87" s="93"/>
      <c r="BC87" s="89"/>
      <c r="BD87" s="22"/>
      <c r="BE87" s="22" t="s">
        <v>22</v>
      </c>
      <c r="BF87" s="89"/>
      <c r="BG87" s="22" t="s">
        <v>22</v>
      </c>
      <c r="BH87" s="93"/>
      <c r="BI87" s="89"/>
      <c r="BJ87" s="22"/>
      <c r="BK87" s="22" t="s">
        <v>22</v>
      </c>
      <c r="BL87" s="89"/>
      <c r="BM87" s="22" t="s">
        <v>22</v>
      </c>
      <c r="BN87" s="22"/>
      <c r="BO87" s="89"/>
      <c r="BP87" s="22"/>
      <c r="BQ87" s="22" t="s">
        <v>22</v>
      </c>
      <c r="BR87" s="89"/>
      <c r="BS87" s="22" t="s">
        <v>22</v>
      </c>
      <c r="BT87" s="22"/>
      <c r="BU87" s="89"/>
      <c r="BV87" s="22"/>
      <c r="BW87" s="22" t="s">
        <v>22</v>
      </c>
      <c r="BX87" s="89"/>
      <c r="BY87" s="22" t="s">
        <v>22</v>
      </c>
    </row>
    <row r="88" spans="2:77" ht="12.75" x14ac:dyDescent="0.25">
      <c r="B88" s="88" t="str">
        <f>IF(T_SDLog[[#This Row],[BY2]]="UNDER REVIEW",$B$6-T_SDLog[[#This Row],[27]],"---")</f>
        <v>---</v>
      </c>
      <c r="C88" s="88" t="s">
        <v>650</v>
      </c>
      <c r="D88" s="88" t="s">
        <v>245</v>
      </c>
      <c r="E88" s="88" t="s">
        <v>246</v>
      </c>
      <c r="F88" s="88" t="s">
        <v>161</v>
      </c>
      <c r="G88" s="88" t="s">
        <v>646</v>
      </c>
      <c r="H88" s="88">
        <v>1399</v>
      </c>
      <c r="I88" s="88" t="s">
        <v>659</v>
      </c>
      <c r="J88" s="98" t="s">
        <v>163</v>
      </c>
      <c r="K88" s="88" t="s">
        <v>168</v>
      </c>
      <c r="L88" s="143" t="s">
        <v>249</v>
      </c>
      <c r="M88" s="88" t="s">
        <v>703</v>
      </c>
      <c r="N88" s="100" t="s">
        <v>238</v>
      </c>
      <c r="O88" s="88" t="s">
        <v>336</v>
      </c>
      <c r="P88" s="87" t="str">
        <f>CONCATENATE(T_SDLog[[#This Row],[PGN]],"-",T_SDLog[[#This Row],[CN]],"-",T_SDLog[[#This Row],[DIC]],"-",T_SDLog[[#This Row],[LR]],"-",T_SDLog[[#This Row],[SSA]],"-",T_SDLog[[#This Row],[SQN]])</f>
        <v>MTC-23A25-Y300-L002-1399-03001</v>
      </c>
      <c r="Q88" s="140" t="s">
        <v>337</v>
      </c>
      <c r="R88" s="227">
        <v>45879</v>
      </c>
      <c r="S88" s="88"/>
      <c r="T88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88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8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88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8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8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8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8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8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8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88" s="22"/>
      <c r="AE88" s="97"/>
      <c r="AF88" s="88"/>
      <c r="AG88" s="22" t="s">
        <v>22</v>
      </c>
      <c r="AH88" s="89"/>
      <c r="AI88" s="22" t="s">
        <v>22</v>
      </c>
      <c r="AJ88" s="22"/>
      <c r="AK88" s="89"/>
      <c r="AL88" s="22"/>
      <c r="AM88" s="22" t="s">
        <v>22</v>
      </c>
      <c r="AN88" s="89"/>
      <c r="AO88" s="22" t="s">
        <v>22</v>
      </c>
      <c r="AP88" s="22"/>
      <c r="AQ88" s="89"/>
      <c r="AR88" s="22"/>
      <c r="AS88" s="22" t="s">
        <v>22</v>
      </c>
      <c r="AT88" s="89"/>
      <c r="AU88" s="22" t="s">
        <v>22</v>
      </c>
      <c r="AV88" s="93"/>
      <c r="AW88" s="89"/>
      <c r="AX88" s="22"/>
      <c r="AY88" s="22" t="s">
        <v>22</v>
      </c>
      <c r="AZ88" s="89"/>
      <c r="BA88" s="22" t="s">
        <v>22</v>
      </c>
      <c r="BB88" s="93"/>
      <c r="BC88" s="89"/>
      <c r="BD88" s="22"/>
      <c r="BE88" s="22" t="s">
        <v>22</v>
      </c>
      <c r="BF88" s="89"/>
      <c r="BG88" s="22" t="s">
        <v>22</v>
      </c>
      <c r="BH88" s="93"/>
      <c r="BI88" s="89"/>
      <c r="BJ88" s="22"/>
      <c r="BK88" s="22" t="s">
        <v>22</v>
      </c>
      <c r="BL88" s="89"/>
      <c r="BM88" s="22" t="s">
        <v>22</v>
      </c>
      <c r="BN88" s="22"/>
      <c r="BO88" s="89"/>
      <c r="BP88" s="22"/>
      <c r="BQ88" s="22" t="s">
        <v>22</v>
      </c>
      <c r="BR88" s="89"/>
      <c r="BS88" s="22" t="s">
        <v>22</v>
      </c>
      <c r="BT88" s="22"/>
      <c r="BU88" s="89"/>
      <c r="BV88" s="22"/>
      <c r="BW88" s="22" t="s">
        <v>22</v>
      </c>
      <c r="BX88" s="89"/>
      <c r="BY88" s="22" t="s">
        <v>22</v>
      </c>
    </row>
    <row r="89" spans="2:77" ht="12.75" x14ac:dyDescent="0.25">
      <c r="B89" s="88" t="str">
        <f>IF(T_SDLog[[#This Row],[BY2]]="UNDER REVIEW",$B$6-T_SDLog[[#This Row],[27]],"---")</f>
        <v>---</v>
      </c>
      <c r="C89" s="88" t="s">
        <v>650</v>
      </c>
      <c r="D89" s="88" t="s">
        <v>245</v>
      </c>
      <c r="E89" s="88" t="s">
        <v>246</v>
      </c>
      <c r="F89" s="88" t="s">
        <v>161</v>
      </c>
      <c r="G89" s="88" t="s">
        <v>646</v>
      </c>
      <c r="H89" s="88">
        <v>1399</v>
      </c>
      <c r="I89" s="88" t="s">
        <v>660</v>
      </c>
      <c r="J89" s="98" t="s">
        <v>163</v>
      </c>
      <c r="K89" s="88" t="s">
        <v>168</v>
      </c>
      <c r="L89" s="143" t="s">
        <v>249</v>
      </c>
      <c r="M89" s="88" t="s">
        <v>703</v>
      </c>
      <c r="N89" s="100" t="s">
        <v>238</v>
      </c>
      <c r="O89" s="88" t="s">
        <v>338</v>
      </c>
      <c r="P89" s="87" t="str">
        <f>CONCATENATE(T_SDLog[[#This Row],[PGN]],"-",T_SDLog[[#This Row],[CN]],"-",T_SDLog[[#This Row],[DIC]],"-",T_SDLog[[#This Row],[LR]],"-",T_SDLog[[#This Row],[SSA]],"-",T_SDLog[[#This Row],[SQN]])</f>
        <v>MTC-23A25-Y300-L002-1399-04001</v>
      </c>
      <c r="Q89" s="140" t="s">
        <v>339</v>
      </c>
      <c r="R89" s="227">
        <v>45879</v>
      </c>
      <c r="S89" s="88"/>
      <c r="T89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89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8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89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8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8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8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8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8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8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89" s="22"/>
      <c r="AE89" s="97"/>
      <c r="AF89" s="88"/>
      <c r="AG89" s="22" t="s">
        <v>22</v>
      </c>
      <c r="AH89" s="89"/>
      <c r="AI89" s="22" t="s">
        <v>22</v>
      </c>
      <c r="AJ89" s="22"/>
      <c r="AK89" s="89"/>
      <c r="AL89" s="22"/>
      <c r="AM89" s="22" t="s">
        <v>22</v>
      </c>
      <c r="AN89" s="89"/>
      <c r="AO89" s="22" t="s">
        <v>22</v>
      </c>
      <c r="AP89" s="22"/>
      <c r="AQ89" s="89"/>
      <c r="AR89" s="22"/>
      <c r="AS89" s="22" t="s">
        <v>22</v>
      </c>
      <c r="AT89" s="89"/>
      <c r="AU89" s="22" t="s">
        <v>22</v>
      </c>
      <c r="AV89" s="93"/>
      <c r="AW89" s="89"/>
      <c r="AX89" s="22"/>
      <c r="AY89" s="22" t="s">
        <v>22</v>
      </c>
      <c r="AZ89" s="89"/>
      <c r="BA89" s="22" t="s">
        <v>22</v>
      </c>
      <c r="BB89" s="93"/>
      <c r="BC89" s="89"/>
      <c r="BD89" s="22"/>
      <c r="BE89" s="22" t="s">
        <v>22</v>
      </c>
      <c r="BF89" s="89"/>
      <c r="BG89" s="22" t="s">
        <v>22</v>
      </c>
      <c r="BH89" s="93"/>
      <c r="BI89" s="89"/>
      <c r="BJ89" s="22"/>
      <c r="BK89" s="22" t="s">
        <v>22</v>
      </c>
      <c r="BL89" s="89"/>
      <c r="BM89" s="22" t="s">
        <v>22</v>
      </c>
      <c r="BN89" s="22"/>
      <c r="BO89" s="89"/>
      <c r="BP89" s="22"/>
      <c r="BQ89" s="22" t="s">
        <v>22</v>
      </c>
      <c r="BR89" s="89"/>
      <c r="BS89" s="22" t="s">
        <v>22</v>
      </c>
      <c r="BT89" s="22"/>
      <c r="BU89" s="89"/>
      <c r="BV89" s="22"/>
      <c r="BW89" s="22" t="s">
        <v>22</v>
      </c>
      <c r="BX89" s="89"/>
      <c r="BY89" s="22" t="s">
        <v>22</v>
      </c>
    </row>
    <row r="90" spans="2:77" ht="12.75" x14ac:dyDescent="0.25">
      <c r="B90" s="88" t="str">
        <f>IF(T_SDLog[[#This Row],[BY2]]="UNDER REVIEW",$B$6-T_SDLog[[#This Row],[27]],"---")</f>
        <v>---</v>
      </c>
      <c r="C90" s="88" t="s">
        <v>650</v>
      </c>
      <c r="D90" s="88" t="s">
        <v>245</v>
      </c>
      <c r="E90" s="88" t="s">
        <v>246</v>
      </c>
      <c r="F90" s="88" t="s">
        <v>161</v>
      </c>
      <c r="G90" s="88" t="s">
        <v>646</v>
      </c>
      <c r="H90" s="88">
        <v>1399</v>
      </c>
      <c r="I90" s="88" t="s">
        <v>661</v>
      </c>
      <c r="J90" s="98" t="s">
        <v>163</v>
      </c>
      <c r="K90" s="88" t="s">
        <v>168</v>
      </c>
      <c r="L90" s="143" t="s">
        <v>249</v>
      </c>
      <c r="M90" s="88" t="s">
        <v>703</v>
      </c>
      <c r="N90" s="100" t="s">
        <v>238</v>
      </c>
      <c r="O90" s="88" t="s">
        <v>340</v>
      </c>
      <c r="P90" s="87" t="str">
        <f>CONCATENATE(T_SDLog[[#This Row],[PGN]],"-",T_SDLog[[#This Row],[CN]],"-",T_SDLog[[#This Row],[DIC]],"-",T_SDLog[[#This Row],[LR]],"-",T_SDLog[[#This Row],[SSA]],"-",T_SDLog[[#This Row],[SQN]])</f>
        <v>MTC-23A25-Y300-L002-1399-05001</v>
      </c>
      <c r="Q90" s="140" t="s">
        <v>341</v>
      </c>
      <c r="R90" s="227">
        <v>45879</v>
      </c>
      <c r="S90" s="88"/>
      <c r="T90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90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9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90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9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9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9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9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9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9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90" s="22"/>
      <c r="AE90" s="97"/>
      <c r="AF90" s="88"/>
      <c r="AG90" s="22" t="s">
        <v>22</v>
      </c>
      <c r="AH90" s="89"/>
      <c r="AI90" s="22" t="s">
        <v>22</v>
      </c>
      <c r="AJ90" s="22"/>
      <c r="AK90" s="89"/>
      <c r="AL90" s="22"/>
      <c r="AM90" s="22" t="s">
        <v>22</v>
      </c>
      <c r="AN90" s="89"/>
      <c r="AO90" s="22" t="s">
        <v>22</v>
      </c>
      <c r="AP90" s="22"/>
      <c r="AQ90" s="89"/>
      <c r="AR90" s="22"/>
      <c r="AS90" s="22" t="s">
        <v>22</v>
      </c>
      <c r="AT90" s="89"/>
      <c r="AU90" s="22" t="s">
        <v>22</v>
      </c>
      <c r="AV90" s="93"/>
      <c r="AW90" s="89"/>
      <c r="AX90" s="22"/>
      <c r="AY90" s="22" t="s">
        <v>22</v>
      </c>
      <c r="AZ90" s="89"/>
      <c r="BA90" s="22" t="s">
        <v>22</v>
      </c>
      <c r="BB90" s="93"/>
      <c r="BC90" s="89"/>
      <c r="BD90" s="22"/>
      <c r="BE90" s="22" t="s">
        <v>22</v>
      </c>
      <c r="BF90" s="89"/>
      <c r="BG90" s="22" t="s">
        <v>22</v>
      </c>
      <c r="BH90" s="93"/>
      <c r="BI90" s="89"/>
      <c r="BJ90" s="22"/>
      <c r="BK90" s="22" t="s">
        <v>22</v>
      </c>
      <c r="BL90" s="89"/>
      <c r="BM90" s="22" t="s">
        <v>22</v>
      </c>
      <c r="BN90" s="22"/>
      <c r="BO90" s="89"/>
      <c r="BP90" s="22"/>
      <c r="BQ90" s="22" t="s">
        <v>22</v>
      </c>
      <c r="BR90" s="89"/>
      <c r="BS90" s="22" t="s">
        <v>22</v>
      </c>
      <c r="BT90" s="22"/>
      <c r="BU90" s="89"/>
      <c r="BV90" s="22"/>
      <c r="BW90" s="22" t="s">
        <v>22</v>
      </c>
      <c r="BX90" s="89"/>
      <c r="BY90" s="22" t="s">
        <v>22</v>
      </c>
    </row>
    <row r="91" spans="2:77" ht="12.75" x14ac:dyDescent="0.25">
      <c r="B91" s="88" t="str">
        <f>IF(T_SDLog[[#This Row],[BY2]]="UNDER REVIEW",$B$6-T_SDLog[[#This Row],[27]],"---")</f>
        <v>---</v>
      </c>
      <c r="C91" s="88" t="s">
        <v>650</v>
      </c>
      <c r="D91" s="88" t="s">
        <v>245</v>
      </c>
      <c r="E91" s="88" t="s">
        <v>246</v>
      </c>
      <c r="F91" s="88" t="s">
        <v>161</v>
      </c>
      <c r="G91" s="88" t="s">
        <v>646</v>
      </c>
      <c r="H91" s="88">
        <v>1399</v>
      </c>
      <c r="I91" s="88" t="s">
        <v>662</v>
      </c>
      <c r="J91" s="98" t="s">
        <v>163</v>
      </c>
      <c r="K91" s="88" t="s">
        <v>168</v>
      </c>
      <c r="L91" s="143" t="s">
        <v>249</v>
      </c>
      <c r="M91" s="88" t="s">
        <v>703</v>
      </c>
      <c r="N91" s="100" t="s">
        <v>238</v>
      </c>
      <c r="O91" s="88" t="s">
        <v>342</v>
      </c>
      <c r="P91" s="87" t="str">
        <f>CONCATENATE(T_SDLog[[#This Row],[PGN]],"-",T_SDLog[[#This Row],[CN]],"-",T_SDLog[[#This Row],[DIC]],"-",T_SDLog[[#This Row],[LR]],"-",T_SDLog[[#This Row],[SSA]],"-",T_SDLog[[#This Row],[SQN]])</f>
        <v>MTC-23A25-Y300-L002-1399-06001</v>
      </c>
      <c r="Q91" s="140" t="s">
        <v>343</v>
      </c>
      <c r="R91" s="227">
        <v>45879</v>
      </c>
      <c r="S91" s="88"/>
      <c r="T91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91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9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91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9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9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9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9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9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9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91" s="22"/>
      <c r="AE91" s="97"/>
      <c r="AF91" s="88"/>
      <c r="AG91" s="22" t="s">
        <v>22</v>
      </c>
      <c r="AH91" s="89"/>
      <c r="AI91" s="22" t="s">
        <v>22</v>
      </c>
      <c r="AJ91" s="22"/>
      <c r="AK91" s="89"/>
      <c r="AL91" s="22"/>
      <c r="AM91" s="22" t="s">
        <v>22</v>
      </c>
      <c r="AN91" s="89"/>
      <c r="AO91" s="22" t="s">
        <v>22</v>
      </c>
      <c r="AP91" s="22"/>
      <c r="AQ91" s="89"/>
      <c r="AR91" s="22"/>
      <c r="AS91" s="22" t="s">
        <v>22</v>
      </c>
      <c r="AT91" s="89"/>
      <c r="AU91" s="22" t="s">
        <v>22</v>
      </c>
      <c r="AV91" s="93"/>
      <c r="AW91" s="89"/>
      <c r="AX91" s="22"/>
      <c r="AY91" s="22" t="s">
        <v>22</v>
      </c>
      <c r="AZ91" s="89"/>
      <c r="BA91" s="22" t="s">
        <v>22</v>
      </c>
      <c r="BB91" s="93"/>
      <c r="BC91" s="89"/>
      <c r="BD91" s="22"/>
      <c r="BE91" s="22" t="s">
        <v>22</v>
      </c>
      <c r="BF91" s="89"/>
      <c r="BG91" s="22" t="s">
        <v>22</v>
      </c>
      <c r="BH91" s="93"/>
      <c r="BI91" s="89"/>
      <c r="BJ91" s="22"/>
      <c r="BK91" s="22" t="s">
        <v>22</v>
      </c>
      <c r="BL91" s="89"/>
      <c r="BM91" s="22" t="s">
        <v>22</v>
      </c>
      <c r="BN91" s="22"/>
      <c r="BO91" s="89"/>
      <c r="BP91" s="22"/>
      <c r="BQ91" s="22" t="s">
        <v>22</v>
      </c>
      <c r="BR91" s="89"/>
      <c r="BS91" s="22" t="s">
        <v>22</v>
      </c>
      <c r="BT91" s="22"/>
      <c r="BU91" s="89"/>
      <c r="BV91" s="22"/>
      <c r="BW91" s="22" t="s">
        <v>22</v>
      </c>
      <c r="BX91" s="89"/>
      <c r="BY91" s="22" t="s">
        <v>22</v>
      </c>
    </row>
    <row r="92" spans="2:77" ht="12.75" x14ac:dyDescent="0.25">
      <c r="B92" s="88" t="str">
        <f>IF(T_SDLog[[#This Row],[BY2]]="UNDER REVIEW",$B$6-T_SDLog[[#This Row],[27]],"---")</f>
        <v>---</v>
      </c>
      <c r="C92" s="88" t="s">
        <v>650</v>
      </c>
      <c r="D92" s="88" t="s">
        <v>245</v>
      </c>
      <c r="E92" s="88" t="s">
        <v>246</v>
      </c>
      <c r="F92" s="88" t="s">
        <v>251</v>
      </c>
      <c r="G92" s="88" t="s">
        <v>644</v>
      </c>
      <c r="H92" s="88">
        <v>1399</v>
      </c>
      <c r="I92" s="88" t="s">
        <v>172</v>
      </c>
      <c r="J92" s="98" t="s">
        <v>163</v>
      </c>
      <c r="K92" s="88" t="s">
        <v>168</v>
      </c>
      <c r="L92" s="143" t="s">
        <v>248</v>
      </c>
      <c r="M92" s="88" t="s">
        <v>703</v>
      </c>
      <c r="N92" s="100" t="s">
        <v>239</v>
      </c>
      <c r="O92" s="88" t="s">
        <v>344</v>
      </c>
      <c r="P92" s="87" t="str">
        <f>CONCATENATE(T_SDLog[[#This Row],[PGN]],"-",T_SDLog[[#This Row],[CN]],"-",T_SDLog[[#This Row],[DIC]],"-",T_SDLog[[#This Row],[LR]],"-",T_SDLog[[#This Row],[SSA]],"-",T_SDLog[[#This Row],[SQN]])</f>
        <v>MTC-23A25-Y307-L000-1399-00001</v>
      </c>
      <c r="Q92" s="140" t="s">
        <v>345</v>
      </c>
      <c r="R92" s="227">
        <v>45850</v>
      </c>
      <c r="S92" s="88"/>
      <c r="T9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9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9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9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9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SDS-23A25-Y300-0014-00</v>
      </c>
      <c r="Y9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9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9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9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9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92" s="22" t="s">
        <v>770</v>
      </c>
      <c r="AE92" s="97">
        <v>45855</v>
      </c>
      <c r="AF92" s="88"/>
      <c r="AG92" s="22" t="s">
        <v>22</v>
      </c>
      <c r="AH92" s="89"/>
      <c r="AI92" s="22" t="s">
        <v>22</v>
      </c>
      <c r="AJ92" s="22"/>
      <c r="AK92" s="89"/>
      <c r="AL92" s="22"/>
      <c r="AM92" s="22" t="s">
        <v>22</v>
      </c>
      <c r="AN92" s="89"/>
      <c r="AO92" s="22" t="s">
        <v>22</v>
      </c>
      <c r="AP92" s="22"/>
      <c r="AQ92" s="89"/>
      <c r="AR92" s="22"/>
      <c r="AS92" s="22" t="s">
        <v>22</v>
      </c>
      <c r="AT92" s="89"/>
      <c r="AU92" s="22" t="s">
        <v>22</v>
      </c>
      <c r="AV92" s="93"/>
      <c r="AW92" s="89"/>
      <c r="AX92" s="22"/>
      <c r="AY92" s="22" t="s">
        <v>22</v>
      </c>
      <c r="AZ92" s="89"/>
      <c r="BA92" s="22" t="s">
        <v>22</v>
      </c>
      <c r="BB92" s="93"/>
      <c r="BC92" s="89"/>
      <c r="BD92" s="22"/>
      <c r="BE92" s="22" t="s">
        <v>22</v>
      </c>
      <c r="BF92" s="89"/>
      <c r="BG92" s="22" t="s">
        <v>22</v>
      </c>
      <c r="BH92" s="93"/>
      <c r="BI92" s="89"/>
      <c r="BJ92" s="22"/>
      <c r="BK92" s="22" t="s">
        <v>22</v>
      </c>
      <c r="BL92" s="89"/>
      <c r="BM92" s="22" t="s">
        <v>22</v>
      </c>
      <c r="BN92" s="22"/>
      <c r="BO92" s="89"/>
      <c r="BP92" s="22"/>
      <c r="BQ92" s="22" t="s">
        <v>22</v>
      </c>
      <c r="BR92" s="89"/>
      <c r="BS92" s="22" t="s">
        <v>22</v>
      </c>
      <c r="BT92" s="22"/>
      <c r="BU92" s="89"/>
      <c r="BV92" s="22"/>
      <c r="BW92" s="22" t="s">
        <v>22</v>
      </c>
      <c r="BX92" s="89"/>
      <c r="BY92" s="22" t="s">
        <v>22</v>
      </c>
    </row>
    <row r="93" spans="2:77" ht="12.75" x14ac:dyDescent="0.25">
      <c r="B93" s="88" t="str">
        <f>IF(T_SDLog[[#This Row],[BY2]]="UNDER REVIEW",$B$6-T_SDLog[[#This Row],[27]],"---")</f>
        <v>---</v>
      </c>
      <c r="C93" s="88" t="s">
        <v>650</v>
      </c>
      <c r="D93" s="88" t="s">
        <v>245</v>
      </c>
      <c r="E93" s="88" t="s">
        <v>246</v>
      </c>
      <c r="F93" s="88" t="s">
        <v>251</v>
      </c>
      <c r="G93" s="88" t="s">
        <v>644</v>
      </c>
      <c r="H93" s="88">
        <v>1399</v>
      </c>
      <c r="I93" s="88" t="s">
        <v>663</v>
      </c>
      <c r="J93" s="98" t="s">
        <v>163</v>
      </c>
      <c r="K93" s="88" t="s">
        <v>168</v>
      </c>
      <c r="L93" s="143" t="s">
        <v>249</v>
      </c>
      <c r="M93" s="88" t="s">
        <v>703</v>
      </c>
      <c r="N93" s="100" t="s">
        <v>239</v>
      </c>
      <c r="O93" s="88" t="s">
        <v>346</v>
      </c>
      <c r="P93" s="87" t="str">
        <f>CONCATENATE(T_SDLog[[#This Row],[PGN]],"-",T_SDLog[[#This Row],[CN]],"-",T_SDLog[[#This Row],[DIC]],"-",T_SDLog[[#This Row],[LR]],"-",T_SDLog[[#This Row],[SSA]],"-",T_SDLog[[#This Row],[SQN]])</f>
        <v>MTC-23A25-Y307-L000-1399-01001</v>
      </c>
      <c r="Q93" s="140" t="s">
        <v>347</v>
      </c>
      <c r="R93" s="227">
        <v>45850</v>
      </c>
      <c r="S93" s="88"/>
      <c r="T9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9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9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9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9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SDS-23A25-Y300-0014-00</v>
      </c>
      <c r="Y9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9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9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9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9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93" s="22" t="s">
        <v>770</v>
      </c>
      <c r="AE93" s="97">
        <v>45855</v>
      </c>
      <c r="AF93" s="88"/>
      <c r="AG93" s="22" t="s">
        <v>22</v>
      </c>
      <c r="AH93" s="89"/>
      <c r="AI93" s="22" t="s">
        <v>22</v>
      </c>
      <c r="AJ93" s="22"/>
      <c r="AK93" s="89"/>
      <c r="AL93" s="22"/>
      <c r="AM93" s="22" t="s">
        <v>22</v>
      </c>
      <c r="AN93" s="89"/>
      <c r="AO93" s="22" t="s">
        <v>22</v>
      </c>
      <c r="AP93" s="22"/>
      <c r="AQ93" s="89"/>
      <c r="AR93" s="22"/>
      <c r="AS93" s="22" t="s">
        <v>22</v>
      </c>
      <c r="AT93" s="89"/>
      <c r="AU93" s="22" t="s">
        <v>22</v>
      </c>
      <c r="AV93" s="93"/>
      <c r="AW93" s="89"/>
      <c r="AX93" s="22"/>
      <c r="AY93" s="22" t="s">
        <v>22</v>
      </c>
      <c r="AZ93" s="89"/>
      <c r="BA93" s="22" t="s">
        <v>22</v>
      </c>
      <c r="BB93" s="93"/>
      <c r="BC93" s="89"/>
      <c r="BD93" s="22"/>
      <c r="BE93" s="22" t="s">
        <v>22</v>
      </c>
      <c r="BF93" s="89"/>
      <c r="BG93" s="22" t="s">
        <v>22</v>
      </c>
      <c r="BH93" s="93"/>
      <c r="BI93" s="89"/>
      <c r="BJ93" s="22"/>
      <c r="BK93" s="22" t="s">
        <v>22</v>
      </c>
      <c r="BL93" s="89"/>
      <c r="BM93" s="22" t="s">
        <v>22</v>
      </c>
      <c r="BN93" s="22"/>
      <c r="BO93" s="89"/>
      <c r="BP93" s="22"/>
      <c r="BQ93" s="22" t="s">
        <v>22</v>
      </c>
      <c r="BR93" s="89"/>
      <c r="BS93" s="22" t="s">
        <v>22</v>
      </c>
      <c r="BT93" s="22"/>
      <c r="BU93" s="89"/>
      <c r="BV93" s="22"/>
      <c r="BW93" s="22" t="s">
        <v>22</v>
      </c>
      <c r="BX93" s="89"/>
      <c r="BY93" s="22" t="s">
        <v>22</v>
      </c>
    </row>
    <row r="94" spans="2:77" ht="12.75" x14ac:dyDescent="0.25">
      <c r="B94" s="88" t="str">
        <f>IF(T_SDLog[[#This Row],[BY2]]="UNDER REVIEW",$B$6-T_SDLog[[#This Row],[27]],"---")</f>
        <v>---</v>
      </c>
      <c r="C94" s="88" t="s">
        <v>650</v>
      </c>
      <c r="D94" s="88" t="s">
        <v>245</v>
      </c>
      <c r="E94" s="88" t="s">
        <v>246</v>
      </c>
      <c r="F94" s="88" t="s">
        <v>251</v>
      </c>
      <c r="G94" s="88" t="s">
        <v>644</v>
      </c>
      <c r="H94" s="88">
        <v>1399</v>
      </c>
      <c r="I94" s="88" t="s">
        <v>664</v>
      </c>
      <c r="J94" s="98" t="s">
        <v>163</v>
      </c>
      <c r="K94" s="88" t="s">
        <v>168</v>
      </c>
      <c r="L94" s="143" t="s">
        <v>249</v>
      </c>
      <c r="M94" s="88" t="s">
        <v>703</v>
      </c>
      <c r="N94" s="100" t="s">
        <v>239</v>
      </c>
      <c r="O94" s="88" t="s">
        <v>348</v>
      </c>
      <c r="P94" s="87" t="str">
        <f>CONCATENATE(T_SDLog[[#This Row],[PGN]],"-",T_SDLog[[#This Row],[CN]],"-",T_SDLog[[#This Row],[DIC]],"-",T_SDLog[[#This Row],[LR]],"-",T_SDLog[[#This Row],[SSA]],"-",T_SDLog[[#This Row],[SQN]])</f>
        <v>MTC-23A25-Y307-L000-1399-02001</v>
      </c>
      <c r="Q94" s="140" t="s">
        <v>349</v>
      </c>
      <c r="R94" s="227">
        <v>45850</v>
      </c>
      <c r="S94" s="88"/>
      <c r="T9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9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9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9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9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SDS-23A25-Y300-0014-00</v>
      </c>
      <c r="Y9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9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9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9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9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94" s="22" t="s">
        <v>770</v>
      </c>
      <c r="AE94" s="97">
        <v>45855</v>
      </c>
      <c r="AF94" s="88"/>
      <c r="AG94" s="22" t="s">
        <v>22</v>
      </c>
      <c r="AH94" s="89"/>
      <c r="AI94" s="22" t="s">
        <v>22</v>
      </c>
      <c r="AJ94" s="22"/>
      <c r="AK94" s="89"/>
      <c r="AL94" s="22"/>
      <c r="AM94" s="22" t="s">
        <v>22</v>
      </c>
      <c r="AN94" s="89"/>
      <c r="AO94" s="22" t="s">
        <v>22</v>
      </c>
      <c r="AP94" s="22"/>
      <c r="AQ94" s="89"/>
      <c r="AR94" s="22"/>
      <c r="AS94" s="22" t="s">
        <v>22</v>
      </c>
      <c r="AT94" s="89"/>
      <c r="AU94" s="22" t="s">
        <v>22</v>
      </c>
      <c r="AV94" s="93"/>
      <c r="AW94" s="89"/>
      <c r="AX94" s="22"/>
      <c r="AY94" s="22" t="s">
        <v>22</v>
      </c>
      <c r="AZ94" s="89"/>
      <c r="BA94" s="22" t="s">
        <v>22</v>
      </c>
      <c r="BB94" s="93"/>
      <c r="BC94" s="89"/>
      <c r="BD94" s="22"/>
      <c r="BE94" s="22" t="s">
        <v>22</v>
      </c>
      <c r="BF94" s="89"/>
      <c r="BG94" s="22" t="s">
        <v>22</v>
      </c>
      <c r="BH94" s="93"/>
      <c r="BI94" s="89"/>
      <c r="BJ94" s="22"/>
      <c r="BK94" s="22" t="s">
        <v>22</v>
      </c>
      <c r="BL94" s="89"/>
      <c r="BM94" s="22" t="s">
        <v>22</v>
      </c>
      <c r="BN94" s="22"/>
      <c r="BO94" s="89"/>
      <c r="BP94" s="22"/>
      <c r="BQ94" s="22" t="s">
        <v>22</v>
      </c>
      <c r="BR94" s="89"/>
      <c r="BS94" s="22" t="s">
        <v>22</v>
      </c>
      <c r="BT94" s="22"/>
      <c r="BU94" s="89"/>
      <c r="BV94" s="22"/>
      <c r="BW94" s="22" t="s">
        <v>22</v>
      </c>
      <c r="BX94" s="89"/>
      <c r="BY94" s="22" t="s">
        <v>22</v>
      </c>
    </row>
    <row r="95" spans="2:77" ht="12.75" x14ac:dyDescent="0.25">
      <c r="B95" s="88" t="str">
        <f>IF(T_SDLog[[#This Row],[BY2]]="UNDER REVIEW",$B$6-T_SDLog[[#This Row],[27]],"---")</f>
        <v>---</v>
      </c>
      <c r="C95" s="88" t="s">
        <v>650</v>
      </c>
      <c r="D95" s="88" t="s">
        <v>245</v>
      </c>
      <c r="E95" s="88" t="s">
        <v>246</v>
      </c>
      <c r="F95" s="88" t="s">
        <v>251</v>
      </c>
      <c r="G95" s="88" t="s">
        <v>644</v>
      </c>
      <c r="H95" s="88">
        <v>1399</v>
      </c>
      <c r="I95" s="88" t="s">
        <v>659</v>
      </c>
      <c r="J95" s="98" t="s">
        <v>163</v>
      </c>
      <c r="K95" s="88" t="s">
        <v>168</v>
      </c>
      <c r="L95" s="143" t="s">
        <v>249</v>
      </c>
      <c r="M95" s="88" t="s">
        <v>703</v>
      </c>
      <c r="N95" s="100" t="s">
        <v>239</v>
      </c>
      <c r="O95" s="88" t="s">
        <v>350</v>
      </c>
      <c r="P95" s="87" t="str">
        <f>CONCATENATE(T_SDLog[[#This Row],[PGN]],"-",T_SDLog[[#This Row],[CN]],"-",T_SDLog[[#This Row],[DIC]],"-",T_SDLog[[#This Row],[LR]],"-",T_SDLog[[#This Row],[SSA]],"-",T_SDLog[[#This Row],[SQN]])</f>
        <v>MTC-23A25-Y307-L000-1399-03001</v>
      </c>
      <c r="Q95" s="140" t="s">
        <v>351</v>
      </c>
      <c r="R95" s="227">
        <v>45850</v>
      </c>
      <c r="S95" s="88"/>
      <c r="T9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9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9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9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9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SDS-23A25-Y300-0014-00</v>
      </c>
      <c r="Y9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9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9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9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9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95" s="22" t="s">
        <v>770</v>
      </c>
      <c r="AE95" s="97">
        <v>45855</v>
      </c>
      <c r="AF95" s="88"/>
      <c r="AG95" s="22" t="s">
        <v>22</v>
      </c>
      <c r="AH95" s="89"/>
      <c r="AI95" s="22" t="s">
        <v>22</v>
      </c>
      <c r="AJ95" s="22"/>
      <c r="AK95" s="89"/>
      <c r="AL95" s="22"/>
      <c r="AM95" s="22" t="s">
        <v>22</v>
      </c>
      <c r="AN95" s="89"/>
      <c r="AO95" s="22" t="s">
        <v>22</v>
      </c>
      <c r="AP95" s="22"/>
      <c r="AQ95" s="89"/>
      <c r="AR95" s="22"/>
      <c r="AS95" s="22" t="s">
        <v>22</v>
      </c>
      <c r="AT95" s="89"/>
      <c r="AU95" s="22" t="s">
        <v>22</v>
      </c>
      <c r="AV95" s="93"/>
      <c r="AW95" s="89"/>
      <c r="AX95" s="22"/>
      <c r="AY95" s="22" t="s">
        <v>22</v>
      </c>
      <c r="AZ95" s="89"/>
      <c r="BA95" s="22" t="s">
        <v>22</v>
      </c>
      <c r="BB95" s="93"/>
      <c r="BC95" s="89"/>
      <c r="BD95" s="22"/>
      <c r="BE95" s="22" t="s">
        <v>22</v>
      </c>
      <c r="BF95" s="89"/>
      <c r="BG95" s="22" t="s">
        <v>22</v>
      </c>
      <c r="BH95" s="93"/>
      <c r="BI95" s="89"/>
      <c r="BJ95" s="22"/>
      <c r="BK95" s="22" t="s">
        <v>22</v>
      </c>
      <c r="BL95" s="89"/>
      <c r="BM95" s="22" t="s">
        <v>22</v>
      </c>
      <c r="BN95" s="22"/>
      <c r="BO95" s="89"/>
      <c r="BP95" s="22"/>
      <c r="BQ95" s="22" t="s">
        <v>22</v>
      </c>
      <c r="BR95" s="89"/>
      <c r="BS95" s="22" t="s">
        <v>22</v>
      </c>
      <c r="BT95" s="22"/>
      <c r="BU95" s="89"/>
      <c r="BV95" s="22"/>
      <c r="BW95" s="22" t="s">
        <v>22</v>
      </c>
      <c r="BX95" s="89"/>
      <c r="BY95" s="22" t="s">
        <v>22</v>
      </c>
    </row>
    <row r="96" spans="2:77" ht="12.75" x14ac:dyDescent="0.25">
      <c r="B96" s="88" t="str">
        <f>IF(T_SDLog[[#This Row],[BY2]]="UNDER REVIEW",$B$6-T_SDLog[[#This Row],[27]],"---")</f>
        <v>---</v>
      </c>
      <c r="C96" s="88" t="s">
        <v>650</v>
      </c>
      <c r="D96" s="88" t="s">
        <v>245</v>
      </c>
      <c r="E96" s="88" t="s">
        <v>246</v>
      </c>
      <c r="F96" s="88" t="s">
        <v>251</v>
      </c>
      <c r="G96" s="88" t="s">
        <v>644</v>
      </c>
      <c r="H96" s="88">
        <v>1399</v>
      </c>
      <c r="I96" s="88" t="s">
        <v>660</v>
      </c>
      <c r="J96" s="98" t="s">
        <v>163</v>
      </c>
      <c r="K96" s="88" t="s">
        <v>168</v>
      </c>
      <c r="L96" s="143" t="s">
        <v>249</v>
      </c>
      <c r="M96" s="88" t="s">
        <v>703</v>
      </c>
      <c r="N96" s="100" t="s">
        <v>239</v>
      </c>
      <c r="O96" s="88" t="s">
        <v>352</v>
      </c>
      <c r="P96" s="87" t="str">
        <f>CONCATENATE(T_SDLog[[#This Row],[PGN]],"-",T_SDLog[[#This Row],[CN]],"-",T_SDLog[[#This Row],[DIC]],"-",T_SDLog[[#This Row],[LR]],"-",T_SDLog[[#This Row],[SSA]],"-",T_SDLog[[#This Row],[SQN]])</f>
        <v>MTC-23A25-Y307-L000-1399-04001</v>
      </c>
      <c r="Q96" s="140" t="s">
        <v>353</v>
      </c>
      <c r="R96" s="227">
        <v>45850</v>
      </c>
      <c r="S96" s="88"/>
      <c r="T9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9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9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9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9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SDS-23A25-Y300-0014-00</v>
      </c>
      <c r="Y9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9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9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9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9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96" s="22" t="s">
        <v>770</v>
      </c>
      <c r="AE96" s="97">
        <v>45855</v>
      </c>
      <c r="AF96" s="88"/>
      <c r="AG96" s="22" t="s">
        <v>22</v>
      </c>
      <c r="AH96" s="89"/>
      <c r="AI96" s="22" t="s">
        <v>22</v>
      </c>
      <c r="AJ96" s="22"/>
      <c r="AK96" s="89"/>
      <c r="AL96" s="22"/>
      <c r="AM96" s="22" t="s">
        <v>22</v>
      </c>
      <c r="AN96" s="89"/>
      <c r="AO96" s="22" t="s">
        <v>22</v>
      </c>
      <c r="AP96" s="22"/>
      <c r="AQ96" s="89"/>
      <c r="AR96" s="22"/>
      <c r="AS96" s="22" t="s">
        <v>22</v>
      </c>
      <c r="AT96" s="89"/>
      <c r="AU96" s="22" t="s">
        <v>22</v>
      </c>
      <c r="AV96" s="93"/>
      <c r="AW96" s="89"/>
      <c r="AX96" s="22"/>
      <c r="AY96" s="22" t="s">
        <v>22</v>
      </c>
      <c r="AZ96" s="89"/>
      <c r="BA96" s="22" t="s">
        <v>22</v>
      </c>
      <c r="BB96" s="93"/>
      <c r="BC96" s="89"/>
      <c r="BD96" s="22"/>
      <c r="BE96" s="22" t="s">
        <v>22</v>
      </c>
      <c r="BF96" s="89"/>
      <c r="BG96" s="22" t="s">
        <v>22</v>
      </c>
      <c r="BH96" s="93"/>
      <c r="BI96" s="89"/>
      <c r="BJ96" s="22"/>
      <c r="BK96" s="22" t="s">
        <v>22</v>
      </c>
      <c r="BL96" s="89"/>
      <c r="BM96" s="22" t="s">
        <v>22</v>
      </c>
      <c r="BN96" s="22"/>
      <c r="BO96" s="89"/>
      <c r="BP96" s="22"/>
      <c r="BQ96" s="22" t="s">
        <v>22</v>
      </c>
      <c r="BR96" s="89"/>
      <c r="BS96" s="22" t="s">
        <v>22</v>
      </c>
      <c r="BT96" s="22"/>
      <c r="BU96" s="89"/>
      <c r="BV96" s="22"/>
      <c r="BW96" s="22" t="s">
        <v>22</v>
      </c>
      <c r="BX96" s="89"/>
      <c r="BY96" s="22" t="s">
        <v>22</v>
      </c>
    </row>
    <row r="97" spans="2:77" ht="12.75" x14ac:dyDescent="0.25">
      <c r="B97" s="88" t="str">
        <f>IF(T_SDLog[[#This Row],[BY2]]="UNDER REVIEW",$B$6-T_SDLog[[#This Row],[27]],"---")</f>
        <v>---</v>
      </c>
      <c r="C97" s="88" t="s">
        <v>650</v>
      </c>
      <c r="D97" s="88" t="s">
        <v>245</v>
      </c>
      <c r="E97" s="88" t="s">
        <v>246</v>
      </c>
      <c r="F97" s="88" t="s">
        <v>251</v>
      </c>
      <c r="G97" s="88" t="s">
        <v>644</v>
      </c>
      <c r="H97" s="88">
        <v>1399</v>
      </c>
      <c r="I97" s="88" t="s">
        <v>661</v>
      </c>
      <c r="J97" s="98" t="s">
        <v>163</v>
      </c>
      <c r="K97" s="88" t="s">
        <v>168</v>
      </c>
      <c r="L97" s="143" t="s">
        <v>249</v>
      </c>
      <c r="M97" s="88" t="s">
        <v>703</v>
      </c>
      <c r="N97" s="100" t="s">
        <v>239</v>
      </c>
      <c r="O97" s="88" t="s">
        <v>354</v>
      </c>
      <c r="P97" s="87" t="str">
        <f>CONCATENATE(T_SDLog[[#This Row],[PGN]],"-",T_SDLog[[#This Row],[CN]],"-",T_SDLog[[#This Row],[DIC]],"-",T_SDLog[[#This Row],[LR]],"-",T_SDLog[[#This Row],[SSA]],"-",T_SDLog[[#This Row],[SQN]])</f>
        <v>MTC-23A25-Y307-L000-1399-05001</v>
      </c>
      <c r="Q97" s="140" t="s">
        <v>355</v>
      </c>
      <c r="R97" s="227">
        <v>45850</v>
      </c>
      <c r="S97" s="88"/>
      <c r="T9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9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9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9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9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SDS-23A25-Y300-0014-00</v>
      </c>
      <c r="Y9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9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9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9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9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97" s="22" t="s">
        <v>770</v>
      </c>
      <c r="AE97" s="97">
        <v>45855</v>
      </c>
      <c r="AF97" s="88"/>
      <c r="AG97" s="22" t="s">
        <v>22</v>
      </c>
      <c r="AH97" s="89"/>
      <c r="AI97" s="22" t="s">
        <v>22</v>
      </c>
      <c r="AJ97" s="22"/>
      <c r="AK97" s="89"/>
      <c r="AL97" s="22"/>
      <c r="AM97" s="22" t="s">
        <v>22</v>
      </c>
      <c r="AN97" s="89"/>
      <c r="AO97" s="22" t="s">
        <v>22</v>
      </c>
      <c r="AP97" s="22"/>
      <c r="AQ97" s="89"/>
      <c r="AR97" s="22"/>
      <c r="AS97" s="22" t="s">
        <v>22</v>
      </c>
      <c r="AT97" s="89"/>
      <c r="AU97" s="22" t="s">
        <v>22</v>
      </c>
      <c r="AV97" s="93"/>
      <c r="AW97" s="89"/>
      <c r="AX97" s="22"/>
      <c r="AY97" s="22" t="s">
        <v>22</v>
      </c>
      <c r="AZ97" s="89"/>
      <c r="BA97" s="22" t="s">
        <v>22</v>
      </c>
      <c r="BB97" s="93"/>
      <c r="BC97" s="89"/>
      <c r="BD97" s="22"/>
      <c r="BE97" s="22" t="s">
        <v>22</v>
      </c>
      <c r="BF97" s="89"/>
      <c r="BG97" s="22" t="s">
        <v>22</v>
      </c>
      <c r="BH97" s="93"/>
      <c r="BI97" s="89"/>
      <c r="BJ97" s="22"/>
      <c r="BK97" s="22" t="s">
        <v>22</v>
      </c>
      <c r="BL97" s="89"/>
      <c r="BM97" s="22" t="s">
        <v>22</v>
      </c>
      <c r="BN97" s="22"/>
      <c r="BO97" s="89"/>
      <c r="BP97" s="22"/>
      <c r="BQ97" s="22" t="s">
        <v>22</v>
      </c>
      <c r="BR97" s="89"/>
      <c r="BS97" s="22" t="s">
        <v>22</v>
      </c>
      <c r="BT97" s="22"/>
      <c r="BU97" s="89"/>
      <c r="BV97" s="22"/>
      <c r="BW97" s="22" t="s">
        <v>22</v>
      </c>
      <c r="BX97" s="89"/>
      <c r="BY97" s="22" t="s">
        <v>22</v>
      </c>
    </row>
    <row r="98" spans="2:77" ht="12.75" x14ac:dyDescent="0.25">
      <c r="B98" s="88" t="str">
        <f>IF(T_SDLog[[#This Row],[BY2]]="UNDER REVIEW",$B$6-T_SDLog[[#This Row],[27]],"---")</f>
        <v>---</v>
      </c>
      <c r="C98" s="88" t="s">
        <v>650</v>
      </c>
      <c r="D98" s="88" t="s">
        <v>245</v>
      </c>
      <c r="E98" s="88" t="s">
        <v>246</v>
      </c>
      <c r="F98" s="88" t="s">
        <v>251</v>
      </c>
      <c r="G98" s="88" t="s">
        <v>644</v>
      </c>
      <c r="H98" s="88">
        <v>1399</v>
      </c>
      <c r="I98" s="88" t="s">
        <v>662</v>
      </c>
      <c r="J98" s="98" t="s">
        <v>163</v>
      </c>
      <c r="K98" s="88" t="s">
        <v>168</v>
      </c>
      <c r="L98" s="143" t="s">
        <v>249</v>
      </c>
      <c r="M98" s="88" t="s">
        <v>703</v>
      </c>
      <c r="N98" s="100" t="s">
        <v>239</v>
      </c>
      <c r="O98" s="88" t="s">
        <v>356</v>
      </c>
      <c r="P98" s="87" t="str">
        <f>CONCATENATE(T_SDLog[[#This Row],[PGN]],"-",T_SDLog[[#This Row],[CN]],"-",T_SDLog[[#This Row],[DIC]],"-",T_SDLog[[#This Row],[LR]],"-",T_SDLog[[#This Row],[SSA]],"-",T_SDLog[[#This Row],[SQN]])</f>
        <v>MTC-23A25-Y307-L000-1399-06001</v>
      </c>
      <c r="Q98" s="140" t="s">
        <v>357</v>
      </c>
      <c r="R98" s="227">
        <v>45850</v>
      </c>
      <c r="S98" s="88"/>
      <c r="T9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9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9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9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9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SDS-23A25-Y300-0014-00</v>
      </c>
      <c r="Y9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9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9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9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9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98" s="22" t="s">
        <v>770</v>
      </c>
      <c r="AE98" s="97">
        <v>45855</v>
      </c>
      <c r="AF98" s="88"/>
      <c r="AG98" s="22" t="s">
        <v>22</v>
      </c>
      <c r="AH98" s="89"/>
      <c r="AI98" s="22" t="s">
        <v>22</v>
      </c>
      <c r="AJ98" s="22"/>
      <c r="AK98" s="89"/>
      <c r="AL98" s="22"/>
      <c r="AM98" s="22" t="s">
        <v>22</v>
      </c>
      <c r="AN98" s="89"/>
      <c r="AO98" s="22" t="s">
        <v>22</v>
      </c>
      <c r="AP98" s="22"/>
      <c r="AQ98" s="89"/>
      <c r="AR98" s="22"/>
      <c r="AS98" s="22" t="s">
        <v>22</v>
      </c>
      <c r="AT98" s="89"/>
      <c r="AU98" s="22" t="s">
        <v>22</v>
      </c>
      <c r="AV98" s="93"/>
      <c r="AW98" s="89"/>
      <c r="AX98" s="22"/>
      <c r="AY98" s="22" t="s">
        <v>22</v>
      </c>
      <c r="AZ98" s="89"/>
      <c r="BA98" s="22" t="s">
        <v>22</v>
      </c>
      <c r="BB98" s="93"/>
      <c r="BC98" s="89"/>
      <c r="BD98" s="22"/>
      <c r="BE98" s="22" t="s">
        <v>22</v>
      </c>
      <c r="BF98" s="89"/>
      <c r="BG98" s="22" t="s">
        <v>22</v>
      </c>
      <c r="BH98" s="93"/>
      <c r="BI98" s="89"/>
      <c r="BJ98" s="22"/>
      <c r="BK98" s="22" t="s">
        <v>22</v>
      </c>
      <c r="BL98" s="89"/>
      <c r="BM98" s="22" t="s">
        <v>22</v>
      </c>
      <c r="BN98" s="22"/>
      <c r="BO98" s="89"/>
      <c r="BP98" s="22"/>
      <c r="BQ98" s="22" t="s">
        <v>22</v>
      </c>
      <c r="BR98" s="89"/>
      <c r="BS98" s="22" t="s">
        <v>22</v>
      </c>
      <c r="BT98" s="22"/>
      <c r="BU98" s="89"/>
      <c r="BV98" s="22"/>
      <c r="BW98" s="22" t="s">
        <v>22</v>
      </c>
      <c r="BX98" s="89"/>
      <c r="BY98" s="22" t="s">
        <v>22</v>
      </c>
    </row>
    <row r="99" spans="2:77" ht="12.75" x14ac:dyDescent="0.25">
      <c r="B99" s="88" t="str">
        <f>IF(T_SDLog[[#This Row],[BY2]]="UNDER REVIEW",$B$6-T_SDLog[[#This Row],[27]],"---")</f>
        <v>---</v>
      </c>
      <c r="C99" s="88" t="s">
        <v>650</v>
      </c>
      <c r="D99" s="88" t="s">
        <v>245</v>
      </c>
      <c r="E99" s="88" t="s">
        <v>246</v>
      </c>
      <c r="F99" s="88" t="s">
        <v>251</v>
      </c>
      <c r="G99" s="88" t="s">
        <v>644</v>
      </c>
      <c r="H99" s="88">
        <v>1399</v>
      </c>
      <c r="I99" s="88" t="s">
        <v>665</v>
      </c>
      <c r="J99" s="98" t="s">
        <v>163</v>
      </c>
      <c r="K99" s="88" t="s">
        <v>168</v>
      </c>
      <c r="L99" s="143" t="s">
        <v>249</v>
      </c>
      <c r="M99" s="88" t="s">
        <v>703</v>
      </c>
      <c r="N99" s="100" t="s">
        <v>239</v>
      </c>
      <c r="O99" s="88" t="s">
        <v>358</v>
      </c>
      <c r="P99" s="87" t="str">
        <f>CONCATENATE(T_SDLog[[#This Row],[PGN]],"-",T_SDLog[[#This Row],[CN]],"-",T_SDLog[[#This Row],[DIC]],"-",T_SDLog[[#This Row],[LR]],"-",T_SDLog[[#This Row],[SSA]],"-",T_SDLog[[#This Row],[SQN]])</f>
        <v>MTC-23A25-Y307-L000-1399-07001</v>
      </c>
      <c r="Q99" s="140" t="s">
        <v>359</v>
      </c>
      <c r="R99" s="227">
        <v>45850</v>
      </c>
      <c r="S99" s="88"/>
      <c r="T9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9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9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9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9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SDS-23A25-Y300-0014-00</v>
      </c>
      <c r="Y9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9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9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9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9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99" s="22" t="s">
        <v>770</v>
      </c>
      <c r="AE99" s="97">
        <v>45855</v>
      </c>
      <c r="AF99" s="88"/>
      <c r="AG99" s="22" t="s">
        <v>22</v>
      </c>
      <c r="AH99" s="89"/>
      <c r="AI99" s="22" t="s">
        <v>22</v>
      </c>
      <c r="AJ99" s="22"/>
      <c r="AK99" s="89"/>
      <c r="AL99" s="22"/>
      <c r="AM99" s="22" t="s">
        <v>22</v>
      </c>
      <c r="AN99" s="89"/>
      <c r="AO99" s="22" t="s">
        <v>22</v>
      </c>
      <c r="AP99" s="22"/>
      <c r="AQ99" s="89"/>
      <c r="AR99" s="22"/>
      <c r="AS99" s="22" t="s">
        <v>22</v>
      </c>
      <c r="AT99" s="89"/>
      <c r="AU99" s="22" t="s">
        <v>22</v>
      </c>
      <c r="AV99" s="93"/>
      <c r="AW99" s="89"/>
      <c r="AX99" s="22"/>
      <c r="AY99" s="22" t="s">
        <v>22</v>
      </c>
      <c r="AZ99" s="89"/>
      <c r="BA99" s="22" t="s">
        <v>22</v>
      </c>
      <c r="BB99" s="93"/>
      <c r="BC99" s="89"/>
      <c r="BD99" s="22"/>
      <c r="BE99" s="22" t="s">
        <v>22</v>
      </c>
      <c r="BF99" s="89"/>
      <c r="BG99" s="22" t="s">
        <v>22</v>
      </c>
      <c r="BH99" s="93"/>
      <c r="BI99" s="89"/>
      <c r="BJ99" s="22"/>
      <c r="BK99" s="22" t="s">
        <v>22</v>
      </c>
      <c r="BL99" s="89"/>
      <c r="BM99" s="22" t="s">
        <v>22</v>
      </c>
      <c r="BN99" s="22"/>
      <c r="BO99" s="89"/>
      <c r="BP99" s="22"/>
      <c r="BQ99" s="22" t="s">
        <v>22</v>
      </c>
      <c r="BR99" s="89"/>
      <c r="BS99" s="22" t="s">
        <v>22</v>
      </c>
      <c r="BT99" s="22"/>
      <c r="BU99" s="89"/>
      <c r="BV99" s="22"/>
      <c r="BW99" s="22" t="s">
        <v>22</v>
      </c>
      <c r="BX99" s="89"/>
      <c r="BY99" s="22" t="s">
        <v>22</v>
      </c>
    </row>
    <row r="100" spans="2:77" ht="12.75" x14ac:dyDescent="0.25">
      <c r="B100" s="88" t="str">
        <f>IF(T_SDLog[[#This Row],[BY2]]="UNDER REVIEW",$B$6-T_SDLog[[#This Row],[27]],"---")</f>
        <v>---</v>
      </c>
      <c r="C100" s="88" t="s">
        <v>650</v>
      </c>
      <c r="D100" s="88" t="s">
        <v>245</v>
      </c>
      <c r="E100" s="88" t="s">
        <v>246</v>
      </c>
      <c r="F100" s="88" t="s">
        <v>251</v>
      </c>
      <c r="G100" s="88" t="s">
        <v>644</v>
      </c>
      <c r="H100" s="88">
        <v>1399</v>
      </c>
      <c r="I100" s="88" t="s">
        <v>666</v>
      </c>
      <c r="J100" s="98" t="s">
        <v>163</v>
      </c>
      <c r="K100" s="88" t="s">
        <v>168</v>
      </c>
      <c r="L100" s="143" t="s">
        <v>249</v>
      </c>
      <c r="M100" s="88" t="s">
        <v>703</v>
      </c>
      <c r="N100" s="100" t="s">
        <v>239</v>
      </c>
      <c r="O100" s="88" t="s">
        <v>360</v>
      </c>
      <c r="P100" s="87" t="str">
        <f>CONCATENATE(T_SDLog[[#This Row],[PGN]],"-",T_SDLog[[#This Row],[CN]],"-",T_SDLog[[#This Row],[DIC]],"-",T_SDLog[[#This Row],[LR]],"-",T_SDLog[[#This Row],[SSA]],"-",T_SDLog[[#This Row],[SQN]])</f>
        <v>MTC-23A25-Y307-L000-1399-08001</v>
      </c>
      <c r="Q100" s="140" t="s">
        <v>361</v>
      </c>
      <c r="R100" s="227">
        <v>45850</v>
      </c>
      <c r="S100" s="88"/>
      <c r="T10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0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0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0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0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SDS-23A25-Y300-0014-00</v>
      </c>
      <c r="Y10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0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0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0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0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00" s="22" t="s">
        <v>770</v>
      </c>
      <c r="AE100" s="97">
        <v>45855</v>
      </c>
      <c r="AF100" s="88"/>
      <c r="AG100" s="22" t="s">
        <v>22</v>
      </c>
      <c r="AH100" s="89"/>
      <c r="AI100" s="22" t="s">
        <v>22</v>
      </c>
      <c r="AJ100" s="22"/>
      <c r="AK100" s="89"/>
      <c r="AL100" s="22"/>
      <c r="AM100" s="22" t="s">
        <v>22</v>
      </c>
      <c r="AN100" s="89"/>
      <c r="AO100" s="22" t="s">
        <v>22</v>
      </c>
      <c r="AP100" s="22"/>
      <c r="AQ100" s="89"/>
      <c r="AR100" s="22"/>
      <c r="AS100" s="22" t="s">
        <v>22</v>
      </c>
      <c r="AT100" s="89"/>
      <c r="AU100" s="22" t="s">
        <v>22</v>
      </c>
      <c r="AV100" s="93"/>
      <c r="AW100" s="89"/>
      <c r="AX100" s="22"/>
      <c r="AY100" s="22" t="s">
        <v>22</v>
      </c>
      <c r="AZ100" s="89"/>
      <c r="BA100" s="22" t="s">
        <v>22</v>
      </c>
      <c r="BB100" s="93"/>
      <c r="BC100" s="89"/>
      <c r="BD100" s="22"/>
      <c r="BE100" s="22" t="s">
        <v>22</v>
      </c>
      <c r="BF100" s="89"/>
      <c r="BG100" s="22" t="s">
        <v>22</v>
      </c>
      <c r="BH100" s="93"/>
      <c r="BI100" s="89"/>
      <c r="BJ100" s="22"/>
      <c r="BK100" s="22" t="s">
        <v>22</v>
      </c>
      <c r="BL100" s="89"/>
      <c r="BM100" s="22" t="s">
        <v>22</v>
      </c>
      <c r="BN100" s="22"/>
      <c r="BO100" s="89"/>
      <c r="BP100" s="22"/>
      <c r="BQ100" s="22" t="s">
        <v>22</v>
      </c>
      <c r="BR100" s="89"/>
      <c r="BS100" s="22" t="s">
        <v>22</v>
      </c>
      <c r="BT100" s="22"/>
      <c r="BU100" s="89"/>
      <c r="BV100" s="22"/>
      <c r="BW100" s="22" t="s">
        <v>22</v>
      </c>
      <c r="BX100" s="89"/>
      <c r="BY100" s="22" t="s">
        <v>22</v>
      </c>
    </row>
    <row r="101" spans="2:77" ht="12.75" x14ac:dyDescent="0.25">
      <c r="B101" s="88" t="str">
        <f>IF(T_SDLog[[#This Row],[BY2]]="UNDER REVIEW",$B$6-T_SDLog[[#This Row],[27]],"---")</f>
        <v>---</v>
      </c>
      <c r="C101" s="88" t="s">
        <v>650</v>
      </c>
      <c r="D101" s="88" t="s">
        <v>245</v>
      </c>
      <c r="E101" s="88" t="s">
        <v>246</v>
      </c>
      <c r="F101" s="88" t="s">
        <v>251</v>
      </c>
      <c r="G101" s="88" t="s">
        <v>644</v>
      </c>
      <c r="H101" s="88">
        <v>1399</v>
      </c>
      <c r="I101" s="88" t="s">
        <v>667</v>
      </c>
      <c r="J101" s="98" t="s">
        <v>163</v>
      </c>
      <c r="K101" s="88" t="s">
        <v>168</v>
      </c>
      <c r="L101" s="143" t="s">
        <v>249</v>
      </c>
      <c r="M101" s="88" t="s">
        <v>703</v>
      </c>
      <c r="N101" s="100" t="s">
        <v>239</v>
      </c>
      <c r="O101" s="88" t="s">
        <v>362</v>
      </c>
      <c r="P101" s="87" t="str">
        <f>CONCATENATE(T_SDLog[[#This Row],[PGN]],"-",T_SDLog[[#This Row],[CN]],"-",T_SDLog[[#This Row],[DIC]],"-",T_SDLog[[#This Row],[LR]],"-",T_SDLog[[#This Row],[SSA]],"-",T_SDLog[[#This Row],[SQN]])</f>
        <v>MTC-23A25-Y307-L000-1399-09001</v>
      </c>
      <c r="Q101" s="140" t="s">
        <v>363</v>
      </c>
      <c r="R101" s="227">
        <v>45850</v>
      </c>
      <c r="S101" s="88"/>
      <c r="T10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0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0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0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0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SDS-23A25-Y300-0015-00</v>
      </c>
      <c r="Y10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0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0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0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0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01" s="22" t="s">
        <v>771</v>
      </c>
      <c r="AE101" s="97">
        <v>45855</v>
      </c>
      <c r="AF101" s="88"/>
      <c r="AG101" s="22" t="s">
        <v>22</v>
      </c>
      <c r="AH101" s="89"/>
      <c r="AI101" s="22" t="s">
        <v>22</v>
      </c>
      <c r="AJ101" s="22"/>
      <c r="AK101" s="89"/>
      <c r="AL101" s="22"/>
      <c r="AM101" s="22" t="s">
        <v>22</v>
      </c>
      <c r="AN101" s="89"/>
      <c r="AO101" s="22" t="s">
        <v>22</v>
      </c>
      <c r="AP101" s="22"/>
      <c r="AQ101" s="89"/>
      <c r="AR101" s="22"/>
      <c r="AS101" s="22" t="s">
        <v>22</v>
      </c>
      <c r="AT101" s="89"/>
      <c r="AU101" s="22" t="s">
        <v>22</v>
      </c>
      <c r="AV101" s="93"/>
      <c r="AW101" s="89"/>
      <c r="AX101" s="22"/>
      <c r="AY101" s="22" t="s">
        <v>22</v>
      </c>
      <c r="AZ101" s="89"/>
      <c r="BA101" s="22" t="s">
        <v>22</v>
      </c>
      <c r="BB101" s="93"/>
      <c r="BC101" s="89"/>
      <c r="BD101" s="22"/>
      <c r="BE101" s="22" t="s">
        <v>22</v>
      </c>
      <c r="BF101" s="89"/>
      <c r="BG101" s="22" t="s">
        <v>22</v>
      </c>
      <c r="BH101" s="93"/>
      <c r="BI101" s="89"/>
      <c r="BJ101" s="22"/>
      <c r="BK101" s="22" t="s">
        <v>22</v>
      </c>
      <c r="BL101" s="89"/>
      <c r="BM101" s="22" t="s">
        <v>22</v>
      </c>
      <c r="BN101" s="22"/>
      <c r="BO101" s="89"/>
      <c r="BP101" s="22"/>
      <c r="BQ101" s="22" t="s">
        <v>22</v>
      </c>
      <c r="BR101" s="89"/>
      <c r="BS101" s="22" t="s">
        <v>22</v>
      </c>
      <c r="BT101" s="22"/>
      <c r="BU101" s="89"/>
      <c r="BV101" s="22"/>
      <c r="BW101" s="22" t="s">
        <v>22</v>
      </c>
      <c r="BX101" s="89"/>
      <c r="BY101" s="22" t="s">
        <v>22</v>
      </c>
    </row>
    <row r="102" spans="2:77" ht="12.75" x14ac:dyDescent="0.25">
      <c r="B102" s="88" t="str">
        <f>IF(T_SDLog[[#This Row],[BY2]]="UNDER REVIEW",$B$6-T_SDLog[[#This Row],[27]],"---")</f>
        <v>---</v>
      </c>
      <c r="C102" s="88" t="s">
        <v>650</v>
      </c>
      <c r="D102" s="88" t="s">
        <v>245</v>
      </c>
      <c r="E102" s="88" t="s">
        <v>246</v>
      </c>
      <c r="F102" s="88" t="s">
        <v>251</v>
      </c>
      <c r="G102" s="88" t="s">
        <v>644</v>
      </c>
      <c r="H102" s="88">
        <v>1399</v>
      </c>
      <c r="I102" s="88" t="s">
        <v>668</v>
      </c>
      <c r="J102" s="98" t="s">
        <v>163</v>
      </c>
      <c r="K102" s="88" t="s">
        <v>168</v>
      </c>
      <c r="L102" s="143" t="s">
        <v>249</v>
      </c>
      <c r="M102" s="88" t="s">
        <v>703</v>
      </c>
      <c r="N102" s="100" t="s">
        <v>239</v>
      </c>
      <c r="O102" s="88" t="s">
        <v>364</v>
      </c>
      <c r="P102" s="87" t="str">
        <f>CONCATENATE(T_SDLog[[#This Row],[PGN]],"-",T_SDLog[[#This Row],[CN]],"-",T_SDLog[[#This Row],[DIC]],"-",T_SDLog[[#This Row],[LR]],"-",T_SDLog[[#This Row],[SSA]],"-",T_SDLog[[#This Row],[SQN]])</f>
        <v>MTC-23A25-Y307-L000-1399-10001</v>
      </c>
      <c r="Q102" s="140" t="s">
        <v>365</v>
      </c>
      <c r="R102" s="227">
        <v>45850</v>
      </c>
      <c r="S102" s="88"/>
      <c r="T10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0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0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0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0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SDS-23A25-Y300-0015-00</v>
      </c>
      <c r="Y10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0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0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0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0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02" s="22" t="s">
        <v>771</v>
      </c>
      <c r="AE102" s="97">
        <v>45855</v>
      </c>
      <c r="AF102" s="88"/>
      <c r="AG102" s="22" t="s">
        <v>22</v>
      </c>
      <c r="AH102" s="89"/>
      <c r="AI102" s="22" t="s">
        <v>22</v>
      </c>
      <c r="AJ102" s="22"/>
      <c r="AK102" s="89"/>
      <c r="AL102" s="22"/>
      <c r="AM102" s="22" t="s">
        <v>22</v>
      </c>
      <c r="AN102" s="89"/>
      <c r="AO102" s="22" t="s">
        <v>22</v>
      </c>
      <c r="AP102" s="22"/>
      <c r="AQ102" s="89"/>
      <c r="AR102" s="22"/>
      <c r="AS102" s="22" t="s">
        <v>22</v>
      </c>
      <c r="AT102" s="89"/>
      <c r="AU102" s="22" t="s">
        <v>22</v>
      </c>
      <c r="AV102" s="93"/>
      <c r="AW102" s="89"/>
      <c r="AX102" s="22"/>
      <c r="AY102" s="22" t="s">
        <v>22</v>
      </c>
      <c r="AZ102" s="89"/>
      <c r="BA102" s="22" t="s">
        <v>22</v>
      </c>
      <c r="BB102" s="93"/>
      <c r="BC102" s="89"/>
      <c r="BD102" s="22"/>
      <c r="BE102" s="22" t="s">
        <v>22</v>
      </c>
      <c r="BF102" s="89"/>
      <c r="BG102" s="22" t="s">
        <v>22</v>
      </c>
      <c r="BH102" s="93"/>
      <c r="BI102" s="89"/>
      <c r="BJ102" s="22"/>
      <c r="BK102" s="22" t="s">
        <v>22</v>
      </c>
      <c r="BL102" s="89"/>
      <c r="BM102" s="22" t="s">
        <v>22</v>
      </c>
      <c r="BN102" s="22"/>
      <c r="BO102" s="89"/>
      <c r="BP102" s="22"/>
      <c r="BQ102" s="22" t="s">
        <v>22</v>
      </c>
      <c r="BR102" s="89"/>
      <c r="BS102" s="22" t="s">
        <v>22</v>
      </c>
      <c r="BT102" s="22"/>
      <c r="BU102" s="89"/>
      <c r="BV102" s="22"/>
      <c r="BW102" s="22" t="s">
        <v>22</v>
      </c>
      <c r="BX102" s="89"/>
      <c r="BY102" s="22" t="s">
        <v>22</v>
      </c>
    </row>
    <row r="103" spans="2:77" ht="12.75" x14ac:dyDescent="0.25">
      <c r="B103" s="88" t="str">
        <f>IF(T_SDLog[[#This Row],[BY2]]="UNDER REVIEW",$B$6-T_SDLog[[#This Row],[27]],"---")</f>
        <v>---</v>
      </c>
      <c r="C103" s="88" t="s">
        <v>650</v>
      </c>
      <c r="D103" s="88" t="s">
        <v>245</v>
      </c>
      <c r="E103" s="88" t="s">
        <v>246</v>
      </c>
      <c r="F103" s="88" t="s">
        <v>251</v>
      </c>
      <c r="G103" s="88" t="s">
        <v>644</v>
      </c>
      <c r="H103" s="88">
        <v>1399</v>
      </c>
      <c r="I103" s="88" t="s">
        <v>669</v>
      </c>
      <c r="J103" s="98" t="s">
        <v>163</v>
      </c>
      <c r="K103" s="88" t="s">
        <v>168</v>
      </c>
      <c r="L103" s="143" t="s">
        <v>249</v>
      </c>
      <c r="M103" s="88" t="s">
        <v>703</v>
      </c>
      <c r="N103" s="100" t="s">
        <v>239</v>
      </c>
      <c r="O103" s="88" t="s">
        <v>366</v>
      </c>
      <c r="P103" s="87" t="str">
        <f>CONCATENATE(T_SDLog[[#This Row],[PGN]],"-",T_SDLog[[#This Row],[CN]],"-",T_SDLog[[#This Row],[DIC]],"-",T_SDLog[[#This Row],[LR]],"-",T_SDLog[[#This Row],[SSA]],"-",T_SDLog[[#This Row],[SQN]])</f>
        <v>MTC-23A25-Y307-L000-1399-11001</v>
      </c>
      <c r="Q103" s="140" t="s">
        <v>367</v>
      </c>
      <c r="R103" s="227">
        <v>45850</v>
      </c>
      <c r="S103" s="88"/>
      <c r="T10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0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0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0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0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SDS-23A25-Y300-0015-00</v>
      </c>
      <c r="Y10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0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0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0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0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03" s="22" t="s">
        <v>771</v>
      </c>
      <c r="AE103" s="97">
        <v>45855</v>
      </c>
      <c r="AF103" s="88"/>
      <c r="AG103" s="22" t="s">
        <v>22</v>
      </c>
      <c r="AH103" s="89"/>
      <c r="AI103" s="22" t="s">
        <v>22</v>
      </c>
      <c r="AJ103" s="22"/>
      <c r="AK103" s="89"/>
      <c r="AL103" s="22"/>
      <c r="AM103" s="22" t="s">
        <v>22</v>
      </c>
      <c r="AN103" s="89"/>
      <c r="AO103" s="22" t="s">
        <v>22</v>
      </c>
      <c r="AP103" s="22"/>
      <c r="AQ103" s="89"/>
      <c r="AR103" s="22"/>
      <c r="AS103" s="22" t="s">
        <v>22</v>
      </c>
      <c r="AT103" s="89"/>
      <c r="AU103" s="22" t="s">
        <v>22</v>
      </c>
      <c r="AV103" s="93"/>
      <c r="AW103" s="89"/>
      <c r="AX103" s="22"/>
      <c r="AY103" s="22" t="s">
        <v>22</v>
      </c>
      <c r="AZ103" s="89"/>
      <c r="BA103" s="22" t="s">
        <v>22</v>
      </c>
      <c r="BB103" s="93"/>
      <c r="BC103" s="89"/>
      <c r="BD103" s="22"/>
      <c r="BE103" s="22" t="s">
        <v>22</v>
      </c>
      <c r="BF103" s="89"/>
      <c r="BG103" s="22" t="s">
        <v>22</v>
      </c>
      <c r="BH103" s="93"/>
      <c r="BI103" s="89"/>
      <c r="BJ103" s="22"/>
      <c r="BK103" s="22" t="s">
        <v>22</v>
      </c>
      <c r="BL103" s="89"/>
      <c r="BM103" s="22" t="s">
        <v>22</v>
      </c>
      <c r="BN103" s="22"/>
      <c r="BO103" s="89"/>
      <c r="BP103" s="22"/>
      <c r="BQ103" s="22" t="s">
        <v>22</v>
      </c>
      <c r="BR103" s="89"/>
      <c r="BS103" s="22" t="s">
        <v>22</v>
      </c>
      <c r="BT103" s="22"/>
      <c r="BU103" s="89"/>
      <c r="BV103" s="22"/>
      <c r="BW103" s="22" t="s">
        <v>22</v>
      </c>
      <c r="BX103" s="89"/>
      <c r="BY103" s="22" t="s">
        <v>22</v>
      </c>
    </row>
    <row r="104" spans="2:77" ht="12.75" x14ac:dyDescent="0.25">
      <c r="B104" s="88" t="str">
        <f>IF(T_SDLog[[#This Row],[BY2]]="UNDER REVIEW",$B$6-T_SDLog[[#This Row],[27]],"---")</f>
        <v>---</v>
      </c>
      <c r="C104" s="88" t="s">
        <v>650</v>
      </c>
      <c r="D104" s="88" t="s">
        <v>245</v>
      </c>
      <c r="E104" s="88" t="s">
        <v>246</v>
      </c>
      <c r="F104" s="88" t="s">
        <v>251</v>
      </c>
      <c r="G104" s="88" t="s">
        <v>644</v>
      </c>
      <c r="H104" s="88">
        <v>1399</v>
      </c>
      <c r="I104" s="88" t="s">
        <v>670</v>
      </c>
      <c r="J104" s="98" t="s">
        <v>163</v>
      </c>
      <c r="K104" s="88" t="s">
        <v>168</v>
      </c>
      <c r="L104" s="143" t="s">
        <v>249</v>
      </c>
      <c r="M104" s="88" t="s">
        <v>703</v>
      </c>
      <c r="N104" s="100" t="s">
        <v>239</v>
      </c>
      <c r="O104" s="88" t="s">
        <v>368</v>
      </c>
      <c r="P104" s="87" t="str">
        <f>CONCATENATE(T_SDLog[[#This Row],[PGN]],"-",T_SDLog[[#This Row],[CN]],"-",T_SDLog[[#This Row],[DIC]],"-",T_SDLog[[#This Row],[LR]],"-",T_SDLog[[#This Row],[SSA]],"-",T_SDLog[[#This Row],[SQN]])</f>
        <v>MTC-23A25-Y307-L000-1399-12001</v>
      </c>
      <c r="Q104" s="140" t="s">
        <v>369</v>
      </c>
      <c r="R104" s="227">
        <v>45850</v>
      </c>
      <c r="S104" s="88"/>
      <c r="T10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0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0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0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0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SDS-23A25-Y300-0015-00</v>
      </c>
      <c r="Y10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0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0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0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0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04" s="22" t="s">
        <v>771</v>
      </c>
      <c r="AE104" s="97">
        <v>45855</v>
      </c>
      <c r="AF104" s="88"/>
      <c r="AG104" s="22" t="s">
        <v>22</v>
      </c>
      <c r="AH104" s="89"/>
      <c r="AI104" s="22" t="s">
        <v>22</v>
      </c>
      <c r="AJ104" s="22"/>
      <c r="AK104" s="89"/>
      <c r="AL104" s="22"/>
      <c r="AM104" s="22" t="s">
        <v>22</v>
      </c>
      <c r="AN104" s="89"/>
      <c r="AO104" s="22" t="s">
        <v>22</v>
      </c>
      <c r="AP104" s="22"/>
      <c r="AQ104" s="89"/>
      <c r="AR104" s="22"/>
      <c r="AS104" s="22" t="s">
        <v>22</v>
      </c>
      <c r="AT104" s="89"/>
      <c r="AU104" s="22" t="s">
        <v>22</v>
      </c>
      <c r="AV104" s="93"/>
      <c r="AW104" s="89"/>
      <c r="AX104" s="22"/>
      <c r="AY104" s="22" t="s">
        <v>22</v>
      </c>
      <c r="AZ104" s="89"/>
      <c r="BA104" s="22" t="s">
        <v>22</v>
      </c>
      <c r="BB104" s="93"/>
      <c r="BC104" s="89"/>
      <c r="BD104" s="22"/>
      <c r="BE104" s="22" t="s">
        <v>22</v>
      </c>
      <c r="BF104" s="89"/>
      <c r="BG104" s="22" t="s">
        <v>22</v>
      </c>
      <c r="BH104" s="93"/>
      <c r="BI104" s="89"/>
      <c r="BJ104" s="22"/>
      <c r="BK104" s="22" t="s">
        <v>22</v>
      </c>
      <c r="BL104" s="89"/>
      <c r="BM104" s="22" t="s">
        <v>22</v>
      </c>
      <c r="BN104" s="22"/>
      <c r="BO104" s="89"/>
      <c r="BP104" s="22"/>
      <c r="BQ104" s="22" t="s">
        <v>22</v>
      </c>
      <c r="BR104" s="89"/>
      <c r="BS104" s="22" t="s">
        <v>22</v>
      </c>
      <c r="BT104" s="22"/>
      <c r="BU104" s="89"/>
      <c r="BV104" s="22"/>
      <c r="BW104" s="22" t="s">
        <v>22</v>
      </c>
      <c r="BX104" s="89"/>
      <c r="BY104" s="22" t="s">
        <v>22</v>
      </c>
    </row>
    <row r="105" spans="2:77" ht="12.75" x14ac:dyDescent="0.25">
      <c r="B105" s="88" t="str">
        <f>IF(T_SDLog[[#This Row],[BY2]]="UNDER REVIEW",$B$6-T_SDLog[[#This Row],[27]],"---")</f>
        <v>---</v>
      </c>
      <c r="C105" s="88" t="s">
        <v>650</v>
      </c>
      <c r="D105" s="88" t="s">
        <v>245</v>
      </c>
      <c r="E105" s="88" t="s">
        <v>246</v>
      </c>
      <c r="F105" s="88" t="s">
        <v>251</v>
      </c>
      <c r="G105" s="88" t="s">
        <v>644</v>
      </c>
      <c r="H105" s="88">
        <v>1399</v>
      </c>
      <c r="I105" s="88" t="s">
        <v>671</v>
      </c>
      <c r="J105" s="98" t="s">
        <v>163</v>
      </c>
      <c r="K105" s="88" t="s">
        <v>168</v>
      </c>
      <c r="L105" s="143" t="s">
        <v>249</v>
      </c>
      <c r="M105" s="88" t="s">
        <v>703</v>
      </c>
      <c r="N105" s="100" t="s">
        <v>239</v>
      </c>
      <c r="O105" s="88" t="s">
        <v>370</v>
      </c>
      <c r="P105" s="87" t="str">
        <f>CONCATENATE(T_SDLog[[#This Row],[PGN]],"-",T_SDLog[[#This Row],[CN]],"-",T_SDLog[[#This Row],[DIC]],"-",T_SDLog[[#This Row],[LR]],"-",T_SDLog[[#This Row],[SSA]],"-",T_SDLog[[#This Row],[SQN]])</f>
        <v>MTC-23A25-Y307-L000-1399-13001</v>
      </c>
      <c r="Q105" s="140" t="s">
        <v>371</v>
      </c>
      <c r="R105" s="227">
        <v>45850</v>
      </c>
      <c r="S105" s="88"/>
      <c r="T10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0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0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0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0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SDS-23A25-Y300-0015-00</v>
      </c>
      <c r="Y10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0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0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0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0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05" s="22" t="s">
        <v>771</v>
      </c>
      <c r="AE105" s="97">
        <v>45855</v>
      </c>
      <c r="AF105" s="88"/>
      <c r="AG105" s="22" t="s">
        <v>22</v>
      </c>
      <c r="AH105" s="89"/>
      <c r="AI105" s="22" t="s">
        <v>22</v>
      </c>
      <c r="AJ105" s="22"/>
      <c r="AK105" s="89"/>
      <c r="AL105" s="22"/>
      <c r="AM105" s="22" t="s">
        <v>22</v>
      </c>
      <c r="AN105" s="89"/>
      <c r="AO105" s="22" t="s">
        <v>22</v>
      </c>
      <c r="AP105" s="22"/>
      <c r="AQ105" s="89"/>
      <c r="AR105" s="22"/>
      <c r="AS105" s="22" t="s">
        <v>22</v>
      </c>
      <c r="AT105" s="89"/>
      <c r="AU105" s="22" t="s">
        <v>22</v>
      </c>
      <c r="AV105" s="93"/>
      <c r="AW105" s="89"/>
      <c r="AX105" s="22"/>
      <c r="AY105" s="22" t="s">
        <v>22</v>
      </c>
      <c r="AZ105" s="89"/>
      <c r="BA105" s="22" t="s">
        <v>22</v>
      </c>
      <c r="BB105" s="93"/>
      <c r="BC105" s="89"/>
      <c r="BD105" s="22"/>
      <c r="BE105" s="22" t="s">
        <v>22</v>
      </c>
      <c r="BF105" s="89"/>
      <c r="BG105" s="22" t="s">
        <v>22</v>
      </c>
      <c r="BH105" s="93"/>
      <c r="BI105" s="89"/>
      <c r="BJ105" s="22"/>
      <c r="BK105" s="22" t="s">
        <v>22</v>
      </c>
      <c r="BL105" s="89"/>
      <c r="BM105" s="22" t="s">
        <v>22</v>
      </c>
      <c r="BN105" s="22"/>
      <c r="BO105" s="89"/>
      <c r="BP105" s="22"/>
      <c r="BQ105" s="22" t="s">
        <v>22</v>
      </c>
      <c r="BR105" s="89"/>
      <c r="BS105" s="22" t="s">
        <v>22</v>
      </c>
      <c r="BT105" s="22"/>
      <c r="BU105" s="89"/>
      <c r="BV105" s="22"/>
      <c r="BW105" s="22" t="s">
        <v>22</v>
      </c>
      <c r="BX105" s="89"/>
      <c r="BY105" s="22" t="s">
        <v>22</v>
      </c>
    </row>
    <row r="106" spans="2:77" ht="12.75" x14ac:dyDescent="0.25">
      <c r="B106" s="88" t="str">
        <f>IF(T_SDLog[[#This Row],[BY2]]="UNDER REVIEW",$B$6-T_SDLog[[#This Row],[27]],"---")</f>
        <v>---</v>
      </c>
      <c r="C106" s="88" t="s">
        <v>650</v>
      </c>
      <c r="D106" s="88" t="s">
        <v>245</v>
      </c>
      <c r="E106" s="88" t="s">
        <v>246</v>
      </c>
      <c r="F106" s="88" t="s">
        <v>251</v>
      </c>
      <c r="G106" s="88" t="s">
        <v>644</v>
      </c>
      <c r="H106" s="88">
        <v>1399</v>
      </c>
      <c r="I106" s="88" t="s">
        <v>672</v>
      </c>
      <c r="J106" s="98" t="s">
        <v>163</v>
      </c>
      <c r="K106" s="88" t="s">
        <v>168</v>
      </c>
      <c r="L106" s="143" t="s">
        <v>249</v>
      </c>
      <c r="M106" s="88" t="s">
        <v>703</v>
      </c>
      <c r="N106" s="100" t="s">
        <v>239</v>
      </c>
      <c r="O106" s="88" t="s">
        <v>372</v>
      </c>
      <c r="P106" s="87" t="str">
        <f>CONCATENATE(T_SDLog[[#This Row],[PGN]],"-",T_SDLog[[#This Row],[CN]],"-",T_SDLog[[#This Row],[DIC]],"-",T_SDLog[[#This Row],[LR]],"-",T_SDLog[[#This Row],[SSA]],"-",T_SDLog[[#This Row],[SQN]])</f>
        <v>MTC-23A25-Y307-L000-1399-14001</v>
      </c>
      <c r="Q106" s="140" t="s">
        <v>373</v>
      </c>
      <c r="R106" s="227">
        <v>45850</v>
      </c>
      <c r="S106" s="88"/>
      <c r="T10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0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0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0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0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SDS-23A25-Y300-0015-00</v>
      </c>
      <c r="Y10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0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0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0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0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06" s="22" t="s">
        <v>771</v>
      </c>
      <c r="AE106" s="97">
        <v>45855</v>
      </c>
      <c r="AF106" s="88"/>
      <c r="AG106" s="22" t="s">
        <v>22</v>
      </c>
      <c r="AH106" s="89"/>
      <c r="AI106" s="22" t="s">
        <v>22</v>
      </c>
      <c r="AJ106" s="22"/>
      <c r="AK106" s="89"/>
      <c r="AL106" s="22"/>
      <c r="AM106" s="22" t="s">
        <v>22</v>
      </c>
      <c r="AN106" s="89"/>
      <c r="AO106" s="22" t="s">
        <v>22</v>
      </c>
      <c r="AP106" s="22"/>
      <c r="AQ106" s="89"/>
      <c r="AR106" s="22"/>
      <c r="AS106" s="22" t="s">
        <v>22</v>
      </c>
      <c r="AT106" s="89"/>
      <c r="AU106" s="22" t="s">
        <v>22</v>
      </c>
      <c r="AV106" s="93"/>
      <c r="AW106" s="89"/>
      <c r="AX106" s="22"/>
      <c r="AY106" s="22" t="s">
        <v>22</v>
      </c>
      <c r="AZ106" s="89"/>
      <c r="BA106" s="22" t="s">
        <v>22</v>
      </c>
      <c r="BB106" s="93"/>
      <c r="BC106" s="89"/>
      <c r="BD106" s="22"/>
      <c r="BE106" s="22" t="s">
        <v>22</v>
      </c>
      <c r="BF106" s="89"/>
      <c r="BG106" s="22" t="s">
        <v>22</v>
      </c>
      <c r="BH106" s="93"/>
      <c r="BI106" s="89"/>
      <c r="BJ106" s="22"/>
      <c r="BK106" s="22" t="s">
        <v>22</v>
      </c>
      <c r="BL106" s="89"/>
      <c r="BM106" s="22" t="s">
        <v>22</v>
      </c>
      <c r="BN106" s="22"/>
      <c r="BO106" s="89"/>
      <c r="BP106" s="22"/>
      <c r="BQ106" s="22" t="s">
        <v>22</v>
      </c>
      <c r="BR106" s="89"/>
      <c r="BS106" s="22" t="s">
        <v>22</v>
      </c>
      <c r="BT106" s="22"/>
      <c r="BU106" s="89"/>
      <c r="BV106" s="22"/>
      <c r="BW106" s="22" t="s">
        <v>22</v>
      </c>
      <c r="BX106" s="89"/>
      <c r="BY106" s="22" t="s">
        <v>22</v>
      </c>
    </row>
    <row r="107" spans="2:77" ht="12.75" x14ac:dyDescent="0.25">
      <c r="B107" s="88" t="str">
        <f>IF(T_SDLog[[#This Row],[BY2]]="UNDER REVIEW",$B$6-T_SDLog[[#This Row],[27]],"---")</f>
        <v>---</v>
      </c>
      <c r="C107" s="88" t="s">
        <v>650</v>
      </c>
      <c r="D107" s="88" t="s">
        <v>245</v>
      </c>
      <c r="E107" s="88" t="s">
        <v>246</v>
      </c>
      <c r="F107" s="88" t="s">
        <v>251</v>
      </c>
      <c r="G107" s="88" t="s">
        <v>644</v>
      </c>
      <c r="H107" s="88">
        <v>1399</v>
      </c>
      <c r="I107" s="88" t="s">
        <v>673</v>
      </c>
      <c r="J107" s="98" t="s">
        <v>163</v>
      </c>
      <c r="K107" s="88" t="s">
        <v>168</v>
      </c>
      <c r="L107" s="143" t="s">
        <v>249</v>
      </c>
      <c r="M107" s="88" t="s">
        <v>703</v>
      </c>
      <c r="N107" s="100" t="s">
        <v>239</v>
      </c>
      <c r="O107" s="88" t="s">
        <v>374</v>
      </c>
      <c r="P107" s="87" t="str">
        <f>CONCATENATE(T_SDLog[[#This Row],[PGN]],"-",T_SDLog[[#This Row],[CN]],"-",T_SDLog[[#This Row],[DIC]],"-",T_SDLog[[#This Row],[LR]],"-",T_SDLog[[#This Row],[SSA]],"-",T_SDLog[[#This Row],[SQN]])</f>
        <v>MTC-23A25-Y307-L000-1399-15001</v>
      </c>
      <c r="Q107" s="140" t="s">
        <v>375</v>
      </c>
      <c r="R107" s="227">
        <v>45850</v>
      </c>
      <c r="S107" s="88"/>
      <c r="T10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0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0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0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0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SDS-23A25-Y300-0015-00</v>
      </c>
      <c r="Y10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0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0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0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0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07" s="22" t="s">
        <v>771</v>
      </c>
      <c r="AE107" s="97">
        <v>45855</v>
      </c>
      <c r="AF107" s="88"/>
      <c r="AG107" s="22" t="s">
        <v>22</v>
      </c>
      <c r="AH107" s="89"/>
      <c r="AI107" s="22" t="s">
        <v>22</v>
      </c>
      <c r="AJ107" s="22"/>
      <c r="AK107" s="89"/>
      <c r="AL107" s="22"/>
      <c r="AM107" s="22" t="s">
        <v>22</v>
      </c>
      <c r="AN107" s="89"/>
      <c r="AO107" s="22" t="s">
        <v>22</v>
      </c>
      <c r="AP107" s="22"/>
      <c r="AQ107" s="89"/>
      <c r="AR107" s="22"/>
      <c r="AS107" s="22" t="s">
        <v>22</v>
      </c>
      <c r="AT107" s="89"/>
      <c r="AU107" s="22" t="s">
        <v>22</v>
      </c>
      <c r="AV107" s="93"/>
      <c r="AW107" s="89"/>
      <c r="AX107" s="22"/>
      <c r="AY107" s="22" t="s">
        <v>22</v>
      </c>
      <c r="AZ107" s="89"/>
      <c r="BA107" s="22" t="s">
        <v>22</v>
      </c>
      <c r="BB107" s="93"/>
      <c r="BC107" s="89"/>
      <c r="BD107" s="22"/>
      <c r="BE107" s="22" t="s">
        <v>22</v>
      </c>
      <c r="BF107" s="89"/>
      <c r="BG107" s="22" t="s">
        <v>22</v>
      </c>
      <c r="BH107" s="93"/>
      <c r="BI107" s="89"/>
      <c r="BJ107" s="22"/>
      <c r="BK107" s="22" t="s">
        <v>22</v>
      </c>
      <c r="BL107" s="89"/>
      <c r="BM107" s="22" t="s">
        <v>22</v>
      </c>
      <c r="BN107" s="22"/>
      <c r="BO107" s="89"/>
      <c r="BP107" s="22"/>
      <c r="BQ107" s="22" t="s">
        <v>22</v>
      </c>
      <c r="BR107" s="89"/>
      <c r="BS107" s="22" t="s">
        <v>22</v>
      </c>
      <c r="BT107" s="22"/>
      <c r="BU107" s="89"/>
      <c r="BV107" s="22"/>
      <c r="BW107" s="22" t="s">
        <v>22</v>
      </c>
      <c r="BX107" s="89"/>
      <c r="BY107" s="22" t="s">
        <v>22</v>
      </c>
    </row>
    <row r="108" spans="2:77" ht="12.75" x14ac:dyDescent="0.25">
      <c r="B108" s="88" t="str">
        <f>IF(T_SDLog[[#This Row],[BY2]]="UNDER REVIEW",$B$6-T_SDLog[[#This Row],[27]],"---")</f>
        <v>---</v>
      </c>
      <c r="C108" s="88" t="s">
        <v>650</v>
      </c>
      <c r="D108" s="88" t="s">
        <v>245</v>
      </c>
      <c r="E108" s="88" t="s">
        <v>246</v>
      </c>
      <c r="F108" s="88" t="s">
        <v>251</v>
      </c>
      <c r="G108" s="88" t="s">
        <v>644</v>
      </c>
      <c r="H108" s="88">
        <v>1399</v>
      </c>
      <c r="I108" s="88" t="s">
        <v>674</v>
      </c>
      <c r="J108" s="98" t="s">
        <v>163</v>
      </c>
      <c r="K108" s="88" t="s">
        <v>168</v>
      </c>
      <c r="L108" s="143" t="s">
        <v>249</v>
      </c>
      <c r="M108" s="88" t="s">
        <v>703</v>
      </c>
      <c r="N108" s="100" t="s">
        <v>239</v>
      </c>
      <c r="O108" s="88" t="s">
        <v>376</v>
      </c>
      <c r="P108" s="87" t="str">
        <f>CONCATENATE(T_SDLog[[#This Row],[PGN]],"-",T_SDLog[[#This Row],[CN]],"-",T_SDLog[[#This Row],[DIC]],"-",T_SDLog[[#This Row],[LR]],"-",T_SDLog[[#This Row],[SSA]],"-",T_SDLog[[#This Row],[SQN]])</f>
        <v>MTC-23A25-Y307-L000-1399-16001</v>
      </c>
      <c r="Q108" s="140" t="s">
        <v>377</v>
      </c>
      <c r="R108" s="227">
        <v>45850</v>
      </c>
      <c r="S108" s="88"/>
      <c r="T10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0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0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0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0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SDS-23A25-Y300-0015-00</v>
      </c>
      <c r="Y10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0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0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0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0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08" s="22" t="s">
        <v>771</v>
      </c>
      <c r="AE108" s="97">
        <v>45855</v>
      </c>
      <c r="AF108" s="88"/>
      <c r="AG108" s="22" t="s">
        <v>22</v>
      </c>
      <c r="AH108" s="89"/>
      <c r="AI108" s="22" t="s">
        <v>22</v>
      </c>
      <c r="AJ108" s="22"/>
      <c r="AK108" s="89"/>
      <c r="AL108" s="22"/>
      <c r="AM108" s="22" t="s">
        <v>22</v>
      </c>
      <c r="AN108" s="89"/>
      <c r="AO108" s="22" t="s">
        <v>22</v>
      </c>
      <c r="AP108" s="22"/>
      <c r="AQ108" s="89"/>
      <c r="AR108" s="22"/>
      <c r="AS108" s="22" t="s">
        <v>22</v>
      </c>
      <c r="AT108" s="89"/>
      <c r="AU108" s="22" t="s">
        <v>22</v>
      </c>
      <c r="AV108" s="93"/>
      <c r="AW108" s="89"/>
      <c r="AX108" s="22"/>
      <c r="AY108" s="22" t="s">
        <v>22</v>
      </c>
      <c r="AZ108" s="89"/>
      <c r="BA108" s="22" t="s">
        <v>22</v>
      </c>
      <c r="BB108" s="93"/>
      <c r="BC108" s="89"/>
      <c r="BD108" s="22"/>
      <c r="BE108" s="22" t="s">
        <v>22</v>
      </c>
      <c r="BF108" s="89"/>
      <c r="BG108" s="22" t="s">
        <v>22</v>
      </c>
      <c r="BH108" s="93"/>
      <c r="BI108" s="89"/>
      <c r="BJ108" s="22"/>
      <c r="BK108" s="22" t="s">
        <v>22</v>
      </c>
      <c r="BL108" s="89"/>
      <c r="BM108" s="22" t="s">
        <v>22</v>
      </c>
      <c r="BN108" s="22"/>
      <c r="BO108" s="89"/>
      <c r="BP108" s="22"/>
      <c r="BQ108" s="22" t="s">
        <v>22</v>
      </c>
      <c r="BR108" s="89"/>
      <c r="BS108" s="22" t="s">
        <v>22</v>
      </c>
      <c r="BT108" s="22"/>
      <c r="BU108" s="89"/>
      <c r="BV108" s="22"/>
      <c r="BW108" s="22" t="s">
        <v>22</v>
      </c>
      <c r="BX108" s="89"/>
      <c r="BY108" s="22" t="s">
        <v>22</v>
      </c>
    </row>
    <row r="109" spans="2:77" ht="12.75" x14ac:dyDescent="0.25">
      <c r="B109" s="88" t="str">
        <f>IF(T_SDLog[[#This Row],[BY2]]="UNDER REVIEW",$B$6-T_SDLog[[#This Row],[27]],"---")</f>
        <v>---</v>
      </c>
      <c r="C109" s="88" t="s">
        <v>650</v>
      </c>
      <c r="D109" s="88" t="s">
        <v>245</v>
      </c>
      <c r="E109" s="88" t="s">
        <v>246</v>
      </c>
      <c r="F109" s="88" t="s">
        <v>251</v>
      </c>
      <c r="G109" s="88" t="s">
        <v>644</v>
      </c>
      <c r="H109" s="88">
        <v>1399</v>
      </c>
      <c r="I109" s="88" t="s">
        <v>675</v>
      </c>
      <c r="J109" s="98" t="s">
        <v>163</v>
      </c>
      <c r="K109" s="88" t="s">
        <v>168</v>
      </c>
      <c r="L109" s="143" t="s">
        <v>249</v>
      </c>
      <c r="M109" s="88" t="s">
        <v>703</v>
      </c>
      <c r="N109" s="100" t="s">
        <v>239</v>
      </c>
      <c r="O109" s="88" t="s">
        <v>378</v>
      </c>
      <c r="P109" s="87" t="str">
        <f>CONCATENATE(T_SDLog[[#This Row],[PGN]],"-",T_SDLog[[#This Row],[CN]],"-",T_SDLog[[#This Row],[DIC]],"-",T_SDLog[[#This Row],[LR]],"-",T_SDLog[[#This Row],[SSA]],"-",T_SDLog[[#This Row],[SQN]])</f>
        <v>MTC-23A25-Y307-L000-1399-17001</v>
      </c>
      <c r="Q109" s="140" t="s">
        <v>379</v>
      </c>
      <c r="R109" s="227">
        <v>45850</v>
      </c>
      <c r="S109" s="88"/>
      <c r="T10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0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0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0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0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SDS-23A25-Y300-0015-00</v>
      </c>
      <c r="Y10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0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0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0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0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09" s="22" t="s">
        <v>771</v>
      </c>
      <c r="AE109" s="97">
        <v>45855</v>
      </c>
      <c r="AF109" s="88"/>
      <c r="AG109" s="22" t="s">
        <v>22</v>
      </c>
      <c r="AH109" s="89"/>
      <c r="AI109" s="22" t="s">
        <v>22</v>
      </c>
      <c r="AJ109" s="22"/>
      <c r="AK109" s="89"/>
      <c r="AL109" s="22"/>
      <c r="AM109" s="22" t="s">
        <v>22</v>
      </c>
      <c r="AN109" s="89"/>
      <c r="AO109" s="22" t="s">
        <v>22</v>
      </c>
      <c r="AP109" s="22"/>
      <c r="AQ109" s="89"/>
      <c r="AR109" s="22"/>
      <c r="AS109" s="22" t="s">
        <v>22</v>
      </c>
      <c r="AT109" s="89"/>
      <c r="AU109" s="22" t="s">
        <v>22</v>
      </c>
      <c r="AV109" s="93"/>
      <c r="AW109" s="89"/>
      <c r="AX109" s="22"/>
      <c r="AY109" s="22" t="s">
        <v>22</v>
      </c>
      <c r="AZ109" s="89"/>
      <c r="BA109" s="22" t="s">
        <v>22</v>
      </c>
      <c r="BB109" s="93"/>
      <c r="BC109" s="89"/>
      <c r="BD109" s="22"/>
      <c r="BE109" s="22" t="s">
        <v>22</v>
      </c>
      <c r="BF109" s="89"/>
      <c r="BG109" s="22" t="s">
        <v>22</v>
      </c>
      <c r="BH109" s="93"/>
      <c r="BI109" s="89"/>
      <c r="BJ109" s="22"/>
      <c r="BK109" s="22" t="s">
        <v>22</v>
      </c>
      <c r="BL109" s="89"/>
      <c r="BM109" s="22" t="s">
        <v>22</v>
      </c>
      <c r="BN109" s="22"/>
      <c r="BO109" s="89"/>
      <c r="BP109" s="22"/>
      <c r="BQ109" s="22" t="s">
        <v>22</v>
      </c>
      <c r="BR109" s="89"/>
      <c r="BS109" s="22" t="s">
        <v>22</v>
      </c>
      <c r="BT109" s="22"/>
      <c r="BU109" s="89"/>
      <c r="BV109" s="22"/>
      <c r="BW109" s="22" t="s">
        <v>22</v>
      </c>
      <c r="BX109" s="89"/>
      <c r="BY109" s="22" t="s">
        <v>22</v>
      </c>
    </row>
    <row r="110" spans="2:77" ht="12.75" x14ac:dyDescent="0.25">
      <c r="B110" s="88" t="str">
        <f>IF(T_SDLog[[#This Row],[BY2]]="UNDER REVIEW",$B$6-T_SDLog[[#This Row],[27]],"---")</f>
        <v>---</v>
      </c>
      <c r="C110" s="88" t="s">
        <v>650</v>
      </c>
      <c r="D110" s="88" t="s">
        <v>245</v>
      </c>
      <c r="E110" s="88" t="s">
        <v>246</v>
      </c>
      <c r="F110" s="88" t="s">
        <v>251</v>
      </c>
      <c r="G110" s="88" t="s">
        <v>644</v>
      </c>
      <c r="H110" s="88">
        <v>1399</v>
      </c>
      <c r="I110" s="88" t="s">
        <v>676</v>
      </c>
      <c r="J110" s="98" t="s">
        <v>163</v>
      </c>
      <c r="K110" s="88" t="s">
        <v>168</v>
      </c>
      <c r="L110" s="143" t="s">
        <v>249</v>
      </c>
      <c r="M110" s="88" t="s">
        <v>703</v>
      </c>
      <c r="N110" s="100" t="s">
        <v>239</v>
      </c>
      <c r="O110" s="88" t="s">
        <v>380</v>
      </c>
      <c r="P110" s="87" t="str">
        <f>CONCATENATE(T_SDLog[[#This Row],[PGN]],"-",T_SDLog[[#This Row],[CN]],"-",T_SDLog[[#This Row],[DIC]],"-",T_SDLog[[#This Row],[LR]],"-",T_SDLog[[#This Row],[SSA]],"-",T_SDLog[[#This Row],[SQN]])</f>
        <v>MTC-23A25-Y307-L000-1399-18001</v>
      </c>
      <c r="Q110" s="140" t="s">
        <v>381</v>
      </c>
      <c r="R110" s="227">
        <v>45850</v>
      </c>
      <c r="S110" s="88"/>
      <c r="T11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1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1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1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1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SDS-23A25-Y300-0015-00</v>
      </c>
      <c r="Y11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1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1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1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1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10" s="22" t="s">
        <v>771</v>
      </c>
      <c r="AE110" s="97">
        <v>45855</v>
      </c>
      <c r="AF110" s="88"/>
      <c r="AG110" s="22" t="s">
        <v>22</v>
      </c>
      <c r="AH110" s="89"/>
      <c r="AI110" s="22" t="s">
        <v>22</v>
      </c>
      <c r="AJ110" s="22"/>
      <c r="AK110" s="89"/>
      <c r="AL110" s="22"/>
      <c r="AM110" s="22" t="s">
        <v>22</v>
      </c>
      <c r="AN110" s="89"/>
      <c r="AO110" s="22" t="s">
        <v>22</v>
      </c>
      <c r="AP110" s="22"/>
      <c r="AQ110" s="89"/>
      <c r="AR110" s="22"/>
      <c r="AS110" s="22" t="s">
        <v>22</v>
      </c>
      <c r="AT110" s="89"/>
      <c r="AU110" s="22" t="s">
        <v>22</v>
      </c>
      <c r="AV110" s="93"/>
      <c r="AW110" s="89"/>
      <c r="AX110" s="22"/>
      <c r="AY110" s="22" t="s">
        <v>22</v>
      </c>
      <c r="AZ110" s="89"/>
      <c r="BA110" s="22" t="s">
        <v>22</v>
      </c>
      <c r="BB110" s="93"/>
      <c r="BC110" s="89"/>
      <c r="BD110" s="22"/>
      <c r="BE110" s="22" t="s">
        <v>22</v>
      </c>
      <c r="BF110" s="89"/>
      <c r="BG110" s="22" t="s">
        <v>22</v>
      </c>
      <c r="BH110" s="93"/>
      <c r="BI110" s="89"/>
      <c r="BJ110" s="22"/>
      <c r="BK110" s="22" t="s">
        <v>22</v>
      </c>
      <c r="BL110" s="89"/>
      <c r="BM110" s="22" t="s">
        <v>22</v>
      </c>
      <c r="BN110" s="22"/>
      <c r="BO110" s="89"/>
      <c r="BP110" s="22"/>
      <c r="BQ110" s="22" t="s">
        <v>22</v>
      </c>
      <c r="BR110" s="89"/>
      <c r="BS110" s="22" t="s">
        <v>22</v>
      </c>
      <c r="BT110" s="22"/>
      <c r="BU110" s="89"/>
      <c r="BV110" s="22"/>
      <c r="BW110" s="22" t="s">
        <v>22</v>
      </c>
      <c r="BX110" s="89"/>
      <c r="BY110" s="22" t="s">
        <v>22</v>
      </c>
    </row>
    <row r="111" spans="2:77" ht="12.75" x14ac:dyDescent="0.25">
      <c r="B111" s="88" t="str">
        <f>IF(T_SDLog[[#This Row],[BY2]]="UNDER REVIEW",$B$6-T_SDLog[[#This Row],[27]],"---")</f>
        <v>---</v>
      </c>
      <c r="C111" s="88" t="s">
        <v>650</v>
      </c>
      <c r="D111" s="88" t="s">
        <v>245</v>
      </c>
      <c r="E111" s="88" t="s">
        <v>246</v>
      </c>
      <c r="F111" s="88" t="s">
        <v>251</v>
      </c>
      <c r="G111" s="88" t="s">
        <v>645</v>
      </c>
      <c r="H111" s="88">
        <v>1399</v>
      </c>
      <c r="I111" s="88" t="s">
        <v>172</v>
      </c>
      <c r="J111" s="98" t="s">
        <v>163</v>
      </c>
      <c r="K111" s="88" t="s">
        <v>168</v>
      </c>
      <c r="L111" s="143" t="s">
        <v>248</v>
      </c>
      <c r="M111" s="88" t="s">
        <v>703</v>
      </c>
      <c r="N111" s="100" t="s">
        <v>239</v>
      </c>
      <c r="O111" s="88" t="s">
        <v>382</v>
      </c>
      <c r="P111" s="87" t="str">
        <f>CONCATENATE(T_SDLog[[#This Row],[PGN]],"-",T_SDLog[[#This Row],[CN]],"-",T_SDLog[[#This Row],[DIC]],"-",T_SDLog[[#This Row],[LR]],"-",T_SDLog[[#This Row],[SSA]],"-",T_SDLog[[#This Row],[SQN]])</f>
        <v>MTC-23A25-Y307-L001-1399-00001</v>
      </c>
      <c r="Q111" s="140" t="s">
        <v>383</v>
      </c>
      <c r="R111" s="227">
        <v>45850</v>
      </c>
      <c r="S111" s="88"/>
      <c r="T11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1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1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1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1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SDS-23A25-Y300-0016-00</v>
      </c>
      <c r="Y11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1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1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1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1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11" s="22" t="s">
        <v>772</v>
      </c>
      <c r="AE111" s="97">
        <v>45855</v>
      </c>
      <c r="AF111" s="88"/>
      <c r="AG111" s="22" t="s">
        <v>22</v>
      </c>
      <c r="AH111" s="89"/>
      <c r="AI111" s="22" t="s">
        <v>22</v>
      </c>
      <c r="AJ111" s="22"/>
      <c r="AK111" s="89"/>
      <c r="AL111" s="22"/>
      <c r="AM111" s="22" t="s">
        <v>22</v>
      </c>
      <c r="AN111" s="89"/>
      <c r="AO111" s="22" t="s">
        <v>22</v>
      </c>
      <c r="AP111" s="22"/>
      <c r="AQ111" s="89"/>
      <c r="AR111" s="22"/>
      <c r="AS111" s="22" t="s">
        <v>22</v>
      </c>
      <c r="AT111" s="89"/>
      <c r="AU111" s="22" t="s">
        <v>22</v>
      </c>
      <c r="AV111" s="93"/>
      <c r="AW111" s="89"/>
      <c r="AX111" s="22"/>
      <c r="AY111" s="22" t="s">
        <v>22</v>
      </c>
      <c r="AZ111" s="89"/>
      <c r="BA111" s="22" t="s">
        <v>22</v>
      </c>
      <c r="BB111" s="93"/>
      <c r="BC111" s="89"/>
      <c r="BD111" s="22"/>
      <c r="BE111" s="22" t="s">
        <v>22</v>
      </c>
      <c r="BF111" s="89"/>
      <c r="BG111" s="22" t="s">
        <v>22</v>
      </c>
      <c r="BH111" s="93"/>
      <c r="BI111" s="89"/>
      <c r="BJ111" s="22"/>
      <c r="BK111" s="22" t="s">
        <v>22</v>
      </c>
      <c r="BL111" s="89"/>
      <c r="BM111" s="22" t="s">
        <v>22</v>
      </c>
      <c r="BN111" s="22"/>
      <c r="BO111" s="89"/>
      <c r="BP111" s="22"/>
      <c r="BQ111" s="22" t="s">
        <v>22</v>
      </c>
      <c r="BR111" s="89"/>
      <c r="BS111" s="22" t="s">
        <v>22</v>
      </c>
      <c r="BT111" s="22"/>
      <c r="BU111" s="89"/>
      <c r="BV111" s="22"/>
      <c r="BW111" s="22" t="s">
        <v>22</v>
      </c>
      <c r="BX111" s="89"/>
      <c r="BY111" s="22" t="s">
        <v>22</v>
      </c>
    </row>
    <row r="112" spans="2:77" ht="12.75" x14ac:dyDescent="0.25">
      <c r="B112" s="88" t="str">
        <f>IF(T_SDLog[[#This Row],[BY2]]="UNDER REVIEW",$B$6-T_SDLog[[#This Row],[27]],"---")</f>
        <v>---</v>
      </c>
      <c r="C112" s="88" t="s">
        <v>650</v>
      </c>
      <c r="D112" s="88" t="s">
        <v>245</v>
      </c>
      <c r="E112" s="88" t="s">
        <v>246</v>
      </c>
      <c r="F112" s="88" t="s">
        <v>251</v>
      </c>
      <c r="G112" s="88" t="s">
        <v>645</v>
      </c>
      <c r="H112" s="88">
        <v>1399</v>
      </c>
      <c r="I112" s="88" t="s">
        <v>661</v>
      </c>
      <c r="J112" s="98" t="s">
        <v>163</v>
      </c>
      <c r="K112" s="88" t="s">
        <v>168</v>
      </c>
      <c r="L112" s="143" t="s">
        <v>249</v>
      </c>
      <c r="M112" s="88" t="s">
        <v>703</v>
      </c>
      <c r="N112" s="100" t="s">
        <v>239</v>
      </c>
      <c r="O112" s="88" t="s">
        <v>384</v>
      </c>
      <c r="P112" s="87" t="str">
        <f>CONCATENATE(T_SDLog[[#This Row],[PGN]],"-",T_SDLog[[#This Row],[CN]],"-",T_SDLog[[#This Row],[DIC]],"-",T_SDLog[[#This Row],[LR]],"-",T_SDLog[[#This Row],[SSA]],"-",T_SDLog[[#This Row],[SQN]])</f>
        <v>MTC-23A25-Y307-L001-1399-05001</v>
      </c>
      <c r="Q112" s="140" t="s">
        <v>385</v>
      </c>
      <c r="R112" s="227">
        <v>45850</v>
      </c>
      <c r="S112" s="88"/>
      <c r="T11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1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1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1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1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SDS-23A25-Y300-0016-00</v>
      </c>
      <c r="Y11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1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1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1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1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12" s="22" t="s">
        <v>772</v>
      </c>
      <c r="AE112" s="97">
        <v>45855</v>
      </c>
      <c r="AF112" s="88"/>
      <c r="AG112" s="22" t="s">
        <v>22</v>
      </c>
      <c r="AH112" s="89"/>
      <c r="AI112" s="22" t="s">
        <v>22</v>
      </c>
      <c r="AJ112" s="22"/>
      <c r="AK112" s="89"/>
      <c r="AL112" s="22"/>
      <c r="AM112" s="22" t="s">
        <v>22</v>
      </c>
      <c r="AN112" s="89"/>
      <c r="AO112" s="22" t="s">
        <v>22</v>
      </c>
      <c r="AP112" s="22"/>
      <c r="AQ112" s="89"/>
      <c r="AR112" s="22"/>
      <c r="AS112" s="22" t="s">
        <v>22</v>
      </c>
      <c r="AT112" s="89"/>
      <c r="AU112" s="22" t="s">
        <v>22</v>
      </c>
      <c r="AV112" s="93"/>
      <c r="AW112" s="89"/>
      <c r="AX112" s="22"/>
      <c r="AY112" s="22" t="s">
        <v>22</v>
      </c>
      <c r="AZ112" s="89"/>
      <c r="BA112" s="22" t="s">
        <v>22</v>
      </c>
      <c r="BB112" s="93"/>
      <c r="BC112" s="89"/>
      <c r="BD112" s="22"/>
      <c r="BE112" s="22" t="s">
        <v>22</v>
      </c>
      <c r="BF112" s="89"/>
      <c r="BG112" s="22" t="s">
        <v>22</v>
      </c>
      <c r="BH112" s="93"/>
      <c r="BI112" s="89"/>
      <c r="BJ112" s="22"/>
      <c r="BK112" s="22" t="s">
        <v>22</v>
      </c>
      <c r="BL112" s="89"/>
      <c r="BM112" s="22" t="s">
        <v>22</v>
      </c>
      <c r="BN112" s="22"/>
      <c r="BO112" s="89"/>
      <c r="BP112" s="22"/>
      <c r="BQ112" s="22" t="s">
        <v>22</v>
      </c>
      <c r="BR112" s="89"/>
      <c r="BS112" s="22" t="s">
        <v>22</v>
      </c>
      <c r="BT112" s="22"/>
      <c r="BU112" s="89"/>
      <c r="BV112" s="22"/>
      <c r="BW112" s="22" t="s">
        <v>22</v>
      </c>
      <c r="BX112" s="89"/>
      <c r="BY112" s="22" t="s">
        <v>22</v>
      </c>
    </row>
    <row r="113" spans="2:77" ht="12.75" x14ac:dyDescent="0.25">
      <c r="B113" s="88" t="str">
        <f>IF(T_SDLog[[#This Row],[BY2]]="UNDER REVIEW",$B$6-T_SDLog[[#This Row],[27]],"---")</f>
        <v>---</v>
      </c>
      <c r="C113" s="88" t="s">
        <v>650</v>
      </c>
      <c r="D113" s="88" t="s">
        <v>245</v>
      </c>
      <c r="E113" s="88" t="s">
        <v>246</v>
      </c>
      <c r="F113" s="88" t="s">
        <v>251</v>
      </c>
      <c r="G113" s="88" t="s">
        <v>645</v>
      </c>
      <c r="H113" s="88">
        <v>1399</v>
      </c>
      <c r="I113" s="88" t="s">
        <v>666</v>
      </c>
      <c r="J113" s="98"/>
      <c r="K113" s="88" t="s">
        <v>168</v>
      </c>
      <c r="L113" s="143" t="s">
        <v>249</v>
      </c>
      <c r="M113" s="88" t="s">
        <v>703</v>
      </c>
      <c r="N113" s="100" t="s">
        <v>239</v>
      </c>
      <c r="O113" s="226"/>
      <c r="P113" s="87" t="str">
        <f>CONCATENATE(T_SDLog[[#This Row],[PGN]],"-",T_SDLog[[#This Row],[CN]],"-",T_SDLog[[#This Row],[DIC]],"-",T_SDLog[[#This Row],[LR]],"-",T_SDLog[[#This Row],[SSA]],"-",T_SDLog[[#This Row],[SQN]])</f>
        <v>MTC-23A25-Y307-L001-1399-08001</v>
      </c>
      <c r="Q113" s="140" t="s">
        <v>762</v>
      </c>
      <c r="R113" s="227">
        <v>45850</v>
      </c>
      <c r="S113" s="89"/>
      <c r="T11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1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1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1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1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SDS-23A25-Y300-0016-00</v>
      </c>
      <c r="Y11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1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1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1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1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13" s="22" t="s">
        <v>772</v>
      </c>
      <c r="AE113" s="97">
        <v>45855</v>
      </c>
      <c r="AF113" s="88"/>
      <c r="AG113" s="22" t="s">
        <v>22</v>
      </c>
      <c r="AH113" s="89"/>
      <c r="AI113" s="22" t="s">
        <v>22</v>
      </c>
      <c r="AJ113" s="22"/>
      <c r="AK113" s="89"/>
      <c r="AL113" s="22"/>
      <c r="AM113" s="22" t="s">
        <v>22</v>
      </c>
      <c r="AN113" s="89"/>
      <c r="AO113" s="22" t="s">
        <v>22</v>
      </c>
      <c r="AP113" s="22"/>
      <c r="AQ113" s="89"/>
      <c r="AR113" s="22"/>
      <c r="AS113" s="22" t="s">
        <v>22</v>
      </c>
      <c r="AT113" s="89"/>
      <c r="AU113" s="22" t="s">
        <v>22</v>
      </c>
      <c r="AV113" s="93"/>
      <c r="AW113" s="89"/>
      <c r="AX113" s="22"/>
      <c r="AY113" s="22" t="s">
        <v>22</v>
      </c>
      <c r="AZ113" s="89"/>
      <c r="BA113" s="22" t="s">
        <v>22</v>
      </c>
      <c r="BB113" s="93"/>
      <c r="BC113" s="89"/>
      <c r="BD113" s="22"/>
      <c r="BE113" s="22" t="s">
        <v>22</v>
      </c>
      <c r="BF113" s="89"/>
      <c r="BG113" s="22" t="s">
        <v>22</v>
      </c>
      <c r="BH113" s="93"/>
      <c r="BI113" s="89"/>
      <c r="BJ113" s="22"/>
      <c r="BK113" s="22" t="s">
        <v>22</v>
      </c>
      <c r="BL113" s="89"/>
      <c r="BM113" s="22" t="s">
        <v>22</v>
      </c>
      <c r="BN113" s="22"/>
      <c r="BO113" s="89"/>
      <c r="BP113" s="22"/>
      <c r="BQ113" s="22" t="s">
        <v>22</v>
      </c>
      <c r="BR113" s="89"/>
      <c r="BS113" s="22" t="s">
        <v>22</v>
      </c>
      <c r="BT113" s="22"/>
      <c r="BU113" s="89"/>
      <c r="BV113" s="22"/>
      <c r="BW113" s="22" t="s">
        <v>22</v>
      </c>
      <c r="BX113" s="89"/>
      <c r="BY113" s="22" t="s">
        <v>22</v>
      </c>
    </row>
    <row r="114" spans="2:77" ht="12.75" x14ac:dyDescent="0.25">
      <c r="B114" s="88" t="str">
        <f>IF(T_SDLog[[#This Row],[BY2]]="UNDER REVIEW",$B$6-T_SDLog[[#This Row],[27]],"---")</f>
        <v>---</v>
      </c>
      <c r="C114" s="88" t="s">
        <v>650</v>
      </c>
      <c r="D114" s="88" t="s">
        <v>245</v>
      </c>
      <c r="E114" s="88" t="s">
        <v>246</v>
      </c>
      <c r="F114" s="88" t="s">
        <v>251</v>
      </c>
      <c r="G114" s="88" t="s">
        <v>645</v>
      </c>
      <c r="H114" s="88">
        <v>1399</v>
      </c>
      <c r="I114" s="88" t="s">
        <v>671</v>
      </c>
      <c r="J114" s="98"/>
      <c r="K114" s="88" t="s">
        <v>168</v>
      </c>
      <c r="L114" s="143" t="s">
        <v>249</v>
      </c>
      <c r="M114" s="88" t="s">
        <v>703</v>
      </c>
      <c r="N114" s="100" t="s">
        <v>239</v>
      </c>
      <c r="O114" s="226"/>
      <c r="P114" s="87" t="str">
        <f>CONCATENATE(T_SDLog[[#This Row],[PGN]],"-",T_SDLog[[#This Row],[CN]],"-",T_SDLog[[#This Row],[DIC]],"-",T_SDLog[[#This Row],[LR]],"-",T_SDLog[[#This Row],[SSA]],"-",T_SDLog[[#This Row],[SQN]])</f>
        <v>MTC-23A25-Y307-L001-1399-13001</v>
      </c>
      <c r="Q114" s="140" t="s">
        <v>763</v>
      </c>
      <c r="R114" s="227">
        <v>45850</v>
      </c>
      <c r="S114" s="89"/>
      <c r="T11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1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1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1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1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SDS-23A25-Y300-0016-00</v>
      </c>
      <c r="Y11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1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1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1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1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14" s="22" t="s">
        <v>772</v>
      </c>
      <c r="AE114" s="97">
        <v>45855</v>
      </c>
      <c r="AF114" s="88"/>
      <c r="AG114" s="22" t="s">
        <v>22</v>
      </c>
      <c r="AH114" s="89"/>
      <c r="AI114" s="22" t="s">
        <v>22</v>
      </c>
      <c r="AJ114" s="22"/>
      <c r="AK114" s="89"/>
      <c r="AL114" s="22"/>
      <c r="AM114" s="22" t="s">
        <v>22</v>
      </c>
      <c r="AN114" s="89"/>
      <c r="AO114" s="22" t="s">
        <v>22</v>
      </c>
      <c r="AP114" s="22"/>
      <c r="AQ114" s="89"/>
      <c r="AR114" s="22"/>
      <c r="AS114" s="22" t="s">
        <v>22</v>
      </c>
      <c r="AT114" s="89"/>
      <c r="AU114" s="22" t="s">
        <v>22</v>
      </c>
      <c r="AV114" s="93"/>
      <c r="AW114" s="89"/>
      <c r="AX114" s="22"/>
      <c r="AY114" s="22" t="s">
        <v>22</v>
      </c>
      <c r="AZ114" s="89"/>
      <c r="BA114" s="22" t="s">
        <v>22</v>
      </c>
      <c r="BB114" s="93"/>
      <c r="BC114" s="89"/>
      <c r="BD114" s="22"/>
      <c r="BE114" s="22" t="s">
        <v>22</v>
      </c>
      <c r="BF114" s="89"/>
      <c r="BG114" s="22" t="s">
        <v>22</v>
      </c>
      <c r="BH114" s="93"/>
      <c r="BI114" s="89"/>
      <c r="BJ114" s="22"/>
      <c r="BK114" s="22" t="s">
        <v>22</v>
      </c>
      <c r="BL114" s="89"/>
      <c r="BM114" s="22" t="s">
        <v>22</v>
      </c>
      <c r="BN114" s="22"/>
      <c r="BO114" s="89"/>
      <c r="BP114" s="22"/>
      <c r="BQ114" s="22" t="s">
        <v>22</v>
      </c>
      <c r="BR114" s="89"/>
      <c r="BS114" s="22" t="s">
        <v>22</v>
      </c>
      <c r="BT114" s="22"/>
      <c r="BU114" s="89"/>
      <c r="BV114" s="22"/>
      <c r="BW114" s="22" t="s">
        <v>22</v>
      </c>
      <c r="BX114" s="89"/>
      <c r="BY114" s="22" t="s">
        <v>22</v>
      </c>
    </row>
    <row r="115" spans="2:77" ht="12.75" x14ac:dyDescent="0.25">
      <c r="B115" s="88" t="str">
        <f>IF(T_SDLog[[#This Row],[BY2]]="UNDER REVIEW",$B$6-T_SDLog[[#This Row],[27]],"---")</f>
        <v>---</v>
      </c>
      <c r="C115" s="88" t="s">
        <v>650</v>
      </c>
      <c r="D115" s="88" t="s">
        <v>245</v>
      </c>
      <c r="E115" s="88" t="s">
        <v>246</v>
      </c>
      <c r="F115" s="88" t="s">
        <v>251</v>
      </c>
      <c r="G115" s="88" t="s">
        <v>646</v>
      </c>
      <c r="H115" s="88">
        <v>1399</v>
      </c>
      <c r="I115" s="88" t="s">
        <v>172</v>
      </c>
      <c r="J115" s="98" t="s">
        <v>163</v>
      </c>
      <c r="K115" s="88" t="s">
        <v>168</v>
      </c>
      <c r="L115" s="143" t="s">
        <v>248</v>
      </c>
      <c r="M115" s="88" t="s">
        <v>703</v>
      </c>
      <c r="N115" s="100" t="s">
        <v>239</v>
      </c>
      <c r="O115" s="88" t="s">
        <v>386</v>
      </c>
      <c r="P115" s="87" t="str">
        <f>CONCATENATE(T_SDLog[[#This Row],[PGN]],"-",T_SDLog[[#This Row],[CN]],"-",T_SDLog[[#This Row],[DIC]],"-",T_SDLog[[#This Row],[LR]],"-",T_SDLog[[#This Row],[SSA]],"-",T_SDLog[[#This Row],[SQN]])</f>
        <v>MTC-23A25-Y307-L002-1399-00001</v>
      </c>
      <c r="Q115" s="140" t="s">
        <v>387</v>
      </c>
      <c r="R115" s="227">
        <v>45850</v>
      </c>
      <c r="S115" s="88"/>
      <c r="T11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1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1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1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1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SDS-23A25-Y300-0017-00</v>
      </c>
      <c r="Y11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1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1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1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1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15" s="22" t="s">
        <v>773</v>
      </c>
      <c r="AE115" s="89">
        <v>45855</v>
      </c>
      <c r="AF115" s="88"/>
      <c r="AG115" s="22" t="s">
        <v>22</v>
      </c>
      <c r="AH115" s="89"/>
      <c r="AI115" s="22" t="s">
        <v>22</v>
      </c>
      <c r="AJ115" s="22"/>
      <c r="AK115" s="89"/>
      <c r="AL115" s="22"/>
      <c r="AM115" s="22" t="s">
        <v>22</v>
      </c>
      <c r="AN115" s="89"/>
      <c r="AO115" s="22" t="s">
        <v>22</v>
      </c>
      <c r="AP115" s="22"/>
      <c r="AQ115" s="89"/>
      <c r="AR115" s="22"/>
      <c r="AS115" s="22" t="s">
        <v>22</v>
      </c>
      <c r="AT115" s="89"/>
      <c r="AU115" s="22" t="s">
        <v>22</v>
      </c>
      <c r="AV115" s="93"/>
      <c r="AW115" s="89"/>
      <c r="AX115" s="22"/>
      <c r="AY115" s="22" t="s">
        <v>22</v>
      </c>
      <c r="AZ115" s="89"/>
      <c r="BA115" s="22" t="s">
        <v>22</v>
      </c>
      <c r="BB115" s="93"/>
      <c r="BC115" s="89"/>
      <c r="BD115" s="22"/>
      <c r="BE115" s="22" t="s">
        <v>22</v>
      </c>
      <c r="BF115" s="89"/>
      <c r="BG115" s="22" t="s">
        <v>22</v>
      </c>
      <c r="BH115" s="93"/>
      <c r="BI115" s="89"/>
      <c r="BJ115" s="22"/>
      <c r="BK115" s="22" t="s">
        <v>22</v>
      </c>
      <c r="BL115" s="89"/>
      <c r="BM115" s="22" t="s">
        <v>22</v>
      </c>
      <c r="BN115" s="22"/>
      <c r="BO115" s="89"/>
      <c r="BP115" s="22"/>
      <c r="BQ115" s="22" t="s">
        <v>22</v>
      </c>
      <c r="BR115" s="89"/>
      <c r="BS115" s="22" t="s">
        <v>22</v>
      </c>
      <c r="BT115" s="22"/>
      <c r="BU115" s="89"/>
      <c r="BV115" s="22"/>
      <c r="BW115" s="22" t="s">
        <v>22</v>
      </c>
      <c r="BX115" s="89"/>
      <c r="BY115" s="22" t="s">
        <v>22</v>
      </c>
    </row>
    <row r="116" spans="2:77" ht="12.75" x14ac:dyDescent="0.25">
      <c r="B116" s="88" t="str">
        <f>IF(T_SDLog[[#This Row],[BY2]]="UNDER REVIEW",$B$6-T_SDLog[[#This Row],[27]],"---")</f>
        <v>---</v>
      </c>
      <c r="C116" s="88" t="s">
        <v>650</v>
      </c>
      <c r="D116" s="88" t="s">
        <v>245</v>
      </c>
      <c r="E116" s="88" t="s">
        <v>246</v>
      </c>
      <c r="F116" s="88" t="s">
        <v>251</v>
      </c>
      <c r="G116" s="88" t="s">
        <v>646</v>
      </c>
      <c r="H116" s="88">
        <v>1399</v>
      </c>
      <c r="I116" s="88" t="s">
        <v>659</v>
      </c>
      <c r="J116" s="98" t="s">
        <v>163</v>
      </c>
      <c r="K116" s="88" t="s">
        <v>168</v>
      </c>
      <c r="L116" s="143" t="s">
        <v>249</v>
      </c>
      <c r="M116" s="88" t="s">
        <v>703</v>
      </c>
      <c r="N116" s="100" t="s">
        <v>239</v>
      </c>
      <c r="O116" s="88" t="s">
        <v>388</v>
      </c>
      <c r="P116" s="87" t="str">
        <f>CONCATENATE(T_SDLog[[#This Row],[PGN]],"-",T_SDLog[[#This Row],[CN]],"-",T_SDLog[[#This Row],[DIC]],"-",T_SDLog[[#This Row],[LR]],"-",T_SDLog[[#This Row],[SSA]],"-",T_SDLog[[#This Row],[SQN]])</f>
        <v>MTC-23A25-Y307-L002-1399-03001</v>
      </c>
      <c r="Q116" s="140" t="s">
        <v>389</v>
      </c>
      <c r="R116" s="227">
        <v>45850</v>
      </c>
      <c r="S116" s="88"/>
      <c r="T11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1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1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1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1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SDS-23A25-Y300-0017-00</v>
      </c>
      <c r="Y11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1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1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1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1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16" s="22" t="s">
        <v>773</v>
      </c>
      <c r="AE116" s="89">
        <v>45855</v>
      </c>
      <c r="AF116" s="88"/>
      <c r="AG116" s="22" t="s">
        <v>22</v>
      </c>
      <c r="AH116" s="89"/>
      <c r="AI116" s="22" t="s">
        <v>22</v>
      </c>
      <c r="AJ116" s="22"/>
      <c r="AK116" s="89"/>
      <c r="AL116" s="22"/>
      <c r="AM116" s="22" t="s">
        <v>22</v>
      </c>
      <c r="AN116" s="89"/>
      <c r="AO116" s="22" t="s">
        <v>22</v>
      </c>
      <c r="AP116" s="22"/>
      <c r="AQ116" s="89"/>
      <c r="AR116" s="22"/>
      <c r="AS116" s="22" t="s">
        <v>22</v>
      </c>
      <c r="AT116" s="89"/>
      <c r="AU116" s="22" t="s">
        <v>22</v>
      </c>
      <c r="AV116" s="93"/>
      <c r="AW116" s="89"/>
      <c r="AX116" s="22"/>
      <c r="AY116" s="22" t="s">
        <v>22</v>
      </c>
      <c r="AZ116" s="89"/>
      <c r="BA116" s="22" t="s">
        <v>22</v>
      </c>
      <c r="BB116" s="93"/>
      <c r="BC116" s="89"/>
      <c r="BD116" s="22"/>
      <c r="BE116" s="22" t="s">
        <v>22</v>
      </c>
      <c r="BF116" s="89"/>
      <c r="BG116" s="22" t="s">
        <v>22</v>
      </c>
      <c r="BH116" s="93"/>
      <c r="BI116" s="89"/>
      <c r="BJ116" s="22"/>
      <c r="BK116" s="22" t="s">
        <v>22</v>
      </c>
      <c r="BL116" s="89"/>
      <c r="BM116" s="22" t="s">
        <v>22</v>
      </c>
      <c r="BN116" s="22"/>
      <c r="BO116" s="89"/>
      <c r="BP116" s="22"/>
      <c r="BQ116" s="22" t="s">
        <v>22</v>
      </c>
      <c r="BR116" s="89"/>
      <c r="BS116" s="22" t="s">
        <v>22</v>
      </c>
      <c r="BT116" s="22"/>
      <c r="BU116" s="89"/>
      <c r="BV116" s="22"/>
      <c r="BW116" s="22" t="s">
        <v>22</v>
      </c>
      <c r="BX116" s="89"/>
      <c r="BY116" s="22" t="s">
        <v>22</v>
      </c>
    </row>
    <row r="117" spans="2:77" ht="12.75" x14ac:dyDescent="0.25">
      <c r="B117" s="88" t="str">
        <f>IF(T_SDLog[[#This Row],[BY2]]="UNDER REVIEW",$B$6-T_SDLog[[#This Row],[27]],"---")</f>
        <v>---</v>
      </c>
      <c r="C117" s="88" t="s">
        <v>650</v>
      </c>
      <c r="D117" s="88" t="s">
        <v>245</v>
      </c>
      <c r="E117" s="88" t="s">
        <v>246</v>
      </c>
      <c r="F117" s="88" t="s">
        <v>251</v>
      </c>
      <c r="G117" s="88" t="s">
        <v>646</v>
      </c>
      <c r="H117" s="88">
        <v>1399</v>
      </c>
      <c r="I117" s="88" t="s">
        <v>660</v>
      </c>
      <c r="J117" s="98" t="s">
        <v>163</v>
      </c>
      <c r="K117" s="88" t="s">
        <v>168</v>
      </c>
      <c r="L117" s="143" t="s">
        <v>249</v>
      </c>
      <c r="M117" s="88" t="s">
        <v>703</v>
      </c>
      <c r="N117" s="100" t="s">
        <v>239</v>
      </c>
      <c r="O117" s="88" t="s">
        <v>390</v>
      </c>
      <c r="P117" s="87" t="str">
        <f>CONCATENATE(T_SDLog[[#This Row],[PGN]],"-",T_SDLog[[#This Row],[CN]],"-",T_SDLog[[#This Row],[DIC]],"-",T_SDLog[[#This Row],[LR]],"-",T_SDLog[[#This Row],[SSA]],"-",T_SDLog[[#This Row],[SQN]])</f>
        <v>MTC-23A25-Y307-L002-1399-04001</v>
      </c>
      <c r="Q117" s="140" t="s">
        <v>391</v>
      </c>
      <c r="R117" s="227">
        <v>45850</v>
      </c>
      <c r="S117" s="88"/>
      <c r="T11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1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1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1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1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SDS-23A25-Y300-0017-00</v>
      </c>
      <c r="Y11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1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1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1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1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17" s="22" t="s">
        <v>773</v>
      </c>
      <c r="AE117" s="89">
        <v>45855</v>
      </c>
      <c r="AF117" s="88"/>
      <c r="AG117" s="22" t="s">
        <v>22</v>
      </c>
      <c r="AH117" s="89"/>
      <c r="AI117" s="22" t="s">
        <v>22</v>
      </c>
      <c r="AJ117" s="22"/>
      <c r="AK117" s="89"/>
      <c r="AL117" s="22"/>
      <c r="AM117" s="22" t="s">
        <v>22</v>
      </c>
      <c r="AN117" s="89"/>
      <c r="AO117" s="22" t="s">
        <v>22</v>
      </c>
      <c r="AP117" s="22"/>
      <c r="AQ117" s="89"/>
      <c r="AR117" s="22"/>
      <c r="AS117" s="22" t="s">
        <v>22</v>
      </c>
      <c r="AT117" s="89"/>
      <c r="AU117" s="22" t="s">
        <v>22</v>
      </c>
      <c r="AV117" s="93"/>
      <c r="AW117" s="89"/>
      <c r="AX117" s="22"/>
      <c r="AY117" s="22" t="s">
        <v>22</v>
      </c>
      <c r="AZ117" s="89"/>
      <c r="BA117" s="22" t="s">
        <v>22</v>
      </c>
      <c r="BB117" s="93"/>
      <c r="BC117" s="89"/>
      <c r="BD117" s="22"/>
      <c r="BE117" s="22" t="s">
        <v>22</v>
      </c>
      <c r="BF117" s="89"/>
      <c r="BG117" s="22" t="s">
        <v>22</v>
      </c>
      <c r="BH117" s="93"/>
      <c r="BI117" s="89"/>
      <c r="BJ117" s="22"/>
      <c r="BK117" s="22" t="s">
        <v>22</v>
      </c>
      <c r="BL117" s="89"/>
      <c r="BM117" s="22" t="s">
        <v>22</v>
      </c>
      <c r="BN117" s="22"/>
      <c r="BO117" s="89"/>
      <c r="BP117" s="22"/>
      <c r="BQ117" s="22" t="s">
        <v>22</v>
      </c>
      <c r="BR117" s="89"/>
      <c r="BS117" s="22" t="s">
        <v>22</v>
      </c>
      <c r="BT117" s="22"/>
      <c r="BU117" s="89"/>
      <c r="BV117" s="22"/>
      <c r="BW117" s="22" t="s">
        <v>22</v>
      </c>
      <c r="BX117" s="89"/>
      <c r="BY117" s="22" t="s">
        <v>22</v>
      </c>
    </row>
    <row r="118" spans="2:77" ht="12.75" x14ac:dyDescent="0.25">
      <c r="B118" s="88" t="str">
        <f>IF(T_SDLog[[#This Row],[BY2]]="UNDER REVIEW",$B$6-T_SDLog[[#This Row],[27]],"---")</f>
        <v>---</v>
      </c>
      <c r="C118" s="88" t="s">
        <v>650</v>
      </c>
      <c r="D118" s="88" t="s">
        <v>245</v>
      </c>
      <c r="E118" s="88" t="s">
        <v>246</v>
      </c>
      <c r="F118" s="88" t="s">
        <v>251</v>
      </c>
      <c r="G118" s="88" t="s">
        <v>646</v>
      </c>
      <c r="H118" s="88">
        <v>1399</v>
      </c>
      <c r="I118" s="88" t="s">
        <v>661</v>
      </c>
      <c r="J118" s="98" t="s">
        <v>163</v>
      </c>
      <c r="K118" s="88" t="s">
        <v>168</v>
      </c>
      <c r="L118" s="143" t="s">
        <v>249</v>
      </c>
      <c r="M118" s="88" t="s">
        <v>703</v>
      </c>
      <c r="N118" s="100" t="s">
        <v>239</v>
      </c>
      <c r="O118" s="88" t="s">
        <v>392</v>
      </c>
      <c r="P118" s="87" t="str">
        <f>CONCATENATE(T_SDLog[[#This Row],[PGN]],"-",T_SDLog[[#This Row],[CN]],"-",T_SDLog[[#This Row],[DIC]],"-",T_SDLog[[#This Row],[LR]],"-",T_SDLog[[#This Row],[SSA]],"-",T_SDLog[[#This Row],[SQN]])</f>
        <v>MTC-23A25-Y307-L002-1399-05001</v>
      </c>
      <c r="Q118" s="140" t="s">
        <v>393</v>
      </c>
      <c r="R118" s="227">
        <v>45850</v>
      </c>
      <c r="S118" s="88"/>
      <c r="T11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1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1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1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1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SDS-23A25-Y300-0017-00</v>
      </c>
      <c r="Y11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1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1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1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1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18" s="22" t="s">
        <v>773</v>
      </c>
      <c r="AE118" s="89">
        <v>45855</v>
      </c>
      <c r="AF118" s="88"/>
      <c r="AG118" s="22" t="s">
        <v>22</v>
      </c>
      <c r="AH118" s="89"/>
      <c r="AI118" s="22" t="s">
        <v>22</v>
      </c>
      <c r="AJ118" s="22"/>
      <c r="AK118" s="89"/>
      <c r="AL118" s="22"/>
      <c r="AM118" s="22" t="s">
        <v>22</v>
      </c>
      <c r="AN118" s="89"/>
      <c r="AO118" s="22" t="s">
        <v>22</v>
      </c>
      <c r="AP118" s="22"/>
      <c r="AQ118" s="89"/>
      <c r="AR118" s="22"/>
      <c r="AS118" s="22" t="s">
        <v>22</v>
      </c>
      <c r="AT118" s="89"/>
      <c r="AU118" s="22" t="s">
        <v>22</v>
      </c>
      <c r="AV118" s="93"/>
      <c r="AW118" s="89"/>
      <c r="AX118" s="22"/>
      <c r="AY118" s="22" t="s">
        <v>22</v>
      </c>
      <c r="AZ118" s="89"/>
      <c r="BA118" s="22" t="s">
        <v>22</v>
      </c>
      <c r="BB118" s="93"/>
      <c r="BC118" s="89"/>
      <c r="BD118" s="22"/>
      <c r="BE118" s="22" t="s">
        <v>22</v>
      </c>
      <c r="BF118" s="89"/>
      <c r="BG118" s="22" t="s">
        <v>22</v>
      </c>
      <c r="BH118" s="93"/>
      <c r="BI118" s="89"/>
      <c r="BJ118" s="22"/>
      <c r="BK118" s="22" t="s">
        <v>22</v>
      </c>
      <c r="BL118" s="89"/>
      <c r="BM118" s="22" t="s">
        <v>22</v>
      </c>
      <c r="BN118" s="22"/>
      <c r="BO118" s="89"/>
      <c r="BP118" s="22"/>
      <c r="BQ118" s="22" t="s">
        <v>22</v>
      </c>
      <c r="BR118" s="89"/>
      <c r="BS118" s="22" t="s">
        <v>22</v>
      </c>
      <c r="BT118" s="22"/>
      <c r="BU118" s="89"/>
      <c r="BV118" s="22"/>
      <c r="BW118" s="22" t="s">
        <v>22</v>
      </c>
      <c r="BX118" s="89"/>
      <c r="BY118" s="22" t="s">
        <v>22</v>
      </c>
    </row>
    <row r="119" spans="2:77" ht="12.75" x14ac:dyDescent="0.25">
      <c r="B119" s="88" t="str">
        <f>IF(T_SDLog[[#This Row],[BY2]]="UNDER REVIEW",$B$6-T_SDLog[[#This Row],[27]],"---")</f>
        <v>---</v>
      </c>
      <c r="C119" s="88" t="s">
        <v>650</v>
      </c>
      <c r="D119" s="88" t="s">
        <v>245</v>
      </c>
      <c r="E119" s="88" t="s">
        <v>246</v>
      </c>
      <c r="F119" s="88" t="s">
        <v>251</v>
      </c>
      <c r="G119" s="88" t="s">
        <v>646</v>
      </c>
      <c r="H119" s="88">
        <v>1399</v>
      </c>
      <c r="I119" s="88" t="s">
        <v>662</v>
      </c>
      <c r="J119" s="98" t="s">
        <v>163</v>
      </c>
      <c r="K119" s="88" t="s">
        <v>168</v>
      </c>
      <c r="L119" s="143" t="s">
        <v>249</v>
      </c>
      <c r="M119" s="88" t="s">
        <v>703</v>
      </c>
      <c r="N119" s="100" t="s">
        <v>239</v>
      </c>
      <c r="O119" s="88" t="s">
        <v>394</v>
      </c>
      <c r="P119" s="87" t="str">
        <f>CONCATENATE(T_SDLog[[#This Row],[PGN]],"-",T_SDLog[[#This Row],[CN]],"-",T_SDLog[[#This Row],[DIC]],"-",T_SDLog[[#This Row],[LR]],"-",T_SDLog[[#This Row],[SSA]],"-",T_SDLog[[#This Row],[SQN]])</f>
        <v>MTC-23A25-Y307-L002-1399-06001</v>
      </c>
      <c r="Q119" s="140" t="s">
        <v>395</v>
      </c>
      <c r="R119" s="227">
        <v>45850</v>
      </c>
      <c r="S119" s="88"/>
      <c r="T11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1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1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1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1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SDS-23A25-Y300-0017-00</v>
      </c>
      <c r="Y11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1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1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1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1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19" s="22" t="s">
        <v>773</v>
      </c>
      <c r="AE119" s="89">
        <v>45855</v>
      </c>
      <c r="AF119" s="88"/>
      <c r="AG119" s="22" t="s">
        <v>22</v>
      </c>
      <c r="AH119" s="89"/>
      <c r="AI119" s="22" t="s">
        <v>22</v>
      </c>
      <c r="AJ119" s="22"/>
      <c r="AK119" s="89"/>
      <c r="AL119" s="22"/>
      <c r="AM119" s="22" t="s">
        <v>22</v>
      </c>
      <c r="AN119" s="89"/>
      <c r="AO119" s="22" t="s">
        <v>22</v>
      </c>
      <c r="AP119" s="22"/>
      <c r="AQ119" s="89"/>
      <c r="AR119" s="22"/>
      <c r="AS119" s="22" t="s">
        <v>22</v>
      </c>
      <c r="AT119" s="89"/>
      <c r="AU119" s="22" t="s">
        <v>22</v>
      </c>
      <c r="AV119" s="93"/>
      <c r="AW119" s="89"/>
      <c r="AX119" s="22"/>
      <c r="AY119" s="22" t="s">
        <v>22</v>
      </c>
      <c r="AZ119" s="89"/>
      <c r="BA119" s="22" t="s">
        <v>22</v>
      </c>
      <c r="BB119" s="93"/>
      <c r="BC119" s="89"/>
      <c r="BD119" s="22"/>
      <c r="BE119" s="22" t="s">
        <v>22</v>
      </c>
      <c r="BF119" s="89"/>
      <c r="BG119" s="22" t="s">
        <v>22</v>
      </c>
      <c r="BH119" s="93"/>
      <c r="BI119" s="89"/>
      <c r="BJ119" s="22"/>
      <c r="BK119" s="22" t="s">
        <v>22</v>
      </c>
      <c r="BL119" s="89"/>
      <c r="BM119" s="22" t="s">
        <v>22</v>
      </c>
      <c r="BN119" s="22"/>
      <c r="BO119" s="89"/>
      <c r="BP119" s="22"/>
      <c r="BQ119" s="22" t="s">
        <v>22</v>
      </c>
      <c r="BR119" s="89"/>
      <c r="BS119" s="22" t="s">
        <v>22</v>
      </c>
      <c r="BT119" s="22"/>
      <c r="BU119" s="89"/>
      <c r="BV119" s="22"/>
      <c r="BW119" s="22" t="s">
        <v>22</v>
      </c>
      <c r="BX119" s="89"/>
      <c r="BY119" s="22" t="s">
        <v>22</v>
      </c>
    </row>
    <row r="120" spans="2:77" ht="12.75" x14ac:dyDescent="0.25">
      <c r="B120" s="88" t="str">
        <f>IF(T_SDLog[[#This Row],[BY2]]="UNDER REVIEW",$B$6-T_SDLog[[#This Row],[27]],"---")</f>
        <v>---</v>
      </c>
      <c r="C120" s="88" t="s">
        <v>650</v>
      </c>
      <c r="D120" s="88" t="s">
        <v>245</v>
      </c>
      <c r="E120" s="88" t="s">
        <v>246</v>
      </c>
      <c r="F120" s="88" t="s">
        <v>251</v>
      </c>
      <c r="G120" s="88" t="s">
        <v>646</v>
      </c>
      <c r="H120" s="88">
        <v>1399</v>
      </c>
      <c r="I120" s="88" t="s">
        <v>670</v>
      </c>
      <c r="J120" s="98"/>
      <c r="K120" s="88" t="s">
        <v>168</v>
      </c>
      <c r="L120" s="143" t="s">
        <v>249</v>
      </c>
      <c r="M120" s="88" t="s">
        <v>703</v>
      </c>
      <c r="N120" s="100" t="s">
        <v>239</v>
      </c>
      <c r="O120" s="226"/>
      <c r="P120" s="87" t="str">
        <f>CONCATENATE(T_SDLog[[#This Row],[PGN]],"-",T_SDLog[[#This Row],[CN]],"-",T_SDLog[[#This Row],[DIC]],"-",T_SDLog[[#This Row],[LR]],"-",T_SDLog[[#This Row],[SSA]],"-",T_SDLog[[#This Row],[SQN]])</f>
        <v>MTC-23A25-Y307-L002-1399-12001</v>
      </c>
      <c r="Q120" s="140" t="s">
        <v>764</v>
      </c>
      <c r="R120" s="227">
        <v>45850</v>
      </c>
      <c r="S120" s="89"/>
      <c r="T12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19</v>
      </c>
      <c r="U12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2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2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45855</v>
      </c>
      <c r="X12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SDS-23A25-Y300-0017-00</v>
      </c>
      <c r="Y12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2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2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2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2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20" s="22" t="s">
        <v>773</v>
      </c>
      <c r="AE120" s="89">
        <v>45855</v>
      </c>
      <c r="AF120" s="88"/>
      <c r="AG120" s="22" t="s">
        <v>22</v>
      </c>
      <c r="AH120" s="89"/>
      <c r="AI120" s="22" t="s">
        <v>22</v>
      </c>
      <c r="AJ120" s="22"/>
      <c r="AK120" s="89"/>
      <c r="AL120" s="22"/>
      <c r="AM120" s="22" t="s">
        <v>22</v>
      </c>
      <c r="AN120" s="89"/>
      <c r="AO120" s="22" t="s">
        <v>22</v>
      </c>
      <c r="AP120" s="22"/>
      <c r="AQ120" s="89"/>
      <c r="AR120" s="22"/>
      <c r="AS120" s="22" t="s">
        <v>22</v>
      </c>
      <c r="AT120" s="89"/>
      <c r="AU120" s="22" t="s">
        <v>22</v>
      </c>
      <c r="AV120" s="93"/>
      <c r="AW120" s="89"/>
      <c r="AX120" s="22"/>
      <c r="AY120" s="22" t="s">
        <v>22</v>
      </c>
      <c r="AZ120" s="89"/>
      <c r="BA120" s="22" t="s">
        <v>22</v>
      </c>
      <c r="BB120" s="93"/>
      <c r="BC120" s="89"/>
      <c r="BD120" s="22"/>
      <c r="BE120" s="22" t="s">
        <v>22</v>
      </c>
      <c r="BF120" s="89"/>
      <c r="BG120" s="22" t="s">
        <v>22</v>
      </c>
      <c r="BH120" s="93"/>
      <c r="BI120" s="89"/>
      <c r="BJ120" s="22"/>
      <c r="BK120" s="22" t="s">
        <v>22</v>
      </c>
      <c r="BL120" s="89"/>
      <c r="BM120" s="22" t="s">
        <v>22</v>
      </c>
      <c r="BN120" s="22"/>
      <c r="BO120" s="89"/>
      <c r="BP120" s="22"/>
      <c r="BQ120" s="22" t="s">
        <v>22</v>
      </c>
      <c r="BR120" s="89"/>
      <c r="BS120" s="22" t="s">
        <v>22</v>
      </c>
      <c r="BT120" s="22"/>
      <c r="BU120" s="89"/>
      <c r="BV120" s="22"/>
      <c r="BW120" s="22" t="s">
        <v>22</v>
      </c>
      <c r="BX120" s="89"/>
      <c r="BY120" s="22" t="s">
        <v>22</v>
      </c>
    </row>
    <row r="121" spans="2:77" ht="12.75" x14ac:dyDescent="0.25">
      <c r="B121" s="88" t="str">
        <f>IF(T_SDLog[[#This Row],[BY2]]="UNDER REVIEW",$B$6-T_SDLog[[#This Row],[27]],"---")</f>
        <v>---</v>
      </c>
      <c r="C121" s="88" t="s">
        <v>650</v>
      </c>
      <c r="D121" s="88" t="s">
        <v>245</v>
      </c>
      <c r="E121" s="88" t="s">
        <v>246</v>
      </c>
      <c r="F121" s="88" t="s">
        <v>252</v>
      </c>
      <c r="G121" s="88" t="s">
        <v>644</v>
      </c>
      <c r="H121" s="88">
        <v>1399</v>
      </c>
      <c r="I121" s="88" t="s">
        <v>172</v>
      </c>
      <c r="J121" s="98" t="s">
        <v>163</v>
      </c>
      <c r="K121" s="88" t="s">
        <v>168</v>
      </c>
      <c r="L121" s="143" t="s">
        <v>248</v>
      </c>
      <c r="M121" s="88" t="s">
        <v>703</v>
      </c>
      <c r="N121" s="100" t="s">
        <v>240</v>
      </c>
      <c r="O121" s="88" t="s">
        <v>396</v>
      </c>
      <c r="P121" s="87" t="str">
        <f>CONCATENATE(T_SDLog[[#This Row],[PGN]],"-",T_SDLog[[#This Row],[CN]],"-",T_SDLog[[#This Row],[DIC]],"-",T_SDLog[[#This Row],[LR]],"-",T_SDLog[[#This Row],[SSA]],"-",T_SDLog[[#This Row],[SQN]])</f>
        <v>MTC-23A25-Y204-L000-1399-00001</v>
      </c>
      <c r="Q121" s="140" t="s">
        <v>397</v>
      </c>
      <c r="R121" s="227"/>
      <c r="S121" s="88"/>
      <c r="T12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2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2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2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2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SDS-23A25-Y000-0105-01</v>
      </c>
      <c r="Y12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21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2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SDS-23A25-Y000-0105-00</v>
      </c>
      <c r="AB12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2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21" s="22" t="s">
        <v>745</v>
      </c>
      <c r="AE121" s="97">
        <v>45853</v>
      </c>
      <c r="AF121" s="88" t="s">
        <v>803</v>
      </c>
      <c r="AG121" s="22" t="s">
        <v>700</v>
      </c>
      <c r="AH121" s="89">
        <v>45861</v>
      </c>
      <c r="AI121" s="22" t="s">
        <v>700</v>
      </c>
      <c r="AJ121" s="88" t="s">
        <v>830</v>
      </c>
      <c r="AK121" s="89">
        <v>45868</v>
      </c>
      <c r="AL121" s="22"/>
      <c r="AM121" s="22" t="s">
        <v>22</v>
      </c>
      <c r="AN121" s="89"/>
      <c r="AO121" s="22" t="s">
        <v>22</v>
      </c>
      <c r="AP121" s="22"/>
      <c r="AQ121" s="89"/>
      <c r="AR121" s="22"/>
      <c r="AS121" s="22" t="s">
        <v>22</v>
      </c>
      <c r="AT121" s="89"/>
      <c r="AU121" s="22" t="s">
        <v>22</v>
      </c>
      <c r="AV121" s="93"/>
      <c r="AW121" s="89"/>
      <c r="AX121" s="22"/>
      <c r="AY121" s="22" t="s">
        <v>22</v>
      </c>
      <c r="AZ121" s="89"/>
      <c r="BA121" s="22" t="s">
        <v>22</v>
      </c>
      <c r="BB121" s="93"/>
      <c r="BC121" s="89"/>
      <c r="BD121" s="22"/>
      <c r="BE121" s="22" t="s">
        <v>22</v>
      </c>
      <c r="BF121" s="89"/>
      <c r="BG121" s="22" t="s">
        <v>22</v>
      </c>
      <c r="BH121" s="93"/>
      <c r="BI121" s="89"/>
      <c r="BJ121" s="22"/>
      <c r="BK121" s="22" t="s">
        <v>22</v>
      </c>
      <c r="BL121" s="89"/>
      <c r="BM121" s="22" t="s">
        <v>22</v>
      </c>
      <c r="BN121" s="22"/>
      <c r="BO121" s="89"/>
      <c r="BP121" s="22"/>
      <c r="BQ121" s="22" t="s">
        <v>22</v>
      </c>
      <c r="BR121" s="89"/>
      <c r="BS121" s="22" t="s">
        <v>22</v>
      </c>
      <c r="BT121" s="22"/>
      <c r="BU121" s="89"/>
      <c r="BV121" s="22"/>
      <c r="BW121" s="22" t="s">
        <v>22</v>
      </c>
      <c r="BX121" s="89"/>
      <c r="BY121" s="22" t="s">
        <v>22</v>
      </c>
    </row>
    <row r="122" spans="2:77" ht="12.75" x14ac:dyDescent="0.25">
      <c r="B122" s="88" t="str">
        <f>IF(T_SDLog[[#This Row],[BY2]]="UNDER REVIEW",$B$6-T_SDLog[[#This Row],[27]],"---")</f>
        <v>---</v>
      </c>
      <c r="C122" s="88" t="s">
        <v>650</v>
      </c>
      <c r="D122" s="88" t="s">
        <v>245</v>
      </c>
      <c r="E122" s="88" t="s">
        <v>246</v>
      </c>
      <c r="F122" s="88" t="s">
        <v>252</v>
      </c>
      <c r="G122" s="88" t="s">
        <v>644</v>
      </c>
      <c r="H122" s="88">
        <v>1399</v>
      </c>
      <c r="I122" s="88" t="s">
        <v>663</v>
      </c>
      <c r="J122" s="98" t="s">
        <v>163</v>
      </c>
      <c r="K122" s="88" t="s">
        <v>168</v>
      </c>
      <c r="L122" s="143" t="s">
        <v>249</v>
      </c>
      <c r="M122" s="88" t="s">
        <v>703</v>
      </c>
      <c r="N122" s="100" t="s">
        <v>240</v>
      </c>
      <c r="O122" s="88" t="s">
        <v>398</v>
      </c>
      <c r="P122" s="87" t="str">
        <f>CONCATENATE(T_SDLog[[#This Row],[PGN]],"-",T_SDLog[[#This Row],[CN]],"-",T_SDLog[[#This Row],[DIC]],"-",T_SDLog[[#This Row],[LR]],"-",T_SDLog[[#This Row],[SSA]],"-",T_SDLog[[#This Row],[SQN]])</f>
        <v>MTC-23A25-Y204-L000-1399-01001</v>
      </c>
      <c r="Q122" s="140" t="s">
        <v>399</v>
      </c>
      <c r="R122" s="227"/>
      <c r="S122" s="88"/>
      <c r="T12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2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2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2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2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SDS-23A25-Y000-0105-01</v>
      </c>
      <c r="Y12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22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2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SDS-23A25-Y000-0105-00</v>
      </c>
      <c r="AB12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2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22" s="22" t="s">
        <v>745</v>
      </c>
      <c r="AE122" s="97">
        <v>45853</v>
      </c>
      <c r="AF122" s="88" t="s">
        <v>803</v>
      </c>
      <c r="AG122" s="22" t="s">
        <v>700</v>
      </c>
      <c r="AH122" s="89">
        <v>45861</v>
      </c>
      <c r="AI122" s="22" t="s">
        <v>700</v>
      </c>
      <c r="AJ122" s="88" t="s">
        <v>830</v>
      </c>
      <c r="AK122" s="89">
        <v>45868</v>
      </c>
      <c r="AL122" s="22"/>
      <c r="AM122" s="22" t="s">
        <v>22</v>
      </c>
      <c r="AN122" s="89"/>
      <c r="AO122" s="22" t="s">
        <v>22</v>
      </c>
      <c r="AP122" s="22"/>
      <c r="AQ122" s="89"/>
      <c r="AR122" s="22"/>
      <c r="AS122" s="22" t="s">
        <v>22</v>
      </c>
      <c r="AT122" s="89"/>
      <c r="AU122" s="22" t="s">
        <v>22</v>
      </c>
      <c r="AV122" s="93"/>
      <c r="AW122" s="89"/>
      <c r="AX122" s="22"/>
      <c r="AY122" s="22" t="s">
        <v>22</v>
      </c>
      <c r="AZ122" s="89"/>
      <c r="BA122" s="22" t="s">
        <v>22</v>
      </c>
      <c r="BB122" s="93"/>
      <c r="BC122" s="89"/>
      <c r="BD122" s="22"/>
      <c r="BE122" s="22" t="s">
        <v>22</v>
      </c>
      <c r="BF122" s="89"/>
      <c r="BG122" s="22" t="s">
        <v>22</v>
      </c>
      <c r="BH122" s="93"/>
      <c r="BI122" s="89"/>
      <c r="BJ122" s="22"/>
      <c r="BK122" s="22" t="s">
        <v>22</v>
      </c>
      <c r="BL122" s="89"/>
      <c r="BM122" s="22" t="s">
        <v>22</v>
      </c>
      <c r="BN122" s="22"/>
      <c r="BO122" s="89"/>
      <c r="BP122" s="22"/>
      <c r="BQ122" s="22" t="s">
        <v>22</v>
      </c>
      <c r="BR122" s="89"/>
      <c r="BS122" s="22" t="s">
        <v>22</v>
      </c>
      <c r="BT122" s="22"/>
      <c r="BU122" s="89"/>
      <c r="BV122" s="22"/>
      <c r="BW122" s="22" t="s">
        <v>22</v>
      </c>
      <c r="BX122" s="89"/>
      <c r="BY122" s="22" t="s">
        <v>22</v>
      </c>
    </row>
    <row r="123" spans="2:77" ht="12.75" x14ac:dyDescent="0.25">
      <c r="B123" s="88" t="str">
        <f>IF(T_SDLog[[#This Row],[BY2]]="UNDER REVIEW",$B$6-T_SDLog[[#This Row],[27]],"---")</f>
        <v>---</v>
      </c>
      <c r="C123" s="88" t="s">
        <v>650</v>
      </c>
      <c r="D123" s="88" t="s">
        <v>245</v>
      </c>
      <c r="E123" s="88" t="s">
        <v>246</v>
      </c>
      <c r="F123" s="88" t="s">
        <v>252</v>
      </c>
      <c r="G123" s="88" t="s">
        <v>644</v>
      </c>
      <c r="H123" s="88">
        <v>1399</v>
      </c>
      <c r="I123" s="88" t="s">
        <v>664</v>
      </c>
      <c r="J123" s="98" t="s">
        <v>163</v>
      </c>
      <c r="K123" s="88" t="s">
        <v>168</v>
      </c>
      <c r="L123" s="143" t="s">
        <v>249</v>
      </c>
      <c r="M123" s="88" t="s">
        <v>703</v>
      </c>
      <c r="N123" s="100" t="s">
        <v>240</v>
      </c>
      <c r="O123" s="88" t="s">
        <v>400</v>
      </c>
      <c r="P123" s="87" t="str">
        <f>CONCATENATE(T_SDLog[[#This Row],[PGN]],"-",T_SDLog[[#This Row],[CN]],"-",T_SDLog[[#This Row],[DIC]],"-",T_SDLog[[#This Row],[LR]],"-",T_SDLog[[#This Row],[SSA]],"-",T_SDLog[[#This Row],[SQN]])</f>
        <v>MTC-23A25-Y204-L000-1399-02001</v>
      </c>
      <c r="Q123" s="140" t="s">
        <v>401</v>
      </c>
      <c r="R123" s="227"/>
      <c r="S123" s="88"/>
      <c r="T12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2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2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2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2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SDS-23A25-Y000-0105-01</v>
      </c>
      <c r="Y12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23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2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SDS-23A25-Y000-0105-00</v>
      </c>
      <c r="AB12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2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23" s="22" t="s">
        <v>745</v>
      </c>
      <c r="AE123" s="97">
        <v>45853</v>
      </c>
      <c r="AF123" s="88" t="s">
        <v>803</v>
      </c>
      <c r="AG123" s="22" t="s">
        <v>700</v>
      </c>
      <c r="AH123" s="89">
        <v>45861</v>
      </c>
      <c r="AI123" s="22" t="s">
        <v>700</v>
      </c>
      <c r="AJ123" s="88" t="s">
        <v>830</v>
      </c>
      <c r="AK123" s="89">
        <v>45868</v>
      </c>
      <c r="AL123" s="22"/>
      <c r="AM123" s="22" t="s">
        <v>22</v>
      </c>
      <c r="AN123" s="89"/>
      <c r="AO123" s="22" t="s">
        <v>22</v>
      </c>
      <c r="AP123" s="22"/>
      <c r="AQ123" s="89"/>
      <c r="AR123" s="22"/>
      <c r="AS123" s="22" t="s">
        <v>22</v>
      </c>
      <c r="AT123" s="89"/>
      <c r="AU123" s="22" t="s">
        <v>22</v>
      </c>
      <c r="AV123" s="93"/>
      <c r="AW123" s="89"/>
      <c r="AX123" s="22"/>
      <c r="AY123" s="22" t="s">
        <v>22</v>
      </c>
      <c r="AZ123" s="89"/>
      <c r="BA123" s="22" t="s">
        <v>22</v>
      </c>
      <c r="BB123" s="93"/>
      <c r="BC123" s="89"/>
      <c r="BD123" s="22"/>
      <c r="BE123" s="22" t="s">
        <v>22</v>
      </c>
      <c r="BF123" s="89"/>
      <c r="BG123" s="22" t="s">
        <v>22</v>
      </c>
      <c r="BH123" s="93"/>
      <c r="BI123" s="89"/>
      <c r="BJ123" s="22"/>
      <c r="BK123" s="22" t="s">
        <v>22</v>
      </c>
      <c r="BL123" s="89"/>
      <c r="BM123" s="22" t="s">
        <v>22</v>
      </c>
      <c r="BN123" s="22"/>
      <c r="BO123" s="89"/>
      <c r="BP123" s="22"/>
      <c r="BQ123" s="22" t="s">
        <v>22</v>
      </c>
      <c r="BR123" s="89"/>
      <c r="BS123" s="22" t="s">
        <v>22</v>
      </c>
      <c r="BT123" s="22"/>
      <c r="BU123" s="89"/>
      <c r="BV123" s="22"/>
      <c r="BW123" s="22" t="s">
        <v>22</v>
      </c>
      <c r="BX123" s="89"/>
      <c r="BY123" s="22" t="s">
        <v>22</v>
      </c>
    </row>
    <row r="124" spans="2:77" ht="12.75" x14ac:dyDescent="0.25">
      <c r="B124" s="88" t="str">
        <f>IF(T_SDLog[[#This Row],[BY2]]="UNDER REVIEW",$B$6-T_SDLog[[#This Row],[27]],"---")</f>
        <v>---</v>
      </c>
      <c r="C124" s="88" t="s">
        <v>650</v>
      </c>
      <c r="D124" s="88" t="s">
        <v>245</v>
      </c>
      <c r="E124" s="88" t="s">
        <v>246</v>
      </c>
      <c r="F124" s="88" t="s">
        <v>252</v>
      </c>
      <c r="G124" s="88" t="s">
        <v>644</v>
      </c>
      <c r="H124" s="88">
        <v>1399</v>
      </c>
      <c r="I124" s="88" t="s">
        <v>659</v>
      </c>
      <c r="J124" s="98" t="s">
        <v>163</v>
      </c>
      <c r="K124" s="88" t="s">
        <v>168</v>
      </c>
      <c r="L124" s="143" t="s">
        <v>249</v>
      </c>
      <c r="M124" s="88" t="s">
        <v>703</v>
      </c>
      <c r="N124" s="100" t="s">
        <v>240</v>
      </c>
      <c r="O124" s="88" t="s">
        <v>402</v>
      </c>
      <c r="P124" s="87" t="str">
        <f>CONCATENATE(T_SDLog[[#This Row],[PGN]],"-",T_SDLog[[#This Row],[CN]],"-",T_SDLog[[#This Row],[DIC]],"-",T_SDLog[[#This Row],[LR]],"-",T_SDLog[[#This Row],[SSA]],"-",T_SDLog[[#This Row],[SQN]])</f>
        <v>MTC-23A25-Y204-L000-1399-03001</v>
      </c>
      <c r="Q124" s="140" t="s">
        <v>403</v>
      </c>
      <c r="R124" s="227"/>
      <c r="S124" s="88"/>
      <c r="T12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2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2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2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2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SDS-23A25-Y000-0105-01</v>
      </c>
      <c r="Y12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24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2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SDS-23A25-Y000-0105-00</v>
      </c>
      <c r="AB12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2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24" s="22" t="s">
        <v>745</v>
      </c>
      <c r="AE124" s="97">
        <v>45853</v>
      </c>
      <c r="AF124" s="88" t="s">
        <v>803</v>
      </c>
      <c r="AG124" s="22" t="s">
        <v>700</v>
      </c>
      <c r="AH124" s="89">
        <v>45861</v>
      </c>
      <c r="AI124" s="22" t="s">
        <v>700</v>
      </c>
      <c r="AJ124" s="88" t="s">
        <v>830</v>
      </c>
      <c r="AK124" s="89">
        <v>45868</v>
      </c>
      <c r="AL124" s="22"/>
      <c r="AM124" s="22" t="s">
        <v>22</v>
      </c>
      <c r="AN124" s="89"/>
      <c r="AO124" s="22" t="s">
        <v>22</v>
      </c>
      <c r="AP124" s="22"/>
      <c r="AQ124" s="89"/>
      <c r="AR124" s="22"/>
      <c r="AS124" s="22" t="s">
        <v>22</v>
      </c>
      <c r="AT124" s="89"/>
      <c r="AU124" s="22" t="s">
        <v>22</v>
      </c>
      <c r="AV124" s="93"/>
      <c r="AW124" s="89"/>
      <c r="AX124" s="22"/>
      <c r="AY124" s="22" t="s">
        <v>22</v>
      </c>
      <c r="AZ124" s="89"/>
      <c r="BA124" s="22" t="s">
        <v>22</v>
      </c>
      <c r="BB124" s="93"/>
      <c r="BC124" s="89"/>
      <c r="BD124" s="22"/>
      <c r="BE124" s="22" t="s">
        <v>22</v>
      </c>
      <c r="BF124" s="89"/>
      <c r="BG124" s="22" t="s">
        <v>22</v>
      </c>
      <c r="BH124" s="93"/>
      <c r="BI124" s="89"/>
      <c r="BJ124" s="22"/>
      <c r="BK124" s="22" t="s">
        <v>22</v>
      </c>
      <c r="BL124" s="89"/>
      <c r="BM124" s="22" t="s">
        <v>22</v>
      </c>
      <c r="BN124" s="22"/>
      <c r="BO124" s="89"/>
      <c r="BP124" s="22"/>
      <c r="BQ124" s="22" t="s">
        <v>22</v>
      </c>
      <c r="BR124" s="89"/>
      <c r="BS124" s="22" t="s">
        <v>22</v>
      </c>
      <c r="BT124" s="22"/>
      <c r="BU124" s="89"/>
      <c r="BV124" s="22"/>
      <c r="BW124" s="22" t="s">
        <v>22</v>
      </c>
      <c r="BX124" s="89"/>
      <c r="BY124" s="22" t="s">
        <v>22</v>
      </c>
    </row>
    <row r="125" spans="2:77" ht="12.75" x14ac:dyDescent="0.25">
      <c r="B125" s="88" t="str">
        <f>IF(T_SDLog[[#This Row],[BY2]]="UNDER REVIEW",$B$6-T_SDLog[[#This Row],[27]],"---")</f>
        <v>---</v>
      </c>
      <c r="C125" s="88" t="s">
        <v>650</v>
      </c>
      <c r="D125" s="88" t="s">
        <v>245</v>
      </c>
      <c r="E125" s="88" t="s">
        <v>246</v>
      </c>
      <c r="F125" s="88" t="s">
        <v>252</v>
      </c>
      <c r="G125" s="88" t="s">
        <v>644</v>
      </c>
      <c r="H125" s="88">
        <v>1399</v>
      </c>
      <c r="I125" s="88" t="s">
        <v>660</v>
      </c>
      <c r="J125" s="98" t="s">
        <v>163</v>
      </c>
      <c r="K125" s="88" t="s">
        <v>168</v>
      </c>
      <c r="L125" s="143" t="s">
        <v>249</v>
      </c>
      <c r="M125" s="88" t="s">
        <v>703</v>
      </c>
      <c r="N125" s="100" t="s">
        <v>240</v>
      </c>
      <c r="O125" s="88" t="s">
        <v>404</v>
      </c>
      <c r="P125" s="87" t="str">
        <f>CONCATENATE(T_SDLog[[#This Row],[PGN]],"-",T_SDLog[[#This Row],[CN]],"-",T_SDLog[[#This Row],[DIC]],"-",T_SDLog[[#This Row],[LR]],"-",T_SDLog[[#This Row],[SSA]],"-",T_SDLog[[#This Row],[SQN]])</f>
        <v>MTC-23A25-Y204-L000-1399-04001</v>
      </c>
      <c r="Q125" s="140" t="s">
        <v>405</v>
      </c>
      <c r="R125" s="227"/>
      <c r="S125" s="88"/>
      <c r="T12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2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2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2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2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SDS-23A25-Y000-0105-01</v>
      </c>
      <c r="Y12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25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2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SDS-23A25-Y000-0105-00</v>
      </c>
      <c r="AB12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2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25" s="22" t="s">
        <v>745</v>
      </c>
      <c r="AE125" s="97">
        <v>45853</v>
      </c>
      <c r="AF125" s="88" t="s">
        <v>803</v>
      </c>
      <c r="AG125" s="22" t="s">
        <v>700</v>
      </c>
      <c r="AH125" s="89">
        <v>45861</v>
      </c>
      <c r="AI125" s="22" t="s">
        <v>700</v>
      </c>
      <c r="AJ125" s="88" t="s">
        <v>830</v>
      </c>
      <c r="AK125" s="89">
        <v>45868</v>
      </c>
      <c r="AL125" s="22"/>
      <c r="AM125" s="22" t="s">
        <v>22</v>
      </c>
      <c r="AN125" s="89"/>
      <c r="AO125" s="22" t="s">
        <v>22</v>
      </c>
      <c r="AP125" s="22"/>
      <c r="AQ125" s="89"/>
      <c r="AR125" s="22"/>
      <c r="AS125" s="22" t="s">
        <v>22</v>
      </c>
      <c r="AT125" s="89"/>
      <c r="AU125" s="22" t="s">
        <v>22</v>
      </c>
      <c r="AV125" s="93"/>
      <c r="AW125" s="89"/>
      <c r="AX125" s="22"/>
      <c r="AY125" s="22" t="s">
        <v>22</v>
      </c>
      <c r="AZ125" s="89"/>
      <c r="BA125" s="22" t="s">
        <v>22</v>
      </c>
      <c r="BB125" s="93"/>
      <c r="BC125" s="89"/>
      <c r="BD125" s="22"/>
      <c r="BE125" s="22" t="s">
        <v>22</v>
      </c>
      <c r="BF125" s="89"/>
      <c r="BG125" s="22" t="s">
        <v>22</v>
      </c>
      <c r="BH125" s="93"/>
      <c r="BI125" s="89"/>
      <c r="BJ125" s="22"/>
      <c r="BK125" s="22" t="s">
        <v>22</v>
      </c>
      <c r="BL125" s="89"/>
      <c r="BM125" s="22" t="s">
        <v>22</v>
      </c>
      <c r="BN125" s="22"/>
      <c r="BO125" s="89"/>
      <c r="BP125" s="22"/>
      <c r="BQ125" s="22" t="s">
        <v>22</v>
      </c>
      <c r="BR125" s="89"/>
      <c r="BS125" s="22" t="s">
        <v>22</v>
      </c>
      <c r="BT125" s="22"/>
      <c r="BU125" s="89"/>
      <c r="BV125" s="22"/>
      <c r="BW125" s="22" t="s">
        <v>22</v>
      </c>
      <c r="BX125" s="89"/>
      <c r="BY125" s="22" t="s">
        <v>22</v>
      </c>
    </row>
    <row r="126" spans="2:77" ht="12.75" x14ac:dyDescent="0.25">
      <c r="B126" s="88" t="str">
        <f>IF(T_SDLog[[#This Row],[BY2]]="UNDER REVIEW",$B$6-T_SDLog[[#This Row],[27]],"---")</f>
        <v>---</v>
      </c>
      <c r="C126" s="88" t="s">
        <v>650</v>
      </c>
      <c r="D126" s="88" t="s">
        <v>245</v>
      </c>
      <c r="E126" s="88" t="s">
        <v>246</v>
      </c>
      <c r="F126" s="88" t="s">
        <v>252</v>
      </c>
      <c r="G126" s="88" t="s">
        <v>644</v>
      </c>
      <c r="H126" s="88">
        <v>1399</v>
      </c>
      <c r="I126" s="88" t="s">
        <v>661</v>
      </c>
      <c r="J126" s="98" t="s">
        <v>163</v>
      </c>
      <c r="K126" s="88" t="s">
        <v>168</v>
      </c>
      <c r="L126" s="143" t="s">
        <v>249</v>
      </c>
      <c r="M126" s="88" t="s">
        <v>703</v>
      </c>
      <c r="N126" s="100" t="s">
        <v>240</v>
      </c>
      <c r="O126" s="88" t="s">
        <v>406</v>
      </c>
      <c r="P126" s="87" t="str">
        <f>CONCATENATE(T_SDLog[[#This Row],[PGN]],"-",T_SDLog[[#This Row],[CN]],"-",T_SDLog[[#This Row],[DIC]],"-",T_SDLog[[#This Row],[LR]],"-",T_SDLog[[#This Row],[SSA]],"-",T_SDLog[[#This Row],[SQN]])</f>
        <v>MTC-23A25-Y204-L000-1399-05001</v>
      </c>
      <c r="Q126" s="140" t="s">
        <v>407</v>
      </c>
      <c r="R126" s="227"/>
      <c r="S126" s="88"/>
      <c r="T12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2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2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2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2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SDS-23A25-Y000-0105-01</v>
      </c>
      <c r="Y12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26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2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SDS-23A25-Y000-0105-00</v>
      </c>
      <c r="AB12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2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26" s="22" t="s">
        <v>745</v>
      </c>
      <c r="AE126" s="97">
        <v>45853</v>
      </c>
      <c r="AF126" s="88" t="s">
        <v>803</v>
      </c>
      <c r="AG126" s="22" t="s">
        <v>700</v>
      </c>
      <c r="AH126" s="89">
        <v>45861</v>
      </c>
      <c r="AI126" s="22" t="s">
        <v>700</v>
      </c>
      <c r="AJ126" s="88" t="s">
        <v>830</v>
      </c>
      <c r="AK126" s="89">
        <v>45868</v>
      </c>
      <c r="AL126" s="22"/>
      <c r="AM126" s="22" t="s">
        <v>22</v>
      </c>
      <c r="AN126" s="89"/>
      <c r="AO126" s="22" t="s">
        <v>22</v>
      </c>
      <c r="AP126" s="22"/>
      <c r="AQ126" s="89"/>
      <c r="AR126" s="22"/>
      <c r="AS126" s="22" t="s">
        <v>22</v>
      </c>
      <c r="AT126" s="89"/>
      <c r="AU126" s="22" t="s">
        <v>22</v>
      </c>
      <c r="AV126" s="93"/>
      <c r="AW126" s="89"/>
      <c r="AX126" s="22"/>
      <c r="AY126" s="22" t="s">
        <v>22</v>
      </c>
      <c r="AZ126" s="89"/>
      <c r="BA126" s="22" t="s">
        <v>22</v>
      </c>
      <c r="BB126" s="93"/>
      <c r="BC126" s="89"/>
      <c r="BD126" s="22"/>
      <c r="BE126" s="22" t="s">
        <v>22</v>
      </c>
      <c r="BF126" s="89"/>
      <c r="BG126" s="22" t="s">
        <v>22</v>
      </c>
      <c r="BH126" s="93"/>
      <c r="BI126" s="89"/>
      <c r="BJ126" s="22"/>
      <c r="BK126" s="22" t="s">
        <v>22</v>
      </c>
      <c r="BL126" s="89"/>
      <c r="BM126" s="22" t="s">
        <v>22</v>
      </c>
      <c r="BN126" s="22"/>
      <c r="BO126" s="89"/>
      <c r="BP126" s="22"/>
      <c r="BQ126" s="22" t="s">
        <v>22</v>
      </c>
      <c r="BR126" s="89"/>
      <c r="BS126" s="22" t="s">
        <v>22</v>
      </c>
      <c r="BT126" s="22"/>
      <c r="BU126" s="89"/>
      <c r="BV126" s="22"/>
      <c r="BW126" s="22" t="s">
        <v>22</v>
      </c>
      <c r="BX126" s="89"/>
      <c r="BY126" s="22" t="s">
        <v>22</v>
      </c>
    </row>
    <row r="127" spans="2:77" ht="12.75" x14ac:dyDescent="0.25">
      <c r="B127" s="88" t="str">
        <f>IF(T_SDLog[[#This Row],[BY2]]="UNDER REVIEW",$B$6-T_SDLog[[#This Row],[27]],"---")</f>
        <v>---</v>
      </c>
      <c r="C127" s="88" t="s">
        <v>650</v>
      </c>
      <c r="D127" s="88" t="s">
        <v>245</v>
      </c>
      <c r="E127" s="88" t="s">
        <v>246</v>
      </c>
      <c r="F127" s="88" t="s">
        <v>252</v>
      </c>
      <c r="G127" s="88" t="s">
        <v>644</v>
      </c>
      <c r="H127" s="88">
        <v>1399</v>
      </c>
      <c r="I127" s="88" t="s">
        <v>662</v>
      </c>
      <c r="J127" s="98" t="s">
        <v>163</v>
      </c>
      <c r="K127" s="88" t="s">
        <v>168</v>
      </c>
      <c r="L127" s="143" t="s">
        <v>249</v>
      </c>
      <c r="M127" s="88" t="s">
        <v>703</v>
      </c>
      <c r="N127" s="100" t="s">
        <v>240</v>
      </c>
      <c r="O127" s="88" t="s">
        <v>408</v>
      </c>
      <c r="P127" s="87" t="str">
        <f>CONCATENATE(T_SDLog[[#This Row],[PGN]],"-",T_SDLog[[#This Row],[CN]],"-",T_SDLog[[#This Row],[DIC]],"-",T_SDLog[[#This Row],[LR]],"-",T_SDLog[[#This Row],[SSA]],"-",T_SDLog[[#This Row],[SQN]])</f>
        <v>MTC-23A25-Y204-L000-1399-06001</v>
      </c>
      <c r="Q127" s="140" t="s">
        <v>409</v>
      </c>
      <c r="R127" s="227"/>
      <c r="S127" s="88"/>
      <c r="T12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2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2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2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2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SDS-23A25-Y000-0111-01</v>
      </c>
      <c r="Y12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27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2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SDS-23A25-Y000-0111-00</v>
      </c>
      <c r="AB12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2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27" s="22" t="s">
        <v>754</v>
      </c>
      <c r="AE127" s="97">
        <v>45853</v>
      </c>
      <c r="AF127" s="88" t="s">
        <v>806</v>
      </c>
      <c r="AG127" s="22" t="s">
        <v>700</v>
      </c>
      <c r="AH127" s="89">
        <v>45861</v>
      </c>
      <c r="AI127" s="22" t="s">
        <v>700</v>
      </c>
      <c r="AJ127" s="88" t="s">
        <v>835</v>
      </c>
      <c r="AK127" s="89">
        <v>45868</v>
      </c>
      <c r="AL127" s="22"/>
      <c r="AM127" s="22" t="s">
        <v>22</v>
      </c>
      <c r="AN127" s="89"/>
      <c r="AO127" s="22" t="s">
        <v>22</v>
      </c>
      <c r="AP127" s="22"/>
      <c r="AQ127" s="89"/>
      <c r="AR127" s="22"/>
      <c r="AS127" s="22" t="s">
        <v>22</v>
      </c>
      <c r="AT127" s="89"/>
      <c r="AU127" s="22" t="s">
        <v>22</v>
      </c>
      <c r="AV127" s="93"/>
      <c r="AW127" s="89"/>
      <c r="AX127" s="22"/>
      <c r="AY127" s="22" t="s">
        <v>22</v>
      </c>
      <c r="AZ127" s="89"/>
      <c r="BA127" s="22" t="s">
        <v>22</v>
      </c>
      <c r="BB127" s="93"/>
      <c r="BC127" s="89"/>
      <c r="BD127" s="22"/>
      <c r="BE127" s="22" t="s">
        <v>22</v>
      </c>
      <c r="BF127" s="89"/>
      <c r="BG127" s="22" t="s">
        <v>22</v>
      </c>
      <c r="BH127" s="93"/>
      <c r="BI127" s="89"/>
      <c r="BJ127" s="22"/>
      <c r="BK127" s="22" t="s">
        <v>22</v>
      </c>
      <c r="BL127" s="89"/>
      <c r="BM127" s="22" t="s">
        <v>22</v>
      </c>
      <c r="BN127" s="22"/>
      <c r="BO127" s="89"/>
      <c r="BP127" s="22"/>
      <c r="BQ127" s="22" t="s">
        <v>22</v>
      </c>
      <c r="BR127" s="89"/>
      <c r="BS127" s="22" t="s">
        <v>22</v>
      </c>
      <c r="BT127" s="22"/>
      <c r="BU127" s="89"/>
      <c r="BV127" s="22"/>
      <c r="BW127" s="22" t="s">
        <v>22</v>
      </c>
      <c r="BX127" s="89"/>
      <c r="BY127" s="22" t="s">
        <v>22</v>
      </c>
    </row>
    <row r="128" spans="2:77" ht="12.75" x14ac:dyDescent="0.25">
      <c r="B128" s="88" t="str">
        <f>IF(T_SDLog[[#This Row],[BY2]]="UNDER REVIEW",$B$6-T_SDLog[[#This Row],[27]],"---")</f>
        <v>---</v>
      </c>
      <c r="C128" s="88" t="s">
        <v>650</v>
      </c>
      <c r="D128" s="88" t="s">
        <v>245</v>
      </c>
      <c r="E128" s="88" t="s">
        <v>246</v>
      </c>
      <c r="F128" s="88" t="s">
        <v>252</v>
      </c>
      <c r="G128" s="88" t="s">
        <v>644</v>
      </c>
      <c r="H128" s="88">
        <v>1399</v>
      </c>
      <c r="I128" s="88" t="s">
        <v>665</v>
      </c>
      <c r="J128" s="98" t="s">
        <v>163</v>
      </c>
      <c r="K128" s="88" t="s">
        <v>168</v>
      </c>
      <c r="L128" s="143" t="s">
        <v>249</v>
      </c>
      <c r="M128" s="88" t="s">
        <v>703</v>
      </c>
      <c r="N128" s="100" t="s">
        <v>240</v>
      </c>
      <c r="O128" s="88" t="s">
        <v>410</v>
      </c>
      <c r="P128" s="87" t="str">
        <f>CONCATENATE(T_SDLog[[#This Row],[PGN]],"-",T_SDLog[[#This Row],[CN]],"-",T_SDLog[[#This Row],[DIC]],"-",T_SDLog[[#This Row],[LR]],"-",T_SDLog[[#This Row],[SSA]],"-",T_SDLog[[#This Row],[SQN]])</f>
        <v>MTC-23A25-Y204-L000-1399-07001</v>
      </c>
      <c r="Q128" s="140" t="s">
        <v>411</v>
      </c>
      <c r="R128" s="227"/>
      <c r="S128" s="88"/>
      <c r="T12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2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2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2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2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SDS-23A25-Y000-0111-01</v>
      </c>
      <c r="Y12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28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2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SDS-23A25-Y000-0111-00</v>
      </c>
      <c r="AB12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2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28" s="22" t="s">
        <v>754</v>
      </c>
      <c r="AE128" s="97">
        <v>45853</v>
      </c>
      <c r="AF128" s="88" t="s">
        <v>806</v>
      </c>
      <c r="AG128" s="22" t="s">
        <v>700</v>
      </c>
      <c r="AH128" s="89">
        <v>45861</v>
      </c>
      <c r="AI128" s="22" t="s">
        <v>700</v>
      </c>
      <c r="AJ128" s="88" t="s">
        <v>835</v>
      </c>
      <c r="AK128" s="89">
        <v>45868</v>
      </c>
      <c r="AL128" s="22"/>
      <c r="AM128" s="22" t="s">
        <v>22</v>
      </c>
      <c r="AN128" s="89"/>
      <c r="AO128" s="22" t="s">
        <v>22</v>
      </c>
      <c r="AP128" s="22"/>
      <c r="AQ128" s="89"/>
      <c r="AR128" s="22"/>
      <c r="AS128" s="22" t="s">
        <v>22</v>
      </c>
      <c r="AT128" s="89"/>
      <c r="AU128" s="22" t="s">
        <v>22</v>
      </c>
      <c r="AV128" s="93"/>
      <c r="AW128" s="89"/>
      <c r="AX128" s="22"/>
      <c r="AY128" s="22" t="s">
        <v>22</v>
      </c>
      <c r="AZ128" s="89"/>
      <c r="BA128" s="22" t="s">
        <v>22</v>
      </c>
      <c r="BB128" s="93"/>
      <c r="BC128" s="89"/>
      <c r="BD128" s="22"/>
      <c r="BE128" s="22" t="s">
        <v>22</v>
      </c>
      <c r="BF128" s="89"/>
      <c r="BG128" s="22" t="s">
        <v>22</v>
      </c>
      <c r="BH128" s="93"/>
      <c r="BI128" s="89"/>
      <c r="BJ128" s="22"/>
      <c r="BK128" s="22" t="s">
        <v>22</v>
      </c>
      <c r="BL128" s="89"/>
      <c r="BM128" s="22" t="s">
        <v>22</v>
      </c>
      <c r="BN128" s="22"/>
      <c r="BO128" s="89"/>
      <c r="BP128" s="22"/>
      <c r="BQ128" s="22" t="s">
        <v>22</v>
      </c>
      <c r="BR128" s="89"/>
      <c r="BS128" s="22" t="s">
        <v>22</v>
      </c>
      <c r="BT128" s="22"/>
      <c r="BU128" s="89"/>
      <c r="BV128" s="22"/>
      <c r="BW128" s="22" t="s">
        <v>22</v>
      </c>
      <c r="BX128" s="89"/>
      <c r="BY128" s="22" t="s">
        <v>22</v>
      </c>
    </row>
    <row r="129" spans="2:77" ht="12.75" x14ac:dyDescent="0.25">
      <c r="B129" s="88" t="str">
        <f>IF(T_SDLog[[#This Row],[BY2]]="UNDER REVIEW",$B$6-T_SDLog[[#This Row],[27]],"---")</f>
        <v>---</v>
      </c>
      <c r="C129" s="88" t="s">
        <v>650</v>
      </c>
      <c r="D129" s="88" t="s">
        <v>245</v>
      </c>
      <c r="E129" s="88" t="s">
        <v>246</v>
      </c>
      <c r="F129" s="88" t="s">
        <v>252</v>
      </c>
      <c r="G129" s="88" t="s">
        <v>644</v>
      </c>
      <c r="H129" s="88">
        <v>1399</v>
      </c>
      <c r="I129" s="88" t="s">
        <v>666</v>
      </c>
      <c r="J129" s="98" t="s">
        <v>163</v>
      </c>
      <c r="K129" s="88" t="s">
        <v>168</v>
      </c>
      <c r="L129" s="143" t="s">
        <v>249</v>
      </c>
      <c r="M129" s="88" t="s">
        <v>703</v>
      </c>
      <c r="N129" s="100" t="s">
        <v>240</v>
      </c>
      <c r="O129" s="88" t="s">
        <v>412</v>
      </c>
      <c r="P129" s="87" t="str">
        <f>CONCATENATE(T_SDLog[[#This Row],[PGN]],"-",T_SDLog[[#This Row],[CN]],"-",T_SDLog[[#This Row],[DIC]],"-",T_SDLog[[#This Row],[LR]],"-",T_SDLog[[#This Row],[SSA]],"-",T_SDLog[[#This Row],[SQN]])</f>
        <v>MTC-23A25-Y204-L000-1399-08001</v>
      </c>
      <c r="Q129" s="140" t="s">
        <v>413</v>
      </c>
      <c r="R129" s="227"/>
      <c r="S129" s="88"/>
      <c r="T12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2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2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2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2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SDS-23A25-Y000-0111-01</v>
      </c>
      <c r="Y12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29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2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SDS-23A25-Y000-0111-00</v>
      </c>
      <c r="AB12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2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29" s="22" t="s">
        <v>754</v>
      </c>
      <c r="AE129" s="97">
        <v>45853</v>
      </c>
      <c r="AF129" s="88" t="s">
        <v>806</v>
      </c>
      <c r="AG129" s="22" t="s">
        <v>700</v>
      </c>
      <c r="AH129" s="89">
        <v>45861</v>
      </c>
      <c r="AI129" s="22" t="s">
        <v>700</v>
      </c>
      <c r="AJ129" s="88" t="s">
        <v>835</v>
      </c>
      <c r="AK129" s="89">
        <v>45868</v>
      </c>
      <c r="AL129" s="22"/>
      <c r="AM129" s="22" t="s">
        <v>22</v>
      </c>
      <c r="AN129" s="89"/>
      <c r="AO129" s="22" t="s">
        <v>22</v>
      </c>
      <c r="AP129" s="22"/>
      <c r="AQ129" s="89"/>
      <c r="AR129" s="22"/>
      <c r="AS129" s="22" t="s">
        <v>22</v>
      </c>
      <c r="AT129" s="89"/>
      <c r="AU129" s="22" t="s">
        <v>22</v>
      </c>
      <c r="AV129" s="93"/>
      <c r="AW129" s="89"/>
      <c r="AX129" s="22"/>
      <c r="AY129" s="22" t="s">
        <v>22</v>
      </c>
      <c r="AZ129" s="89"/>
      <c r="BA129" s="22" t="s">
        <v>22</v>
      </c>
      <c r="BB129" s="93"/>
      <c r="BC129" s="89"/>
      <c r="BD129" s="22"/>
      <c r="BE129" s="22" t="s">
        <v>22</v>
      </c>
      <c r="BF129" s="89"/>
      <c r="BG129" s="22" t="s">
        <v>22</v>
      </c>
      <c r="BH129" s="93"/>
      <c r="BI129" s="89"/>
      <c r="BJ129" s="22"/>
      <c r="BK129" s="22" t="s">
        <v>22</v>
      </c>
      <c r="BL129" s="89"/>
      <c r="BM129" s="22" t="s">
        <v>22</v>
      </c>
      <c r="BN129" s="22"/>
      <c r="BO129" s="89"/>
      <c r="BP129" s="22"/>
      <c r="BQ129" s="22" t="s">
        <v>22</v>
      </c>
      <c r="BR129" s="89"/>
      <c r="BS129" s="22" t="s">
        <v>22</v>
      </c>
      <c r="BT129" s="22"/>
      <c r="BU129" s="89"/>
      <c r="BV129" s="22"/>
      <c r="BW129" s="22" t="s">
        <v>22</v>
      </c>
      <c r="BX129" s="89"/>
      <c r="BY129" s="22" t="s">
        <v>22</v>
      </c>
    </row>
    <row r="130" spans="2:77" ht="12.75" x14ac:dyDescent="0.25">
      <c r="B130" s="88" t="str">
        <f>IF(T_SDLog[[#This Row],[BY2]]="UNDER REVIEW",$B$6-T_SDLog[[#This Row],[27]],"---")</f>
        <v>---</v>
      </c>
      <c r="C130" s="88" t="s">
        <v>650</v>
      </c>
      <c r="D130" s="88" t="s">
        <v>245</v>
      </c>
      <c r="E130" s="88" t="s">
        <v>246</v>
      </c>
      <c r="F130" s="88" t="s">
        <v>252</v>
      </c>
      <c r="G130" s="88" t="s">
        <v>644</v>
      </c>
      <c r="H130" s="88">
        <v>1399</v>
      </c>
      <c r="I130" s="88" t="s">
        <v>667</v>
      </c>
      <c r="J130" s="98" t="s">
        <v>163</v>
      </c>
      <c r="K130" s="88" t="s">
        <v>168</v>
      </c>
      <c r="L130" s="143" t="s">
        <v>249</v>
      </c>
      <c r="M130" s="88" t="s">
        <v>703</v>
      </c>
      <c r="N130" s="100" t="s">
        <v>240</v>
      </c>
      <c r="O130" s="88" t="s">
        <v>414</v>
      </c>
      <c r="P130" s="87" t="str">
        <f>CONCATENATE(T_SDLog[[#This Row],[PGN]],"-",T_SDLog[[#This Row],[CN]],"-",T_SDLog[[#This Row],[DIC]],"-",T_SDLog[[#This Row],[LR]],"-",T_SDLog[[#This Row],[SSA]],"-",T_SDLog[[#This Row],[SQN]])</f>
        <v>MTC-23A25-Y204-L000-1399-09001</v>
      </c>
      <c r="Q130" s="140" t="s">
        <v>415</v>
      </c>
      <c r="R130" s="227"/>
      <c r="S130" s="88"/>
      <c r="T13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3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3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3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3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SDS-23A25-Y000-0111-01</v>
      </c>
      <c r="Y13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30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3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SDS-23A25-Y000-0111-00</v>
      </c>
      <c r="AB13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3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30" s="22" t="s">
        <v>754</v>
      </c>
      <c r="AE130" s="97">
        <v>45853</v>
      </c>
      <c r="AF130" s="88" t="s">
        <v>806</v>
      </c>
      <c r="AG130" s="22" t="s">
        <v>700</v>
      </c>
      <c r="AH130" s="89">
        <v>45861</v>
      </c>
      <c r="AI130" s="22" t="s">
        <v>700</v>
      </c>
      <c r="AJ130" s="88" t="s">
        <v>835</v>
      </c>
      <c r="AK130" s="89">
        <v>45868</v>
      </c>
      <c r="AL130" s="22"/>
      <c r="AM130" s="22" t="s">
        <v>22</v>
      </c>
      <c r="AN130" s="89"/>
      <c r="AO130" s="22" t="s">
        <v>22</v>
      </c>
      <c r="AP130" s="22"/>
      <c r="AQ130" s="89"/>
      <c r="AR130" s="22"/>
      <c r="AS130" s="22" t="s">
        <v>22</v>
      </c>
      <c r="AT130" s="89"/>
      <c r="AU130" s="22" t="s">
        <v>22</v>
      </c>
      <c r="AV130" s="93"/>
      <c r="AW130" s="89"/>
      <c r="AX130" s="22"/>
      <c r="AY130" s="22" t="s">
        <v>22</v>
      </c>
      <c r="AZ130" s="89"/>
      <c r="BA130" s="22" t="s">
        <v>22</v>
      </c>
      <c r="BB130" s="93"/>
      <c r="BC130" s="89"/>
      <c r="BD130" s="22"/>
      <c r="BE130" s="22" t="s">
        <v>22</v>
      </c>
      <c r="BF130" s="89"/>
      <c r="BG130" s="22" t="s">
        <v>22</v>
      </c>
      <c r="BH130" s="93"/>
      <c r="BI130" s="89"/>
      <c r="BJ130" s="22"/>
      <c r="BK130" s="22" t="s">
        <v>22</v>
      </c>
      <c r="BL130" s="89"/>
      <c r="BM130" s="22" t="s">
        <v>22</v>
      </c>
      <c r="BN130" s="22"/>
      <c r="BO130" s="89"/>
      <c r="BP130" s="22"/>
      <c r="BQ130" s="22" t="s">
        <v>22</v>
      </c>
      <c r="BR130" s="89"/>
      <c r="BS130" s="22" t="s">
        <v>22</v>
      </c>
      <c r="BT130" s="22"/>
      <c r="BU130" s="89"/>
      <c r="BV130" s="22"/>
      <c r="BW130" s="22" t="s">
        <v>22</v>
      </c>
      <c r="BX130" s="89"/>
      <c r="BY130" s="22" t="s">
        <v>22</v>
      </c>
    </row>
    <row r="131" spans="2:77" ht="12.75" x14ac:dyDescent="0.25">
      <c r="B131" s="88" t="str">
        <f>IF(T_SDLog[[#This Row],[BY2]]="UNDER REVIEW",$B$6-T_SDLog[[#This Row],[27]],"---")</f>
        <v>---</v>
      </c>
      <c r="C131" s="88" t="s">
        <v>650</v>
      </c>
      <c r="D131" s="88" t="s">
        <v>245</v>
      </c>
      <c r="E131" s="88" t="s">
        <v>246</v>
      </c>
      <c r="F131" s="88" t="s">
        <v>252</v>
      </c>
      <c r="G131" s="88" t="s">
        <v>644</v>
      </c>
      <c r="H131" s="88">
        <v>1399</v>
      </c>
      <c r="I131" s="88" t="s">
        <v>668</v>
      </c>
      <c r="J131" s="98" t="s">
        <v>163</v>
      </c>
      <c r="K131" s="88" t="s">
        <v>168</v>
      </c>
      <c r="L131" s="143" t="s">
        <v>249</v>
      </c>
      <c r="M131" s="88" t="s">
        <v>703</v>
      </c>
      <c r="N131" s="100" t="s">
        <v>240</v>
      </c>
      <c r="O131" s="88" t="s">
        <v>416</v>
      </c>
      <c r="P131" s="87" t="str">
        <f>CONCATENATE(T_SDLog[[#This Row],[PGN]],"-",T_SDLog[[#This Row],[CN]],"-",T_SDLog[[#This Row],[DIC]],"-",T_SDLog[[#This Row],[LR]],"-",T_SDLog[[#This Row],[SSA]],"-",T_SDLog[[#This Row],[SQN]])</f>
        <v>MTC-23A25-Y204-L000-1399-10001</v>
      </c>
      <c r="Q131" s="140" t="s">
        <v>417</v>
      </c>
      <c r="R131" s="227"/>
      <c r="S131" s="88"/>
      <c r="T13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3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3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3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3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SDS-23A25-Y000-0111-01</v>
      </c>
      <c r="Y13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31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3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SDS-23A25-Y000-0111-00</v>
      </c>
      <c r="AB13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3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31" s="22" t="s">
        <v>754</v>
      </c>
      <c r="AE131" s="97">
        <v>45853</v>
      </c>
      <c r="AF131" s="88" t="s">
        <v>806</v>
      </c>
      <c r="AG131" s="22" t="s">
        <v>700</v>
      </c>
      <c r="AH131" s="89">
        <v>45861</v>
      </c>
      <c r="AI131" s="22" t="s">
        <v>700</v>
      </c>
      <c r="AJ131" s="88" t="s">
        <v>835</v>
      </c>
      <c r="AK131" s="89">
        <v>45868</v>
      </c>
      <c r="AL131" s="22"/>
      <c r="AM131" s="22" t="s">
        <v>22</v>
      </c>
      <c r="AN131" s="89"/>
      <c r="AO131" s="22" t="s">
        <v>22</v>
      </c>
      <c r="AP131" s="22"/>
      <c r="AQ131" s="89"/>
      <c r="AR131" s="22"/>
      <c r="AS131" s="22" t="s">
        <v>22</v>
      </c>
      <c r="AT131" s="89"/>
      <c r="AU131" s="22" t="s">
        <v>22</v>
      </c>
      <c r="AV131" s="93"/>
      <c r="AW131" s="89"/>
      <c r="AX131" s="22"/>
      <c r="AY131" s="22" t="s">
        <v>22</v>
      </c>
      <c r="AZ131" s="89"/>
      <c r="BA131" s="22" t="s">
        <v>22</v>
      </c>
      <c r="BB131" s="93"/>
      <c r="BC131" s="89"/>
      <c r="BD131" s="22"/>
      <c r="BE131" s="22" t="s">
        <v>22</v>
      </c>
      <c r="BF131" s="89"/>
      <c r="BG131" s="22" t="s">
        <v>22</v>
      </c>
      <c r="BH131" s="93"/>
      <c r="BI131" s="89"/>
      <c r="BJ131" s="22"/>
      <c r="BK131" s="22" t="s">
        <v>22</v>
      </c>
      <c r="BL131" s="89"/>
      <c r="BM131" s="22" t="s">
        <v>22</v>
      </c>
      <c r="BN131" s="22"/>
      <c r="BO131" s="89"/>
      <c r="BP131" s="22"/>
      <c r="BQ131" s="22" t="s">
        <v>22</v>
      </c>
      <c r="BR131" s="89"/>
      <c r="BS131" s="22" t="s">
        <v>22</v>
      </c>
      <c r="BT131" s="22"/>
      <c r="BU131" s="89"/>
      <c r="BV131" s="22"/>
      <c r="BW131" s="22" t="s">
        <v>22</v>
      </c>
      <c r="BX131" s="89"/>
      <c r="BY131" s="22" t="s">
        <v>22</v>
      </c>
    </row>
    <row r="132" spans="2:77" ht="12.75" x14ac:dyDescent="0.25">
      <c r="B132" s="88" t="str">
        <f>IF(T_SDLog[[#This Row],[BY2]]="UNDER REVIEW",$B$6-T_SDLog[[#This Row],[27]],"---")</f>
        <v>---</v>
      </c>
      <c r="C132" s="88" t="s">
        <v>650</v>
      </c>
      <c r="D132" s="88" t="s">
        <v>245</v>
      </c>
      <c r="E132" s="88" t="s">
        <v>246</v>
      </c>
      <c r="F132" s="88" t="s">
        <v>252</v>
      </c>
      <c r="G132" s="88" t="s">
        <v>644</v>
      </c>
      <c r="H132" s="88">
        <v>1399</v>
      </c>
      <c r="I132" s="88" t="s">
        <v>669</v>
      </c>
      <c r="J132" s="98" t="s">
        <v>163</v>
      </c>
      <c r="K132" s="88" t="s">
        <v>168</v>
      </c>
      <c r="L132" s="143" t="s">
        <v>249</v>
      </c>
      <c r="M132" s="88" t="s">
        <v>703</v>
      </c>
      <c r="N132" s="100" t="s">
        <v>240</v>
      </c>
      <c r="O132" s="88" t="s">
        <v>418</v>
      </c>
      <c r="P132" s="87" t="str">
        <f>CONCATENATE(T_SDLog[[#This Row],[PGN]],"-",T_SDLog[[#This Row],[CN]],"-",T_SDLog[[#This Row],[DIC]],"-",T_SDLog[[#This Row],[LR]],"-",T_SDLog[[#This Row],[SSA]],"-",T_SDLog[[#This Row],[SQN]])</f>
        <v>MTC-23A25-Y204-L000-1399-11001</v>
      </c>
      <c r="Q132" s="140" t="s">
        <v>419</v>
      </c>
      <c r="R132" s="227"/>
      <c r="S132" s="88"/>
      <c r="T13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3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3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3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3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SDS-23A25-Y000-0111-01</v>
      </c>
      <c r="Y13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32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3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SDS-23A25-Y000-0111-00</v>
      </c>
      <c r="AB13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3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32" s="22" t="s">
        <v>754</v>
      </c>
      <c r="AE132" s="97">
        <v>45853</v>
      </c>
      <c r="AF132" s="88" t="s">
        <v>806</v>
      </c>
      <c r="AG132" s="22" t="s">
        <v>700</v>
      </c>
      <c r="AH132" s="89">
        <v>45861</v>
      </c>
      <c r="AI132" s="22" t="s">
        <v>700</v>
      </c>
      <c r="AJ132" s="88" t="s">
        <v>835</v>
      </c>
      <c r="AK132" s="89">
        <v>45868</v>
      </c>
      <c r="AL132" s="22"/>
      <c r="AM132" s="22" t="s">
        <v>22</v>
      </c>
      <c r="AN132" s="89"/>
      <c r="AO132" s="22" t="s">
        <v>22</v>
      </c>
      <c r="AP132" s="22"/>
      <c r="AQ132" s="89"/>
      <c r="AR132" s="22"/>
      <c r="AS132" s="22" t="s">
        <v>22</v>
      </c>
      <c r="AT132" s="89"/>
      <c r="AU132" s="22" t="s">
        <v>22</v>
      </c>
      <c r="AV132" s="93"/>
      <c r="AW132" s="89"/>
      <c r="AX132" s="22"/>
      <c r="AY132" s="22" t="s">
        <v>22</v>
      </c>
      <c r="AZ132" s="89"/>
      <c r="BA132" s="22" t="s">
        <v>22</v>
      </c>
      <c r="BB132" s="93"/>
      <c r="BC132" s="89"/>
      <c r="BD132" s="22"/>
      <c r="BE132" s="22" t="s">
        <v>22</v>
      </c>
      <c r="BF132" s="89"/>
      <c r="BG132" s="22" t="s">
        <v>22</v>
      </c>
      <c r="BH132" s="93"/>
      <c r="BI132" s="89"/>
      <c r="BJ132" s="22"/>
      <c r="BK132" s="22" t="s">
        <v>22</v>
      </c>
      <c r="BL132" s="89"/>
      <c r="BM132" s="22" t="s">
        <v>22</v>
      </c>
      <c r="BN132" s="22"/>
      <c r="BO132" s="89"/>
      <c r="BP132" s="22"/>
      <c r="BQ132" s="22" t="s">
        <v>22</v>
      </c>
      <c r="BR132" s="89"/>
      <c r="BS132" s="22" t="s">
        <v>22</v>
      </c>
      <c r="BT132" s="22"/>
      <c r="BU132" s="89"/>
      <c r="BV132" s="22"/>
      <c r="BW132" s="22" t="s">
        <v>22</v>
      </c>
      <c r="BX132" s="89"/>
      <c r="BY132" s="22" t="s">
        <v>22</v>
      </c>
    </row>
    <row r="133" spans="2:77" ht="12.75" x14ac:dyDescent="0.25">
      <c r="B133" s="88" t="str">
        <f>IF(T_SDLog[[#This Row],[BY2]]="UNDER REVIEW",$B$6-T_SDLog[[#This Row],[27]],"---")</f>
        <v>---</v>
      </c>
      <c r="C133" s="88" t="s">
        <v>650</v>
      </c>
      <c r="D133" s="88" t="s">
        <v>245</v>
      </c>
      <c r="E133" s="88" t="s">
        <v>246</v>
      </c>
      <c r="F133" s="88" t="s">
        <v>252</v>
      </c>
      <c r="G133" s="88" t="s">
        <v>644</v>
      </c>
      <c r="H133" s="88">
        <v>1399</v>
      </c>
      <c r="I133" s="88" t="s">
        <v>670</v>
      </c>
      <c r="J133" s="98" t="s">
        <v>163</v>
      </c>
      <c r="K133" s="88" t="s">
        <v>168</v>
      </c>
      <c r="L133" s="143" t="s">
        <v>249</v>
      </c>
      <c r="M133" s="88" t="s">
        <v>703</v>
      </c>
      <c r="N133" s="100" t="s">
        <v>240</v>
      </c>
      <c r="O133" s="88" t="s">
        <v>420</v>
      </c>
      <c r="P133" s="87" t="str">
        <f>CONCATENATE(T_SDLog[[#This Row],[PGN]],"-",T_SDLog[[#This Row],[CN]],"-",T_SDLog[[#This Row],[DIC]],"-",T_SDLog[[#This Row],[LR]],"-",T_SDLog[[#This Row],[SSA]],"-",T_SDLog[[#This Row],[SQN]])</f>
        <v>MTC-23A25-Y204-L000-1399-12001</v>
      </c>
      <c r="Q133" s="140" t="s">
        <v>421</v>
      </c>
      <c r="R133" s="227"/>
      <c r="S133" s="88"/>
      <c r="T13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3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3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3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3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SDS-23A25-Y000-0112-01</v>
      </c>
      <c r="Y13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33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3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SDS-23A25-Y000-0112-00</v>
      </c>
      <c r="AB13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3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33" s="22" t="s">
        <v>755</v>
      </c>
      <c r="AE133" s="97">
        <v>45853</v>
      </c>
      <c r="AF133" s="88" t="s">
        <v>796</v>
      </c>
      <c r="AG133" s="22" t="s">
        <v>700</v>
      </c>
      <c r="AH133" s="89">
        <v>45860</v>
      </c>
      <c r="AI133" s="22" t="s">
        <v>700</v>
      </c>
      <c r="AJ133" s="88" t="s">
        <v>836</v>
      </c>
      <c r="AK133" s="89">
        <v>45868</v>
      </c>
      <c r="AL133" s="22"/>
      <c r="AM133" s="22" t="s">
        <v>22</v>
      </c>
      <c r="AN133" s="89"/>
      <c r="AO133" s="22" t="s">
        <v>22</v>
      </c>
      <c r="AP133" s="22"/>
      <c r="AQ133" s="89"/>
      <c r="AR133" s="22"/>
      <c r="AS133" s="22" t="s">
        <v>22</v>
      </c>
      <c r="AT133" s="89"/>
      <c r="AU133" s="22" t="s">
        <v>22</v>
      </c>
      <c r="AV133" s="93"/>
      <c r="AW133" s="89"/>
      <c r="AX133" s="22"/>
      <c r="AY133" s="22" t="s">
        <v>22</v>
      </c>
      <c r="AZ133" s="89"/>
      <c r="BA133" s="22" t="s">
        <v>22</v>
      </c>
      <c r="BB133" s="93"/>
      <c r="BC133" s="89"/>
      <c r="BD133" s="22"/>
      <c r="BE133" s="22" t="s">
        <v>22</v>
      </c>
      <c r="BF133" s="89"/>
      <c r="BG133" s="22" t="s">
        <v>22</v>
      </c>
      <c r="BH133" s="93"/>
      <c r="BI133" s="89"/>
      <c r="BJ133" s="22"/>
      <c r="BK133" s="22" t="s">
        <v>22</v>
      </c>
      <c r="BL133" s="89"/>
      <c r="BM133" s="22" t="s">
        <v>22</v>
      </c>
      <c r="BN133" s="22"/>
      <c r="BO133" s="89"/>
      <c r="BP133" s="22"/>
      <c r="BQ133" s="22" t="s">
        <v>22</v>
      </c>
      <c r="BR133" s="89"/>
      <c r="BS133" s="22" t="s">
        <v>22</v>
      </c>
      <c r="BT133" s="22"/>
      <c r="BU133" s="89"/>
      <c r="BV133" s="22"/>
      <c r="BW133" s="22" t="s">
        <v>22</v>
      </c>
      <c r="BX133" s="89"/>
      <c r="BY133" s="22" t="s">
        <v>22</v>
      </c>
    </row>
    <row r="134" spans="2:77" ht="12.75" x14ac:dyDescent="0.25">
      <c r="B134" s="88" t="str">
        <f>IF(T_SDLog[[#This Row],[BY2]]="UNDER REVIEW",$B$6-T_SDLog[[#This Row],[27]],"---")</f>
        <v>---</v>
      </c>
      <c r="C134" s="88" t="s">
        <v>650</v>
      </c>
      <c r="D134" s="88" t="s">
        <v>245</v>
      </c>
      <c r="E134" s="88" t="s">
        <v>246</v>
      </c>
      <c r="F134" s="88" t="s">
        <v>252</v>
      </c>
      <c r="G134" s="88" t="s">
        <v>644</v>
      </c>
      <c r="H134" s="88">
        <v>1399</v>
      </c>
      <c r="I134" s="88" t="s">
        <v>671</v>
      </c>
      <c r="J134" s="98" t="s">
        <v>163</v>
      </c>
      <c r="K134" s="88" t="s">
        <v>168</v>
      </c>
      <c r="L134" s="143" t="s">
        <v>249</v>
      </c>
      <c r="M134" s="88" t="s">
        <v>703</v>
      </c>
      <c r="N134" s="100" t="s">
        <v>240</v>
      </c>
      <c r="O134" s="88" t="s">
        <v>422</v>
      </c>
      <c r="P134" s="87" t="str">
        <f>CONCATENATE(T_SDLog[[#This Row],[PGN]],"-",T_SDLog[[#This Row],[CN]],"-",T_SDLog[[#This Row],[DIC]],"-",T_SDLog[[#This Row],[LR]],"-",T_SDLog[[#This Row],[SSA]],"-",T_SDLog[[#This Row],[SQN]])</f>
        <v>MTC-23A25-Y204-L000-1399-13001</v>
      </c>
      <c r="Q134" s="140" t="s">
        <v>423</v>
      </c>
      <c r="R134" s="227"/>
      <c r="S134" s="88"/>
      <c r="T13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3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3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3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3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SDS-23A25-Y000-0112-01</v>
      </c>
      <c r="Y13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34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3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SDS-23A25-Y000-0112-00</v>
      </c>
      <c r="AB13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3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34" s="22" t="s">
        <v>755</v>
      </c>
      <c r="AE134" s="97">
        <v>45853</v>
      </c>
      <c r="AF134" s="88" t="s">
        <v>796</v>
      </c>
      <c r="AG134" s="22" t="s">
        <v>700</v>
      </c>
      <c r="AH134" s="89">
        <v>45860</v>
      </c>
      <c r="AI134" s="22" t="s">
        <v>700</v>
      </c>
      <c r="AJ134" s="88" t="s">
        <v>836</v>
      </c>
      <c r="AK134" s="89">
        <v>45868</v>
      </c>
      <c r="AL134" s="22"/>
      <c r="AM134" s="22" t="s">
        <v>22</v>
      </c>
      <c r="AN134" s="89"/>
      <c r="AO134" s="22" t="s">
        <v>22</v>
      </c>
      <c r="AP134" s="22"/>
      <c r="AQ134" s="89"/>
      <c r="AR134" s="22"/>
      <c r="AS134" s="22" t="s">
        <v>22</v>
      </c>
      <c r="AT134" s="89"/>
      <c r="AU134" s="22" t="s">
        <v>22</v>
      </c>
      <c r="AV134" s="93"/>
      <c r="AW134" s="89"/>
      <c r="AX134" s="22"/>
      <c r="AY134" s="22" t="s">
        <v>22</v>
      </c>
      <c r="AZ134" s="89"/>
      <c r="BA134" s="22" t="s">
        <v>22</v>
      </c>
      <c r="BB134" s="93"/>
      <c r="BC134" s="89"/>
      <c r="BD134" s="22"/>
      <c r="BE134" s="22" t="s">
        <v>22</v>
      </c>
      <c r="BF134" s="89"/>
      <c r="BG134" s="22" t="s">
        <v>22</v>
      </c>
      <c r="BH134" s="93"/>
      <c r="BI134" s="89"/>
      <c r="BJ134" s="22"/>
      <c r="BK134" s="22" t="s">
        <v>22</v>
      </c>
      <c r="BL134" s="89"/>
      <c r="BM134" s="22" t="s">
        <v>22</v>
      </c>
      <c r="BN134" s="22"/>
      <c r="BO134" s="89"/>
      <c r="BP134" s="22"/>
      <c r="BQ134" s="22" t="s">
        <v>22</v>
      </c>
      <c r="BR134" s="89"/>
      <c r="BS134" s="22" t="s">
        <v>22</v>
      </c>
      <c r="BT134" s="22"/>
      <c r="BU134" s="89"/>
      <c r="BV134" s="22"/>
      <c r="BW134" s="22" t="s">
        <v>22</v>
      </c>
      <c r="BX134" s="89"/>
      <c r="BY134" s="22" t="s">
        <v>22</v>
      </c>
    </row>
    <row r="135" spans="2:77" ht="12.75" x14ac:dyDescent="0.25">
      <c r="B135" s="88" t="str">
        <f>IF(T_SDLog[[#This Row],[BY2]]="UNDER REVIEW",$B$6-T_SDLog[[#This Row],[27]],"---")</f>
        <v>---</v>
      </c>
      <c r="C135" s="88" t="s">
        <v>650</v>
      </c>
      <c r="D135" s="88" t="s">
        <v>245</v>
      </c>
      <c r="E135" s="88" t="s">
        <v>246</v>
      </c>
      <c r="F135" s="88" t="s">
        <v>252</v>
      </c>
      <c r="G135" s="88" t="s">
        <v>644</v>
      </c>
      <c r="H135" s="88">
        <v>1399</v>
      </c>
      <c r="I135" s="88" t="s">
        <v>672</v>
      </c>
      <c r="J135" s="98" t="s">
        <v>163</v>
      </c>
      <c r="K135" s="88" t="s">
        <v>168</v>
      </c>
      <c r="L135" s="143" t="s">
        <v>249</v>
      </c>
      <c r="M135" s="88" t="s">
        <v>703</v>
      </c>
      <c r="N135" s="100" t="s">
        <v>240</v>
      </c>
      <c r="O135" s="88" t="s">
        <v>424</v>
      </c>
      <c r="P135" s="87" t="str">
        <f>CONCATENATE(T_SDLog[[#This Row],[PGN]],"-",T_SDLog[[#This Row],[CN]],"-",T_SDLog[[#This Row],[DIC]],"-",T_SDLog[[#This Row],[LR]],"-",T_SDLog[[#This Row],[SSA]],"-",T_SDLog[[#This Row],[SQN]])</f>
        <v>MTC-23A25-Y204-L000-1399-14001</v>
      </c>
      <c r="Q135" s="140" t="s">
        <v>425</v>
      </c>
      <c r="R135" s="227"/>
      <c r="S135" s="88"/>
      <c r="T13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3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3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3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3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SDS-23A25-Y000-0112-01</v>
      </c>
      <c r="Y13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35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3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SDS-23A25-Y000-0112-00</v>
      </c>
      <c r="AB13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3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35" s="22" t="s">
        <v>755</v>
      </c>
      <c r="AE135" s="97">
        <v>45853</v>
      </c>
      <c r="AF135" s="88" t="s">
        <v>796</v>
      </c>
      <c r="AG135" s="22" t="s">
        <v>700</v>
      </c>
      <c r="AH135" s="89">
        <v>45860</v>
      </c>
      <c r="AI135" s="22" t="s">
        <v>700</v>
      </c>
      <c r="AJ135" s="88" t="s">
        <v>836</v>
      </c>
      <c r="AK135" s="89">
        <v>45868</v>
      </c>
      <c r="AL135" s="22"/>
      <c r="AM135" s="22" t="s">
        <v>22</v>
      </c>
      <c r="AN135" s="89"/>
      <c r="AO135" s="22" t="s">
        <v>22</v>
      </c>
      <c r="AP135" s="22"/>
      <c r="AQ135" s="89"/>
      <c r="AR135" s="22"/>
      <c r="AS135" s="22" t="s">
        <v>22</v>
      </c>
      <c r="AT135" s="89"/>
      <c r="AU135" s="22" t="s">
        <v>22</v>
      </c>
      <c r="AV135" s="93"/>
      <c r="AW135" s="89"/>
      <c r="AX135" s="22"/>
      <c r="AY135" s="22" t="s">
        <v>22</v>
      </c>
      <c r="AZ135" s="89"/>
      <c r="BA135" s="22" t="s">
        <v>22</v>
      </c>
      <c r="BB135" s="93"/>
      <c r="BC135" s="89"/>
      <c r="BD135" s="22"/>
      <c r="BE135" s="22" t="s">
        <v>22</v>
      </c>
      <c r="BF135" s="89"/>
      <c r="BG135" s="22" t="s">
        <v>22</v>
      </c>
      <c r="BH135" s="93"/>
      <c r="BI135" s="89"/>
      <c r="BJ135" s="22"/>
      <c r="BK135" s="22" t="s">
        <v>22</v>
      </c>
      <c r="BL135" s="89"/>
      <c r="BM135" s="22" t="s">
        <v>22</v>
      </c>
      <c r="BN135" s="22"/>
      <c r="BO135" s="89"/>
      <c r="BP135" s="22"/>
      <c r="BQ135" s="22" t="s">
        <v>22</v>
      </c>
      <c r="BR135" s="89"/>
      <c r="BS135" s="22" t="s">
        <v>22</v>
      </c>
      <c r="BT135" s="22"/>
      <c r="BU135" s="89"/>
      <c r="BV135" s="22"/>
      <c r="BW135" s="22" t="s">
        <v>22</v>
      </c>
      <c r="BX135" s="89"/>
      <c r="BY135" s="22" t="s">
        <v>22</v>
      </c>
    </row>
    <row r="136" spans="2:77" ht="12.75" x14ac:dyDescent="0.25">
      <c r="B136" s="88" t="str">
        <f>IF(T_SDLog[[#This Row],[BY2]]="UNDER REVIEW",$B$6-T_SDLog[[#This Row],[27]],"---")</f>
        <v>---</v>
      </c>
      <c r="C136" s="88" t="s">
        <v>650</v>
      </c>
      <c r="D136" s="88" t="s">
        <v>245</v>
      </c>
      <c r="E136" s="88" t="s">
        <v>246</v>
      </c>
      <c r="F136" s="88" t="s">
        <v>252</v>
      </c>
      <c r="G136" s="88" t="s">
        <v>644</v>
      </c>
      <c r="H136" s="88">
        <v>1399</v>
      </c>
      <c r="I136" s="88" t="s">
        <v>673</v>
      </c>
      <c r="J136" s="98" t="s">
        <v>163</v>
      </c>
      <c r="K136" s="88" t="s">
        <v>168</v>
      </c>
      <c r="L136" s="143" t="s">
        <v>249</v>
      </c>
      <c r="M136" s="88" t="s">
        <v>703</v>
      </c>
      <c r="N136" s="100" t="s">
        <v>240</v>
      </c>
      <c r="O136" s="88" t="s">
        <v>426</v>
      </c>
      <c r="P136" s="87" t="str">
        <f>CONCATENATE(T_SDLog[[#This Row],[PGN]],"-",T_SDLog[[#This Row],[CN]],"-",T_SDLog[[#This Row],[DIC]],"-",T_SDLog[[#This Row],[LR]],"-",T_SDLog[[#This Row],[SSA]],"-",T_SDLog[[#This Row],[SQN]])</f>
        <v>MTC-23A25-Y204-L000-1399-15001</v>
      </c>
      <c r="Q136" s="140" t="s">
        <v>427</v>
      </c>
      <c r="R136" s="227"/>
      <c r="S136" s="88"/>
      <c r="T13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3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3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3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3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SDS-23A25-Y000-0112-01</v>
      </c>
      <c r="Y13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36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3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SDS-23A25-Y000-0112-00</v>
      </c>
      <c r="AB13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3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36" s="22" t="s">
        <v>755</v>
      </c>
      <c r="AE136" s="97">
        <v>45853</v>
      </c>
      <c r="AF136" s="88" t="s">
        <v>796</v>
      </c>
      <c r="AG136" s="22" t="s">
        <v>700</v>
      </c>
      <c r="AH136" s="89">
        <v>45860</v>
      </c>
      <c r="AI136" s="22" t="s">
        <v>700</v>
      </c>
      <c r="AJ136" s="88" t="s">
        <v>836</v>
      </c>
      <c r="AK136" s="89">
        <v>45868</v>
      </c>
      <c r="AL136" s="22"/>
      <c r="AM136" s="22" t="s">
        <v>22</v>
      </c>
      <c r="AN136" s="89"/>
      <c r="AO136" s="22" t="s">
        <v>22</v>
      </c>
      <c r="AP136" s="22"/>
      <c r="AQ136" s="89"/>
      <c r="AR136" s="22"/>
      <c r="AS136" s="22" t="s">
        <v>22</v>
      </c>
      <c r="AT136" s="89"/>
      <c r="AU136" s="22" t="s">
        <v>22</v>
      </c>
      <c r="AV136" s="93"/>
      <c r="AW136" s="89"/>
      <c r="AX136" s="22"/>
      <c r="AY136" s="22" t="s">
        <v>22</v>
      </c>
      <c r="AZ136" s="89"/>
      <c r="BA136" s="22" t="s">
        <v>22</v>
      </c>
      <c r="BB136" s="93"/>
      <c r="BC136" s="89"/>
      <c r="BD136" s="22"/>
      <c r="BE136" s="22" t="s">
        <v>22</v>
      </c>
      <c r="BF136" s="89"/>
      <c r="BG136" s="22" t="s">
        <v>22</v>
      </c>
      <c r="BH136" s="93"/>
      <c r="BI136" s="89"/>
      <c r="BJ136" s="22"/>
      <c r="BK136" s="22" t="s">
        <v>22</v>
      </c>
      <c r="BL136" s="89"/>
      <c r="BM136" s="22" t="s">
        <v>22</v>
      </c>
      <c r="BN136" s="22"/>
      <c r="BO136" s="89"/>
      <c r="BP136" s="22"/>
      <c r="BQ136" s="22" t="s">
        <v>22</v>
      </c>
      <c r="BR136" s="89"/>
      <c r="BS136" s="22" t="s">
        <v>22</v>
      </c>
      <c r="BT136" s="22"/>
      <c r="BU136" s="89"/>
      <c r="BV136" s="22"/>
      <c r="BW136" s="22" t="s">
        <v>22</v>
      </c>
      <c r="BX136" s="89"/>
      <c r="BY136" s="22" t="s">
        <v>22</v>
      </c>
    </row>
    <row r="137" spans="2:77" ht="12.75" x14ac:dyDescent="0.25">
      <c r="B137" s="88" t="str">
        <f>IF(T_SDLog[[#This Row],[BY2]]="UNDER REVIEW",$B$6-T_SDLog[[#This Row],[27]],"---")</f>
        <v>---</v>
      </c>
      <c r="C137" s="88" t="s">
        <v>650</v>
      </c>
      <c r="D137" s="88" t="s">
        <v>245</v>
      </c>
      <c r="E137" s="88" t="s">
        <v>246</v>
      </c>
      <c r="F137" s="88" t="s">
        <v>252</v>
      </c>
      <c r="G137" s="88" t="s">
        <v>644</v>
      </c>
      <c r="H137" s="88">
        <v>1399</v>
      </c>
      <c r="I137" s="88" t="s">
        <v>674</v>
      </c>
      <c r="J137" s="98" t="s">
        <v>163</v>
      </c>
      <c r="K137" s="88" t="s">
        <v>168</v>
      </c>
      <c r="L137" s="143" t="s">
        <v>249</v>
      </c>
      <c r="M137" s="88" t="s">
        <v>703</v>
      </c>
      <c r="N137" s="100" t="s">
        <v>240</v>
      </c>
      <c r="O137" s="88" t="s">
        <v>428</v>
      </c>
      <c r="P137" s="87" t="str">
        <f>CONCATENATE(T_SDLog[[#This Row],[PGN]],"-",T_SDLog[[#This Row],[CN]],"-",T_SDLog[[#This Row],[DIC]],"-",T_SDLog[[#This Row],[LR]],"-",T_SDLog[[#This Row],[SSA]],"-",T_SDLog[[#This Row],[SQN]])</f>
        <v>MTC-23A25-Y204-L000-1399-16001</v>
      </c>
      <c r="Q137" s="140" t="s">
        <v>429</v>
      </c>
      <c r="R137" s="227"/>
      <c r="S137" s="88"/>
      <c r="T13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3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3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3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3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SDS-23A25-Y000-0112-01</v>
      </c>
      <c r="Y13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37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3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SDS-23A25-Y000-0112-00</v>
      </c>
      <c r="AB13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3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37" s="22" t="s">
        <v>755</v>
      </c>
      <c r="AE137" s="97">
        <v>45853</v>
      </c>
      <c r="AF137" s="88" t="s">
        <v>796</v>
      </c>
      <c r="AG137" s="22" t="s">
        <v>700</v>
      </c>
      <c r="AH137" s="89">
        <v>45860</v>
      </c>
      <c r="AI137" s="22" t="s">
        <v>700</v>
      </c>
      <c r="AJ137" s="88" t="s">
        <v>836</v>
      </c>
      <c r="AK137" s="89">
        <v>45868</v>
      </c>
      <c r="AL137" s="22"/>
      <c r="AM137" s="22" t="s">
        <v>22</v>
      </c>
      <c r="AN137" s="89"/>
      <c r="AO137" s="22" t="s">
        <v>22</v>
      </c>
      <c r="AP137" s="22"/>
      <c r="AQ137" s="89"/>
      <c r="AR137" s="22"/>
      <c r="AS137" s="22" t="s">
        <v>22</v>
      </c>
      <c r="AT137" s="89"/>
      <c r="AU137" s="22" t="s">
        <v>22</v>
      </c>
      <c r="AV137" s="93"/>
      <c r="AW137" s="89"/>
      <c r="AX137" s="22"/>
      <c r="AY137" s="22" t="s">
        <v>22</v>
      </c>
      <c r="AZ137" s="89"/>
      <c r="BA137" s="22" t="s">
        <v>22</v>
      </c>
      <c r="BB137" s="93"/>
      <c r="BC137" s="89"/>
      <c r="BD137" s="22"/>
      <c r="BE137" s="22" t="s">
        <v>22</v>
      </c>
      <c r="BF137" s="89"/>
      <c r="BG137" s="22" t="s">
        <v>22</v>
      </c>
      <c r="BH137" s="93"/>
      <c r="BI137" s="89"/>
      <c r="BJ137" s="22"/>
      <c r="BK137" s="22" t="s">
        <v>22</v>
      </c>
      <c r="BL137" s="89"/>
      <c r="BM137" s="22" t="s">
        <v>22</v>
      </c>
      <c r="BN137" s="22"/>
      <c r="BO137" s="89"/>
      <c r="BP137" s="22"/>
      <c r="BQ137" s="22" t="s">
        <v>22</v>
      </c>
      <c r="BR137" s="89"/>
      <c r="BS137" s="22" t="s">
        <v>22</v>
      </c>
      <c r="BT137" s="22"/>
      <c r="BU137" s="89"/>
      <c r="BV137" s="22"/>
      <c r="BW137" s="22" t="s">
        <v>22</v>
      </c>
      <c r="BX137" s="89"/>
      <c r="BY137" s="22" t="s">
        <v>22</v>
      </c>
    </row>
    <row r="138" spans="2:77" ht="12.75" x14ac:dyDescent="0.25">
      <c r="B138" s="88" t="str">
        <f>IF(T_SDLog[[#This Row],[BY2]]="UNDER REVIEW",$B$6-T_SDLog[[#This Row],[27]],"---")</f>
        <v>---</v>
      </c>
      <c r="C138" s="88" t="s">
        <v>650</v>
      </c>
      <c r="D138" s="88" t="s">
        <v>245</v>
      </c>
      <c r="E138" s="88" t="s">
        <v>246</v>
      </c>
      <c r="F138" s="88" t="s">
        <v>252</v>
      </c>
      <c r="G138" s="88" t="s">
        <v>644</v>
      </c>
      <c r="H138" s="88">
        <v>1399</v>
      </c>
      <c r="I138" s="88" t="s">
        <v>675</v>
      </c>
      <c r="J138" s="98" t="s">
        <v>163</v>
      </c>
      <c r="K138" s="88" t="s">
        <v>168</v>
      </c>
      <c r="L138" s="143" t="s">
        <v>249</v>
      </c>
      <c r="M138" s="88" t="s">
        <v>703</v>
      </c>
      <c r="N138" s="100" t="s">
        <v>240</v>
      </c>
      <c r="O138" s="88" t="s">
        <v>430</v>
      </c>
      <c r="P138" s="87" t="str">
        <f>CONCATENATE(T_SDLog[[#This Row],[PGN]],"-",T_SDLog[[#This Row],[CN]],"-",T_SDLog[[#This Row],[DIC]],"-",T_SDLog[[#This Row],[LR]],"-",T_SDLog[[#This Row],[SSA]],"-",T_SDLog[[#This Row],[SQN]])</f>
        <v>MTC-23A25-Y204-L000-1399-17001</v>
      </c>
      <c r="Q138" s="140" t="s">
        <v>431</v>
      </c>
      <c r="R138" s="227"/>
      <c r="S138" s="88"/>
      <c r="T13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3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3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3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3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SDS-23A25-Y000-0112-01</v>
      </c>
      <c r="Y13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38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3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SDS-23A25-Y000-0112-00</v>
      </c>
      <c r="AB13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3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38" s="22" t="s">
        <v>755</v>
      </c>
      <c r="AE138" s="97">
        <v>45853</v>
      </c>
      <c r="AF138" s="88" t="s">
        <v>796</v>
      </c>
      <c r="AG138" s="22" t="s">
        <v>700</v>
      </c>
      <c r="AH138" s="89">
        <v>45860</v>
      </c>
      <c r="AI138" s="22" t="s">
        <v>700</v>
      </c>
      <c r="AJ138" s="88" t="s">
        <v>836</v>
      </c>
      <c r="AK138" s="89">
        <v>45868</v>
      </c>
      <c r="AL138" s="22"/>
      <c r="AM138" s="22" t="s">
        <v>22</v>
      </c>
      <c r="AN138" s="89"/>
      <c r="AO138" s="22" t="s">
        <v>22</v>
      </c>
      <c r="AP138" s="22"/>
      <c r="AQ138" s="89"/>
      <c r="AR138" s="22"/>
      <c r="AS138" s="22" t="s">
        <v>22</v>
      </c>
      <c r="AT138" s="89"/>
      <c r="AU138" s="22" t="s">
        <v>22</v>
      </c>
      <c r="AV138" s="93"/>
      <c r="AW138" s="89"/>
      <c r="AX138" s="22"/>
      <c r="AY138" s="22" t="s">
        <v>22</v>
      </c>
      <c r="AZ138" s="89"/>
      <c r="BA138" s="22" t="s">
        <v>22</v>
      </c>
      <c r="BB138" s="93"/>
      <c r="BC138" s="89"/>
      <c r="BD138" s="22"/>
      <c r="BE138" s="22" t="s">
        <v>22</v>
      </c>
      <c r="BF138" s="89"/>
      <c r="BG138" s="22" t="s">
        <v>22</v>
      </c>
      <c r="BH138" s="93"/>
      <c r="BI138" s="89"/>
      <c r="BJ138" s="22"/>
      <c r="BK138" s="22" t="s">
        <v>22</v>
      </c>
      <c r="BL138" s="89"/>
      <c r="BM138" s="22" t="s">
        <v>22</v>
      </c>
      <c r="BN138" s="22"/>
      <c r="BO138" s="89"/>
      <c r="BP138" s="22"/>
      <c r="BQ138" s="22" t="s">
        <v>22</v>
      </c>
      <c r="BR138" s="89"/>
      <c r="BS138" s="22" t="s">
        <v>22</v>
      </c>
      <c r="BT138" s="22"/>
      <c r="BU138" s="89"/>
      <c r="BV138" s="22"/>
      <c r="BW138" s="22" t="s">
        <v>22</v>
      </c>
      <c r="BX138" s="89"/>
      <c r="BY138" s="22" t="s">
        <v>22</v>
      </c>
    </row>
    <row r="139" spans="2:77" ht="12.75" x14ac:dyDescent="0.25">
      <c r="B139" s="88" t="str">
        <f>IF(T_SDLog[[#This Row],[BY2]]="UNDER REVIEW",$B$6-T_SDLog[[#This Row],[27]],"---")</f>
        <v>---</v>
      </c>
      <c r="C139" s="88" t="s">
        <v>650</v>
      </c>
      <c r="D139" s="88" t="s">
        <v>245</v>
      </c>
      <c r="E139" s="88" t="s">
        <v>246</v>
      </c>
      <c r="F139" s="88" t="s">
        <v>252</v>
      </c>
      <c r="G139" s="88" t="s">
        <v>644</v>
      </c>
      <c r="H139" s="88">
        <v>1399</v>
      </c>
      <c r="I139" s="88" t="s">
        <v>676</v>
      </c>
      <c r="J139" s="98" t="s">
        <v>163</v>
      </c>
      <c r="K139" s="88" t="s">
        <v>168</v>
      </c>
      <c r="L139" s="143" t="s">
        <v>249</v>
      </c>
      <c r="M139" s="88" t="s">
        <v>703</v>
      </c>
      <c r="N139" s="100" t="s">
        <v>240</v>
      </c>
      <c r="O139" s="88" t="s">
        <v>432</v>
      </c>
      <c r="P139" s="87" t="str">
        <f>CONCATENATE(T_SDLog[[#This Row],[PGN]],"-",T_SDLog[[#This Row],[CN]],"-",T_SDLog[[#This Row],[DIC]],"-",T_SDLog[[#This Row],[LR]],"-",T_SDLog[[#This Row],[SSA]],"-",T_SDLog[[#This Row],[SQN]])</f>
        <v>MTC-23A25-Y204-L000-1399-18001</v>
      </c>
      <c r="Q139" s="140" t="s">
        <v>433</v>
      </c>
      <c r="R139" s="227"/>
      <c r="S139" s="88"/>
      <c r="T13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3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3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3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3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SDS-23A25-Y000-0112-01</v>
      </c>
      <c r="Y13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39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3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SDS-23A25-Y000-0112-00</v>
      </c>
      <c r="AB13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3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39" s="22" t="s">
        <v>755</v>
      </c>
      <c r="AE139" s="97">
        <v>45853</v>
      </c>
      <c r="AF139" s="88" t="s">
        <v>796</v>
      </c>
      <c r="AG139" s="22" t="s">
        <v>700</v>
      </c>
      <c r="AH139" s="89">
        <v>45860</v>
      </c>
      <c r="AI139" s="22" t="s">
        <v>700</v>
      </c>
      <c r="AJ139" s="88" t="s">
        <v>836</v>
      </c>
      <c r="AK139" s="89">
        <v>45868</v>
      </c>
      <c r="AL139" s="22"/>
      <c r="AM139" s="22" t="s">
        <v>22</v>
      </c>
      <c r="AN139" s="89"/>
      <c r="AO139" s="22" t="s">
        <v>22</v>
      </c>
      <c r="AP139" s="22"/>
      <c r="AQ139" s="89"/>
      <c r="AR139" s="22"/>
      <c r="AS139" s="22" t="s">
        <v>22</v>
      </c>
      <c r="AT139" s="89"/>
      <c r="AU139" s="22" t="s">
        <v>22</v>
      </c>
      <c r="AV139" s="93"/>
      <c r="AW139" s="89"/>
      <c r="AX139" s="22"/>
      <c r="AY139" s="22" t="s">
        <v>22</v>
      </c>
      <c r="AZ139" s="89"/>
      <c r="BA139" s="22" t="s">
        <v>22</v>
      </c>
      <c r="BB139" s="93"/>
      <c r="BC139" s="89"/>
      <c r="BD139" s="22"/>
      <c r="BE139" s="22" t="s">
        <v>22</v>
      </c>
      <c r="BF139" s="89"/>
      <c r="BG139" s="22" t="s">
        <v>22</v>
      </c>
      <c r="BH139" s="93"/>
      <c r="BI139" s="89"/>
      <c r="BJ139" s="22"/>
      <c r="BK139" s="22" t="s">
        <v>22</v>
      </c>
      <c r="BL139" s="89"/>
      <c r="BM139" s="22" t="s">
        <v>22</v>
      </c>
      <c r="BN139" s="22"/>
      <c r="BO139" s="89"/>
      <c r="BP139" s="22"/>
      <c r="BQ139" s="22" t="s">
        <v>22</v>
      </c>
      <c r="BR139" s="89"/>
      <c r="BS139" s="22" t="s">
        <v>22</v>
      </c>
      <c r="BT139" s="22"/>
      <c r="BU139" s="89"/>
      <c r="BV139" s="22"/>
      <c r="BW139" s="22" t="s">
        <v>22</v>
      </c>
      <c r="BX139" s="89"/>
      <c r="BY139" s="22" t="s">
        <v>22</v>
      </c>
    </row>
    <row r="140" spans="2:77" ht="12.75" x14ac:dyDescent="0.25">
      <c r="B140" s="88" t="str">
        <f>IF(T_SDLog[[#This Row],[BY2]]="UNDER REVIEW",$B$6-T_SDLog[[#This Row],[27]],"---")</f>
        <v>---</v>
      </c>
      <c r="C140" s="88" t="s">
        <v>650</v>
      </c>
      <c r="D140" s="88" t="s">
        <v>245</v>
      </c>
      <c r="E140" s="88" t="s">
        <v>246</v>
      </c>
      <c r="F140" s="88" t="s">
        <v>252</v>
      </c>
      <c r="G140" s="88" t="s">
        <v>645</v>
      </c>
      <c r="H140" s="88">
        <v>1399</v>
      </c>
      <c r="I140" s="88" t="s">
        <v>172</v>
      </c>
      <c r="J140" s="98" t="s">
        <v>163</v>
      </c>
      <c r="K140" s="88" t="s">
        <v>168</v>
      </c>
      <c r="L140" s="143" t="s">
        <v>248</v>
      </c>
      <c r="M140" s="88" t="s">
        <v>703</v>
      </c>
      <c r="N140" s="100" t="s">
        <v>240</v>
      </c>
      <c r="O140" s="88" t="s">
        <v>434</v>
      </c>
      <c r="P140" s="87" t="str">
        <f>CONCATENATE(T_SDLog[[#This Row],[PGN]],"-",T_SDLog[[#This Row],[CN]],"-",T_SDLog[[#This Row],[DIC]],"-",T_SDLog[[#This Row],[LR]],"-",T_SDLog[[#This Row],[SSA]],"-",T_SDLog[[#This Row],[SQN]])</f>
        <v>MTC-23A25-Y204-L001-1399-00001</v>
      </c>
      <c r="Q140" s="140" t="s">
        <v>435</v>
      </c>
      <c r="R140" s="227"/>
      <c r="S140" s="88"/>
      <c r="T14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21</v>
      </c>
      <c r="U14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4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4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14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SDS-23A25-Y000-0004-00</v>
      </c>
      <c r="Y14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4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4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4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4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40" s="22" t="s">
        <v>746</v>
      </c>
      <c r="AE140" s="97">
        <v>45853</v>
      </c>
      <c r="AF140" s="88"/>
      <c r="AG140" s="22" t="s">
        <v>22</v>
      </c>
      <c r="AH140" s="89"/>
      <c r="AI140" s="22" t="s">
        <v>22</v>
      </c>
      <c r="AJ140" s="22"/>
      <c r="AK140" s="89"/>
      <c r="AL140" s="22"/>
      <c r="AM140" s="22" t="s">
        <v>22</v>
      </c>
      <c r="AN140" s="89"/>
      <c r="AO140" s="22" t="s">
        <v>22</v>
      </c>
      <c r="AP140" s="22"/>
      <c r="AQ140" s="89"/>
      <c r="AR140" s="22"/>
      <c r="AS140" s="22" t="s">
        <v>22</v>
      </c>
      <c r="AT140" s="89"/>
      <c r="AU140" s="22" t="s">
        <v>22</v>
      </c>
      <c r="AV140" s="93"/>
      <c r="AW140" s="89"/>
      <c r="AX140" s="22"/>
      <c r="AY140" s="22" t="s">
        <v>22</v>
      </c>
      <c r="AZ140" s="89"/>
      <c r="BA140" s="22" t="s">
        <v>22</v>
      </c>
      <c r="BB140" s="93"/>
      <c r="BC140" s="89"/>
      <c r="BD140" s="22"/>
      <c r="BE140" s="22" t="s">
        <v>22</v>
      </c>
      <c r="BF140" s="89"/>
      <c r="BG140" s="22" t="s">
        <v>22</v>
      </c>
      <c r="BH140" s="93"/>
      <c r="BI140" s="89"/>
      <c r="BJ140" s="22"/>
      <c r="BK140" s="22" t="s">
        <v>22</v>
      </c>
      <c r="BL140" s="89"/>
      <c r="BM140" s="22" t="s">
        <v>22</v>
      </c>
      <c r="BN140" s="22"/>
      <c r="BO140" s="89"/>
      <c r="BP140" s="22"/>
      <c r="BQ140" s="22" t="s">
        <v>22</v>
      </c>
      <c r="BR140" s="89"/>
      <c r="BS140" s="22" t="s">
        <v>22</v>
      </c>
      <c r="BT140" s="22"/>
      <c r="BU140" s="89"/>
      <c r="BV140" s="22"/>
      <c r="BW140" s="22" t="s">
        <v>22</v>
      </c>
      <c r="BX140" s="89"/>
      <c r="BY140" s="22" t="s">
        <v>22</v>
      </c>
    </row>
    <row r="141" spans="2:77" ht="12.75" x14ac:dyDescent="0.25">
      <c r="B141" s="88" t="str">
        <f>IF(T_SDLog[[#This Row],[BY2]]="UNDER REVIEW",$B$6-T_SDLog[[#This Row],[27]],"---")</f>
        <v>---</v>
      </c>
      <c r="C141" s="88" t="s">
        <v>650</v>
      </c>
      <c r="D141" s="88" t="s">
        <v>245</v>
      </c>
      <c r="E141" s="88" t="s">
        <v>246</v>
      </c>
      <c r="F141" s="88" t="s">
        <v>252</v>
      </c>
      <c r="G141" s="88" t="s">
        <v>645</v>
      </c>
      <c r="H141" s="88">
        <v>1399</v>
      </c>
      <c r="I141" s="88" t="s">
        <v>661</v>
      </c>
      <c r="J141" s="98" t="s">
        <v>163</v>
      </c>
      <c r="K141" s="88" t="s">
        <v>168</v>
      </c>
      <c r="L141" s="143" t="s">
        <v>249</v>
      </c>
      <c r="M141" s="88" t="s">
        <v>703</v>
      </c>
      <c r="N141" s="100" t="s">
        <v>240</v>
      </c>
      <c r="O141" s="88" t="s">
        <v>436</v>
      </c>
      <c r="P141" s="87" t="str">
        <f>CONCATENATE(T_SDLog[[#This Row],[PGN]],"-",T_SDLog[[#This Row],[CN]],"-",T_SDLog[[#This Row],[DIC]],"-",T_SDLog[[#This Row],[LR]],"-",T_SDLog[[#This Row],[SSA]],"-",T_SDLog[[#This Row],[SQN]])</f>
        <v>MTC-23A25-Y204-L001-1399-05001</v>
      </c>
      <c r="Q141" s="140" t="s">
        <v>733</v>
      </c>
      <c r="R141" s="227"/>
      <c r="S141" s="88"/>
      <c r="T14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21</v>
      </c>
      <c r="U14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4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4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14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SDS-23A25-Y000-0004-00</v>
      </c>
      <c r="Y14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4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4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4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4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41" s="22" t="s">
        <v>746</v>
      </c>
      <c r="AE141" s="97">
        <v>45853</v>
      </c>
      <c r="AF141" s="88"/>
      <c r="AG141" s="22" t="s">
        <v>22</v>
      </c>
      <c r="AH141" s="89"/>
      <c r="AI141" s="22" t="s">
        <v>22</v>
      </c>
      <c r="AJ141" s="22"/>
      <c r="AK141" s="89"/>
      <c r="AL141" s="22"/>
      <c r="AM141" s="22" t="s">
        <v>22</v>
      </c>
      <c r="AN141" s="89"/>
      <c r="AO141" s="22" t="s">
        <v>22</v>
      </c>
      <c r="AP141" s="22"/>
      <c r="AQ141" s="89"/>
      <c r="AR141" s="22"/>
      <c r="AS141" s="22" t="s">
        <v>22</v>
      </c>
      <c r="AT141" s="89"/>
      <c r="AU141" s="22" t="s">
        <v>22</v>
      </c>
      <c r="AV141" s="93"/>
      <c r="AW141" s="89"/>
      <c r="AX141" s="22"/>
      <c r="AY141" s="22" t="s">
        <v>22</v>
      </c>
      <c r="AZ141" s="89"/>
      <c r="BA141" s="22" t="s">
        <v>22</v>
      </c>
      <c r="BB141" s="93"/>
      <c r="BC141" s="89"/>
      <c r="BD141" s="22"/>
      <c r="BE141" s="22" t="s">
        <v>22</v>
      </c>
      <c r="BF141" s="89"/>
      <c r="BG141" s="22" t="s">
        <v>22</v>
      </c>
      <c r="BH141" s="93"/>
      <c r="BI141" s="89"/>
      <c r="BJ141" s="22"/>
      <c r="BK141" s="22" t="s">
        <v>22</v>
      </c>
      <c r="BL141" s="89"/>
      <c r="BM141" s="22" t="s">
        <v>22</v>
      </c>
      <c r="BN141" s="22"/>
      <c r="BO141" s="89"/>
      <c r="BP141" s="22"/>
      <c r="BQ141" s="22" t="s">
        <v>22</v>
      </c>
      <c r="BR141" s="89"/>
      <c r="BS141" s="22" t="s">
        <v>22</v>
      </c>
      <c r="BT141" s="22"/>
      <c r="BU141" s="89"/>
      <c r="BV141" s="22"/>
      <c r="BW141" s="22" t="s">
        <v>22</v>
      </c>
      <c r="BX141" s="89"/>
      <c r="BY141" s="22" t="s">
        <v>22</v>
      </c>
    </row>
    <row r="142" spans="2:77" ht="12.75" x14ac:dyDescent="0.25">
      <c r="B142" s="88" t="str">
        <f>IF(T_SDLog[[#This Row],[BY2]]="UNDER REVIEW",$B$6-T_SDLog[[#This Row],[27]],"---")</f>
        <v>---</v>
      </c>
      <c r="C142" s="88" t="s">
        <v>650</v>
      </c>
      <c r="D142" s="88" t="s">
        <v>245</v>
      </c>
      <c r="E142" s="88" t="s">
        <v>246</v>
      </c>
      <c r="F142" s="88" t="s">
        <v>252</v>
      </c>
      <c r="G142" s="88" t="s">
        <v>645</v>
      </c>
      <c r="H142" s="88">
        <v>1399</v>
      </c>
      <c r="I142" s="94" t="s">
        <v>662</v>
      </c>
      <c r="J142" s="98" t="s">
        <v>163</v>
      </c>
      <c r="K142" s="88" t="s">
        <v>168</v>
      </c>
      <c r="L142" s="143" t="s">
        <v>249</v>
      </c>
      <c r="M142" s="88" t="s">
        <v>703</v>
      </c>
      <c r="N142" s="100" t="s">
        <v>240</v>
      </c>
      <c r="O142" s="221"/>
      <c r="P142" s="87" t="str">
        <f>CONCATENATE(T_SDLog[[#This Row],[PGN]],"-",T_SDLog[[#This Row],[CN]],"-",T_SDLog[[#This Row],[DIC]],"-",T_SDLog[[#This Row],[LR]],"-",T_SDLog[[#This Row],[SSA]],"-",T_SDLog[[#This Row],[SQN]])</f>
        <v>MTC-23A25-Y204-L001-1399-06001</v>
      </c>
      <c r="Q142" s="140" t="s">
        <v>734</v>
      </c>
      <c r="R142" s="227"/>
      <c r="S142" s="218"/>
      <c r="T14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21</v>
      </c>
      <c r="U14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4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4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14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SDS-23A25-Y000-0004-00</v>
      </c>
      <c r="Y14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4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4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4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4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42" s="22" t="s">
        <v>746</v>
      </c>
      <c r="AE142" s="97">
        <v>45853</v>
      </c>
      <c r="AF142" s="88"/>
      <c r="AG142" s="22" t="s">
        <v>22</v>
      </c>
      <c r="AH142" s="89"/>
      <c r="AI142" s="22" t="s">
        <v>22</v>
      </c>
      <c r="AJ142" s="22"/>
      <c r="AK142" s="89"/>
      <c r="AL142" s="22"/>
      <c r="AM142" s="22" t="s">
        <v>22</v>
      </c>
      <c r="AN142" s="89"/>
      <c r="AO142" s="22" t="s">
        <v>22</v>
      </c>
      <c r="AP142" s="22"/>
      <c r="AQ142" s="89"/>
      <c r="AR142" s="22"/>
      <c r="AS142" s="22" t="s">
        <v>22</v>
      </c>
      <c r="AT142" s="89"/>
      <c r="AU142" s="22" t="s">
        <v>22</v>
      </c>
      <c r="AV142" s="93"/>
      <c r="AW142" s="89"/>
      <c r="AX142" s="22"/>
      <c r="AY142" s="22" t="s">
        <v>22</v>
      </c>
      <c r="AZ142" s="89"/>
      <c r="BA142" s="22" t="s">
        <v>22</v>
      </c>
      <c r="BB142" s="93"/>
      <c r="BC142" s="89"/>
      <c r="BD142" s="22"/>
      <c r="BE142" s="22" t="s">
        <v>22</v>
      </c>
      <c r="BF142" s="89"/>
      <c r="BG142" s="22" t="s">
        <v>22</v>
      </c>
      <c r="BH142" s="93"/>
      <c r="BI142" s="89"/>
      <c r="BJ142" s="22"/>
      <c r="BK142" s="22" t="s">
        <v>22</v>
      </c>
      <c r="BL142" s="89"/>
      <c r="BM142" s="22" t="s">
        <v>22</v>
      </c>
      <c r="BN142" s="22"/>
      <c r="BO142" s="89"/>
      <c r="BP142" s="22"/>
      <c r="BQ142" s="22" t="s">
        <v>22</v>
      </c>
      <c r="BR142" s="89"/>
      <c r="BS142" s="22" t="s">
        <v>22</v>
      </c>
      <c r="BT142" s="22"/>
      <c r="BU142" s="89"/>
      <c r="BV142" s="22"/>
      <c r="BW142" s="22" t="s">
        <v>22</v>
      </c>
      <c r="BX142" s="89"/>
      <c r="BY142" s="22" t="s">
        <v>22</v>
      </c>
    </row>
    <row r="143" spans="2:77" ht="12.75" x14ac:dyDescent="0.25">
      <c r="B143" s="88" t="str">
        <f>IF(T_SDLog[[#This Row],[BY2]]="UNDER REVIEW",$B$6-T_SDLog[[#This Row],[27]],"---")</f>
        <v>---</v>
      </c>
      <c r="C143" s="88" t="s">
        <v>650</v>
      </c>
      <c r="D143" s="88" t="s">
        <v>245</v>
      </c>
      <c r="E143" s="88" t="s">
        <v>246</v>
      </c>
      <c r="F143" s="88" t="s">
        <v>252</v>
      </c>
      <c r="G143" s="88" t="s">
        <v>646</v>
      </c>
      <c r="H143" s="88">
        <v>1399</v>
      </c>
      <c r="I143" s="88" t="s">
        <v>172</v>
      </c>
      <c r="J143" s="98" t="s">
        <v>163</v>
      </c>
      <c r="K143" s="88" t="s">
        <v>168</v>
      </c>
      <c r="L143" s="143" t="s">
        <v>248</v>
      </c>
      <c r="M143" s="88" t="s">
        <v>703</v>
      </c>
      <c r="N143" s="100" t="s">
        <v>240</v>
      </c>
      <c r="O143" s="88" t="s">
        <v>437</v>
      </c>
      <c r="P143" s="87" t="str">
        <f>CONCATENATE(T_SDLog[[#This Row],[PGN]],"-",T_SDLog[[#This Row],[CN]],"-",T_SDLog[[#This Row],[DIC]],"-",T_SDLog[[#This Row],[LR]],"-",T_SDLog[[#This Row],[SSA]],"-",T_SDLog[[#This Row],[SQN]])</f>
        <v>MTC-23A25-Y204-L002-1399-00001</v>
      </c>
      <c r="Q143" s="140" t="s">
        <v>438</v>
      </c>
      <c r="R143" s="227"/>
      <c r="S143" s="88"/>
      <c r="T14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4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4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4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4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SDS-23A25-Y000-0107-01</v>
      </c>
      <c r="Y14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43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4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SDS-23A25-Y000-0107-00</v>
      </c>
      <c r="AB14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4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43" s="22" t="s">
        <v>747</v>
      </c>
      <c r="AE143" s="97">
        <v>45853</v>
      </c>
      <c r="AF143" s="22" t="s">
        <v>794</v>
      </c>
      <c r="AG143" s="22" t="s">
        <v>700</v>
      </c>
      <c r="AH143" s="89">
        <v>45860</v>
      </c>
      <c r="AI143" s="22" t="s">
        <v>700</v>
      </c>
      <c r="AJ143" s="22" t="s">
        <v>831</v>
      </c>
      <c r="AK143" s="89">
        <v>45868</v>
      </c>
      <c r="AL143" s="22"/>
      <c r="AM143" s="22" t="s">
        <v>22</v>
      </c>
      <c r="AN143" s="89"/>
      <c r="AO143" s="22" t="s">
        <v>22</v>
      </c>
      <c r="AP143" s="22"/>
      <c r="AQ143" s="89"/>
      <c r="AR143" s="22"/>
      <c r="AS143" s="22" t="s">
        <v>22</v>
      </c>
      <c r="AT143" s="89"/>
      <c r="AU143" s="22" t="s">
        <v>22</v>
      </c>
      <c r="AV143" s="93"/>
      <c r="AW143" s="89"/>
      <c r="AX143" s="22"/>
      <c r="AY143" s="22" t="s">
        <v>22</v>
      </c>
      <c r="AZ143" s="89"/>
      <c r="BA143" s="22" t="s">
        <v>22</v>
      </c>
      <c r="BB143" s="93"/>
      <c r="BC143" s="89"/>
      <c r="BD143" s="22"/>
      <c r="BE143" s="22" t="s">
        <v>22</v>
      </c>
      <c r="BF143" s="89"/>
      <c r="BG143" s="22" t="s">
        <v>22</v>
      </c>
      <c r="BH143" s="93"/>
      <c r="BI143" s="89"/>
      <c r="BJ143" s="22"/>
      <c r="BK143" s="22" t="s">
        <v>22</v>
      </c>
      <c r="BL143" s="89"/>
      <c r="BM143" s="22" t="s">
        <v>22</v>
      </c>
      <c r="BN143" s="22"/>
      <c r="BO143" s="89"/>
      <c r="BP143" s="22"/>
      <c r="BQ143" s="22" t="s">
        <v>22</v>
      </c>
      <c r="BR143" s="89"/>
      <c r="BS143" s="22" t="s">
        <v>22</v>
      </c>
      <c r="BT143" s="22"/>
      <c r="BU143" s="89"/>
      <c r="BV143" s="22"/>
      <c r="BW143" s="22" t="s">
        <v>22</v>
      </c>
      <c r="BX143" s="89"/>
      <c r="BY143" s="22" t="s">
        <v>22</v>
      </c>
    </row>
    <row r="144" spans="2:77" ht="12.75" x14ac:dyDescent="0.25">
      <c r="B144" s="88" t="str">
        <f>IF(T_SDLog[[#This Row],[BY2]]="UNDER REVIEW",$B$6-T_SDLog[[#This Row],[27]],"---")</f>
        <v>---</v>
      </c>
      <c r="C144" s="88" t="s">
        <v>650</v>
      </c>
      <c r="D144" s="88" t="s">
        <v>245</v>
      </c>
      <c r="E144" s="88" t="s">
        <v>246</v>
      </c>
      <c r="F144" s="88" t="s">
        <v>252</v>
      </c>
      <c r="G144" s="88" t="s">
        <v>646</v>
      </c>
      <c r="H144" s="88">
        <v>1399</v>
      </c>
      <c r="I144" s="88" t="s">
        <v>659</v>
      </c>
      <c r="J144" s="98" t="s">
        <v>163</v>
      </c>
      <c r="K144" s="88" t="s">
        <v>168</v>
      </c>
      <c r="L144" s="143" t="s">
        <v>249</v>
      </c>
      <c r="M144" s="88" t="s">
        <v>703</v>
      </c>
      <c r="N144" s="100" t="s">
        <v>240</v>
      </c>
      <c r="O144" s="88" t="s">
        <v>439</v>
      </c>
      <c r="P144" s="87" t="str">
        <f>CONCATENATE(T_SDLog[[#This Row],[PGN]],"-",T_SDLog[[#This Row],[CN]],"-",T_SDLog[[#This Row],[DIC]],"-",T_SDLog[[#This Row],[LR]],"-",T_SDLog[[#This Row],[SSA]],"-",T_SDLog[[#This Row],[SQN]])</f>
        <v>MTC-23A25-Y204-L002-1399-03001</v>
      </c>
      <c r="Q144" s="140" t="s">
        <v>440</v>
      </c>
      <c r="R144" s="227">
        <v>45883</v>
      </c>
      <c r="S144" s="88"/>
      <c r="T14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4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4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4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4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SDS-23A25-Y000-0107-01</v>
      </c>
      <c r="Y14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44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4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SDS-23A25-Y000-0107-00</v>
      </c>
      <c r="AB14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4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44" s="22" t="s">
        <v>747</v>
      </c>
      <c r="AE144" s="97">
        <v>45853</v>
      </c>
      <c r="AF144" s="22" t="s">
        <v>794</v>
      </c>
      <c r="AG144" s="22" t="s">
        <v>700</v>
      </c>
      <c r="AH144" s="89">
        <v>45860</v>
      </c>
      <c r="AI144" s="22" t="s">
        <v>700</v>
      </c>
      <c r="AJ144" s="22" t="s">
        <v>831</v>
      </c>
      <c r="AK144" s="89">
        <v>45868</v>
      </c>
      <c r="AL144" s="22"/>
      <c r="AM144" s="22" t="s">
        <v>22</v>
      </c>
      <c r="AN144" s="89"/>
      <c r="AO144" s="22" t="s">
        <v>22</v>
      </c>
      <c r="AP144" s="22"/>
      <c r="AQ144" s="89"/>
      <c r="AR144" s="22"/>
      <c r="AS144" s="22" t="s">
        <v>22</v>
      </c>
      <c r="AT144" s="89"/>
      <c r="AU144" s="22" t="s">
        <v>22</v>
      </c>
      <c r="AV144" s="93"/>
      <c r="AW144" s="89"/>
      <c r="AX144" s="22"/>
      <c r="AY144" s="22" t="s">
        <v>22</v>
      </c>
      <c r="AZ144" s="89"/>
      <c r="BA144" s="22" t="s">
        <v>22</v>
      </c>
      <c r="BB144" s="93"/>
      <c r="BC144" s="89"/>
      <c r="BD144" s="22"/>
      <c r="BE144" s="22" t="s">
        <v>22</v>
      </c>
      <c r="BF144" s="89"/>
      <c r="BG144" s="22" t="s">
        <v>22</v>
      </c>
      <c r="BH144" s="93"/>
      <c r="BI144" s="89"/>
      <c r="BJ144" s="22"/>
      <c r="BK144" s="22" t="s">
        <v>22</v>
      </c>
      <c r="BL144" s="89"/>
      <c r="BM144" s="22" t="s">
        <v>22</v>
      </c>
      <c r="BN144" s="22"/>
      <c r="BO144" s="89"/>
      <c r="BP144" s="22"/>
      <c r="BQ144" s="22" t="s">
        <v>22</v>
      </c>
      <c r="BR144" s="89"/>
      <c r="BS144" s="22" t="s">
        <v>22</v>
      </c>
      <c r="BT144" s="22"/>
      <c r="BU144" s="89"/>
      <c r="BV144" s="22"/>
      <c r="BW144" s="22" t="s">
        <v>22</v>
      </c>
      <c r="BX144" s="89"/>
      <c r="BY144" s="22" t="s">
        <v>22</v>
      </c>
    </row>
    <row r="145" spans="2:77" ht="12.75" x14ac:dyDescent="0.25">
      <c r="B145" s="88" t="str">
        <f>IF(T_SDLog[[#This Row],[BY2]]="UNDER REVIEW",$B$6-T_SDLog[[#This Row],[27]],"---")</f>
        <v>---</v>
      </c>
      <c r="C145" s="88" t="s">
        <v>650</v>
      </c>
      <c r="D145" s="88" t="s">
        <v>245</v>
      </c>
      <c r="E145" s="88" t="s">
        <v>246</v>
      </c>
      <c r="F145" s="88" t="s">
        <v>252</v>
      </c>
      <c r="G145" s="88" t="s">
        <v>646</v>
      </c>
      <c r="H145" s="88">
        <v>1399</v>
      </c>
      <c r="I145" s="88" t="s">
        <v>660</v>
      </c>
      <c r="J145" s="98" t="s">
        <v>163</v>
      </c>
      <c r="K145" s="88" t="s">
        <v>168</v>
      </c>
      <c r="L145" s="143" t="s">
        <v>249</v>
      </c>
      <c r="M145" s="88" t="s">
        <v>703</v>
      </c>
      <c r="N145" s="100" t="s">
        <v>240</v>
      </c>
      <c r="O145" s="88" t="s">
        <v>441</v>
      </c>
      <c r="P145" s="87" t="str">
        <f>CONCATENATE(T_SDLog[[#This Row],[PGN]],"-",T_SDLog[[#This Row],[CN]],"-",T_SDLog[[#This Row],[DIC]],"-",T_SDLog[[#This Row],[LR]],"-",T_SDLog[[#This Row],[SSA]],"-",T_SDLog[[#This Row],[SQN]])</f>
        <v>MTC-23A25-Y204-L002-1399-04001</v>
      </c>
      <c r="Q145" s="140" t="s">
        <v>442</v>
      </c>
      <c r="R145" s="227">
        <v>45883</v>
      </c>
      <c r="S145" s="88"/>
      <c r="T14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4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4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4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4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SDS-23A25-Y000-0107-01</v>
      </c>
      <c r="Y14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45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4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SDS-23A25-Y000-0107-00</v>
      </c>
      <c r="AB14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4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45" s="22" t="s">
        <v>747</v>
      </c>
      <c r="AE145" s="97">
        <v>45853</v>
      </c>
      <c r="AF145" s="22" t="s">
        <v>794</v>
      </c>
      <c r="AG145" s="22" t="s">
        <v>700</v>
      </c>
      <c r="AH145" s="89">
        <v>45860</v>
      </c>
      <c r="AI145" s="22" t="s">
        <v>700</v>
      </c>
      <c r="AJ145" s="22" t="s">
        <v>831</v>
      </c>
      <c r="AK145" s="89">
        <v>45868</v>
      </c>
      <c r="AL145" s="22"/>
      <c r="AM145" s="22" t="s">
        <v>22</v>
      </c>
      <c r="AN145" s="89"/>
      <c r="AO145" s="22" t="s">
        <v>22</v>
      </c>
      <c r="AP145" s="22"/>
      <c r="AQ145" s="89"/>
      <c r="AR145" s="22"/>
      <c r="AS145" s="22" t="s">
        <v>22</v>
      </c>
      <c r="AT145" s="89"/>
      <c r="AU145" s="22" t="s">
        <v>22</v>
      </c>
      <c r="AV145" s="93"/>
      <c r="AW145" s="89"/>
      <c r="AX145" s="22"/>
      <c r="AY145" s="22" t="s">
        <v>22</v>
      </c>
      <c r="AZ145" s="89"/>
      <c r="BA145" s="22" t="s">
        <v>22</v>
      </c>
      <c r="BB145" s="93"/>
      <c r="BC145" s="89"/>
      <c r="BD145" s="22"/>
      <c r="BE145" s="22" t="s">
        <v>22</v>
      </c>
      <c r="BF145" s="89"/>
      <c r="BG145" s="22" t="s">
        <v>22</v>
      </c>
      <c r="BH145" s="93"/>
      <c r="BI145" s="89"/>
      <c r="BJ145" s="22"/>
      <c r="BK145" s="22" t="s">
        <v>22</v>
      </c>
      <c r="BL145" s="89"/>
      <c r="BM145" s="22" t="s">
        <v>22</v>
      </c>
      <c r="BN145" s="22"/>
      <c r="BO145" s="89"/>
      <c r="BP145" s="22"/>
      <c r="BQ145" s="22" t="s">
        <v>22</v>
      </c>
      <c r="BR145" s="89"/>
      <c r="BS145" s="22" t="s">
        <v>22</v>
      </c>
      <c r="BT145" s="22"/>
      <c r="BU145" s="89"/>
      <c r="BV145" s="22"/>
      <c r="BW145" s="22" t="s">
        <v>22</v>
      </c>
      <c r="BX145" s="89"/>
      <c r="BY145" s="22" t="s">
        <v>22</v>
      </c>
    </row>
    <row r="146" spans="2:77" ht="12.75" x14ac:dyDescent="0.25">
      <c r="B146" s="88" t="str">
        <f>IF(T_SDLog[[#This Row],[BY2]]="UNDER REVIEW",$B$6-T_SDLog[[#This Row],[27]],"---")</f>
        <v>---</v>
      </c>
      <c r="C146" s="88" t="s">
        <v>650</v>
      </c>
      <c r="D146" s="88" t="s">
        <v>245</v>
      </c>
      <c r="E146" s="88" t="s">
        <v>246</v>
      </c>
      <c r="F146" s="88" t="s">
        <v>252</v>
      </c>
      <c r="G146" s="88" t="s">
        <v>646</v>
      </c>
      <c r="H146" s="88">
        <v>1399</v>
      </c>
      <c r="I146" s="88" t="s">
        <v>661</v>
      </c>
      <c r="J146" s="98" t="s">
        <v>163</v>
      </c>
      <c r="K146" s="88" t="s">
        <v>168</v>
      </c>
      <c r="L146" s="143" t="s">
        <v>249</v>
      </c>
      <c r="M146" s="88" t="s">
        <v>703</v>
      </c>
      <c r="N146" s="100" t="s">
        <v>240</v>
      </c>
      <c r="O146" s="88" t="s">
        <v>443</v>
      </c>
      <c r="P146" s="87" t="str">
        <f>CONCATENATE(T_SDLog[[#This Row],[PGN]],"-",T_SDLog[[#This Row],[CN]],"-",T_SDLog[[#This Row],[DIC]],"-",T_SDLog[[#This Row],[LR]],"-",T_SDLog[[#This Row],[SSA]],"-",T_SDLog[[#This Row],[SQN]])</f>
        <v>MTC-23A25-Y204-L002-1399-05001</v>
      </c>
      <c r="Q146" s="140" t="s">
        <v>444</v>
      </c>
      <c r="R146" s="227">
        <v>45883</v>
      </c>
      <c r="S146" s="88"/>
      <c r="T14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4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4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4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4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SDS-23A25-Y000-0107-01</v>
      </c>
      <c r="Y14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46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4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SDS-23A25-Y000-0107-00</v>
      </c>
      <c r="AB14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4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46" s="22" t="s">
        <v>747</v>
      </c>
      <c r="AE146" s="97">
        <v>45853</v>
      </c>
      <c r="AF146" s="22" t="s">
        <v>794</v>
      </c>
      <c r="AG146" s="22" t="s">
        <v>700</v>
      </c>
      <c r="AH146" s="89">
        <v>45860</v>
      </c>
      <c r="AI146" s="22" t="s">
        <v>700</v>
      </c>
      <c r="AJ146" s="22" t="s">
        <v>831</v>
      </c>
      <c r="AK146" s="89">
        <v>45868</v>
      </c>
      <c r="AL146" s="22"/>
      <c r="AM146" s="22" t="s">
        <v>22</v>
      </c>
      <c r="AN146" s="89"/>
      <c r="AO146" s="22" t="s">
        <v>22</v>
      </c>
      <c r="AP146" s="22"/>
      <c r="AQ146" s="89"/>
      <c r="AR146" s="22"/>
      <c r="AS146" s="22" t="s">
        <v>22</v>
      </c>
      <c r="AT146" s="89"/>
      <c r="AU146" s="22" t="s">
        <v>22</v>
      </c>
      <c r="AV146" s="93"/>
      <c r="AW146" s="89"/>
      <c r="AX146" s="22"/>
      <c r="AY146" s="22" t="s">
        <v>22</v>
      </c>
      <c r="AZ146" s="89"/>
      <c r="BA146" s="22" t="s">
        <v>22</v>
      </c>
      <c r="BB146" s="93"/>
      <c r="BC146" s="89"/>
      <c r="BD146" s="22"/>
      <c r="BE146" s="22" t="s">
        <v>22</v>
      </c>
      <c r="BF146" s="89"/>
      <c r="BG146" s="22" t="s">
        <v>22</v>
      </c>
      <c r="BH146" s="93"/>
      <c r="BI146" s="89"/>
      <c r="BJ146" s="22"/>
      <c r="BK146" s="22" t="s">
        <v>22</v>
      </c>
      <c r="BL146" s="89"/>
      <c r="BM146" s="22" t="s">
        <v>22</v>
      </c>
      <c r="BN146" s="22"/>
      <c r="BO146" s="89"/>
      <c r="BP146" s="22"/>
      <c r="BQ146" s="22" t="s">
        <v>22</v>
      </c>
      <c r="BR146" s="89"/>
      <c r="BS146" s="22" t="s">
        <v>22</v>
      </c>
      <c r="BT146" s="22"/>
      <c r="BU146" s="89"/>
      <c r="BV146" s="22"/>
      <c r="BW146" s="22" t="s">
        <v>22</v>
      </c>
      <c r="BX146" s="89"/>
      <c r="BY146" s="22" t="s">
        <v>22</v>
      </c>
    </row>
    <row r="147" spans="2:77" ht="12.75" x14ac:dyDescent="0.25">
      <c r="B147" s="88" t="str">
        <f>IF(T_SDLog[[#This Row],[BY2]]="UNDER REVIEW",$B$6-T_SDLog[[#This Row],[27]],"---")</f>
        <v>---</v>
      </c>
      <c r="C147" s="88" t="s">
        <v>650</v>
      </c>
      <c r="D147" s="88" t="s">
        <v>245</v>
      </c>
      <c r="E147" s="88" t="s">
        <v>246</v>
      </c>
      <c r="F147" s="88" t="s">
        <v>252</v>
      </c>
      <c r="G147" s="88" t="s">
        <v>646</v>
      </c>
      <c r="H147" s="88">
        <v>1399</v>
      </c>
      <c r="I147" s="88" t="s">
        <v>662</v>
      </c>
      <c r="J147" s="98" t="s">
        <v>163</v>
      </c>
      <c r="K147" s="88" t="s">
        <v>168</v>
      </c>
      <c r="L147" s="143" t="s">
        <v>249</v>
      </c>
      <c r="M147" s="88" t="s">
        <v>703</v>
      </c>
      <c r="N147" s="100" t="s">
        <v>240</v>
      </c>
      <c r="O147" s="88" t="s">
        <v>445</v>
      </c>
      <c r="P147" s="87" t="str">
        <f>CONCATENATE(T_SDLog[[#This Row],[PGN]],"-",T_SDLog[[#This Row],[CN]],"-",T_SDLog[[#This Row],[DIC]],"-",T_SDLog[[#This Row],[LR]],"-",T_SDLog[[#This Row],[SSA]],"-",T_SDLog[[#This Row],[SQN]])</f>
        <v>MTC-23A25-Y204-L002-1399-06001</v>
      </c>
      <c r="Q147" s="140" t="s">
        <v>446</v>
      </c>
      <c r="R147" s="227">
        <v>45883</v>
      </c>
      <c r="S147" s="88"/>
      <c r="T14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4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4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4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4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SDS-23A25-Y000-0107-01</v>
      </c>
      <c r="Y14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47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4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SDS-23A25-Y000-0107-00</v>
      </c>
      <c r="AB14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4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47" s="22" t="s">
        <v>747</v>
      </c>
      <c r="AE147" s="97">
        <v>45853</v>
      </c>
      <c r="AF147" s="22" t="s">
        <v>794</v>
      </c>
      <c r="AG147" s="22" t="s">
        <v>700</v>
      </c>
      <c r="AH147" s="89">
        <v>45860</v>
      </c>
      <c r="AI147" s="22" t="s">
        <v>700</v>
      </c>
      <c r="AJ147" s="22" t="s">
        <v>831</v>
      </c>
      <c r="AK147" s="89">
        <v>45868</v>
      </c>
      <c r="AL147" s="22"/>
      <c r="AM147" s="22" t="s">
        <v>22</v>
      </c>
      <c r="AN147" s="89"/>
      <c r="AO147" s="22" t="s">
        <v>22</v>
      </c>
      <c r="AP147" s="22"/>
      <c r="AQ147" s="89"/>
      <c r="AR147" s="22"/>
      <c r="AS147" s="22" t="s">
        <v>22</v>
      </c>
      <c r="AT147" s="89"/>
      <c r="AU147" s="22" t="s">
        <v>22</v>
      </c>
      <c r="AV147" s="93"/>
      <c r="AW147" s="89"/>
      <c r="AX147" s="22"/>
      <c r="AY147" s="22" t="s">
        <v>22</v>
      </c>
      <c r="AZ147" s="89"/>
      <c r="BA147" s="22" t="s">
        <v>22</v>
      </c>
      <c r="BB147" s="93"/>
      <c r="BC147" s="89"/>
      <c r="BD147" s="22"/>
      <c r="BE147" s="22" t="s">
        <v>22</v>
      </c>
      <c r="BF147" s="89"/>
      <c r="BG147" s="22" t="s">
        <v>22</v>
      </c>
      <c r="BH147" s="93"/>
      <c r="BI147" s="89"/>
      <c r="BJ147" s="22"/>
      <c r="BK147" s="22" t="s">
        <v>22</v>
      </c>
      <c r="BL147" s="89"/>
      <c r="BM147" s="22" t="s">
        <v>22</v>
      </c>
      <c r="BN147" s="22"/>
      <c r="BO147" s="89"/>
      <c r="BP147" s="22"/>
      <c r="BQ147" s="22" t="s">
        <v>22</v>
      </c>
      <c r="BR147" s="89"/>
      <c r="BS147" s="22" t="s">
        <v>22</v>
      </c>
      <c r="BT147" s="22"/>
      <c r="BU147" s="89"/>
      <c r="BV147" s="22"/>
      <c r="BW147" s="22" t="s">
        <v>22</v>
      </c>
      <c r="BX147" s="89"/>
      <c r="BY147" s="22" t="s">
        <v>22</v>
      </c>
    </row>
    <row r="148" spans="2:77" ht="12.75" x14ac:dyDescent="0.25">
      <c r="B148" s="88" t="str">
        <f>IF(T_SDLog[[#This Row],[BY2]]="UNDER REVIEW",$B$6-T_SDLog[[#This Row],[27]],"---")</f>
        <v>---</v>
      </c>
      <c r="C148" s="88" t="s">
        <v>650</v>
      </c>
      <c r="D148" s="88" t="s">
        <v>245</v>
      </c>
      <c r="E148" s="88" t="s">
        <v>246</v>
      </c>
      <c r="F148" s="88" t="s">
        <v>253</v>
      </c>
      <c r="G148" s="88" t="s">
        <v>644</v>
      </c>
      <c r="H148" s="88">
        <v>1399</v>
      </c>
      <c r="I148" s="88" t="s">
        <v>172</v>
      </c>
      <c r="J148" s="98" t="s">
        <v>163</v>
      </c>
      <c r="K148" s="88" t="s">
        <v>168</v>
      </c>
      <c r="L148" s="143" t="s">
        <v>248</v>
      </c>
      <c r="M148" s="88" t="s">
        <v>703</v>
      </c>
      <c r="N148" s="100" t="s">
        <v>241</v>
      </c>
      <c r="O148" s="88" t="s">
        <v>396</v>
      </c>
      <c r="P148" s="87" t="str">
        <f>CONCATENATE(T_SDLog[[#This Row],[PGN]],"-",T_SDLog[[#This Row],[CN]],"-",T_SDLog[[#This Row],[DIC]],"-",T_SDLog[[#This Row],[LR]],"-",T_SDLog[[#This Row],[SSA]],"-",T_SDLog[[#This Row],[SQN]])</f>
        <v>MTC-23A25-Y211-L000-1399-00001</v>
      </c>
      <c r="Q148" s="140" t="s">
        <v>447</v>
      </c>
      <c r="R148" s="227">
        <v>45883</v>
      </c>
      <c r="S148" s="88"/>
      <c r="T14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4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4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4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4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SDS-23A25-Y000-0108-01</v>
      </c>
      <c r="Y14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48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4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SDS-23A25-Y000-0108-00</v>
      </c>
      <c r="AB14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4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48" s="22" t="s">
        <v>748</v>
      </c>
      <c r="AE148" s="97">
        <v>45853</v>
      </c>
      <c r="AF148" s="88" t="s">
        <v>804</v>
      </c>
      <c r="AG148" s="22" t="s">
        <v>700</v>
      </c>
      <c r="AH148" s="89">
        <v>45861</v>
      </c>
      <c r="AI148" s="22" t="s">
        <v>700</v>
      </c>
      <c r="AJ148" s="88" t="s">
        <v>832</v>
      </c>
      <c r="AK148" s="89">
        <v>45868</v>
      </c>
      <c r="AL148" s="22"/>
      <c r="AM148" s="22" t="s">
        <v>22</v>
      </c>
      <c r="AN148" s="89"/>
      <c r="AO148" s="22" t="s">
        <v>22</v>
      </c>
      <c r="AP148" s="22"/>
      <c r="AQ148" s="89"/>
      <c r="AR148" s="22"/>
      <c r="AS148" s="22" t="s">
        <v>22</v>
      </c>
      <c r="AT148" s="89"/>
      <c r="AU148" s="22" t="s">
        <v>22</v>
      </c>
      <c r="AV148" s="93"/>
      <c r="AW148" s="89"/>
      <c r="AX148" s="22"/>
      <c r="AY148" s="22" t="s">
        <v>22</v>
      </c>
      <c r="AZ148" s="89"/>
      <c r="BA148" s="22" t="s">
        <v>22</v>
      </c>
      <c r="BB148" s="93"/>
      <c r="BC148" s="89"/>
      <c r="BD148" s="22"/>
      <c r="BE148" s="22" t="s">
        <v>22</v>
      </c>
      <c r="BF148" s="89"/>
      <c r="BG148" s="22" t="s">
        <v>22</v>
      </c>
      <c r="BH148" s="93"/>
      <c r="BI148" s="89"/>
      <c r="BJ148" s="22"/>
      <c r="BK148" s="22" t="s">
        <v>22</v>
      </c>
      <c r="BL148" s="89"/>
      <c r="BM148" s="22" t="s">
        <v>22</v>
      </c>
      <c r="BN148" s="22"/>
      <c r="BO148" s="89"/>
      <c r="BP148" s="22"/>
      <c r="BQ148" s="22" t="s">
        <v>22</v>
      </c>
      <c r="BR148" s="89"/>
      <c r="BS148" s="22" t="s">
        <v>22</v>
      </c>
      <c r="BT148" s="22"/>
      <c r="BU148" s="89"/>
      <c r="BV148" s="22"/>
      <c r="BW148" s="22" t="s">
        <v>22</v>
      </c>
      <c r="BX148" s="89"/>
      <c r="BY148" s="22" t="s">
        <v>22</v>
      </c>
    </row>
    <row r="149" spans="2:77" ht="12.75" x14ac:dyDescent="0.25">
      <c r="B149" s="88" t="str">
        <f>IF(T_SDLog[[#This Row],[BY2]]="UNDER REVIEW",$B$6-T_SDLog[[#This Row],[27]],"---")</f>
        <v>---</v>
      </c>
      <c r="C149" s="88" t="s">
        <v>650</v>
      </c>
      <c r="D149" s="88" t="s">
        <v>245</v>
      </c>
      <c r="E149" s="88" t="s">
        <v>246</v>
      </c>
      <c r="F149" s="88" t="s">
        <v>253</v>
      </c>
      <c r="G149" s="88" t="s">
        <v>644</v>
      </c>
      <c r="H149" s="88">
        <v>1399</v>
      </c>
      <c r="I149" s="88" t="s">
        <v>663</v>
      </c>
      <c r="J149" s="98" t="s">
        <v>163</v>
      </c>
      <c r="K149" s="88" t="s">
        <v>168</v>
      </c>
      <c r="L149" s="143" t="s">
        <v>249</v>
      </c>
      <c r="M149" s="88" t="s">
        <v>703</v>
      </c>
      <c r="N149" s="100" t="s">
        <v>241</v>
      </c>
      <c r="O149" s="88" t="s">
        <v>398</v>
      </c>
      <c r="P149" s="87" t="str">
        <f>CONCATENATE(T_SDLog[[#This Row],[PGN]],"-",T_SDLog[[#This Row],[CN]],"-",T_SDLog[[#This Row],[DIC]],"-",T_SDLog[[#This Row],[LR]],"-",T_SDLog[[#This Row],[SSA]],"-",T_SDLog[[#This Row],[SQN]])</f>
        <v>MTC-23A25-Y211-L000-1399-01001</v>
      </c>
      <c r="Q149" s="140" t="s">
        <v>448</v>
      </c>
      <c r="R149" s="227">
        <v>45883</v>
      </c>
      <c r="S149" s="88"/>
      <c r="T14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4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4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4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4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SDS-23A25-Y000-0108-01</v>
      </c>
      <c r="Y14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49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4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SDS-23A25-Y000-0108-00</v>
      </c>
      <c r="AB14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4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49" s="22" t="s">
        <v>748</v>
      </c>
      <c r="AE149" s="97">
        <v>45853</v>
      </c>
      <c r="AF149" s="88" t="s">
        <v>804</v>
      </c>
      <c r="AG149" s="22" t="s">
        <v>700</v>
      </c>
      <c r="AH149" s="89">
        <v>45861</v>
      </c>
      <c r="AI149" s="22" t="s">
        <v>700</v>
      </c>
      <c r="AJ149" s="88" t="s">
        <v>832</v>
      </c>
      <c r="AK149" s="89">
        <v>45868</v>
      </c>
      <c r="AL149" s="22"/>
      <c r="AM149" s="22" t="s">
        <v>22</v>
      </c>
      <c r="AN149" s="89"/>
      <c r="AO149" s="22" t="s">
        <v>22</v>
      </c>
      <c r="AP149" s="22"/>
      <c r="AQ149" s="89"/>
      <c r="AR149" s="22"/>
      <c r="AS149" s="22" t="s">
        <v>22</v>
      </c>
      <c r="AT149" s="89"/>
      <c r="AU149" s="22" t="s">
        <v>22</v>
      </c>
      <c r="AV149" s="93"/>
      <c r="AW149" s="89"/>
      <c r="AX149" s="22"/>
      <c r="AY149" s="22" t="s">
        <v>22</v>
      </c>
      <c r="AZ149" s="89"/>
      <c r="BA149" s="22" t="s">
        <v>22</v>
      </c>
      <c r="BB149" s="93"/>
      <c r="BC149" s="89"/>
      <c r="BD149" s="22"/>
      <c r="BE149" s="22" t="s">
        <v>22</v>
      </c>
      <c r="BF149" s="89"/>
      <c r="BG149" s="22" t="s">
        <v>22</v>
      </c>
      <c r="BH149" s="93"/>
      <c r="BI149" s="89"/>
      <c r="BJ149" s="22"/>
      <c r="BK149" s="22" t="s">
        <v>22</v>
      </c>
      <c r="BL149" s="89"/>
      <c r="BM149" s="22" t="s">
        <v>22</v>
      </c>
      <c r="BN149" s="22"/>
      <c r="BO149" s="89"/>
      <c r="BP149" s="22"/>
      <c r="BQ149" s="22" t="s">
        <v>22</v>
      </c>
      <c r="BR149" s="89"/>
      <c r="BS149" s="22" t="s">
        <v>22</v>
      </c>
      <c r="BT149" s="22"/>
      <c r="BU149" s="89"/>
      <c r="BV149" s="22"/>
      <c r="BW149" s="22" t="s">
        <v>22</v>
      </c>
      <c r="BX149" s="89"/>
      <c r="BY149" s="22" t="s">
        <v>22</v>
      </c>
    </row>
    <row r="150" spans="2:77" ht="12.75" x14ac:dyDescent="0.25">
      <c r="B150" s="88" t="str">
        <f>IF(T_SDLog[[#This Row],[BY2]]="UNDER REVIEW",$B$6-T_SDLog[[#This Row],[27]],"---")</f>
        <v>---</v>
      </c>
      <c r="C150" s="88" t="s">
        <v>650</v>
      </c>
      <c r="D150" s="88" t="s">
        <v>245</v>
      </c>
      <c r="E150" s="88" t="s">
        <v>246</v>
      </c>
      <c r="F150" s="88" t="s">
        <v>253</v>
      </c>
      <c r="G150" s="88" t="s">
        <v>644</v>
      </c>
      <c r="H150" s="88">
        <v>1399</v>
      </c>
      <c r="I150" s="88" t="s">
        <v>664</v>
      </c>
      <c r="J150" s="98" t="s">
        <v>163</v>
      </c>
      <c r="K150" s="88" t="s">
        <v>168</v>
      </c>
      <c r="L150" s="143" t="s">
        <v>249</v>
      </c>
      <c r="M150" s="88" t="s">
        <v>703</v>
      </c>
      <c r="N150" s="100" t="s">
        <v>241</v>
      </c>
      <c r="O150" s="88" t="s">
        <v>400</v>
      </c>
      <c r="P150" s="87" t="str">
        <f>CONCATENATE(T_SDLog[[#This Row],[PGN]],"-",T_SDLog[[#This Row],[CN]],"-",T_SDLog[[#This Row],[DIC]],"-",T_SDLog[[#This Row],[LR]],"-",T_SDLog[[#This Row],[SSA]],"-",T_SDLog[[#This Row],[SQN]])</f>
        <v>MTC-23A25-Y211-L000-1399-02001</v>
      </c>
      <c r="Q150" s="140" t="s">
        <v>449</v>
      </c>
      <c r="R150" s="227">
        <v>45883</v>
      </c>
      <c r="S150" s="88"/>
      <c r="T15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5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5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5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5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SDS-23A25-Y000-0108-01</v>
      </c>
      <c r="Y15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50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5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SDS-23A25-Y000-0108-00</v>
      </c>
      <c r="AB15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5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50" s="22" t="s">
        <v>748</v>
      </c>
      <c r="AE150" s="97">
        <v>45853</v>
      </c>
      <c r="AF150" s="88" t="s">
        <v>804</v>
      </c>
      <c r="AG150" s="22" t="s">
        <v>700</v>
      </c>
      <c r="AH150" s="89">
        <v>45861</v>
      </c>
      <c r="AI150" s="22" t="s">
        <v>700</v>
      </c>
      <c r="AJ150" s="88" t="s">
        <v>832</v>
      </c>
      <c r="AK150" s="89">
        <v>45868</v>
      </c>
      <c r="AL150" s="22"/>
      <c r="AM150" s="22" t="s">
        <v>22</v>
      </c>
      <c r="AN150" s="89"/>
      <c r="AO150" s="22" t="s">
        <v>22</v>
      </c>
      <c r="AP150" s="22"/>
      <c r="AQ150" s="89"/>
      <c r="AR150" s="22"/>
      <c r="AS150" s="22" t="s">
        <v>22</v>
      </c>
      <c r="AT150" s="89"/>
      <c r="AU150" s="22" t="s">
        <v>22</v>
      </c>
      <c r="AV150" s="93"/>
      <c r="AW150" s="89"/>
      <c r="AX150" s="22"/>
      <c r="AY150" s="22" t="s">
        <v>22</v>
      </c>
      <c r="AZ150" s="89"/>
      <c r="BA150" s="22" t="s">
        <v>22</v>
      </c>
      <c r="BB150" s="93"/>
      <c r="BC150" s="89"/>
      <c r="BD150" s="22"/>
      <c r="BE150" s="22" t="s">
        <v>22</v>
      </c>
      <c r="BF150" s="89"/>
      <c r="BG150" s="22" t="s">
        <v>22</v>
      </c>
      <c r="BH150" s="93"/>
      <c r="BI150" s="89"/>
      <c r="BJ150" s="22"/>
      <c r="BK150" s="22" t="s">
        <v>22</v>
      </c>
      <c r="BL150" s="89"/>
      <c r="BM150" s="22" t="s">
        <v>22</v>
      </c>
      <c r="BN150" s="22"/>
      <c r="BO150" s="89"/>
      <c r="BP150" s="22"/>
      <c r="BQ150" s="22" t="s">
        <v>22</v>
      </c>
      <c r="BR150" s="89"/>
      <c r="BS150" s="22" t="s">
        <v>22</v>
      </c>
      <c r="BT150" s="22"/>
      <c r="BU150" s="89"/>
      <c r="BV150" s="22"/>
      <c r="BW150" s="22" t="s">
        <v>22</v>
      </c>
      <c r="BX150" s="89"/>
      <c r="BY150" s="22" t="s">
        <v>22</v>
      </c>
    </row>
    <row r="151" spans="2:77" ht="12.75" x14ac:dyDescent="0.25">
      <c r="B151" s="88" t="str">
        <f>IF(T_SDLog[[#This Row],[BY2]]="UNDER REVIEW",$B$6-T_SDLog[[#This Row],[27]],"---")</f>
        <v>---</v>
      </c>
      <c r="C151" s="88" t="s">
        <v>650</v>
      </c>
      <c r="D151" s="88" t="s">
        <v>245</v>
      </c>
      <c r="E151" s="88" t="s">
        <v>246</v>
      </c>
      <c r="F151" s="88" t="s">
        <v>253</v>
      </c>
      <c r="G151" s="88" t="s">
        <v>644</v>
      </c>
      <c r="H151" s="88">
        <v>1399</v>
      </c>
      <c r="I151" s="88" t="s">
        <v>659</v>
      </c>
      <c r="J151" s="98" t="s">
        <v>163</v>
      </c>
      <c r="K151" s="88" t="s">
        <v>168</v>
      </c>
      <c r="L151" s="143" t="s">
        <v>249</v>
      </c>
      <c r="M151" s="88" t="s">
        <v>703</v>
      </c>
      <c r="N151" s="100" t="s">
        <v>241</v>
      </c>
      <c r="O151" s="88" t="s">
        <v>402</v>
      </c>
      <c r="P151" s="87" t="str">
        <f>CONCATENATE(T_SDLog[[#This Row],[PGN]],"-",T_SDLog[[#This Row],[CN]],"-",T_SDLog[[#This Row],[DIC]],"-",T_SDLog[[#This Row],[LR]],"-",T_SDLog[[#This Row],[SSA]],"-",T_SDLog[[#This Row],[SQN]])</f>
        <v>MTC-23A25-Y211-L000-1399-03001</v>
      </c>
      <c r="Q151" s="140" t="s">
        <v>450</v>
      </c>
      <c r="R151" s="227"/>
      <c r="S151" s="88"/>
      <c r="T15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5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5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5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5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SDS-23A25-Y000-0108-01</v>
      </c>
      <c r="Y15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51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5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SDS-23A25-Y000-0108-00</v>
      </c>
      <c r="AB15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5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51" s="22" t="s">
        <v>748</v>
      </c>
      <c r="AE151" s="97">
        <v>45853</v>
      </c>
      <c r="AF151" s="88" t="s">
        <v>804</v>
      </c>
      <c r="AG151" s="22" t="s">
        <v>700</v>
      </c>
      <c r="AH151" s="89">
        <v>45861</v>
      </c>
      <c r="AI151" s="22" t="s">
        <v>700</v>
      </c>
      <c r="AJ151" s="88" t="s">
        <v>832</v>
      </c>
      <c r="AK151" s="89">
        <v>45868</v>
      </c>
      <c r="AL151" s="22"/>
      <c r="AM151" s="22" t="s">
        <v>22</v>
      </c>
      <c r="AN151" s="89"/>
      <c r="AO151" s="22" t="s">
        <v>22</v>
      </c>
      <c r="AP151" s="22"/>
      <c r="AQ151" s="89"/>
      <c r="AR151" s="22"/>
      <c r="AS151" s="22" t="s">
        <v>22</v>
      </c>
      <c r="AT151" s="89"/>
      <c r="AU151" s="22" t="s">
        <v>22</v>
      </c>
      <c r="AV151" s="93"/>
      <c r="AW151" s="89"/>
      <c r="AX151" s="22"/>
      <c r="AY151" s="22" t="s">
        <v>22</v>
      </c>
      <c r="AZ151" s="89"/>
      <c r="BA151" s="22" t="s">
        <v>22</v>
      </c>
      <c r="BB151" s="93"/>
      <c r="BC151" s="89"/>
      <c r="BD151" s="22"/>
      <c r="BE151" s="22" t="s">
        <v>22</v>
      </c>
      <c r="BF151" s="89"/>
      <c r="BG151" s="22" t="s">
        <v>22</v>
      </c>
      <c r="BH151" s="93"/>
      <c r="BI151" s="89"/>
      <c r="BJ151" s="22"/>
      <c r="BK151" s="22" t="s">
        <v>22</v>
      </c>
      <c r="BL151" s="89"/>
      <c r="BM151" s="22" t="s">
        <v>22</v>
      </c>
      <c r="BN151" s="22"/>
      <c r="BO151" s="89"/>
      <c r="BP151" s="22"/>
      <c r="BQ151" s="22" t="s">
        <v>22</v>
      </c>
      <c r="BR151" s="89"/>
      <c r="BS151" s="22" t="s">
        <v>22</v>
      </c>
      <c r="BT151" s="22"/>
      <c r="BU151" s="89"/>
      <c r="BV151" s="22"/>
      <c r="BW151" s="22" t="s">
        <v>22</v>
      </c>
      <c r="BX151" s="89"/>
      <c r="BY151" s="22" t="s">
        <v>22</v>
      </c>
    </row>
    <row r="152" spans="2:77" ht="12.75" x14ac:dyDescent="0.25">
      <c r="B152" s="88" t="str">
        <f>IF(T_SDLog[[#This Row],[BY2]]="UNDER REVIEW",$B$6-T_SDLog[[#This Row],[27]],"---")</f>
        <v>---</v>
      </c>
      <c r="C152" s="88" t="s">
        <v>650</v>
      </c>
      <c r="D152" s="88" t="s">
        <v>245</v>
      </c>
      <c r="E152" s="88" t="s">
        <v>246</v>
      </c>
      <c r="F152" s="88" t="s">
        <v>253</v>
      </c>
      <c r="G152" s="88" t="s">
        <v>644</v>
      </c>
      <c r="H152" s="88">
        <v>1399</v>
      </c>
      <c r="I152" s="88" t="s">
        <v>660</v>
      </c>
      <c r="J152" s="98" t="s">
        <v>163</v>
      </c>
      <c r="K152" s="88" t="s">
        <v>168</v>
      </c>
      <c r="L152" s="143" t="s">
        <v>249</v>
      </c>
      <c r="M152" s="88" t="s">
        <v>703</v>
      </c>
      <c r="N152" s="100" t="s">
        <v>241</v>
      </c>
      <c r="O152" s="88" t="s">
        <v>404</v>
      </c>
      <c r="P152" s="87" t="str">
        <f>CONCATENATE(T_SDLog[[#This Row],[PGN]],"-",T_SDLog[[#This Row],[CN]],"-",T_SDLog[[#This Row],[DIC]],"-",T_SDLog[[#This Row],[LR]],"-",T_SDLog[[#This Row],[SSA]],"-",T_SDLog[[#This Row],[SQN]])</f>
        <v>MTC-23A25-Y211-L000-1399-04001</v>
      </c>
      <c r="Q152" s="140" t="s">
        <v>451</v>
      </c>
      <c r="R152" s="227"/>
      <c r="S152" s="88"/>
      <c r="T15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5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5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5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5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SDS-23A25-Y000-0108-01</v>
      </c>
      <c r="Y15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52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5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SDS-23A25-Y000-0108-00</v>
      </c>
      <c r="AB15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5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52" s="22" t="s">
        <v>748</v>
      </c>
      <c r="AE152" s="97">
        <v>45853</v>
      </c>
      <c r="AF152" s="88" t="s">
        <v>804</v>
      </c>
      <c r="AG152" s="22" t="s">
        <v>700</v>
      </c>
      <c r="AH152" s="89">
        <v>45861</v>
      </c>
      <c r="AI152" s="22" t="s">
        <v>700</v>
      </c>
      <c r="AJ152" s="88" t="s">
        <v>832</v>
      </c>
      <c r="AK152" s="89">
        <v>45868</v>
      </c>
      <c r="AL152" s="22"/>
      <c r="AM152" s="22" t="s">
        <v>22</v>
      </c>
      <c r="AN152" s="89"/>
      <c r="AO152" s="22" t="s">
        <v>22</v>
      </c>
      <c r="AP152" s="22"/>
      <c r="AQ152" s="89"/>
      <c r="AR152" s="22"/>
      <c r="AS152" s="22" t="s">
        <v>22</v>
      </c>
      <c r="AT152" s="89"/>
      <c r="AU152" s="22" t="s">
        <v>22</v>
      </c>
      <c r="AV152" s="93"/>
      <c r="AW152" s="89"/>
      <c r="AX152" s="22"/>
      <c r="AY152" s="22" t="s">
        <v>22</v>
      </c>
      <c r="AZ152" s="89"/>
      <c r="BA152" s="22" t="s">
        <v>22</v>
      </c>
      <c r="BB152" s="93"/>
      <c r="BC152" s="89"/>
      <c r="BD152" s="22"/>
      <c r="BE152" s="22" t="s">
        <v>22</v>
      </c>
      <c r="BF152" s="89"/>
      <c r="BG152" s="22" t="s">
        <v>22</v>
      </c>
      <c r="BH152" s="93"/>
      <c r="BI152" s="89"/>
      <c r="BJ152" s="22"/>
      <c r="BK152" s="22" t="s">
        <v>22</v>
      </c>
      <c r="BL152" s="89"/>
      <c r="BM152" s="22" t="s">
        <v>22</v>
      </c>
      <c r="BN152" s="22"/>
      <c r="BO152" s="89"/>
      <c r="BP152" s="22"/>
      <c r="BQ152" s="22" t="s">
        <v>22</v>
      </c>
      <c r="BR152" s="89"/>
      <c r="BS152" s="22" t="s">
        <v>22</v>
      </c>
      <c r="BT152" s="22"/>
      <c r="BU152" s="89"/>
      <c r="BV152" s="22"/>
      <c r="BW152" s="22" t="s">
        <v>22</v>
      </c>
      <c r="BX152" s="89"/>
      <c r="BY152" s="22" t="s">
        <v>22</v>
      </c>
    </row>
    <row r="153" spans="2:77" ht="12.75" x14ac:dyDescent="0.25">
      <c r="B153" s="88" t="str">
        <f>IF(T_SDLog[[#This Row],[BY2]]="UNDER REVIEW",$B$6-T_SDLog[[#This Row],[27]],"---")</f>
        <v>---</v>
      </c>
      <c r="C153" s="88" t="s">
        <v>650</v>
      </c>
      <c r="D153" s="88" t="s">
        <v>245</v>
      </c>
      <c r="E153" s="88" t="s">
        <v>246</v>
      </c>
      <c r="F153" s="88" t="s">
        <v>253</v>
      </c>
      <c r="G153" s="88" t="s">
        <v>644</v>
      </c>
      <c r="H153" s="88">
        <v>1399</v>
      </c>
      <c r="I153" s="88" t="s">
        <v>661</v>
      </c>
      <c r="J153" s="98" t="s">
        <v>163</v>
      </c>
      <c r="K153" s="88" t="s">
        <v>168</v>
      </c>
      <c r="L153" s="143" t="s">
        <v>249</v>
      </c>
      <c r="M153" s="88" t="s">
        <v>703</v>
      </c>
      <c r="N153" s="100" t="s">
        <v>241</v>
      </c>
      <c r="O153" s="88" t="s">
        <v>406</v>
      </c>
      <c r="P153" s="87" t="str">
        <f>CONCATENATE(T_SDLog[[#This Row],[PGN]],"-",T_SDLog[[#This Row],[CN]],"-",T_SDLog[[#This Row],[DIC]],"-",T_SDLog[[#This Row],[LR]],"-",T_SDLog[[#This Row],[SSA]],"-",T_SDLog[[#This Row],[SQN]])</f>
        <v>MTC-23A25-Y211-L000-1399-05001</v>
      </c>
      <c r="Q153" s="140" t="s">
        <v>452</v>
      </c>
      <c r="R153" s="227"/>
      <c r="S153" s="88"/>
      <c r="T15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5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5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5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5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SDS-23A25-Y000-0108-01</v>
      </c>
      <c r="Y15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53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5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SDS-23A25-Y000-0108-00</v>
      </c>
      <c r="AB15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5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53" s="22" t="s">
        <v>748</v>
      </c>
      <c r="AE153" s="97">
        <v>45853</v>
      </c>
      <c r="AF153" s="88" t="s">
        <v>804</v>
      </c>
      <c r="AG153" s="22" t="s">
        <v>700</v>
      </c>
      <c r="AH153" s="89">
        <v>45861</v>
      </c>
      <c r="AI153" s="22" t="s">
        <v>700</v>
      </c>
      <c r="AJ153" s="88" t="s">
        <v>832</v>
      </c>
      <c r="AK153" s="89">
        <v>45868</v>
      </c>
      <c r="AL153" s="22"/>
      <c r="AM153" s="22" t="s">
        <v>22</v>
      </c>
      <c r="AN153" s="89"/>
      <c r="AO153" s="22" t="s">
        <v>22</v>
      </c>
      <c r="AP153" s="22"/>
      <c r="AQ153" s="89"/>
      <c r="AR153" s="22"/>
      <c r="AS153" s="22" t="s">
        <v>22</v>
      </c>
      <c r="AT153" s="89"/>
      <c r="AU153" s="22" t="s">
        <v>22</v>
      </c>
      <c r="AV153" s="93"/>
      <c r="AW153" s="89"/>
      <c r="AX153" s="22"/>
      <c r="AY153" s="22" t="s">
        <v>22</v>
      </c>
      <c r="AZ153" s="89"/>
      <c r="BA153" s="22" t="s">
        <v>22</v>
      </c>
      <c r="BB153" s="93"/>
      <c r="BC153" s="89"/>
      <c r="BD153" s="22"/>
      <c r="BE153" s="22" t="s">
        <v>22</v>
      </c>
      <c r="BF153" s="89"/>
      <c r="BG153" s="22" t="s">
        <v>22</v>
      </c>
      <c r="BH153" s="93"/>
      <c r="BI153" s="89"/>
      <c r="BJ153" s="22"/>
      <c r="BK153" s="22" t="s">
        <v>22</v>
      </c>
      <c r="BL153" s="89"/>
      <c r="BM153" s="22" t="s">
        <v>22</v>
      </c>
      <c r="BN153" s="22"/>
      <c r="BO153" s="89"/>
      <c r="BP153" s="22"/>
      <c r="BQ153" s="22" t="s">
        <v>22</v>
      </c>
      <c r="BR153" s="89"/>
      <c r="BS153" s="22" t="s">
        <v>22</v>
      </c>
      <c r="BT153" s="22"/>
      <c r="BU153" s="89"/>
      <c r="BV153" s="22"/>
      <c r="BW153" s="22" t="s">
        <v>22</v>
      </c>
      <c r="BX153" s="89"/>
      <c r="BY153" s="22" t="s">
        <v>22</v>
      </c>
    </row>
    <row r="154" spans="2:77" ht="12.75" x14ac:dyDescent="0.25">
      <c r="B154" s="88" t="str">
        <f>IF(T_SDLog[[#This Row],[BY2]]="UNDER REVIEW",$B$6-T_SDLog[[#This Row],[27]],"---")</f>
        <v>---</v>
      </c>
      <c r="C154" s="88" t="s">
        <v>650</v>
      </c>
      <c r="D154" s="88" t="s">
        <v>245</v>
      </c>
      <c r="E154" s="88" t="s">
        <v>246</v>
      </c>
      <c r="F154" s="88" t="s">
        <v>253</v>
      </c>
      <c r="G154" s="88" t="s">
        <v>644</v>
      </c>
      <c r="H154" s="88">
        <v>1399</v>
      </c>
      <c r="I154" s="88" t="s">
        <v>662</v>
      </c>
      <c r="J154" s="98" t="s">
        <v>163</v>
      </c>
      <c r="K154" s="88" t="s">
        <v>168</v>
      </c>
      <c r="L154" s="143" t="s">
        <v>249</v>
      </c>
      <c r="M154" s="88" t="s">
        <v>703</v>
      </c>
      <c r="N154" s="100" t="s">
        <v>241</v>
      </c>
      <c r="O154" s="88" t="s">
        <v>408</v>
      </c>
      <c r="P154" s="87" t="str">
        <f>CONCATENATE(T_SDLog[[#This Row],[PGN]],"-",T_SDLog[[#This Row],[CN]],"-",T_SDLog[[#This Row],[DIC]],"-",T_SDLog[[#This Row],[LR]],"-",T_SDLog[[#This Row],[SSA]],"-",T_SDLog[[#This Row],[SQN]])</f>
        <v>MTC-23A25-Y211-L000-1399-06001</v>
      </c>
      <c r="Q154" s="140" t="s">
        <v>453</v>
      </c>
      <c r="R154" s="227"/>
      <c r="S154" s="88"/>
      <c r="T15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5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5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5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5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SDS-23A25-Y000-0113-01</v>
      </c>
      <c r="Y15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54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5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SDS-23A25-Y000-0113-00</v>
      </c>
      <c r="AB15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5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54" s="22" t="s">
        <v>756</v>
      </c>
      <c r="AE154" s="97">
        <v>45853</v>
      </c>
      <c r="AF154" s="88" t="s">
        <v>797</v>
      </c>
      <c r="AG154" s="22" t="s">
        <v>700</v>
      </c>
      <c r="AH154" s="89">
        <v>45860</v>
      </c>
      <c r="AI154" s="22" t="s">
        <v>700</v>
      </c>
      <c r="AJ154" s="88" t="s">
        <v>837</v>
      </c>
      <c r="AK154" s="89">
        <v>45868</v>
      </c>
      <c r="AL154" s="22"/>
      <c r="AM154" s="22" t="s">
        <v>22</v>
      </c>
      <c r="AN154" s="89"/>
      <c r="AO154" s="22" t="s">
        <v>22</v>
      </c>
      <c r="AP154" s="22"/>
      <c r="AQ154" s="89"/>
      <c r="AR154" s="22"/>
      <c r="AS154" s="22" t="s">
        <v>22</v>
      </c>
      <c r="AT154" s="89"/>
      <c r="AU154" s="22" t="s">
        <v>22</v>
      </c>
      <c r="AV154" s="93"/>
      <c r="AW154" s="89"/>
      <c r="AX154" s="22"/>
      <c r="AY154" s="22" t="s">
        <v>22</v>
      </c>
      <c r="AZ154" s="89"/>
      <c r="BA154" s="22" t="s">
        <v>22</v>
      </c>
      <c r="BB154" s="93"/>
      <c r="BC154" s="89"/>
      <c r="BD154" s="22"/>
      <c r="BE154" s="22" t="s">
        <v>22</v>
      </c>
      <c r="BF154" s="89"/>
      <c r="BG154" s="22" t="s">
        <v>22</v>
      </c>
      <c r="BH154" s="93"/>
      <c r="BI154" s="89"/>
      <c r="BJ154" s="22"/>
      <c r="BK154" s="22" t="s">
        <v>22</v>
      </c>
      <c r="BL154" s="89"/>
      <c r="BM154" s="22" t="s">
        <v>22</v>
      </c>
      <c r="BN154" s="22"/>
      <c r="BO154" s="89"/>
      <c r="BP154" s="22"/>
      <c r="BQ154" s="22" t="s">
        <v>22</v>
      </c>
      <c r="BR154" s="89"/>
      <c r="BS154" s="22" t="s">
        <v>22</v>
      </c>
      <c r="BT154" s="22"/>
      <c r="BU154" s="89"/>
      <c r="BV154" s="22"/>
      <c r="BW154" s="22" t="s">
        <v>22</v>
      </c>
      <c r="BX154" s="89"/>
      <c r="BY154" s="22" t="s">
        <v>22</v>
      </c>
    </row>
    <row r="155" spans="2:77" ht="12.75" x14ac:dyDescent="0.25">
      <c r="B155" s="88" t="str">
        <f>IF(T_SDLog[[#This Row],[BY2]]="UNDER REVIEW",$B$6-T_SDLog[[#This Row],[27]],"---")</f>
        <v>---</v>
      </c>
      <c r="C155" s="88" t="s">
        <v>650</v>
      </c>
      <c r="D155" s="88" t="s">
        <v>245</v>
      </c>
      <c r="E155" s="88" t="s">
        <v>246</v>
      </c>
      <c r="F155" s="88" t="s">
        <v>253</v>
      </c>
      <c r="G155" s="88" t="s">
        <v>644</v>
      </c>
      <c r="H155" s="88">
        <v>1399</v>
      </c>
      <c r="I155" s="88" t="s">
        <v>665</v>
      </c>
      <c r="J155" s="98" t="s">
        <v>163</v>
      </c>
      <c r="K155" s="88" t="s">
        <v>168</v>
      </c>
      <c r="L155" s="143" t="s">
        <v>249</v>
      </c>
      <c r="M155" s="88" t="s">
        <v>703</v>
      </c>
      <c r="N155" s="100" t="s">
        <v>241</v>
      </c>
      <c r="O155" s="88" t="s">
        <v>410</v>
      </c>
      <c r="P155" s="87" t="str">
        <f>CONCATENATE(T_SDLog[[#This Row],[PGN]],"-",T_SDLog[[#This Row],[CN]],"-",T_SDLog[[#This Row],[DIC]],"-",T_SDLog[[#This Row],[LR]],"-",T_SDLog[[#This Row],[SSA]],"-",T_SDLog[[#This Row],[SQN]])</f>
        <v>MTC-23A25-Y211-L000-1399-07001</v>
      </c>
      <c r="Q155" s="140" t="s">
        <v>454</v>
      </c>
      <c r="R155" s="227"/>
      <c r="S155" s="88"/>
      <c r="T15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5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5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5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5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SDS-23A25-Y000-0113-01</v>
      </c>
      <c r="Y15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55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5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SDS-23A25-Y000-0113-00</v>
      </c>
      <c r="AB15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5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55" s="22" t="s">
        <v>756</v>
      </c>
      <c r="AE155" s="97">
        <v>45853</v>
      </c>
      <c r="AF155" s="88" t="s">
        <v>797</v>
      </c>
      <c r="AG155" s="22" t="s">
        <v>700</v>
      </c>
      <c r="AH155" s="89">
        <v>45860</v>
      </c>
      <c r="AI155" s="22" t="s">
        <v>700</v>
      </c>
      <c r="AJ155" s="88" t="s">
        <v>837</v>
      </c>
      <c r="AK155" s="89">
        <v>45868</v>
      </c>
      <c r="AL155" s="22"/>
      <c r="AM155" s="22" t="s">
        <v>22</v>
      </c>
      <c r="AN155" s="89"/>
      <c r="AO155" s="22" t="s">
        <v>22</v>
      </c>
      <c r="AP155" s="22"/>
      <c r="AQ155" s="89"/>
      <c r="AR155" s="22"/>
      <c r="AS155" s="22" t="s">
        <v>22</v>
      </c>
      <c r="AT155" s="89"/>
      <c r="AU155" s="22" t="s">
        <v>22</v>
      </c>
      <c r="AV155" s="93"/>
      <c r="AW155" s="89"/>
      <c r="AX155" s="22"/>
      <c r="AY155" s="22" t="s">
        <v>22</v>
      </c>
      <c r="AZ155" s="89"/>
      <c r="BA155" s="22" t="s">
        <v>22</v>
      </c>
      <c r="BB155" s="93"/>
      <c r="BC155" s="89"/>
      <c r="BD155" s="22"/>
      <c r="BE155" s="22" t="s">
        <v>22</v>
      </c>
      <c r="BF155" s="89"/>
      <c r="BG155" s="22" t="s">
        <v>22</v>
      </c>
      <c r="BH155" s="93"/>
      <c r="BI155" s="89"/>
      <c r="BJ155" s="22"/>
      <c r="BK155" s="22" t="s">
        <v>22</v>
      </c>
      <c r="BL155" s="89"/>
      <c r="BM155" s="22" t="s">
        <v>22</v>
      </c>
      <c r="BN155" s="22"/>
      <c r="BO155" s="89"/>
      <c r="BP155" s="22"/>
      <c r="BQ155" s="22" t="s">
        <v>22</v>
      </c>
      <c r="BR155" s="89"/>
      <c r="BS155" s="22" t="s">
        <v>22</v>
      </c>
      <c r="BT155" s="22"/>
      <c r="BU155" s="89"/>
      <c r="BV155" s="22"/>
      <c r="BW155" s="22" t="s">
        <v>22</v>
      </c>
      <c r="BX155" s="89"/>
      <c r="BY155" s="22" t="s">
        <v>22</v>
      </c>
    </row>
    <row r="156" spans="2:77" ht="12.75" x14ac:dyDescent="0.25">
      <c r="B156" s="88" t="str">
        <f>IF(T_SDLog[[#This Row],[BY2]]="UNDER REVIEW",$B$6-T_SDLog[[#This Row],[27]],"---")</f>
        <v>---</v>
      </c>
      <c r="C156" s="88" t="s">
        <v>650</v>
      </c>
      <c r="D156" s="88" t="s">
        <v>245</v>
      </c>
      <c r="E156" s="88" t="s">
        <v>246</v>
      </c>
      <c r="F156" s="88" t="s">
        <v>253</v>
      </c>
      <c r="G156" s="88" t="s">
        <v>644</v>
      </c>
      <c r="H156" s="88">
        <v>1399</v>
      </c>
      <c r="I156" s="88" t="s">
        <v>666</v>
      </c>
      <c r="J156" s="98" t="s">
        <v>163</v>
      </c>
      <c r="K156" s="88" t="s">
        <v>168</v>
      </c>
      <c r="L156" s="143" t="s">
        <v>249</v>
      </c>
      <c r="M156" s="88" t="s">
        <v>703</v>
      </c>
      <c r="N156" s="100" t="s">
        <v>241</v>
      </c>
      <c r="O156" s="88" t="s">
        <v>412</v>
      </c>
      <c r="P156" s="87" t="str">
        <f>CONCATENATE(T_SDLog[[#This Row],[PGN]],"-",T_SDLog[[#This Row],[CN]],"-",T_SDLog[[#This Row],[DIC]],"-",T_SDLog[[#This Row],[LR]],"-",T_SDLog[[#This Row],[SSA]],"-",T_SDLog[[#This Row],[SQN]])</f>
        <v>MTC-23A25-Y211-L000-1399-08001</v>
      </c>
      <c r="Q156" s="140" t="s">
        <v>455</v>
      </c>
      <c r="R156" s="227"/>
      <c r="S156" s="88"/>
      <c r="T15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5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5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5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5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SDS-23A25-Y000-0113-01</v>
      </c>
      <c r="Y15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56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5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SDS-23A25-Y000-0113-00</v>
      </c>
      <c r="AB15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5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56" s="22" t="s">
        <v>756</v>
      </c>
      <c r="AE156" s="97">
        <v>45853</v>
      </c>
      <c r="AF156" s="88" t="s">
        <v>797</v>
      </c>
      <c r="AG156" s="22" t="s">
        <v>700</v>
      </c>
      <c r="AH156" s="89">
        <v>45860</v>
      </c>
      <c r="AI156" s="22" t="s">
        <v>700</v>
      </c>
      <c r="AJ156" s="88" t="s">
        <v>837</v>
      </c>
      <c r="AK156" s="89">
        <v>45868</v>
      </c>
      <c r="AL156" s="22"/>
      <c r="AM156" s="22" t="s">
        <v>22</v>
      </c>
      <c r="AN156" s="89"/>
      <c r="AO156" s="22" t="s">
        <v>22</v>
      </c>
      <c r="AP156" s="22"/>
      <c r="AQ156" s="89"/>
      <c r="AR156" s="22"/>
      <c r="AS156" s="22" t="s">
        <v>22</v>
      </c>
      <c r="AT156" s="89"/>
      <c r="AU156" s="22" t="s">
        <v>22</v>
      </c>
      <c r="AV156" s="93"/>
      <c r="AW156" s="89"/>
      <c r="AX156" s="22"/>
      <c r="AY156" s="22" t="s">
        <v>22</v>
      </c>
      <c r="AZ156" s="89"/>
      <c r="BA156" s="22" t="s">
        <v>22</v>
      </c>
      <c r="BB156" s="93"/>
      <c r="BC156" s="89"/>
      <c r="BD156" s="22"/>
      <c r="BE156" s="22" t="s">
        <v>22</v>
      </c>
      <c r="BF156" s="89"/>
      <c r="BG156" s="22" t="s">
        <v>22</v>
      </c>
      <c r="BH156" s="93"/>
      <c r="BI156" s="89"/>
      <c r="BJ156" s="22"/>
      <c r="BK156" s="22" t="s">
        <v>22</v>
      </c>
      <c r="BL156" s="89"/>
      <c r="BM156" s="22" t="s">
        <v>22</v>
      </c>
      <c r="BN156" s="22"/>
      <c r="BO156" s="89"/>
      <c r="BP156" s="22"/>
      <c r="BQ156" s="22" t="s">
        <v>22</v>
      </c>
      <c r="BR156" s="89"/>
      <c r="BS156" s="22" t="s">
        <v>22</v>
      </c>
      <c r="BT156" s="22"/>
      <c r="BU156" s="89"/>
      <c r="BV156" s="22"/>
      <c r="BW156" s="22" t="s">
        <v>22</v>
      </c>
      <c r="BX156" s="89"/>
      <c r="BY156" s="22" t="s">
        <v>22</v>
      </c>
    </row>
    <row r="157" spans="2:77" ht="12.75" x14ac:dyDescent="0.25">
      <c r="B157" s="88" t="str">
        <f>IF(T_SDLog[[#This Row],[BY2]]="UNDER REVIEW",$B$6-T_SDLog[[#This Row],[27]],"---")</f>
        <v>---</v>
      </c>
      <c r="C157" s="88" t="s">
        <v>650</v>
      </c>
      <c r="D157" s="88" t="s">
        <v>245</v>
      </c>
      <c r="E157" s="88" t="s">
        <v>246</v>
      </c>
      <c r="F157" s="88" t="s">
        <v>253</v>
      </c>
      <c r="G157" s="88" t="s">
        <v>644</v>
      </c>
      <c r="H157" s="88">
        <v>1399</v>
      </c>
      <c r="I157" s="88" t="s">
        <v>667</v>
      </c>
      <c r="J157" s="98" t="s">
        <v>163</v>
      </c>
      <c r="K157" s="88" t="s">
        <v>168</v>
      </c>
      <c r="L157" s="143" t="s">
        <v>249</v>
      </c>
      <c r="M157" s="88" t="s">
        <v>703</v>
      </c>
      <c r="N157" s="100" t="s">
        <v>241</v>
      </c>
      <c r="O157" s="88" t="s">
        <v>414</v>
      </c>
      <c r="P157" s="87" t="str">
        <f>CONCATENATE(T_SDLog[[#This Row],[PGN]],"-",T_SDLog[[#This Row],[CN]],"-",T_SDLog[[#This Row],[DIC]],"-",T_SDLog[[#This Row],[LR]],"-",T_SDLog[[#This Row],[SSA]],"-",T_SDLog[[#This Row],[SQN]])</f>
        <v>MTC-23A25-Y211-L000-1399-09001</v>
      </c>
      <c r="Q157" s="140" t="s">
        <v>456</v>
      </c>
      <c r="R157" s="227"/>
      <c r="S157" s="88"/>
      <c r="T15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5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5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5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5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SDS-23A25-Y000-0113-01</v>
      </c>
      <c r="Y15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57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5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SDS-23A25-Y000-0113-00</v>
      </c>
      <c r="AB15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5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57" s="22" t="s">
        <v>756</v>
      </c>
      <c r="AE157" s="97">
        <v>45853</v>
      </c>
      <c r="AF157" s="88" t="s">
        <v>797</v>
      </c>
      <c r="AG157" s="22" t="s">
        <v>700</v>
      </c>
      <c r="AH157" s="89">
        <v>45860</v>
      </c>
      <c r="AI157" s="22" t="s">
        <v>700</v>
      </c>
      <c r="AJ157" s="88" t="s">
        <v>837</v>
      </c>
      <c r="AK157" s="89">
        <v>45868</v>
      </c>
      <c r="AL157" s="22"/>
      <c r="AM157" s="22" t="s">
        <v>22</v>
      </c>
      <c r="AN157" s="89"/>
      <c r="AO157" s="22" t="s">
        <v>22</v>
      </c>
      <c r="AP157" s="22"/>
      <c r="AQ157" s="89"/>
      <c r="AR157" s="22"/>
      <c r="AS157" s="22" t="s">
        <v>22</v>
      </c>
      <c r="AT157" s="89"/>
      <c r="AU157" s="22" t="s">
        <v>22</v>
      </c>
      <c r="AV157" s="93"/>
      <c r="AW157" s="89"/>
      <c r="AX157" s="22"/>
      <c r="AY157" s="22" t="s">
        <v>22</v>
      </c>
      <c r="AZ157" s="89"/>
      <c r="BA157" s="22" t="s">
        <v>22</v>
      </c>
      <c r="BB157" s="93"/>
      <c r="BC157" s="89"/>
      <c r="BD157" s="22"/>
      <c r="BE157" s="22" t="s">
        <v>22</v>
      </c>
      <c r="BF157" s="89"/>
      <c r="BG157" s="22" t="s">
        <v>22</v>
      </c>
      <c r="BH157" s="93"/>
      <c r="BI157" s="89"/>
      <c r="BJ157" s="22"/>
      <c r="BK157" s="22" t="s">
        <v>22</v>
      </c>
      <c r="BL157" s="89"/>
      <c r="BM157" s="22" t="s">
        <v>22</v>
      </c>
      <c r="BN157" s="22"/>
      <c r="BO157" s="89"/>
      <c r="BP157" s="22"/>
      <c r="BQ157" s="22" t="s">
        <v>22</v>
      </c>
      <c r="BR157" s="89"/>
      <c r="BS157" s="22" t="s">
        <v>22</v>
      </c>
      <c r="BT157" s="22"/>
      <c r="BU157" s="89"/>
      <c r="BV157" s="22"/>
      <c r="BW157" s="22" t="s">
        <v>22</v>
      </c>
      <c r="BX157" s="89"/>
      <c r="BY157" s="22" t="s">
        <v>22</v>
      </c>
    </row>
    <row r="158" spans="2:77" ht="12.75" x14ac:dyDescent="0.25">
      <c r="B158" s="88" t="str">
        <f>IF(T_SDLog[[#This Row],[BY2]]="UNDER REVIEW",$B$6-T_SDLog[[#This Row],[27]],"---")</f>
        <v>---</v>
      </c>
      <c r="C158" s="88" t="s">
        <v>650</v>
      </c>
      <c r="D158" s="88" t="s">
        <v>245</v>
      </c>
      <c r="E158" s="88" t="s">
        <v>246</v>
      </c>
      <c r="F158" s="88" t="s">
        <v>253</v>
      </c>
      <c r="G158" s="88" t="s">
        <v>644</v>
      </c>
      <c r="H158" s="88">
        <v>1399</v>
      </c>
      <c r="I158" s="88" t="s">
        <v>668</v>
      </c>
      <c r="J158" s="98" t="s">
        <v>163</v>
      </c>
      <c r="K158" s="88" t="s">
        <v>168</v>
      </c>
      <c r="L158" s="143" t="s">
        <v>249</v>
      </c>
      <c r="M158" s="88" t="s">
        <v>703</v>
      </c>
      <c r="N158" s="100" t="s">
        <v>241</v>
      </c>
      <c r="O158" s="88" t="s">
        <v>416</v>
      </c>
      <c r="P158" s="87" t="str">
        <f>CONCATENATE(T_SDLog[[#This Row],[PGN]],"-",T_SDLog[[#This Row],[CN]],"-",T_SDLog[[#This Row],[DIC]],"-",T_SDLog[[#This Row],[LR]],"-",T_SDLog[[#This Row],[SSA]],"-",T_SDLog[[#This Row],[SQN]])</f>
        <v>MTC-23A25-Y211-L000-1399-10001</v>
      </c>
      <c r="Q158" s="140" t="s">
        <v>457</v>
      </c>
      <c r="R158" s="227"/>
      <c r="S158" s="88"/>
      <c r="T15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5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5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5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5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SDS-23A25-Y000-0113-01</v>
      </c>
      <c r="Y15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58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5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SDS-23A25-Y000-0113-00</v>
      </c>
      <c r="AB15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5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58" s="22" t="s">
        <v>756</v>
      </c>
      <c r="AE158" s="97">
        <v>45853</v>
      </c>
      <c r="AF158" s="88" t="s">
        <v>797</v>
      </c>
      <c r="AG158" s="22" t="s">
        <v>700</v>
      </c>
      <c r="AH158" s="89">
        <v>45860</v>
      </c>
      <c r="AI158" s="22" t="s">
        <v>700</v>
      </c>
      <c r="AJ158" s="88" t="s">
        <v>837</v>
      </c>
      <c r="AK158" s="89">
        <v>45868</v>
      </c>
      <c r="AL158" s="22"/>
      <c r="AM158" s="22" t="s">
        <v>22</v>
      </c>
      <c r="AN158" s="89"/>
      <c r="AO158" s="22" t="s">
        <v>22</v>
      </c>
      <c r="AP158" s="22"/>
      <c r="AQ158" s="89"/>
      <c r="AR158" s="22"/>
      <c r="AS158" s="22" t="s">
        <v>22</v>
      </c>
      <c r="AT158" s="89"/>
      <c r="AU158" s="22" t="s">
        <v>22</v>
      </c>
      <c r="AV158" s="93"/>
      <c r="AW158" s="89"/>
      <c r="AX158" s="22"/>
      <c r="AY158" s="22" t="s">
        <v>22</v>
      </c>
      <c r="AZ158" s="89"/>
      <c r="BA158" s="22" t="s">
        <v>22</v>
      </c>
      <c r="BB158" s="93"/>
      <c r="BC158" s="89"/>
      <c r="BD158" s="22"/>
      <c r="BE158" s="22" t="s">
        <v>22</v>
      </c>
      <c r="BF158" s="89"/>
      <c r="BG158" s="22" t="s">
        <v>22</v>
      </c>
      <c r="BH158" s="93"/>
      <c r="BI158" s="89"/>
      <c r="BJ158" s="22"/>
      <c r="BK158" s="22" t="s">
        <v>22</v>
      </c>
      <c r="BL158" s="89"/>
      <c r="BM158" s="22" t="s">
        <v>22</v>
      </c>
      <c r="BN158" s="22"/>
      <c r="BO158" s="89"/>
      <c r="BP158" s="22"/>
      <c r="BQ158" s="22" t="s">
        <v>22</v>
      </c>
      <c r="BR158" s="89"/>
      <c r="BS158" s="22" t="s">
        <v>22</v>
      </c>
      <c r="BT158" s="22"/>
      <c r="BU158" s="89"/>
      <c r="BV158" s="22"/>
      <c r="BW158" s="22" t="s">
        <v>22</v>
      </c>
      <c r="BX158" s="89"/>
      <c r="BY158" s="22" t="s">
        <v>22</v>
      </c>
    </row>
    <row r="159" spans="2:77" ht="12.75" x14ac:dyDescent="0.25">
      <c r="B159" s="88" t="str">
        <f>IF(T_SDLog[[#This Row],[BY2]]="UNDER REVIEW",$B$6-T_SDLog[[#This Row],[27]],"---")</f>
        <v>---</v>
      </c>
      <c r="C159" s="88" t="s">
        <v>650</v>
      </c>
      <c r="D159" s="88" t="s">
        <v>245</v>
      </c>
      <c r="E159" s="88" t="s">
        <v>246</v>
      </c>
      <c r="F159" s="88" t="s">
        <v>253</v>
      </c>
      <c r="G159" s="88" t="s">
        <v>644</v>
      </c>
      <c r="H159" s="88">
        <v>1399</v>
      </c>
      <c r="I159" s="88" t="s">
        <v>669</v>
      </c>
      <c r="J159" s="98" t="s">
        <v>163</v>
      </c>
      <c r="K159" s="88" t="s">
        <v>168</v>
      </c>
      <c r="L159" s="143" t="s">
        <v>249</v>
      </c>
      <c r="M159" s="88" t="s">
        <v>703</v>
      </c>
      <c r="N159" s="100" t="s">
        <v>241</v>
      </c>
      <c r="O159" s="88" t="s">
        <v>418</v>
      </c>
      <c r="P159" s="87" t="str">
        <f>CONCATENATE(T_SDLog[[#This Row],[PGN]],"-",T_SDLog[[#This Row],[CN]],"-",T_SDLog[[#This Row],[DIC]],"-",T_SDLog[[#This Row],[LR]],"-",T_SDLog[[#This Row],[SSA]],"-",T_SDLog[[#This Row],[SQN]])</f>
        <v>MTC-23A25-Y211-L000-1399-11001</v>
      </c>
      <c r="Q159" s="140" t="s">
        <v>458</v>
      </c>
      <c r="R159" s="227"/>
      <c r="S159" s="88"/>
      <c r="T15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5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5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5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5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SDS-23A25-Y000-0113-01</v>
      </c>
      <c r="Y15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59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5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SDS-23A25-Y000-0113-00</v>
      </c>
      <c r="AB15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5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59" s="22" t="s">
        <v>756</v>
      </c>
      <c r="AE159" s="97">
        <v>45853</v>
      </c>
      <c r="AF159" s="88" t="s">
        <v>797</v>
      </c>
      <c r="AG159" s="22" t="s">
        <v>700</v>
      </c>
      <c r="AH159" s="89">
        <v>45860</v>
      </c>
      <c r="AI159" s="22" t="s">
        <v>700</v>
      </c>
      <c r="AJ159" s="88" t="s">
        <v>837</v>
      </c>
      <c r="AK159" s="89">
        <v>45868</v>
      </c>
      <c r="AL159" s="22"/>
      <c r="AM159" s="22" t="s">
        <v>22</v>
      </c>
      <c r="AN159" s="89"/>
      <c r="AO159" s="22" t="s">
        <v>22</v>
      </c>
      <c r="AP159" s="22"/>
      <c r="AQ159" s="89"/>
      <c r="AR159" s="22"/>
      <c r="AS159" s="22" t="s">
        <v>22</v>
      </c>
      <c r="AT159" s="89"/>
      <c r="AU159" s="22" t="s">
        <v>22</v>
      </c>
      <c r="AV159" s="93"/>
      <c r="AW159" s="89"/>
      <c r="AX159" s="22"/>
      <c r="AY159" s="22" t="s">
        <v>22</v>
      </c>
      <c r="AZ159" s="89"/>
      <c r="BA159" s="22" t="s">
        <v>22</v>
      </c>
      <c r="BB159" s="93"/>
      <c r="BC159" s="89"/>
      <c r="BD159" s="22"/>
      <c r="BE159" s="22" t="s">
        <v>22</v>
      </c>
      <c r="BF159" s="89"/>
      <c r="BG159" s="22" t="s">
        <v>22</v>
      </c>
      <c r="BH159" s="93"/>
      <c r="BI159" s="89"/>
      <c r="BJ159" s="22"/>
      <c r="BK159" s="22" t="s">
        <v>22</v>
      </c>
      <c r="BL159" s="89"/>
      <c r="BM159" s="22" t="s">
        <v>22</v>
      </c>
      <c r="BN159" s="22"/>
      <c r="BO159" s="89"/>
      <c r="BP159" s="22"/>
      <c r="BQ159" s="22" t="s">
        <v>22</v>
      </c>
      <c r="BR159" s="89"/>
      <c r="BS159" s="22" t="s">
        <v>22</v>
      </c>
      <c r="BT159" s="22"/>
      <c r="BU159" s="89"/>
      <c r="BV159" s="22"/>
      <c r="BW159" s="22" t="s">
        <v>22</v>
      </c>
      <c r="BX159" s="89"/>
      <c r="BY159" s="22" t="s">
        <v>22</v>
      </c>
    </row>
    <row r="160" spans="2:77" ht="12.75" x14ac:dyDescent="0.25">
      <c r="B160" s="88" t="str">
        <f>IF(T_SDLog[[#This Row],[BY2]]="UNDER REVIEW",$B$6-T_SDLog[[#This Row],[27]],"---")</f>
        <v>---</v>
      </c>
      <c r="C160" s="88" t="s">
        <v>650</v>
      </c>
      <c r="D160" s="88" t="s">
        <v>245</v>
      </c>
      <c r="E160" s="88" t="s">
        <v>246</v>
      </c>
      <c r="F160" s="88" t="s">
        <v>253</v>
      </c>
      <c r="G160" s="88" t="s">
        <v>644</v>
      </c>
      <c r="H160" s="88">
        <v>1399</v>
      </c>
      <c r="I160" s="88" t="s">
        <v>670</v>
      </c>
      <c r="J160" s="98" t="s">
        <v>163</v>
      </c>
      <c r="K160" s="88" t="s">
        <v>168</v>
      </c>
      <c r="L160" s="143" t="s">
        <v>249</v>
      </c>
      <c r="M160" s="88" t="s">
        <v>703</v>
      </c>
      <c r="N160" s="100" t="s">
        <v>241</v>
      </c>
      <c r="O160" s="88" t="s">
        <v>420</v>
      </c>
      <c r="P160" s="87" t="str">
        <f>CONCATENATE(T_SDLog[[#This Row],[PGN]],"-",T_SDLog[[#This Row],[CN]],"-",T_SDLog[[#This Row],[DIC]],"-",T_SDLog[[#This Row],[LR]],"-",T_SDLog[[#This Row],[SSA]],"-",T_SDLog[[#This Row],[SQN]])</f>
        <v>MTC-23A25-Y211-L000-1399-12001</v>
      </c>
      <c r="Q160" s="140" t="s">
        <v>459</v>
      </c>
      <c r="R160" s="227"/>
      <c r="S160" s="88"/>
      <c r="T16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6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6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6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6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SDS-23A25-Y000-0114-01</v>
      </c>
      <c r="Y16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60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6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SDS-23A25-Y000-0114-00</v>
      </c>
      <c r="AB16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6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60" s="22" t="s">
        <v>757</v>
      </c>
      <c r="AE160" s="97">
        <v>45853</v>
      </c>
      <c r="AF160" s="88" t="s">
        <v>798</v>
      </c>
      <c r="AG160" s="22" t="s">
        <v>700</v>
      </c>
      <c r="AH160" s="89">
        <v>45860</v>
      </c>
      <c r="AI160" s="22" t="s">
        <v>700</v>
      </c>
      <c r="AJ160" s="88" t="s">
        <v>838</v>
      </c>
      <c r="AK160" s="89">
        <v>45868</v>
      </c>
      <c r="AL160" s="22"/>
      <c r="AM160" s="22" t="s">
        <v>22</v>
      </c>
      <c r="AN160" s="89"/>
      <c r="AO160" s="22" t="s">
        <v>22</v>
      </c>
      <c r="AP160" s="22"/>
      <c r="AQ160" s="89"/>
      <c r="AR160" s="22"/>
      <c r="AS160" s="22" t="s">
        <v>22</v>
      </c>
      <c r="AT160" s="89"/>
      <c r="AU160" s="22" t="s">
        <v>22</v>
      </c>
      <c r="AV160" s="93"/>
      <c r="AW160" s="89"/>
      <c r="AX160" s="22"/>
      <c r="AY160" s="22" t="s">
        <v>22</v>
      </c>
      <c r="AZ160" s="89"/>
      <c r="BA160" s="22" t="s">
        <v>22</v>
      </c>
      <c r="BB160" s="93"/>
      <c r="BC160" s="89"/>
      <c r="BD160" s="22"/>
      <c r="BE160" s="22" t="s">
        <v>22</v>
      </c>
      <c r="BF160" s="89"/>
      <c r="BG160" s="22" t="s">
        <v>22</v>
      </c>
      <c r="BH160" s="93"/>
      <c r="BI160" s="89"/>
      <c r="BJ160" s="22"/>
      <c r="BK160" s="22" t="s">
        <v>22</v>
      </c>
      <c r="BL160" s="89"/>
      <c r="BM160" s="22" t="s">
        <v>22</v>
      </c>
      <c r="BN160" s="22"/>
      <c r="BO160" s="89"/>
      <c r="BP160" s="22"/>
      <c r="BQ160" s="22" t="s">
        <v>22</v>
      </c>
      <c r="BR160" s="89"/>
      <c r="BS160" s="22" t="s">
        <v>22</v>
      </c>
      <c r="BT160" s="22"/>
      <c r="BU160" s="89"/>
      <c r="BV160" s="22"/>
      <c r="BW160" s="22" t="s">
        <v>22</v>
      </c>
      <c r="BX160" s="89"/>
      <c r="BY160" s="22" t="s">
        <v>22</v>
      </c>
    </row>
    <row r="161" spans="2:77" ht="12.75" x14ac:dyDescent="0.25">
      <c r="B161" s="88" t="str">
        <f>IF(T_SDLog[[#This Row],[BY2]]="UNDER REVIEW",$B$6-T_SDLog[[#This Row],[27]],"---")</f>
        <v>---</v>
      </c>
      <c r="C161" s="88" t="s">
        <v>650</v>
      </c>
      <c r="D161" s="88" t="s">
        <v>245</v>
      </c>
      <c r="E161" s="88" t="s">
        <v>246</v>
      </c>
      <c r="F161" s="88" t="s">
        <v>253</v>
      </c>
      <c r="G161" s="88" t="s">
        <v>644</v>
      </c>
      <c r="H161" s="88">
        <v>1399</v>
      </c>
      <c r="I161" s="88" t="s">
        <v>671</v>
      </c>
      <c r="J161" s="98" t="s">
        <v>163</v>
      </c>
      <c r="K161" s="88" t="s">
        <v>168</v>
      </c>
      <c r="L161" s="143" t="s">
        <v>249</v>
      </c>
      <c r="M161" s="88" t="s">
        <v>703</v>
      </c>
      <c r="N161" s="100" t="s">
        <v>241</v>
      </c>
      <c r="O161" s="88" t="s">
        <v>422</v>
      </c>
      <c r="P161" s="87" t="str">
        <f>CONCATENATE(T_SDLog[[#This Row],[PGN]],"-",T_SDLog[[#This Row],[CN]],"-",T_SDLog[[#This Row],[DIC]],"-",T_SDLog[[#This Row],[LR]],"-",T_SDLog[[#This Row],[SSA]],"-",T_SDLog[[#This Row],[SQN]])</f>
        <v>MTC-23A25-Y211-L000-1399-13001</v>
      </c>
      <c r="Q161" s="140" t="s">
        <v>460</v>
      </c>
      <c r="R161" s="227"/>
      <c r="S161" s="88"/>
      <c r="T16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6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6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6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6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SDS-23A25-Y000-0114-01</v>
      </c>
      <c r="Y16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61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6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SDS-23A25-Y000-0114-00</v>
      </c>
      <c r="AB16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6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61" s="22" t="s">
        <v>757</v>
      </c>
      <c r="AE161" s="97">
        <v>45853</v>
      </c>
      <c r="AF161" s="88" t="s">
        <v>798</v>
      </c>
      <c r="AG161" s="22" t="s">
        <v>700</v>
      </c>
      <c r="AH161" s="89">
        <v>45860</v>
      </c>
      <c r="AI161" s="22" t="s">
        <v>700</v>
      </c>
      <c r="AJ161" s="88" t="s">
        <v>838</v>
      </c>
      <c r="AK161" s="89">
        <v>45868</v>
      </c>
      <c r="AL161" s="22"/>
      <c r="AM161" s="22" t="s">
        <v>22</v>
      </c>
      <c r="AN161" s="89"/>
      <c r="AO161" s="22" t="s">
        <v>22</v>
      </c>
      <c r="AP161" s="22"/>
      <c r="AQ161" s="89"/>
      <c r="AR161" s="22"/>
      <c r="AS161" s="22" t="s">
        <v>22</v>
      </c>
      <c r="AT161" s="89"/>
      <c r="AU161" s="22" t="s">
        <v>22</v>
      </c>
      <c r="AV161" s="93"/>
      <c r="AW161" s="89"/>
      <c r="AX161" s="22"/>
      <c r="AY161" s="22" t="s">
        <v>22</v>
      </c>
      <c r="AZ161" s="89"/>
      <c r="BA161" s="22" t="s">
        <v>22</v>
      </c>
      <c r="BB161" s="93"/>
      <c r="BC161" s="89"/>
      <c r="BD161" s="22"/>
      <c r="BE161" s="22" t="s">
        <v>22</v>
      </c>
      <c r="BF161" s="89"/>
      <c r="BG161" s="22" t="s">
        <v>22</v>
      </c>
      <c r="BH161" s="93"/>
      <c r="BI161" s="89"/>
      <c r="BJ161" s="22"/>
      <c r="BK161" s="22" t="s">
        <v>22</v>
      </c>
      <c r="BL161" s="89"/>
      <c r="BM161" s="22" t="s">
        <v>22</v>
      </c>
      <c r="BN161" s="22"/>
      <c r="BO161" s="89"/>
      <c r="BP161" s="22"/>
      <c r="BQ161" s="22" t="s">
        <v>22</v>
      </c>
      <c r="BR161" s="89"/>
      <c r="BS161" s="22" t="s">
        <v>22</v>
      </c>
      <c r="BT161" s="22"/>
      <c r="BU161" s="89"/>
      <c r="BV161" s="22"/>
      <c r="BW161" s="22" t="s">
        <v>22</v>
      </c>
      <c r="BX161" s="89"/>
      <c r="BY161" s="22" t="s">
        <v>22</v>
      </c>
    </row>
    <row r="162" spans="2:77" ht="12.75" x14ac:dyDescent="0.25">
      <c r="B162" s="88" t="str">
        <f>IF(T_SDLog[[#This Row],[BY2]]="UNDER REVIEW",$B$6-T_SDLog[[#This Row],[27]],"---")</f>
        <v>---</v>
      </c>
      <c r="C162" s="88" t="s">
        <v>650</v>
      </c>
      <c r="D162" s="88" t="s">
        <v>245</v>
      </c>
      <c r="E162" s="88" t="s">
        <v>246</v>
      </c>
      <c r="F162" s="88" t="s">
        <v>253</v>
      </c>
      <c r="G162" s="88" t="s">
        <v>644</v>
      </c>
      <c r="H162" s="88">
        <v>1399</v>
      </c>
      <c r="I162" s="88" t="s">
        <v>672</v>
      </c>
      <c r="J162" s="98" t="s">
        <v>163</v>
      </c>
      <c r="K162" s="88" t="s">
        <v>168</v>
      </c>
      <c r="L162" s="143" t="s">
        <v>249</v>
      </c>
      <c r="M162" s="88" t="s">
        <v>703</v>
      </c>
      <c r="N162" s="100" t="s">
        <v>241</v>
      </c>
      <c r="O162" s="88" t="s">
        <v>424</v>
      </c>
      <c r="P162" s="87" t="str">
        <f>CONCATENATE(T_SDLog[[#This Row],[PGN]],"-",T_SDLog[[#This Row],[CN]],"-",T_SDLog[[#This Row],[DIC]],"-",T_SDLog[[#This Row],[LR]],"-",T_SDLog[[#This Row],[SSA]],"-",T_SDLog[[#This Row],[SQN]])</f>
        <v>MTC-23A25-Y211-L000-1399-14001</v>
      </c>
      <c r="Q162" s="140" t="s">
        <v>461</v>
      </c>
      <c r="R162" s="227"/>
      <c r="S162" s="88"/>
      <c r="T16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6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6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6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6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SDS-23A25-Y000-0114-01</v>
      </c>
      <c r="Y16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62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6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SDS-23A25-Y000-0114-00</v>
      </c>
      <c r="AB16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6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62" s="22" t="s">
        <v>757</v>
      </c>
      <c r="AE162" s="97">
        <v>45853</v>
      </c>
      <c r="AF162" s="88" t="s">
        <v>798</v>
      </c>
      <c r="AG162" s="22" t="s">
        <v>700</v>
      </c>
      <c r="AH162" s="89">
        <v>45860</v>
      </c>
      <c r="AI162" s="22" t="s">
        <v>700</v>
      </c>
      <c r="AJ162" s="88" t="s">
        <v>838</v>
      </c>
      <c r="AK162" s="89">
        <v>45868</v>
      </c>
      <c r="AL162" s="22"/>
      <c r="AM162" s="22" t="s">
        <v>22</v>
      </c>
      <c r="AN162" s="89"/>
      <c r="AO162" s="22" t="s">
        <v>22</v>
      </c>
      <c r="AP162" s="22"/>
      <c r="AQ162" s="89"/>
      <c r="AR162" s="22"/>
      <c r="AS162" s="22" t="s">
        <v>22</v>
      </c>
      <c r="AT162" s="89"/>
      <c r="AU162" s="22" t="s">
        <v>22</v>
      </c>
      <c r="AV162" s="93"/>
      <c r="AW162" s="89"/>
      <c r="AX162" s="22"/>
      <c r="AY162" s="22" t="s">
        <v>22</v>
      </c>
      <c r="AZ162" s="89"/>
      <c r="BA162" s="22" t="s">
        <v>22</v>
      </c>
      <c r="BB162" s="93"/>
      <c r="BC162" s="89"/>
      <c r="BD162" s="22"/>
      <c r="BE162" s="22" t="s">
        <v>22</v>
      </c>
      <c r="BF162" s="89"/>
      <c r="BG162" s="22" t="s">
        <v>22</v>
      </c>
      <c r="BH162" s="93"/>
      <c r="BI162" s="89"/>
      <c r="BJ162" s="22"/>
      <c r="BK162" s="22" t="s">
        <v>22</v>
      </c>
      <c r="BL162" s="89"/>
      <c r="BM162" s="22" t="s">
        <v>22</v>
      </c>
      <c r="BN162" s="22"/>
      <c r="BO162" s="89"/>
      <c r="BP162" s="22"/>
      <c r="BQ162" s="22" t="s">
        <v>22</v>
      </c>
      <c r="BR162" s="89"/>
      <c r="BS162" s="22" t="s">
        <v>22</v>
      </c>
      <c r="BT162" s="22"/>
      <c r="BU162" s="89"/>
      <c r="BV162" s="22"/>
      <c r="BW162" s="22" t="s">
        <v>22</v>
      </c>
      <c r="BX162" s="89"/>
      <c r="BY162" s="22" t="s">
        <v>22</v>
      </c>
    </row>
    <row r="163" spans="2:77" ht="12.75" x14ac:dyDescent="0.25">
      <c r="B163" s="88" t="str">
        <f>IF(T_SDLog[[#This Row],[BY2]]="UNDER REVIEW",$B$6-T_SDLog[[#This Row],[27]],"---")</f>
        <v>---</v>
      </c>
      <c r="C163" s="88" t="s">
        <v>650</v>
      </c>
      <c r="D163" s="88" t="s">
        <v>245</v>
      </c>
      <c r="E163" s="88" t="s">
        <v>246</v>
      </c>
      <c r="F163" s="88" t="s">
        <v>253</v>
      </c>
      <c r="G163" s="88" t="s">
        <v>644</v>
      </c>
      <c r="H163" s="88">
        <v>1399</v>
      </c>
      <c r="I163" s="88" t="s">
        <v>673</v>
      </c>
      <c r="J163" s="98" t="s">
        <v>163</v>
      </c>
      <c r="K163" s="88" t="s">
        <v>168</v>
      </c>
      <c r="L163" s="143" t="s">
        <v>249</v>
      </c>
      <c r="M163" s="88" t="s">
        <v>703</v>
      </c>
      <c r="N163" s="100" t="s">
        <v>241</v>
      </c>
      <c r="O163" s="88" t="s">
        <v>426</v>
      </c>
      <c r="P163" s="87" t="str">
        <f>CONCATENATE(T_SDLog[[#This Row],[PGN]],"-",T_SDLog[[#This Row],[CN]],"-",T_SDLog[[#This Row],[DIC]],"-",T_SDLog[[#This Row],[LR]],"-",T_SDLog[[#This Row],[SSA]],"-",T_SDLog[[#This Row],[SQN]])</f>
        <v>MTC-23A25-Y211-L000-1399-15001</v>
      </c>
      <c r="Q163" s="140" t="s">
        <v>462</v>
      </c>
      <c r="R163" s="227"/>
      <c r="S163" s="88"/>
      <c r="T16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6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6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6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6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SDS-23A25-Y000-0114-01</v>
      </c>
      <c r="Y16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63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6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SDS-23A25-Y000-0114-00</v>
      </c>
      <c r="AB16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6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63" s="22" t="s">
        <v>757</v>
      </c>
      <c r="AE163" s="97">
        <v>45853</v>
      </c>
      <c r="AF163" s="88" t="s">
        <v>798</v>
      </c>
      <c r="AG163" s="22" t="s">
        <v>700</v>
      </c>
      <c r="AH163" s="89">
        <v>45860</v>
      </c>
      <c r="AI163" s="22" t="s">
        <v>700</v>
      </c>
      <c r="AJ163" s="88" t="s">
        <v>838</v>
      </c>
      <c r="AK163" s="89">
        <v>45868</v>
      </c>
      <c r="AL163" s="22"/>
      <c r="AM163" s="22" t="s">
        <v>22</v>
      </c>
      <c r="AN163" s="89"/>
      <c r="AO163" s="22" t="s">
        <v>22</v>
      </c>
      <c r="AP163" s="22"/>
      <c r="AQ163" s="89"/>
      <c r="AR163" s="22"/>
      <c r="AS163" s="22" t="s">
        <v>22</v>
      </c>
      <c r="AT163" s="89"/>
      <c r="AU163" s="22" t="s">
        <v>22</v>
      </c>
      <c r="AV163" s="93"/>
      <c r="AW163" s="89"/>
      <c r="AX163" s="22"/>
      <c r="AY163" s="22" t="s">
        <v>22</v>
      </c>
      <c r="AZ163" s="89"/>
      <c r="BA163" s="22" t="s">
        <v>22</v>
      </c>
      <c r="BB163" s="93"/>
      <c r="BC163" s="89"/>
      <c r="BD163" s="22"/>
      <c r="BE163" s="22" t="s">
        <v>22</v>
      </c>
      <c r="BF163" s="89"/>
      <c r="BG163" s="22" t="s">
        <v>22</v>
      </c>
      <c r="BH163" s="93"/>
      <c r="BI163" s="89"/>
      <c r="BJ163" s="22"/>
      <c r="BK163" s="22" t="s">
        <v>22</v>
      </c>
      <c r="BL163" s="89"/>
      <c r="BM163" s="22" t="s">
        <v>22</v>
      </c>
      <c r="BN163" s="22"/>
      <c r="BO163" s="89"/>
      <c r="BP163" s="22"/>
      <c r="BQ163" s="22" t="s">
        <v>22</v>
      </c>
      <c r="BR163" s="89"/>
      <c r="BS163" s="22" t="s">
        <v>22</v>
      </c>
      <c r="BT163" s="22"/>
      <c r="BU163" s="89"/>
      <c r="BV163" s="22"/>
      <c r="BW163" s="22" t="s">
        <v>22</v>
      </c>
      <c r="BX163" s="89"/>
      <c r="BY163" s="22" t="s">
        <v>22</v>
      </c>
    </row>
    <row r="164" spans="2:77" ht="12.75" x14ac:dyDescent="0.25">
      <c r="B164" s="88" t="str">
        <f>IF(T_SDLog[[#This Row],[BY2]]="UNDER REVIEW",$B$6-T_SDLog[[#This Row],[27]],"---")</f>
        <v>---</v>
      </c>
      <c r="C164" s="88" t="s">
        <v>650</v>
      </c>
      <c r="D164" s="88" t="s">
        <v>245</v>
      </c>
      <c r="E164" s="88" t="s">
        <v>246</v>
      </c>
      <c r="F164" s="88" t="s">
        <v>253</v>
      </c>
      <c r="G164" s="88" t="s">
        <v>644</v>
      </c>
      <c r="H164" s="88">
        <v>1399</v>
      </c>
      <c r="I164" s="88" t="s">
        <v>674</v>
      </c>
      <c r="J164" s="98" t="s">
        <v>163</v>
      </c>
      <c r="K164" s="88" t="s">
        <v>168</v>
      </c>
      <c r="L164" s="143" t="s">
        <v>249</v>
      </c>
      <c r="M164" s="88" t="s">
        <v>703</v>
      </c>
      <c r="N164" s="100" t="s">
        <v>241</v>
      </c>
      <c r="O164" s="88" t="s">
        <v>428</v>
      </c>
      <c r="P164" s="87" t="str">
        <f>CONCATENATE(T_SDLog[[#This Row],[PGN]],"-",T_SDLog[[#This Row],[CN]],"-",T_SDLog[[#This Row],[DIC]],"-",T_SDLog[[#This Row],[LR]],"-",T_SDLog[[#This Row],[SSA]],"-",T_SDLog[[#This Row],[SQN]])</f>
        <v>MTC-23A25-Y211-L000-1399-16001</v>
      </c>
      <c r="Q164" s="140" t="s">
        <v>463</v>
      </c>
      <c r="R164" s="227"/>
      <c r="S164" s="88"/>
      <c r="T16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6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6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6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6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SDS-23A25-Y000-0114-01</v>
      </c>
      <c r="Y16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64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6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SDS-23A25-Y000-0114-00</v>
      </c>
      <c r="AB16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6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64" s="22" t="s">
        <v>757</v>
      </c>
      <c r="AE164" s="97">
        <v>45853</v>
      </c>
      <c r="AF164" s="88" t="s">
        <v>798</v>
      </c>
      <c r="AG164" s="22" t="s">
        <v>700</v>
      </c>
      <c r="AH164" s="89">
        <v>45860</v>
      </c>
      <c r="AI164" s="22" t="s">
        <v>700</v>
      </c>
      <c r="AJ164" s="88" t="s">
        <v>838</v>
      </c>
      <c r="AK164" s="89">
        <v>45868</v>
      </c>
      <c r="AL164" s="22"/>
      <c r="AM164" s="22" t="s">
        <v>22</v>
      </c>
      <c r="AN164" s="89"/>
      <c r="AO164" s="22" t="s">
        <v>22</v>
      </c>
      <c r="AP164" s="22"/>
      <c r="AQ164" s="89"/>
      <c r="AR164" s="22"/>
      <c r="AS164" s="22" t="s">
        <v>22</v>
      </c>
      <c r="AT164" s="89"/>
      <c r="AU164" s="22" t="s">
        <v>22</v>
      </c>
      <c r="AV164" s="93"/>
      <c r="AW164" s="89"/>
      <c r="AX164" s="22"/>
      <c r="AY164" s="22" t="s">
        <v>22</v>
      </c>
      <c r="AZ164" s="89"/>
      <c r="BA164" s="22" t="s">
        <v>22</v>
      </c>
      <c r="BB164" s="93"/>
      <c r="BC164" s="89"/>
      <c r="BD164" s="22"/>
      <c r="BE164" s="22" t="s">
        <v>22</v>
      </c>
      <c r="BF164" s="89"/>
      <c r="BG164" s="22" t="s">
        <v>22</v>
      </c>
      <c r="BH164" s="93"/>
      <c r="BI164" s="89"/>
      <c r="BJ164" s="22"/>
      <c r="BK164" s="22" t="s">
        <v>22</v>
      </c>
      <c r="BL164" s="89"/>
      <c r="BM164" s="22" t="s">
        <v>22</v>
      </c>
      <c r="BN164" s="22"/>
      <c r="BO164" s="89"/>
      <c r="BP164" s="22"/>
      <c r="BQ164" s="22" t="s">
        <v>22</v>
      </c>
      <c r="BR164" s="89"/>
      <c r="BS164" s="22" t="s">
        <v>22</v>
      </c>
      <c r="BT164" s="22"/>
      <c r="BU164" s="89"/>
      <c r="BV164" s="22"/>
      <c r="BW164" s="22" t="s">
        <v>22</v>
      </c>
      <c r="BX164" s="89"/>
      <c r="BY164" s="22" t="s">
        <v>22</v>
      </c>
    </row>
    <row r="165" spans="2:77" ht="12.75" x14ac:dyDescent="0.25">
      <c r="B165" s="88" t="str">
        <f>IF(T_SDLog[[#This Row],[BY2]]="UNDER REVIEW",$B$6-T_SDLog[[#This Row],[27]],"---")</f>
        <v>---</v>
      </c>
      <c r="C165" s="88" t="s">
        <v>650</v>
      </c>
      <c r="D165" s="88" t="s">
        <v>245</v>
      </c>
      <c r="E165" s="88" t="s">
        <v>246</v>
      </c>
      <c r="F165" s="88" t="s">
        <v>253</v>
      </c>
      <c r="G165" s="88" t="s">
        <v>644</v>
      </c>
      <c r="H165" s="88">
        <v>1399</v>
      </c>
      <c r="I165" s="88" t="s">
        <v>675</v>
      </c>
      <c r="J165" s="98" t="s">
        <v>163</v>
      </c>
      <c r="K165" s="88" t="s">
        <v>168</v>
      </c>
      <c r="L165" s="143" t="s">
        <v>249</v>
      </c>
      <c r="M165" s="88" t="s">
        <v>703</v>
      </c>
      <c r="N165" s="100" t="s">
        <v>241</v>
      </c>
      <c r="O165" s="88" t="s">
        <v>430</v>
      </c>
      <c r="P165" s="87" t="str">
        <f>CONCATENATE(T_SDLog[[#This Row],[PGN]],"-",T_SDLog[[#This Row],[CN]],"-",T_SDLog[[#This Row],[DIC]],"-",T_SDLog[[#This Row],[LR]],"-",T_SDLog[[#This Row],[SSA]],"-",T_SDLog[[#This Row],[SQN]])</f>
        <v>MTC-23A25-Y211-L000-1399-17001</v>
      </c>
      <c r="Q165" s="140" t="s">
        <v>464</v>
      </c>
      <c r="R165" s="227"/>
      <c r="S165" s="88"/>
      <c r="T16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6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6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6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6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SDS-23A25-Y000-0114-01</v>
      </c>
      <c r="Y16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65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6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SDS-23A25-Y000-0114-00</v>
      </c>
      <c r="AB16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6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65" s="22" t="s">
        <v>757</v>
      </c>
      <c r="AE165" s="97">
        <v>45853</v>
      </c>
      <c r="AF165" s="88" t="s">
        <v>798</v>
      </c>
      <c r="AG165" s="22" t="s">
        <v>700</v>
      </c>
      <c r="AH165" s="89">
        <v>45860</v>
      </c>
      <c r="AI165" s="22" t="s">
        <v>700</v>
      </c>
      <c r="AJ165" s="88" t="s">
        <v>838</v>
      </c>
      <c r="AK165" s="89">
        <v>45868</v>
      </c>
      <c r="AL165" s="22"/>
      <c r="AM165" s="22" t="s">
        <v>22</v>
      </c>
      <c r="AN165" s="89"/>
      <c r="AO165" s="22" t="s">
        <v>22</v>
      </c>
      <c r="AP165" s="22"/>
      <c r="AQ165" s="89"/>
      <c r="AR165" s="22"/>
      <c r="AS165" s="22" t="s">
        <v>22</v>
      </c>
      <c r="AT165" s="89"/>
      <c r="AU165" s="22" t="s">
        <v>22</v>
      </c>
      <c r="AV165" s="93"/>
      <c r="AW165" s="89"/>
      <c r="AX165" s="22"/>
      <c r="AY165" s="22" t="s">
        <v>22</v>
      </c>
      <c r="AZ165" s="89"/>
      <c r="BA165" s="22" t="s">
        <v>22</v>
      </c>
      <c r="BB165" s="93"/>
      <c r="BC165" s="89"/>
      <c r="BD165" s="22"/>
      <c r="BE165" s="22" t="s">
        <v>22</v>
      </c>
      <c r="BF165" s="89"/>
      <c r="BG165" s="22" t="s">
        <v>22</v>
      </c>
      <c r="BH165" s="93"/>
      <c r="BI165" s="89"/>
      <c r="BJ165" s="22"/>
      <c r="BK165" s="22" t="s">
        <v>22</v>
      </c>
      <c r="BL165" s="89"/>
      <c r="BM165" s="22" t="s">
        <v>22</v>
      </c>
      <c r="BN165" s="22"/>
      <c r="BO165" s="89"/>
      <c r="BP165" s="22"/>
      <c r="BQ165" s="22" t="s">
        <v>22</v>
      </c>
      <c r="BR165" s="89"/>
      <c r="BS165" s="22" t="s">
        <v>22</v>
      </c>
      <c r="BT165" s="22"/>
      <c r="BU165" s="89"/>
      <c r="BV165" s="22"/>
      <c r="BW165" s="22" t="s">
        <v>22</v>
      </c>
      <c r="BX165" s="89"/>
      <c r="BY165" s="22" t="s">
        <v>22</v>
      </c>
    </row>
    <row r="166" spans="2:77" ht="12.75" x14ac:dyDescent="0.25">
      <c r="B166" s="88" t="str">
        <f>IF(T_SDLog[[#This Row],[BY2]]="UNDER REVIEW",$B$6-T_SDLog[[#This Row],[27]],"---")</f>
        <v>---</v>
      </c>
      <c r="C166" s="88" t="s">
        <v>650</v>
      </c>
      <c r="D166" s="88" t="s">
        <v>245</v>
      </c>
      <c r="E166" s="88" t="s">
        <v>246</v>
      </c>
      <c r="F166" s="88" t="s">
        <v>253</v>
      </c>
      <c r="G166" s="88" t="s">
        <v>644</v>
      </c>
      <c r="H166" s="88">
        <v>1399</v>
      </c>
      <c r="I166" s="88" t="s">
        <v>676</v>
      </c>
      <c r="J166" s="98" t="s">
        <v>163</v>
      </c>
      <c r="K166" s="88" t="s">
        <v>168</v>
      </c>
      <c r="L166" s="143" t="s">
        <v>249</v>
      </c>
      <c r="M166" s="88" t="s">
        <v>703</v>
      </c>
      <c r="N166" s="100" t="s">
        <v>241</v>
      </c>
      <c r="O166" s="88" t="s">
        <v>432</v>
      </c>
      <c r="P166" s="87" t="str">
        <f>CONCATENATE(T_SDLog[[#This Row],[PGN]],"-",T_SDLog[[#This Row],[CN]],"-",T_SDLog[[#This Row],[DIC]],"-",T_SDLog[[#This Row],[LR]],"-",T_SDLog[[#This Row],[SSA]],"-",T_SDLog[[#This Row],[SQN]])</f>
        <v>MTC-23A25-Y211-L000-1399-18001</v>
      </c>
      <c r="Q166" s="140" t="s">
        <v>465</v>
      </c>
      <c r="R166" s="227"/>
      <c r="S166" s="88"/>
      <c r="T16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6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6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6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6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SDS-23A25-Y000-0114-01</v>
      </c>
      <c r="Y16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66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6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SDS-23A25-Y000-0114-00</v>
      </c>
      <c r="AB16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6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66" s="22" t="s">
        <v>757</v>
      </c>
      <c r="AE166" s="97">
        <v>45853</v>
      </c>
      <c r="AF166" s="88" t="s">
        <v>798</v>
      </c>
      <c r="AG166" s="22" t="s">
        <v>700</v>
      </c>
      <c r="AH166" s="89">
        <v>45860</v>
      </c>
      <c r="AI166" s="22" t="s">
        <v>700</v>
      </c>
      <c r="AJ166" s="88" t="s">
        <v>838</v>
      </c>
      <c r="AK166" s="89">
        <v>45868</v>
      </c>
      <c r="AL166" s="22"/>
      <c r="AM166" s="22" t="s">
        <v>22</v>
      </c>
      <c r="AN166" s="89"/>
      <c r="AO166" s="22" t="s">
        <v>22</v>
      </c>
      <c r="AP166" s="22"/>
      <c r="AQ166" s="89"/>
      <c r="AR166" s="22"/>
      <c r="AS166" s="22" t="s">
        <v>22</v>
      </c>
      <c r="AT166" s="89"/>
      <c r="AU166" s="22" t="s">
        <v>22</v>
      </c>
      <c r="AV166" s="93"/>
      <c r="AW166" s="89"/>
      <c r="AX166" s="22"/>
      <c r="AY166" s="22" t="s">
        <v>22</v>
      </c>
      <c r="AZ166" s="89"/>
      <c r="BA166" s="22" t="s">
        <v>22</v>
      </c>
      <c r="BB166" s="93"/>
      <c r="BC166" s="89"/>
      <c r="BD166" s="22"/>
      <c r="BE166" s="22" t="s">
        <v>22</v>
      </c>
      <c r="BF166" s="89"/>
      <c r="BG166" s="22" t="s">
        <v>22</v>
      </c>
      <c r="BH166" s="93"/>
      <c r="BI166" s="89"/>
      <c r="BJ166" s="22"/>
      <c r="BK166" s="22" t="s">
        <v>22</v>
      </c>
      <c r="BL166" s="89"/>
      <c r="BM166" s="22" t="s">
        <v>22</v>
      </c>
      <c r="BN166" s="22"/>
      <c r="BO166" s="89"/>
      <c r="BP166" s="22"/>
      <c r="BQ166" s="22" t="s">
        <v>22</v>
      </c>
      <c r="BR166" s="89"/>
      <c r="BS166" s="22" t="s">
        <v>22</v>
      </c>
      <c r="BT166" s="22"/>
      <c r="BU166" s="89"/>
      <c r="BV166" s="22"/>
      <c r="BW166" s="22" t="s">
        <v>22</v>
      </c>
      <c r="BX166" s="89"/>
      <c r="BY166" s="22" t="s">
        <v>22</v>
      </c>
    </row>
    <row r="167" spans="2:77" ht="12.75" x14ac:dyDescent="0.25">
      <c r="B167" s="88" t="str">
        <f>IF(T_SDLog[[#This Row],[BY2]]="UNDER REVIEW",$B$6-T_SDLog[[#This Row],[27]],"---")</f>
        <v>---</v>
      </c>
      <c r="C167" s="88" t="s">
        <v>650</v>
      </c>
      <c r="D167" s="88" t="s">
        <v>245</v>
      </c>
      <c r="E167" s="88" t="s">
        <v>246</v>
      </c>
      <c r="F167" s="88" t="s">
        <v>253</v>
      </c>
      <c r="G167" s="88" t="s">
        <v>645</v>
      </c>
      <c r="H167" s="88">
        <v>1399</v>
      </c>
      <c r="I167" s="88" t="s">
        <v>172</v>
      </c>
      <c r="J167" s="98" t="s">
        <v>163</v>
      </c>
      <c r="K167" s="88" t="s">
        <v>168</v>
      </c>
      <c r="L167" s="143" t="s">
        <v>248</v>
      </c>
      <c r="M167" s="88" t="s">
        <v>703</v>
      </c>
      <c r="N167" s="100" t="s">
        <v>241</v>
      </c>
      <c r="O167" s="88" t="s">
        <v>434</v>
      </c>
      <c r="P167" s="87" t="str">
        <f>CONCATENATE(T_SDLog[[#This Row],[PGN]],"-",T_SDLog[[#This Row],[CN]],"-",T_SDLog[[#This Row],[DIC]],"-",T_SDLog[[#This Row],[LR]],"-",T_SDLog[[#This Row],[SSA]],"-",T_SDLog[[#This Row],[SQN]])</f>
        <v>MTC-23A25-Y211-L001-1399-00001</v>
      </c>
      <c r="Q167" s="140" t="s">
        <v>466</v>
      </c>
      <c r="R167" s="227"/>
      <c r="S167" s="88"/>
      <c r="T16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6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6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6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6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SDS-23A25-Y000-0109-01</v>
      </c>
      <c r="Y16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67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6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SDS-23A25-Y000-0109-00</v>
      </c>
      <c r="AB16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6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67" s="228" t="s">
        <v>749</v>
      </c>
      <c r="AE167" s="97">
        <v>45853</v>
      </c>
      <c r="AF167" s="88" t="s">
        <v>805</v>
      </c>
      <c r="AG167" s="22" t="s">
        <v>700</v>
      </c>
      <c r="AH167" s="89">
        <v>45861</v>
      </c>
      <c r="AI167" s="22" t="s">
        <v>700</v>
      </c>
      <c r="AJ167" s="88" t="s">
        <v>833</v>
      </c>
      <c r="AK167" s="89">
        <v>45868</v>
      </c>
      <c r="AL167" s="22"/>
      <c r="AM167" s="22" t="s">
        <v>22</v>
      </c>
      <c r="AN167" s="89"/>
      <c r="AO167" s="22" t="s">
        <v>22</v>
      </c>
      <c r="AP167" s="22"/>
      <c r="AQ167" s="89"/>
      <c r="AR167" s="22"/>
      <c r="AS167" s="22" t="s">
        <v>22</v>
      </c>
      <c r="AT167" s="89"/>
      <c r="AU167" s="22" t="s">
        <v>22</v>
      </c>
      <c r="AV167" s="93"/>
      <c r="AW167" s="89"/>
      <c r="AX167" s="22"/>
      <c r="AY167" s="22" t="s">
        <v>22</v>
      </c>
      <c r="AZ167" s="89"/>
      <c r="BA167" s="22" t="s">
        <v>22</v>
      </c>
      <c r="BB167" s="93"/>
      <c r="BC167" s="89"/>
      <c r="BD167" s="22"/>
      <c r="BE167" s="22" t="s">
        <v>22</v>
      </c>
      <c r="BF167" s="89"/>
      <c r="BG167" s="22" t="s">
        <v>22</v>
      </c>
      <c r="BH167" s="93"/>
      <c r="BI167" s="89"/>
      <c r="BJ167" s="22"/>
      <c r="BK167" s="22" t="s">
        <v>22</v>
      </c>
      <c r="BL167" s="89"/>
      <c r="BM167" s="22" t="s">
        <v>22</v>
      </c>
      <c r="BN167" s="22"/>
      <c r="BO167" s="89"/>
      <c r="BP167" s="22"/>
      <c r="BQ167" s="22" t="s">
        <v>22</v>
      </c>
      <c r="BR167" s="89"/>
      <c r="BS167" s="22" t="s">
        <v>22</v>
      </c>
      <c r="BT167" s="22"/>
      <c r="BU167" s="89"/>
      <c r="BV167" s="22"/>
      <c r="BW167" s="22" t="s">
        <v>22</v>
      </c>
      <c r="BX167" s="89"/>
      <c r="BY167" s="22" t="s">
        <v>22</v>
      </c>
    </row>
    <row r="168" spans="2:77" ht="12.75" x14ac:dyDescent="0.25">
      <c r="B168" s="88" t="str">
        <f>IF(T_SDLog[[#This Row],[BY2]]="UNDER REVIEW",$B$6-T_SDLog[[#This Row],[27]],"---")</f>
        <v>---</v>
      </c>
      <c r="C168" s="88" t="s">
        <v>650</v>
      </c>
      <c r="D168" s="88" t="s">
        <v>245</v>
      </c>
      <c r="E168" s="88" t="s">
        <v>246</v>
      </c>
      <c r="F168" s="88" t="s">
        <v>253</v>
      </c>
      <c r="G168" s="88" t="s">
        <v>645</v>
      </c>
      <c r="H168" s="88">
        <v>1399</v>
      </c>
      <c r="I168" s="88" t="s">
        <v>661</v>
      </c>
      <c r="J168" s="98" t="s">
        <v>163</v>
      </c>
      <c r="K168" s="88" t="s">
        <v>168</v>
      </c>
      <c r="L168" s="143" t="s">
        <v>249</v>
      </c>
      <c r="M168" s="88" t="s">
        <v>703</v>
      </c>
      <c r="N168" s="100" t="s">
        <v>241</v>
      </c>
      <c r="O168" s="88" t="s">
        <v>436</v>
      </c>
      <c r="P168" s="87" t="str">
        <f>CONCATENATE(T_SDLog[[#This Row],[PGN]],"-",T_SDLog[[#This Row],[CN]],"-",T_SDLog[[#This Row],[DIC]],"-",T_SDLog[[#This Row],[LR]],"-",T_SDLog[[#This Row],[SSA]],"-",T_SDLog[[#This Row],[SQN]])</f>
        <v>MTC-23A25-Y211-L001-1399-05001</v>
      </c>
      <c r="Q168" s="140" t="s">
        <v>735</v>
      </c>
      <c r="R168" s="227"/>
      <c r="S168" s="88"/>
      <c r="T16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6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6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6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6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SDS-23A25-Y000-0109-01</v>
      </c>
      <c r="Y16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68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6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SDS-23A25-Y000-0109-00</v>
      </c>
      <c r="AB16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6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68" s="228" t="s">
        <v>749</v>
      </c>
      <c r="AE168" s="97">
        <v>45853</v>
      </c>
      <c r="AF168" s="88" t="s">
        <v>805</v>
      </c>
      <c r="AG168" s="22" t="s">
        <v>700</v>
      </c>
      <c r="AH168" s="89">
        <v>45861</v>
      </c>
      <c r="AI168" s="22" t="s">
        <v>700</v>
      </c>
      <c r="AJ168" s="88" t="s">
        <v>833</v>
      </c>
      <c r="AK168" s="89">
        <v>45868</v>
      </c>
      <c r="AL168" s="22"/>
      <c r="AM168" s="22" t="s">
        <v>22</v>
      </c>
      <c r="AN168" s="89"/>
      <c r="AO168" s="22" t="s">
        <v>22</v>
      </c>
      <c r="AP168" s="22"/>
      <c r="AQ168" s="89"/>
      <c r="AR168" s="22"/>
      <c r="AS168" s="22" t="s">
        <v>22</v>
      </c>
      <c r="AT168" s="89"/>
      <c r="AU168" s="22" t="s">
        <v>22</v>
      </c>
      <c r="AV168" s="93"/>
      <c r="AW168" s="89"/>
      <c r="AX168" s="22"/>
      <c r="AY168" s="22" t="s">
        <v>22</v>
      </c>
      <c r="AZ168" s="89"/>
      <c r="BA168" s="22" t="s">
        <v>22</v>
      </c>
      <c r="BB168" s="93"/>
      <c r="BC168" s="89"/>
      <c r="BD168" s="22"/>
      <c r="BE168" s="22" t="s">
        <v>22</v>
      </c>
      <c r="BF168" s="89"/>
      <c r="BG168" s="22" t="s">
        <v>22</v>
      </c>
      <c r="BH168" s="93"/>
      <c r="BI168" s="89"/>
      <c r="BJ168" s="22"/>
      <c r="BK168" s="22" t="s">
        <v>22</v>
      </c>
      <c r="BL168" s="89"/>
      <c r="BM168" s="22" t="s">
        <v>22</v>
      </c>
      <c r="BN168" s="22"/>
      <c r="BO168" s="89"/>
      <c r="BP168" s="22"/>
      <c r="BQ168" s="22" t="s">
        <v>22</v>
      </c>
      <c r="BR168" s="89"/>
      <c r="BS168" s="22" t="s">
        <v>22</v>
      </c>
      <c r="BT168" s="22"/>
      <c r="BU168" s="89"/>
      <c r="BV168" s="22"/>
      <c r="BW168" s="22" t="s">
        <v>22</v>
      </c>
      <c r="BX168" s="89"/>
      <c r="BY168" s="22" t="s">
        <v>22</v>
      </c>
    </row>
    <row r="169" spans="2:77" ht="12.75" x14ac:dyDescent="0.25">
      <c r="B169" s="88" t="str">
        <f>IF(T_SDLog[[#This Row],[BY2]]="UNDER REVIEW",$B$6-T_SDLog[[#This Row],[27]],"---")</f>
        <v>---</v>
      </c>
      <c r="C169" s="88" t="s">
        <v>650</v>
      </c>
      <c r="D169" s="88" t="s">
        <v>245</v>
      </c>
      <c r="E169" s="88" t="s">
        <v>246</v>
      </c>
      <c r="F169" s="88" t="s">
        <v>253</v>
      </c>
      <c r="G169" s="88" t="s">
        <v>645</v>
      </c>
      <c r="H169" s="88">
        <v>1399</v>
      </c>
      <c r="I169" s="94" t="s">
        <v>662</v>
      </c>
      <c r="J169" s="98" t="s">
        <v>163</v>
      </c>
      <c r="K169" s="88" t="s">
        <v>168</v>
      </c>
      <c r="L169" s="143" t="s">
        <v>249</v>
      </c>
      <c r="M169" s="88" t="s">
        <v>703</v>
      </c>
      <c r="N169" s="100" t="s">
        <v>241</v>
      </c>
      <c r="O169" s="221"/>
      <c r="P169" s="87" t="str">
        <f>CONCATENATE(T_SDLog[[#This Row],[PGN]],"-",T_SDLog[[#This Row],[CN]],"-",T_SDLog[[#This Row],[DIC]],"-",T_SDLog[[#This Row],[LR]],"-",T_SDLog[[#This Row],[SSA]],"-",T_SDLog[[#This Row],[SQN]])</f>
        <v>MTC-23A25-Y211-L001-1399-06001</v>
      </c>
      <c r="Q169" s="140" t="s">
        <v>736</v>
      </c>
      <c r="R169" s="227"/>
      <c r="S169" s="218"/>
      <c r="T16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6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6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6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6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SDS-23A25-Y000-0109-01</v>
      </c>
      <c r="Y16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69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16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SDS-23A25-Y000-0109-00</v>
      </c>
      <c r="AB16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6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69" s="228" t="s">
        <v>749</v>
      </c>
      <c r="AE169" s="97">
        <v>45853</v>
      </c>
      <c r="AF169" s="88" t="s">
        <v>805</v>
      </c>
      <c r="AG169" s="22" t="s">
        <v>700</v>
      </c>
      <c r="AH169" s="89">
        <v>45861</v>
      </c>
      <c r="AI169" s="22" t="s">
        <v>700</v>
      </c>
      <c r="AJ169" s="88" t="s">
        <v>833</v>
      </c>
      <c r="AK169" s="89">
        <v>45868</v>
      </c>
      <c r="AL169" s="22"/>
      <c r="AM169" s="22" t="s">
        <v>22</v>
      </c>
      <c r="AN169" s="89"/>
      <c r="AO169" s="22" t="s">
        <v>22</v>
      </c>
      <c r="AP169" s="22"/>
      <c r="AQ169" s="89"/>
      <c r="AR169" s="22"/>
      <c r="AS169" s="22" t="s">
        <v>22</v>
      </c>
      <c r="AT169" s="89"/>
      <c r="AU169" s="22" t="s">
        <v>22</v>
      </c>
      <c r="AV169" s="93"/>
      <c r="AW169" s="89"/>
      <c r="AX169" s="22"/>
      <c r="AY169" s="22" t="s">
        <v>22</v>
      </c>
      <c r="AZ169" s="89"/>
      <c r="BA169" s="22" t="s">
        <v>22</v>
      </c>
      <c r="BB169" s="93"/>
      <c r="BC169" s="89"/>
      <c r="BD169" s="22"/>
      <c r="BE169" s="22" t="s">
        <v>22</v>
      </c>
      <c r="BF169" s="89"/>
      <c r="BG169" s="22" t="s">
        <v>22</v>
      </c>
      <c r="BH169" s="93"/>
      <c r="BI169" s="89"/>
      <c r="BJ169" s="22"/>
      <c r="BK169" s="22" t="s">
        <v>22</v>
      </c>
      <c r="BL169" s="89"/>
      <c r="BM169" s="22" t="s">
        <v>22</v>
      </c>
      <c r="BN169" s="22"/>
      <c r="BO169" s="89"/>
      <c r="BP169" s="22"/>
      <c r="BQ169" s="22" t="s">
        <v>22</v>
      </c>
      <c r="BR169" s="89"/>
      <c r="BS169" s="22" t="s">
        <v>22</v>
      </c>
      <c r="BT169" s="22"/>
      <c r="BU169" s="89"/>
      <c r="BV169" s="22"/>
      <c r="BW169" s="22" t="s">
        <v>22</v>
      </c>
      <c r="BX169" s="89"/>
      <c r="BY169" s="22" t="s">
        <v>22</v>
      </c>
    </row>
    <row r="170" spans="2:77" ht="12.75" x14ac:dyDescent="0.25">
      <c r="B170" s="88" t="str">
        <f>IF(T_SDLog[[#This Row],[BY2]]="UNDER REVIEW",$B$6-T_SDLog[[#This Row],[27]],"---")</f>
        <v>---</v>
      </c>
      <c r="C170" s="88" t="s">
        <v>650</v>
      </c>
      <c r="D170" s="88" t="s">
        <v>245</v>
      </c>
      <c r="E170" s="88" t="s">
        <v>246</v>
      </c>
      <c r="F170" s="88" t="s">
        <v>253</v>
      </c>
      <c r="G170" s="88" t="s">
        <v>646</v>
      </c>
      <c r="H170" s="88">
        <v>1399</v>
      </c>
      <c r="I170" s="88" t="s">
        <v>172</v>
      </c>
      <c r="J170" s="98" t="s">
        <v>163</v>
      </c>
      <c r="K170" s="88" t="s">
        <v>168</v>
      </c>
      <c r="L170" s="143" t="s">
        <v>248</v>
      </c>
      <c r="M170" s="88" t="s">
        <v>703</v>
      </c>
      <c r="N170" s="100" t="s">
        <v>241</v>
      </c>
      <c r="O170" s="88" t="s">
        <v>437</v>
      </c>
      <c r="P170" s="87" t="str">
        <f>CONCATENATE(T_SDLog[[#This Row],[PGN]],"-",T_SDLog[[#This Row],[CN]],"-",T_SDLog[[#This Row],[DIC]],"-",T_SDLog[[#This Row],[LR]],"-",T_SDLog[[#This Row],[SSA]],"-",T_SDLog[[#This Row],[SQN]])</f>
        <v>MTC-23A25-Y211-L002-1399-00001</v>
      </c>
      <c r="Q170" s="140" t="s">
        <v>467</v>
      </c>
      <c r="R170" s="227"/>
      <c r="S170" s="88"/>
      <c r="T17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7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7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7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7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SDS-23A25-Y000-0110-01</v>
      </c>
      <c r="Y17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70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7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SDS-23A25-Y000-0110-00</v>
      </c>
      <c r="AB17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7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70" s="22" t="s">
        <v>750</v>
      </c>
      <c r="AE170" s="97">
        <v>45853</v>
      </c>
      <c r="AF170" s="88" t="s">
        <v>795</v>
      </c>
      <c r="AG170" s="22" t="s">
        <v>700</v>
      </c>
      <c r="AH170" s="89">
        <v>45860</v>
      </c>
      <c r="AI170" s="22" t="s">
        <v>700</v>
      </c>
      <c r="AJ170" s="88" t="s">
        <v>834</v>
      </c>
      <c r="AK170" s="89">
        <v>45868</v>
      </c>
      <c r="AL170" s="22"/>
      <c r="AM170" s="22" t="s">
        <v>22</v>
      </c>
      <c r="AN170" s="89"/>
      <c r="AO170" s="22" t="s">
        <v>22</v>
      </c>
      <c r="AP170" s="22"/>
      <c r="AQ170" s="89"/>
      <c r="AR170" s="22"/>
      <c r="AS170" s="22" t="s">
        <v>22</v>
      </c>
      <c r="AT170" s="89"/>
      <c r="AU170" s="22" t="s">
        <v>22</v>
      </c>
      <c r="AV170" s="93"/>
      <c r="AW170" s="89"/>
      <c r="AX170" s="22"/>
      <c r="AY170" s="22" t="s">
        <v>22</v>
      </c>
      <c r="AZ170" s="89"/>
      <c r="BA170" s="22" t="s">
        <v>22</v>
      </c>
      <c r="BB170" s="93"/>
      <c r="BC170" s="89"/>
      <c r="BD170" s="22"/>
      <c r="BE170" s="22" t="s">
        <v>22</v>
      </c>
      <c r="BF170" s="89"/>
      <c r="BG170" s="22" t="s">
        <v>22</v>
      </c>
      <c r="BH170" s="93"/>
      <c r="BI170" s="89"/>
      <c r="BJ170" s="22"/>
      <c r="BK170" s="22" t="s">
        <v>22</v>
      </c>
      <c r="BL170" s="89"/>
      <c r="BM170" s="22" t="s">
        <v>22</v>
      </c>
      <c r="BN170" s="22"/>
      <c r="BO170" s="89"/>
      <c r="BP170" s="22"/>
      <c r="BQ170" s="22" t="s">
        <v>22</v>
      </c>
      <c r="BR170" s="89"/>
      <c r="BS170" s="22" t="s">
        <v>22</v>
      </c>
      <c r="BT170" s="22"/>
      <c r="BU170" s="89"/>
      <c r="BV170" s="22"/>
      <c r="BW170" s="22" t="s">
        <v>22</v>
      </c>
      <c r="BX170" s="89"/>
      <c r="BY170" s="22" t="s">
        <v>22</v>
      </c>
    </row>
    <row r="171" spans="2:77" ht="12.75" x14ac:dyDescent="0.25">
      <c r="B171" s="88" t="str">
        <f>IF(T_SDLog[[#This Row],[BY2]]="UNDER REVIEW",$B$6-T_SDLog[[#This Row],[27]],"---")</f>
        <v>---</v>
      </c>
      <c r="C171" s="88" t="s">
        <v>650</v>
      </c>
      <c r="D171" s="88" t="s">
        <v>245</v>
      </c>
      <c r="E171" s="88" t="s">
        <v>246</v>
      </c>
      <c r="F171" s="88" t="s">
        <v>253</v>
      </c>
      <c r="G171" s="88" t="s">
        <v>646</v>
      </c>
      <c r="H171" s="88">
        <v>1399</v>
      </c>
      <c r="I171" s="88" t="s">
        <v>659</v>
      </c>
      <c r="J171" s="98" t="s">
        <v>163</v>
      </c>
      <c r="K171" s="88" t="s">
        <v>168</v>
      </c>
      <c r="L171" s="143" t="s">
        <v>249</v>
      </c>
      <c r="M171" s="88" t="s">
        <v>703</v>
      </c>
      <c r="N171" s="100" t="s">
        <v>241</v>
      </c>
      <c r="O171" s="88" t="s">
        <v>439</v>
      </c>
      <c r="P171" s="87" t="str">
        <f>CONCATENATE(T_SDLog[[#This Row],[PGN]],"-",T_SDLog[[#This Row],[CN]],"-",T_SDLog[[#This Row],[DIC]],"-",T_SDLog[[#This Row],[LR]],"-",T_SDLog[[#This Row],[SSA]],"-",T_SDLog[[#This Row],[SQN]])</f>
        <v>MTC-23A25-Y211-L002-1399-03001</v>
      </c>
      <c r="Q171" s="140" t="s">
        <v>468</v>
      </c>
      <c r="R171" s="227"/>
      <c r="S171" s="88"/>
      <c r="T17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7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7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7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7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SDS-23A25-Y000-0110-01</v>
      </c>
      <c r="Y17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71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7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SDS-23A25-Y000-0110-00</v>
      </c>
      <c r="AB17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7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71" s="22" t="s">
        <v>750</v>
      </c>
      <c r="AE171" s="97">
        <v>45853</v>
      </c>
      <c r="AF171" s="88" t="s">
        <v>795</v>
      </c>
      <c r="AG171" s="22" t="s">
        <v>700</v>
      </c>
      <c r="AH171" s="89">
        <v>45860</v>
      </c>
      <c r="AI171" s="22" t="s">
        <v>700</v>
      </c>
      <c r="AJ171" s="88" t="s">
        <v>834</v>
      </c>
      <c r="AK171" s="89">
        <v>45868</v>
      </c>
      <c r="AL171" s="22"/>
      <c r="AM171" s="22" t="s">
        <v>22</v>
      </c>
      <c r="AN171" s="89"/>
      <c r="AO171" s="22" t="s">
        <v>22</v>
      </c>
      <c r="AP171" s="22"/>
      <c r="AQ171" s="89"/>
      <c r="AR171" s="22"/>
      <c r="AS171" s="22" t="s">
        <v>22</v>
      </c>
      <c r="AT171" s="89"/>
      <c r="AU171" s="22" t="s">
        <v>22</v>
      </c>
      <c r="AV171" s="93"/>
      <c r="AW171" s="89"/>
      <c r="AX171" s="22"/>
      <c r="AY171" s="22" t="s">
        <v>22</v>
      </c>
      <c r="AZ171" s="89"/>
      <c r="BA171" s="22" t="s">
        <v>22</v>
      </c>
      <c r="BB171" s="93"/>
      <c r="BC171" s="89"/>
      <c r="BD171" s="22"/>
      <c r="BE171" s="22" t="s">
        <v>22</v>
      </c>
      <c r="BF171" s="89"/>
      <c r="BG171" s="22" t="s">
        <v>22</v>
      </c>
      <c r="BH171" s="93"/>
      <c r="BI171" s="89"/>
      <c r="BJ171" s="22"/>
      <c r="BK171" s="22" t="s">
        <v>22</v>
      </c>
      <c r="BL171" s="89"/>
      <c r="BM171" s="22" t="s">
        <v>22</v>
      </c>
      <c r="BN171" s="22"/>
      <c r="BO171" s="89"/>
      <c r="BP171" s="22"/>
      <c r="BQ171" s="22" t="s">
        <v>22</v>
      </c>
      <c r="BR171" s="89"/>
      <c r="BS171" s="22" t="s">
        <v>22</v>
      </c>
      <c r="BT171" s="22"/>
      <c r="BU171" s="89"/>
      <c r="BV171" s="22"/>
      <c r="BW171" s="22" t="s">
        <v>22</v>
      </c>
      <c r="BX171" s="89"/>
      <c r="BY171" s="22" t="s">
        <v>22</v>
      </c>
    </row>
    <row r="172" spans="2:77" ht="12.75" x14ac:dyDescent="0.25">
      <c r="B172" s="88" t="str">
        <f>IF(T_SDLog[[#This Row],[BY2]]="UNDER REVIEW",$B$6-T_SDLog[[#This Row],[27]],"---")</f>
        <v>---</v>
      </c>
      <c r="C172" s="88" t="s">
        <v>650</v>
      </c>
      <c r="D172" s="88" t="s">
        <v>245</v>
      </c>
      <c r="E172" s="88" t="s">
        <v>246</v>
      </c>
      <c r="F172" s="88" t="s">
        <v>253</v>
      </c>
      <c r="G172" s="88" t="s">
        <v>646</v>
      </c>
      <c r="H172" s="88">
        <v>1399</v>
      </c>
      <c r="I172" s="88" t="s">
        <v>660</v>
      </c>
      <c r="J172" s="98" t="s">
        <v>163</v>
      </c>
      <c r="K172" s="88" t="s">
        <v>168</v>
      </c>
      <c r="L172" s="143" t="s">
        <v>249</v>
      </c>
      <c r="M172" s="88" t="s">
        <v>703</v>
      </c>
      <c r="N172" s="100" t="s">
        <v>241</v>
      </c>
      <c r="O172" s="88" t="s">
        <v>441</v>
      </c>
      <c r="P172" s="87" t="str">
        <f>CONCATENATE(T_SDLog[[#This Row],[PGN]],"-",T_SDLog[[#This Row],[CN]],"-",T_SDLog[[#This Row],[DIC]],"-",T_SDLog[[#This Row],[LR]],"-",T_SDLog[[#This Row],[SSA]],"-",T_SDLog[[#This Row],[SQN]])</f>
        <v>MTC-23A25-Y211-L002-1399-04001</v>
      </c>
      <c r="Q172" s="140" t="s">
        <v>469</v>
      </c>
      <c r="R172" s="227"/>
      <c r="S172" s="88"/>
      <c r="T17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7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7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7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7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SDS-23A25-Y000-0110-01</v>
      </c>
      <c r="Y17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72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7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SDS-23A25-Y000-0110-00</v>
      </c>
      <c r="AB17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7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72" s="22" t="s">
        <v>750</v>
      </c>
      <c r="AE172" s="97">
        <v>45853</v>
      </c>
      <c r="AF172" s="88" t="s">
        <v>795</v>
      </c>
      <c r="AG172" s="22" t="s">
        <v>700</v>
      </c>
      <c r="AH172" s="89">
        <v>45860</v>
      </c>
      <c r="AI172" s="22" t="s">
        <v>700</v>
      </c>
      <c r="AJ172" s="88" t="s">
        <v>834</v>
      </c>
      <c r="AK172" s="89">
        <v>45868</v>
      </c>
      <c r="AL172" s="22"/>
      <c r="AM172" s="22" t="s">
        <v>22</v>
      </c>
      <c r="AN172" s="89"/>
      <c r="AO172" s="22" t="s">
        <v>22</v>
      </c>
      <c r="AP172" s="22"/>
      <c r="AQ172" s="89"/>
      <c r="AR172" s="22"/>
      <c r="AS172" s="22" t="s">
        <v>22</v>
      </c>
      <c r="AT172" s="89"/>
      <c r="AU172" s="22" t="s">
        <v>22</v>
      </c>
      <c r="AV172" s="93"/>
      <c r="AW172" s="89"/>
      <c r="AX172" s="22"/>
      <c r="AY172" s="22" t="s">
        <v>22</v>
      </c>
      <c r="AZ172" s="89"/>
      <c r="BA172" s="22" t="s">
        <v>22</v>
      </c>
      <c r="BB172" s="93"/>
      <c r="BC172" s="89"/>
      <c r="BD172" s="22"/>
      <c r="BE172" s="22" t="s">
        <v>22</v>
      </c>
      <c r="BF172" s="89"/>
      <c r="BG172" s="22" t="s">
        <v>22</v>
      </c>
      <c r="BH172" s="93"/>
      <c r="BI172" s="89"/>
      <c r="BJ172" s="22"/>
      <c r="BK172" s="22" t="s">
        <v>22</v>
      </c>
      <c r="BL172" s="89"/>
      <c r="BM172" s="22" t="s">
        <v>22</v>
      </c>
      <c r="BN172" s="22"/>
      <c r="BO172" s="89"/>
      <c r="BP172" s="22"/>
      <c r="BQ172" s="22" t="s">
        <v>22</v>
      </c>
      <c r="BR172" s="89"/>
      <c r="BS172" s="22" t="s">
        <v>22</v>
      </c>
      <c r="BT172" s="22"/>
      <c r="BU172" s="89"/>
      <c r="BV172" s="22"/>
      <c r="BW172" s="22" t="s">
        <v>22</v>
      </c>
      <c r="BX172" s="89"/>
      <c r="BY172" s="22" t="s">
        <v>22</v>
      </c>
    </row>
    <row r="173" spans="2:77" ht="12.75" x14ac:dyDescent="0.25">
      <c r="B173" s="88" t="str">
        <f>IF(T_SDLog[[#This Row],[BY2]]="UNDER REVIEW",$B$6-T_SDLog[[#This Row],[27]],"---")</f>
        <v>---</v>
      </c>
      <c r="C173" s="88" t="s">
        <v>650</v>
      </c>
      <c r="D173" s="88" t="s">
        <v>245</v>
      </c>
      <c r="E173" s="88" t="s">
        <v>246</v>
      </c>
      <c r="F173" s="88" t="s">
        <v>253</v>
      </c>
      <c r="G173" s="88" t="s">
        <v>646</v>
      </c>
      <c r="H173" s="88">
        <v>1399</v>
      </c>
      <c r="I173" s="88" t="s">
        <v>661</v>
      </c>
      <c r="J173" s="98" t="s">
        <v>163</v>
      </c>
      <c r="K173" s="88" t="s">
        <v>168</v>
      </c>
      <c r="L173" s="143" t="s">
        <v>249</v>
      </c>
      <c r="M173" s="88" t="s">
        <v>703</v>
      </c>
      <c r="N173" s="100" t="s">
        <v>241</v>
      </c>
      <c r="O173" s="88" t="s">
        <v>443</v>
      </c>
      <c r="P173" s="87" t="str">
        <f>CONCATENATE(T_SDLog[[#This Row],[PGN]],"-",T_SDLog[[#This Row],[CN]],"-",T_SDLog[[#This Row],[DIC]],"-",T_SDLog[[#This Row],[LR]],"-",T_SDLog[[#This Row],[SSA]],"-",T_SDLog[[#This Row],[SQN]])</f>
        <v>MTC-23A25-Y211-L002-1399-05001</v>
      </c>
      <c r="Q173" s="140" t="s">
        <v>470</v>
      </c>
      <c r="R173" s="227"/>
      <c r="S173" s="88"/>
      <c r="T17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7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7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7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7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SDS-23A25-Y000-0110-01</v>
      </c>
      <c r="Y17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73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7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SDS-23A25-Y000-0110-00</v>
      </c>
      <c r="AB17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7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73" s="22" t="s">
        <v>750</v>
      </c>
      <c r="AE173" s="97">
        <v>45853</v>
      </c>
      <c r="AF173" s="88" t="s">
        <v>795</v>
      </c>
      <c r="AG173" s="22" t="s">
        <v>700</v>
      </c>
      <c r="AH173" s="89">
        <v>45860</v>
      </c>
      <c r="AI173" s="22" t="s">
        <v>700</v>
      </c>
      <c r="AJ173" s="88" t="s">
        <v>834</v>
      </c>
      <c r="AK173" s="89">
        <v>45868</v>
      </c>
      <c r="AL173" s="22"/>
      <c r="AM173" s="22" t="s">
        <v>22</v>
      </c>
      <c r="AN173" s="89"/>
      <c r="AO173" s="22" t="s">
        <v>22</v>
      </c>
      <c r="AP173" s="22"/>
      <c r="AQ173" s="89"/>
      <c r="AR173" s="22"/>
      <c r="AS173" s="22" t="s">
        <v>22</v>
      </c>
      <c r="AT173" s="89"/>
      <c r="AU173" s="22" t="s">
        <v>22</v>
      </c>
      <c r="AV173" s="93"/>
      <c r="AW173" s="89"/>
      <c r="AX173" s="22"/>
      <c r="AY173" s="22" t="s">
        <v>22</v>
      </c>
      <c r="AZ173" s="89"/>
      <c r="BA173" s="22" t="s">
        <v>22</v>
      </c>
      <c r="BB173" s="93"/>
      <c r="BC173" s="89"/>
      <c r="BD173" s="22"/>
      <c r="BE173" s="22" t="s">
        <v>22</v>
      </c>
      <c r="BF173" s="89"/>
      <c r="BG173" s="22" t="s">
        <v>22</v>
      </c>
      <c r="BH173" s="93"/>
      <c r="BI173" s="89"/>
      <c r="BJ173" s="22"/>
      <c r="BK173" s="22" t="s">
        <v>22</v>
      </c>
      <c r="BL173" s="89"/>
      <c r="BM173" s="22" t="s">
        <v>22</v>
      </c>
      <c r="BN173" s="22"/>
      <c r="BO173" s="89"/>
      <c r="BP173" s="22"/>
      <c r="BQ173" s="22" t="s">
        <v>22</v>
      </c>
      <c r="BR173" s="89"/>
      <c r="BS173" s="22" t="s">
        <v>22</v>
      </c>
      <c r="BT173" s="22"/>
      <c r="BU173" s="89"/>
      <c r="BV173" s="22"/>
      <c r="BW173" s="22" t="s">
        <v>22</v>
      </c>
      <c r="BX173" s="89"/>
      <c r="BY173" s="22" t="s">
        <v>22</v>
      </c>
    </row>
    <row r="174" spans="2:77" ht="12.75" x14ac:dyDescent="0.25">
      <c r="B174" s="88" t="str">
        <f>IF(T_SDLog[[#This Row],[BY2]]="UNDER REVIEW",$B$6-T_SDLog[[#This Row],[27]],"---")</f>
        <v>---</v>
      </c>
      <c r="C174" s="88" t="s">
        <v>650</v>
      </c>
      <c r="D174" s="88" t="s">
        <v>245</v>
      </c>
      <c r="E174" s="88" t="s">
        <v>246</v>
      </c>
      <c r="F174" s="88" t="s">
        <v>253</v>
      </c>
      <c r="G174" s="88" t="s">
        <v>646</v>
      </c>
      <c r="H174" s="88">
        <v>1399</v>
      </c>
      <c r="I174" s="88" t="s">
        <v>662</v>
      </c>
      <c r="J174" s="98" t="s">
        <v>163</v>
      </c>
      <c r="K174" s="88" t="s">
        <v>168</v>
      </c>
      <c r="L174" s="143" t="s">
        <v>249</v>
      </c>
      <c r="M174" s="88" t="s">
        <v>703</v>
      </c>
      <c r="N174" s="100" t="s">
        <v>241</v>
      </c>
      <c r="O174" s="88" t="s">
        <v>445</v>
      </c>
      <c r="P174" s="87" t="str">
        <f>CONCATENATE(T_SDLog[[#This Row],[PGN]],"-",T_SDLog[[#This Row],[CN]],"-",T_SDLog[[#This Row],[DIC]],"-",T_SDLog[[#This Row],[LR]],"-",T_SDLog[[#This Row],[SSA]],"-",T_SDLog[[#This Row],[SQN]])</f>
        <v>MTC-23A25-Y211-L002-1399-06001</v>
      </c>
      <c r="Q174" s="140" t="s">
        <v>471</v>
      </c>
      <c r="R174" s="227"/>
      <c r="S174" s="88"/>
      <c r="T17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17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7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17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17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SDS-23A25-Y000-0110-01</v>
      </c>
      <c r="Y17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174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17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SDS-23A25-Y000-0110-00</v>
      </c>
      <c r="AB17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7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174" s="22" t="s">
        <v>750</v>
      </c>
      <c r="AE174" s="97">
        <v>45853</v>
      </c>
      <c r="AF174" s="88" t="s">
        <v>795</v>
      </c>
      <c r="AG174" s="22" t="s">
        <v>700</v>
      </c>
      <c r="AH174" s="89">
        <v>45860</v>
      </c>
      <c r="AI174" s="22" t="s">
        <v>700</v>
      </c>
      <c r="AJ174" s="88" t="s">
        <v>834</v>
      </c>
      <c r="AK174" s="89">
        <v>45868</v>
      </c>
      <c r="AL174" s="22"/>
      <c r="AM174" s="22" t="s">
        <v>22</v>
      </c>
      <c r="AN174" s="89"/>
      <c r="AO174" s="22" t="s">
        <v>22</v>
      </c>
      <c r="AP174" s="22"/>
      <c r="AQ174" s="89"/>
      <c r="AR174" s="22"/>
      <c r="AS174" s="22" t="s">
        <v>22</v>
      </c>
      <c r="AT174" s="89"/>
      <c r="AU174" s="22" t="s">
        <v>22</v>
      </c>
      <c r="AV174" s="93"/>
      <c r="AW174" s="89"/>
      <c r="AX174" s="22"/>
      <c r="AY174" s="22" t="s">
        <v>22</v>
      </c>
      <c r="AZ174" s="89"/>
      <c r="BA174" s="22" t="s">
        <v>22</v>
      </c>
      <c r="BB174" s="93"/>
      <c r="BC174" s="89"/>
      <c r="BD174" s="22"/>
      <c r="BE174" s="22" t="s">
        <v>22</v>
      </c>
      <c r="BF174" s="89"/>
      <c r="BG174" s="22" t="s">
        <v>22</v>
      </c>
      <c r="BH174" s="93"/>
      <c r="BI174" s="89"/>
      <c r="BJ174" s="22"/>
      <c r="BK174" s="22" t="s">
        <v>22</v>
      </c>
      <c r="BL174" s="89"/>
      <c r="BM174" s="22" t="s">
        <v>22</v>
      </c>
      <c r="BN174" s="22"/>
      <c r="BO174" s="89"/>
      <c r="BP174" s="22"/>
      <c r="BQ174" s="22" t="s">
        <v>22</v>
      </c>
      <c r="BR174" s="89"/>
      <c r="BS174" s="22" t="s">
        <v>22</v>
      </c>
      <c r="BT174" s="22"/>
      <c r="BU174" s="89"/>
      <c r="BV174" s="22"/>
      <c r="BW174" s="22" t="s">
        <v>22</v>
      </c>
      <c r="BX174" s="89"/>
      <c r="BY174" s="22" t="s">
        <v>22</v>
      </c>
    </row>
    <row r="175" spans="2:77" ht="12.75" x14ac:dyDescent="0.25">
      <c r="B175" s="88" t="str">
        <f>IF(T_SDLog[[#This Row],[BY2]]="UNDER REVIEW",$B$6-T_SDLog[[#This Row],[27]],"---")</f>
        <v>---</v>
      </c>
      <c r="C175" s="88" t="s">
        <v>650</v>
      </c>
      <c r="D175" s="88" t="s">
        <v>245</v>
      </c>
      <c r="E175" s="88" t="s">
        <v>246</v>
      </c>
      <c r="F175" s="88" t="s">
        <v>254</v>
      </c>
      <c r="G175" s="88" t="s">
        <v>644</v>
      </c>
      <c r="H175" s="88">
        <v>1399</v>
      </c>
      <c r="I175" s="94" t="s">
        <v>667</v>
      </c>
      <c r="J175" s="98" t="s">
        <v>163</v>
      </c>
      <c r="K175" s="88" t="s">
        <v>168</v>
      </c>
      <c r="L175" s="143" t="s">
        <v>255</v>
      </c>
      <c r="M175" s="88" t="s">
        <v>703</v>
      </c>
      <c r="N175" s="100" t="s">
        <v>242</v>
      </c>
      <c r="O175" s="88" t="s">
        <v>22</v>
      </c>
      <c r="P175" s="87" t="str">
        <f>CONCATENATE(T_SDLog[[#This Row],[PGN]],"-",T_SDLog[[#This Row],[CN]],"-",T_SDLog[[#This Row],[DIC]],"-",T_SDLog[[#This Row],[LR]],"-",T_SDLog[[#This Row],[SSA]],"-",T_SDLog[[#This Row],[SQN]])</f>
        <v>MTC-23A25-Y301-L000-1399-09001</v>
      </c>
      <c r="Q175" s="140" t="s">
        <v>472</v>
      </c>
      <c r="R175" s="227">
        <v>45897</v>
      </c>
      <c r="S175" s="88"/>
      <c r="T175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75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7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75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7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7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7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7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7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7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75" s="22"/>
      <c r="AE175" s="97"/>
      <c r="AF175" s="88"/>
      <c r="AG175" s="22" t="s">
        <v>22</v>
      </c>
      <c r="AH175" s="89"/>
      <c r="AI175" s="22" t="s">
        <v>22</v>
      </c>
      <c r="AJ175" s="22"/>
      <c r="AK175" s="89"/>
      <c r="AL175" s="22"/>
      <c r="AM175" s="22" t="s">
        <v>22</v>
      </c>
      <c r="AN175" s="89"/>
      <c r="AO175" s="22" t="s">
        <v>22</v>
      </c>
      <c r="AP175" s="22"/>
      <c r="AQ175" s="89"/>
      <c r="AR175" s="22"/>
      <c r="AS175" s="22" t="s">
        <v>22</v>
      </c>
      <c r="AT175" s="89"/>
      <c r="AU175" s="22" t="s">
        <v>22</v>
      </c>
      <c r="AV175" s="93"/>
      <c r="AW175" s="89"/>
      <c r="AX175" s="22"/>
      <c r="AY175" s="22" t="s">
        <v>22</v>
      </c>
      <c r="AZ175" s="89"/>
      <c r="BA175" s="22" t="s">
        <v>22</v>
      </c>
      <c r="BB175" s="93"/>
      <c r="BC175" s="89"/>
      <c r="BD175" s="22"/>
      <c r="BE175" s="22" t="s">
        <v>22</v>
      </c>
      <c r="BF175" s="89"/>
      <c r="BG175" s="22" t="s">
        <v>22</v>
      </c>
      <c r="BH175" s="93"/>
      <c r="BI175" s="89"/>
      <c r="BJ175" s="22"/>
      <c r="BK175" s="22" t="s">
        <v>22</v>
      </c>
      <c r="BL175" s="89"/>
      <c r="BM175" s="22" t="s">
        <v>22</v>
      </c>
      <c r="BN175" s="22"/>
      <c r="BO175" s="89"/>
      <c r="BP175" s="22"/>
      <c r="BQ175" s="22" t="s">
        <v>22</v>
      </c>
      <c r="BR175" s="89"/>
      <c r="BS175" s="22" t="s">
        <v>22</v>
      </c>
      <c r="BT175" s="22"/>
      <c r="BU175" s="89"/>
      <c r="BV175" s="22"/>
      <c r="BW175" s="22" t="s">
        <v>22</v>
      </c>
      <c r="BX175" s="89"/>
      <c r="BY175" s="22" t="s">
        <v>22</v>
      </c>
    </row>
    <row r="176" spans="2:77" ht="12.75" x14ac:dyDescent="0.25">
      <c r="B176" s="88" t="str">
        <f>IF(T_SDLog[[#This Row],[BY2]]="UNDER REVIEW",$B$6-T_SDLog[[#This Row],[27]],"---")</f>
        <v>---</v>
      </c>
      <c r="C176" s="88" t="s">
        <v>650</v>
      </c>
      <c r="D176" s="88" t="s">
        <v>245</v>
      </c>
      <c r="E176" s="88" t="s">
        <v>246</v>
      </c>
      <c r="F176" s="88" t="s">
        <v>254</v>
      </c>
      <c r="G176" s="88" t="s">
        <v>644</v>
      </c>
      <c r="H176" s="88">
        <v>1399</v>
      </c>
      <c r="I176" s="94" t="s">
        <v>669</v>
      </c>
      <c r="J176" s="98" t="s">
        <v>163</v>
      </c>
      <c r="K176" s="88" t="s">
        <v>168</v>
      </c>
      <c r="L176" s="143" t="s">
        <v>255</v>
      </c>
      <c r="M176" s="88" t="s">
        <v>703</v>
      </c>
      <c r="N176" s="100" t="s">
        <v>242</v>
      </c>
      <c r="O176" s="88" t="s">
        <v>22</v>
      </c>
      <c r="P176" s="87" t="str">
        <f>CONCATENATE(T_SDLog[[#This Row],[PGN]],"-",T_SDLog[[#This Row],[CN]],"-",T_SDLog[[#This Row],[DIC]],"-",T_SDLog[[#This Row],[LR]],"-",T_SDLog[[#This Row],[SSA]],"-",T_SDLog[[#This Row],[SQN]])</f>
        <v>MTC-23A25-Y301-L000-1399-11001</v>
      </c>
      <c r="Q176" s="140" t="s">
        <v>473</v>
      </c>
      <c r="R176" s="227">
        <v>45883</v>
      </c>
      <c r="S176" s="88"/>
      <c r="T176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76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7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76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7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7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7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7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7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7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76" s="22"/>
      <c r="AE176" s="97"/>
      <c r="AF176" s="88"/>
      <c r="AG176" s="22" t="s">
        <v>22</v>
      </c>
      <c r="AH176" s="89"/>
      <c r="AI176" s="22" t="s">
        <v>22</v>
      </c>
      <c r="AJ176" s="22"/>
      <c r="AK176" s="89"/>
      <c r="AL176" s="22"/>
      <c r="AM176" s="22" t="s">
        <v>22</v>
      </c>
      <c r="AN176" s="89"/>
      <c r="AO176" s="22" t="s">
        <v>22</v>
      </c>
      <c r="AP176" s="22"/>
      <c r="AQ176" s="89"/>
      <c r="AR176" s="22"/>
      <c r="AS176" s="22" t="s">
        <v>22</v>
      </c>
      <c r="AT176" s="89"/>
      <c r="AU176" s="22" t="s">
        <v>22</v>
      </c>
      <c r="AV176" s="93"/>
      <c r="AW176" s="89"/>
      <c r="AX176" s="22"/>
      <c r="AY176" s="22" t="s">
        <v>22</v>
      </c>
      <c r="AZ176" s="89"/>
      <c r="BA176" s="22" t="s">
        <v>22</v>
      </c>
      <c r="BB176" s="93"/>
      <c r="BC176" s="89"/>
      <c r="BD176" s="22"/>
      <c r="BE176" s="22" t="s">
        <v>22</v>
      </c>
      <c r="BF176" s="89"/>
      <c r="BG176" s="22" t="s">
        <v>22</v>
      </c>
      <c r="BH176" s="93"/>
      <c r="BI176" s="89"/>
      <c r="BJ176" s="22"/>
      <c r="BK176" s="22" t="s">
        <v>22</v>
      </c>
      <c r="BL176" s="89"/>
      <c r="BM176" s="22" t="s">
        <v>22</v>
      </c>
      <c r="BN176" s="22"/>
      <c r="BO176" s="89"/>
      <c r="BP176" s="22"/>
      <c r="BQ176" s="22" t="s">
        <v>22</v>
      </c>
      <c r="BR176" s="89"/>
      <c r="BS176" s="22" t="s">
        <v>22</v>
      </c>
      <c r="BT176" s="22"/>
      <c r="BU176" s="89"/>
      <c r="BV176" s="22"/>
      <c r="BW176" s="22" t="s">
        <v>22</v>
      </c>
      <c r="BX176" s="89"/>
      <c r="BY176" s="22" t="s">
        <v>22</v>
      </c>
    </row>
    <row r="177" spans="2:77" ht="12.75" x14ac:dyDescent="0.25">
      <c r="B177" s="88" t="str">
        <f>IF(T_SDLog[[#This Row],[BY2]]="UNDER REVIEW",$B$6-T_SDLog[[#This Row],[27]],"---")</f>
        <v>---</v>
      </c>
      <c r="C177" s="88" t="s">
        <v>650</v>
      </c>
      <c r="D177" s="88" t="s">
        <v>245</v>
      </c>
      <c r="E177" s="88" t="s">
        <v>246</v>
      </c>
      <c r="F177" s="88" t="s">
        <v>254</v>
      </c>
      <c r="G177" s="88" t="s">
        <v>644</v>
      </c>
      <c r="H177" s="88">
        <v>1399</v>
      </c>
      <c r="I177" s="94" t="s">
        <v>662</v>
      </c>
      <c r="J177" s="98" t="s">
        <v>163</v>
      </c>
      <c r="K177" s="88" t="s">
        <v>168</v>
      </c>
      <c r="L177" s="143" t="s">
        <v>255</v>
      </c>
      <c r="M177" s="88" t="s">
        <v>703</v>
      </c>
      <c r="N177" s="100" t="s">
        <v>242</v>
      </c>
      <c r="O177" s="88" t="s">
        <v>22</v>
      </c>
      <c r="P177" s="87" t="str">
        <f>CONCATENATE(T_SDLog[[#This Row],[PGN]],"-",T_SDLog[[#This Row],[CN]],"-",T_SDLog[[#This Row],[DIC]],"-",T_SDLog[[#This Row],[LR]],"-",T_SDLog[[#This Row],[SSA]],"-",T_SDLog[[#This Row],[SQN]])</f>
        <v>MTC-23A25-Y301-L000-1399-06001</v>
      </c>
      <c r="Q177" s="140" t="s">
        <v>474</v>
      </c>
      <c r="R177" s="227">
        <v>45897</v>
      </c>
      <c r="S177" s="88"/>
      <c r="T177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77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7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77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7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7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7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7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7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7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77" s="22"/>
      <c r="AE177" s="97"/>
      <c r="AF177" s="88"/>
      <c r="AG177" s="22" t="s">
        <v>22</v>
      </c>
      <c r="AH177" s="89"/>
      <c r="AI177" s="22" t="s">
        <v>22</v>
      </c>
      <c r="AJ177" s="22"/>
      <c r="AK177" s="89"/>
      <c r="AL177" s="22"/>
      <c r="AM177" s="22" t="s">
        <v>22</v>
      </c>
      <c r="AN177" s="89"/>
      <c r="AO177" s="22" t="s">
        <v>22</v>
      </c>
      <c r="AP177" s="22"/>
      <c r="AQ177" s="89"/>
      <c r="AR177" s="22"/>
      <c r="AS177" s="22" t="s">
        <v>22</v>
      </c>
      <c r="AT177" s="89"/>
      <c r="AU177" s="22" t="s">
        <v>22</v>
      </c>
      <c r="AV177" s="93"/>
      <c r="AW177" s="89"/>
      <c r="AX177" s="22"/>
      <c r="AY177" s="22" t="s">
        <v>22</v>
      </c>
      <c r="AZ177" s="89"/>
      <c r="BA177" s="22" t="s">
        <v>22</v>
      </c>
      <c r="BB177" s="93"/>
      <c r="BC177" s="89"/>
      <c r="BD177" s="22"/>
      <c r="BE177" s="22" t="s">
        <v>22</v>
      </c>
      <c r="BF177" s="89"/>
      <c r="BG177" s="22" t="s">
        <v>22</v>
      </c>
      <c r="BH177" s="93"/>
      <c r="BI177" s="89"/>
      <c r="BJ177" s="22"/>
      <c r="BK177" s="22" t="s">
        <v>22</v>
      </c>
      <c r="BL177" s="89"/>
      <c r="BM177" s="22" t="s">
        <v>22</v>
      </c>
      <c r="BN177" s="22"/>
      <c r="BO177" s="89"/>
      <c r="BP177" s="22"/>
      <c r="BQ177" s="22" t="s">
        <v>22</v>
      </c>
      <c r="BR177" s="89"/>
      <c r="BS177" s="22" t="s">
        <v>22</v>
      </c>
      <c r="BT177" s="22"/>
      <c r="BU177" s="89"/>
      <c r="BV177" s="22"/>
      <c r="BW177" s="22" t="s">
        <v>22</v>
      </c>
      <c r="BX177" s="89"/>
      <c r="BY177" s="22" t="s">
        <v>22</v>
      </c>
    </row>
    <row r="178" spans="2:77" ht="12.75" x14ac:dyDescent="0.25">
      <c r="B178" s="88" t="str">
        <f>IF(T_SDLog[[#This Row],[BY2]]="UNDER REVIEW",$B$6-T_SDLog[[#This Row],[27]],"---")</f>
        <v>---</v>
      </c>
      <c r="C178" s="88" t="s">
        <v>650</v>
      </c>
      <c r="D178" s="88" t="s">
        <v>245</v>
      </c>
      <c r="E178" s="88" t="s">
        <v>246</v>
      </c>
      <c r="F178" s="88" t="s">
        <v>254</v>
      </c>
      <c r="G178" s="88" t="s">
        <v>644</v>
      </c>
      <c r="H178" s="88">
        <v>1399</v>
      </c>
      <c r="I178" s="94" t="s">
        <v>674</v>
      </c>
      <c r="J178" s="98" t="s">
        <v>163</v>
      </c>
      <c r="K178" s="88" t="s">
        <v>168</v>
      </c>
      <c r="L178" s="143" t="s">
        <v>255</v>
      </c>
      <c r="M178" s="88" t="s">
        <v>703</v>
      </c>
      <c r="N178" s="100" t="s">
        <v>242</v>
      </c>
      <c r="O178" s="88" t="s">
        <v>22</v>
      </c>
      <c r="P178" s="87" t="str">
        <f>CONCATENATE(T_SDLog[[#This Row],[PGN]],"-",T_SDLog[[#This Row],[CN]],"-",T_SDLog[[#This Row],[DIC]],"-",T_SDLog[[#This Row],[LR]],"-",T_SDLog[[#This Row],[SSA]],"-",T_SDLog[[#This Row],[SQN]])</f>
        <v>MTC-23A25-Y301-L000-1399-16001</v>
      </c>
      <c r="Q178" s="140" t="s">
        <v>475</v>
      </c>
      <c r="R178" s="227">
        <v>45883</v>
      </c>
      <c r="S178" s="88"/>
      <c r="T178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78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7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78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7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7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7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7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7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7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78" s="22"/>
      <c r="AE178" s="97"/>
      <c r="AF178" s="88"/>
      <c r="AG178" s="22" t="s">
        <v>22</v>
      </c>
      <c r="AH178" s="89"/>
      <c r="AI178" s="22" t="s">
        <v>22</v>
      </c>
      <c r="AJ178" s="22"/>
      <c r="AK178" s="89"/>
      <c r="AL178" s="22"/>
      <c r="AM178" s="22" t="s">
        <v>22</v>
      </c>
      <c r="AN178" s="89"/>
      <c r="AO178" s="22" t="s">
        <v>22</v>
      </c>
      <c r="AP178" s="22"/>
      <c r="AQ178" s="89"/>
      <c r="AR178" s="22"/>
      <c r="AS178" s="22" t="s">
        <v>22</v>
      </c>
      <c r="AT178" s="89"/>
      <c r="AU178" s="22" t="s">
        <v>22</v>
      </c>
      <c r="AV178" s="93"/>
      <c r="AW178" s="89"/>
      <c r="AX178" s="22"/>
      <c r="AY178" s="22" t="s">
        <v>22</v>
      </c>
      <c r="AZ178" s="89"/>
      <c r="BA178" s="22" t="s">
        <v>22</v>
      </c>
      <c r="BB178" s="93"/>
      <c r="BC178" s="89"/>
      <c r="BD178" s="22"/>
      <c r="BE178" s="22" t="s">
        <v>22</v>
      </c>
      <c r="BF178" s="89"/>
      <c r="BG178" s="22" t="s">
        <v>22</v>
      </c>
      <c r="BH178" s="93"/>
      <c r="BI178" s="89"/>
      <c r="BJ178" s="22"/>
      <c r="BK178" s="22" t="s">
        <v>22</v>
      </c>
      <c r="BL178" s="89"/>
      <c r="BM178" s="22" t="s">
        <v>22</v>
      </c>
      <c r="BN178" s="22"/>
      <c r="BO178" s="89"/>
      <c r="BP178" s="22"/>
      <c r="BQ178" s="22" t="s">
        <v>22</v>
      </c>
      <c r="BR178" s="89"/>
      <c r="BS178" s="22" t="s">
        <v>22</v>
      </c>
      <c r="BT178" s="22"/>
      <c r="BU178" s="89"/>
      <c r="BV178" s="22"/>
      <c r="BW178" s="22" t="s">
        <v>22</v>
      </c>
      <c r="BX178" s="89"/>
      <c r="BY178" s="22" t="s">
        <v>22</v>
      </c>
    </row>
    <row r="179" spans="2:77" ht="12.75" x14ac:dyDescent="0.25">
      <c r="B179" s="88" t="str">
        <f>IF(T_SDLog[[#This Row],[BY2]]="UNDER REVIEW",$B$6-T_SDLog[[#This Row],[27]],"---")</f>
        <v>---</v>
      </c>
      <c r="C179" s="88" t="s">
        <v>650</v>
      </c>
      <c r="D179" s="88" t="s">
        <v>245</v>
      </c>
      <c r="E179" s="88" t="s">
        <v>246</v>
      </c>
      <c r="F179" s="88" t="s">
        <v>254</v>
      </c>
      <c r="G179" s="88" t="s">
        <v>644</v>
      </c>
      <c r="H179" s="88">
        <v>1399</v>
      </c>
      <c r="I179" s="94" t="s">
        <v>676</v>
      </c>
      <c r="J179" s="98" t="s">
        <v>163</v>
      </c>
      <c r="K179" s="88" t="s">
        <v>168</v>
      </c>
      <c r="L179" s="143" t="s">
        <v>255</v>
      </c>
      <c r="M179" s="88" t="s">
        <v>703</v>
      </c>
      <c r="N179" s="100" t="s">
        <v>242</v>
      </c>
      <c r="O179" s="88" t="s">
        <v>22</v>
      </c>
      <c r="P179" s="87" t="str">
        <f>CONCATENATE(T_SDLog[[#This Row],[PGN]],"-",T_SDLog[[#This Row],[CN]],"-",T_SDLog[[#This Row],[DIC]],"-",T_SDLog[[#This Row],[LR]],"-",T_SDLog[[#This Row],[SSA]],"-",T_SDLog[[#This Row],[SQN]])</f>
        <v>MTC-23A25-Y301-L000-1399-18001</v>
      </c>
      <c r="Q179" s="140" t="s">
        <v>476</v>
      </c>
      <c r="R179" s="227">
        <v>45883</v>
      </c>
      <c r="S179" s="88"/>
      <c r="T179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79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7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79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7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7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7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7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7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7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79" s="22"/>
      <c r="AE179" s="97"/>
      <c r="AF179" s="88"/>
      <c r="AG179" s="22" t="s">
        <v>22</v>
      </c>
      <c r="AH179" s="89"/>
      <c r="AI179" s="22" t="s">
        <v>22</v>
      </c>
      <c r="AJ179" s="22"/>
      <c r="AK179" s="89"/>
      <c r="AL179" s="22"/>
      <c r="AM179" s="22" t="s">
        <v>22</v>
      </c>
      <c r="AN179" s="89"/>
      <c r="AO179" s="22" t="s">
        <v>22</v>
      </c>
      <c r="AP179" s="22"/>
      <c r="AQ179" s="89"/>
      <c r="AR179" s="22"/>
      <c r="AS179" s="22" t="s">
        <v>22</v>
      </c>
      <c r="AT179" s="89"/>
      <c r="AU179" s="22" t="s">
        <v>22</v>
      </c>
      <c r="AV179" s="93"/>
      <c r="AW179" s="89"/>
      <c r="AX179" s="22"/>
      <c r="AY179" s="22" t="s">
        <v>22</v>
      </c>
      <c r="AZ179" s="89"/>
      <c r="BA179" s="22" t="s">
        <v>22</v>
      </c>
      <c r="BB179" s="93"/>
      <c r="BC179" s="89"/>
      <c r="BD179" s="22"/>
      <c r="BE179" s="22" t="s">
        <v>22</v>
      </c>
      <c r="BF179" s="89"/>
      <c r="BG179" s="22" t="s">
        <v>22</v>
      </c>
      <c r="BH179" s="93"/>
      <c r="BI179" s="89"/>
      <c r="BJ179" s="22"/>
      <c r="BK179" s="22" t="s">
        <v>22</v>
      </c>
      <c r="BL179" s="89"/>
      <c r="BM179" s="22" t="s">
        <v>22</v>
      </c>
      <c r="BN179" s="22"/>
      <c r="BO179" s="89"/>
      <c r="BP179" s="22"/>
      <c r="BQ179" s="22" t="s">
        <v>22</v>
      </c>
      <c r="BR179" s="89"/>
      <c r="BS179" s="22" t="s">
        <v>22</v>
      </c>
      <c r="BT179" s="22"/>
      <c r="BU179" s="89"/>
      <c r="BV179" s="22"/>
      <c r="BW179" s="22" t="s">
        <v>22</v>
      </c>
      <c r="BX179" s="89"/>
      <c r="BY179" s="22" t="s">
        <v>22</v>
      </c>
    </row>
    <row r="180" spans="2:77" ht="12.75" x14ac:dyDescent="0.25">
      <c r="B180" s="88" t="str">
        <f>IF(T_SDLog[[#This Row],[BY2]]="UNDER REVIEW",$B$6-T_SDLog[[#This Row],[27]],"---")</f>
        <v>---</v>
      </c>
      <c r="C180" s="88" t="s">
        <v>650</v>
      </c>
      <c r="D180" s="88" t="s">
        <v>245</v>
      </c>
      <c r="E180" s="88" t="s">
        <v>246</v>
      </c>
      <c r="F180" s="88" t="s">
        <v>254</v>
      </c>
      <c r="G180" s="88" t="s">
        <v>644</v>
      </c>
      <c r="H180" s="88">
        <v>1399</v>
      </c>
      <c r="I180" s="94" t="s">
        <v>665</v>
      </c>
      <c r="J180" s="98" t="s">
        <v>163</v>
      </c>
      <c r="K180" s="88" t="s">
        <v>168</v>
      </c>
      <c r="L180" s="143" t="s">
        <v>255</v>
      </c>
      <c r="M180" s="88" t="s">
        <v>703</v>
      </c>
      <c r="N180" s="100" t="s">
        <v>242</v>
      </c>
      <c r="O180" s="88" t="s">
        <v>22</v>
      </c>
      <c r="P180" s="87" t="str">
        <f>CONCATENATE(T_SDLog[[#This Row],[PGN]],"-",T_SDLog[[#This Row],[CN]],"-",T_SDLog[[#This Row],[DIC]],"-",T_SDLog[[#This Row],[LR]],"-",T_SDLog[[#This Row],[SSA]],"-",T_SDLog[[#This Row],[SQN]])</f>
        <v>MTC-23A25-Y301-L000-1399-07001</v>
      </c>
      <c r="Q180" s="140" t="s">
        <v>477</v>
      </c>
      <c r="R180" s="227">
        <v>45897</v>
      </c>
      <c r="S180" s="88"/>
      <c r="T180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80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8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80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8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8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8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8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8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8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80" s="22"/>
      <c r="AE180" s="97"/>
      <c r="AF180" s="88"/>
      <c r="AG180" s="22" t="s">
        <v>22</v>
      </c>
      <c r="AH180" s="89"/>
      <c r="AI180" s="22" t="s">
        <v>22</v>
      </c>
      <c r="AJ180" s="22"/>
      <c r="AK180" s="89"/>
      <c r="AL180" s="22"/>
      <c r="AM180" s="22" t="s">
        <v>22</v>
      </c>
      <c r="AN180" s="89"/>
      <c r="AO180" s="22" t="s">
        <v>22</v>
      </c>
      <c r="AP180" s="22"/>
      <c r="AQ180" s="89"/>
      <c r="AR180" s="22"/>
      <c r="AS180" s="22" t="s">
        <v>22</v>
      </c>
      <c r="AT180" s="89"/>
      <c r="AU180" s="22" t="s">
        <v>22</v>
      </c>
      <c r="AV180" s="93"/>
      <c r="AW180" s="89"/>
      <c r="AX180" s="22"/>
      <c r="AY180" s="22" t="s">
        <v>22</v>
      </c>
      <c r="AZ180" s="89"/>
      <c r="BA180" s="22" t="s">
        <v>22</v>
      </c>
      <c r="BB180" s="93"/>
      <c r="BC180" s="89"/>
      <c r="BD180" s="22"/>
      <c r="BE180" s="22" t="s">
        <v>22</v>
      </c>
      <c r="BF180" s="89"/>
      <c r="BG180" s="22" t="s">
        <v>22</v>
      </c>
      <c r="BH180" s="93"/>
      <c r="BI180" s="89"/>
      <c r="BJ180" s="22"/>
      <c r="BK180" s="22" t="s">
        <v>22</v>
      </c>
      <c r="BL180" s="89"/>
      <c r="BM180" s="22" t="s">
        <v>22</v>
      </c>
      <c r="BN180" s="22"/>
      <c r="BO180" s="89"/>
      <c r="BP180" s="22"/>
      <c r="BQ180" s="22" t="s">
        <v>22</v>
      </c>
      <c r="BR180" s="89"/>
      <c r="BS180" s="22" t="s">
        <v>22</v>
      </c>
      <c r="BT180" s="22"/>
      <c r="BU180" s="89"/>
      <c r="BV180" s="22"/>
      <c r="BW180" s="22" t="s">
        <v>22</v>
      </c>
      <c r="BX180" s="89"/>
      <c r="BY180" s="22" t="s">
        <v>22</v>
      </c>
    </row>
    <row r="181" spans="2:77" ht="12.75" x14ac:dyDescent="0.25">
      <c r="B181" s="88" t="str">
        <f>IF(T_SDLog[[#This Row],[BY2]]="UNDER REVIEW",$B$6-T_SDLog[[#This Row],[27]],"---")</f>
        <v>---</v>
      </c>
      <c r="C181" s="88" t="s">
        <v>650</v>
      </c>
      <c r="D181" s="88" t="s">
        <v>245</v>
      </c>
      <c r="E181" s="88" t="s">
        <v>246</v>
      </c>
      <c r="F181" s="88" t="s">
        <v>254</v>
      </c>
      <c r="G181" s="88" t="s">
        <v>644</v>
      </c>
      <c r="H181" s="88">
        <v>1399</v>
      </c>
      <c r="I181" s="94" t="s">
        <v>672</v>
      </c>
      <c r="J181" s="98" t="s">
        <v>163</v>
      </c>
      <c r="K181" s="88" t="s">
        <v>168</v>
      </c>
      <c r="L181" s="143" t="s">
        <v>255</v>
      </c>
      <c r="M181" s="88" t="s">
        <v>703</v>
      </c>
      <c r="N181" s="100" t="s">
        <v>242</v>
      </c>
      <c r="O181" s="88" t="s">
        <v>22</v>
      </c>
      <c r="P181" s="87" t="str">
        <f>CONCATENATE(T_SDLog[[#This Row],[PGN]],"-",T_SDLog[[#This Row],[CN]],"-",T_SDLog[[#This Row],[DIC]],"-",T_SDLog[[#This Row],[LR]],"-",T_SDLog[[#This Row],[SSA]],"-",T_SDLog[[#This Row],[SQN]])</f>
        <v>MTC-23A25-Y301-L000-1399-14001</v>
      </c>
      <c r="Q181" s="140" t="s">
        <v>478</v>
      </c>
      <c r="R181" s="227">
        <v>45883</v>
      </c>
      <c r="S181" s="88"/>
      <c r="T181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81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8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81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8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8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8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8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8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8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81" s="22"/>
      <c r="AE181" s="97"/>
      <c r="AF181" s="88"/>
      <c r="AG181" s="22" t="s">
        <v>22</v>
      </c>
      <c r="AH181" s="89"/>
      <c r="AI181" s="22" t="s">
        <v>22</v>
      </c>
      <c r="AJ181" s="22"/>
      <c r="AK181" s="89"/>
      <c r="AL181" s="22"/>
      <c r="AM181" s="22" t="s">
        <v>22</v>
      </c>
      <c r="AN181" s="89"/>
      <c r="AO181" s="22" t="s">
        <v>22</v>
      </c>
      <c r="AP181" s="22"/>
      <c r="AQ181" s="89"/>
      <c r="AR181" s="22"/>
      <c r="AS181" s="22" t="s">
        <v>22</v>
      </c>
      <c r="AT181" s="89"/>
      <c r="AU181" s="22" t="s">
        <v>22</v>
      </c>
      <c r="AV181" s="93"/>
      <c r="AW181" s="89"/>
      <c r="AX181" s="22"/>
      <c r="AY181" s="22" t="s">
        <v>22</v>
      </c>
      <c r="AZ181" s="89"/>
      <c r="BA181" s="22" t="s">
        <v>22</v>
      </c>
      <c r="BB181" s="93"/>
      <c r="BC181" s="89"/>
      <c r="BD181" s="22"/>
      <c r="BE181" s="22" t="s">
        <v>22</v>
      </c>
      <c r="BF181" s="89"/>
      <c r="BG181" s="22" t="s">
        <v>22</v>
      </c>
      <c r="BH181" s="93"/>
      <c r="BI181" s="89"/>
      <c r="BJ181" s="22"/>
      <c r="BK181" s="22" t="s">
        <v>22</v>
      </c>
      <c r="BL181" s="89"/>
      <c r="BM181" s="22" t="s">
        <v>22</v>
      </c>
      <c r="BN181" s="22"/>
      <c r="BO181" s="89"/>
      <c r="BP181" s="22"/>
      <c r="BQ181" s="22" t="s">
        <v>22</v>
      </c>
      <c r="BR181" s="89"/>
      <c r="BS181" s="22" t="s">
        <v>22</v>
      </c>
      <c r="BT181" s="22"/>
      <c r="BU181" s="89"/>
      <c r="BV181" s="22"/>
      <c r="BW181" s="22" t="s">
        <v>22</v>
      </c>
      <c r="BX181" s="89"/>
      <c r="BY181" s="22" t="s">
        <v>22</v>
      </c>
    </row>
    <row r="182" spans="2:77" ht="12.75" x14ac:dyDescent="0.25">
      <c r="B182" s="88" t="str">
        <f>IF(T_SDLog[[#This Row],[BY2]]="UNDER REVIEW",$B$6-T_SDLog[[#This Row],[27]],"---")</f>
        <v>---</v>
      </c>
      <c r="C182" s="88" t="s">
        <v>650</v>
      </c>
      <c r="D182" s="88" t="s">
        <v>245</v>
      </c>
      <c r="E182" s="88" t="s">
        <v>246</v>
      </c>
      <c r="F182" s="88" t="s">
        <v>254</v>
      </c>
      <c r="G182" s="88" t="s">
        <v>644</v>
      </c>
      <c r="H182" s="88">
        <v>1399</v>
      </c>
      <c r="I182" s="94" t="s">
        <v>663</v>
      </c>
      <c r="J182" s="98" t="s">
        <v>163</v>
      </c>
      <c r="K182" s="88" t="s">
        <v>168</v>
      </c>
      <c r="L182" s="143" t="s">
        <v>255</v>
      </c>
      <c r="M182" s="88" t="s">
        <v>703</v>
      </c>
      <c r="N182" s="100" t="s">
        <v>242</v>
      </c>
      <c r="O182" s="88" t="s">
        <v>22</v>
      </c>
      <c r="P182" s="87" t="str">
        <f>CONCATENATE(T_SDLog[[#This Row],[PGN]],"-",T_SDLog[[#This Row],[CN]],"-",T_SDLog[[#This Row],[DIC]],"-",T_SDLog[[#This Row],[LR]],"-",T_SDLog[[#This Row],[SSA]],"-",T_SDLog[[#This Row],[SQN]])</f>
        <v>MTC-23A25-Y301-L000-1399-01001</v>
      </c>
      <c r="Q182" s="140" t="s">
        <v>479</v>
      </c>
      <c r="R182" s="227">
        <v>45897</v>
      </c>
      <c r="S182" s="88"/>
      <c r="T182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82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8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82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8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8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8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8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8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8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82" s="22"/>
      <c r="AE182" s="97"/>
      <c r="AF182" s="88"/>
      <c r="AG182" s="22" t="s">
        <v>22</v>
      </c>
      <c r="AH182" s="89"/>
      <c r="AI182" s="22" t="s">
        <v>22</v>
      </c>
      <c r="AJ182" s="22"/>
      <c r="AK182" s="89"/>
      <c r="AL182" s="22"/>
      <c r="AM182" s="22" t="s">
        <v>22</v>
      </c>
      <c r="AN182" s="89"/>
      <c r="AO182" s="22" t="s">
        <v>22</v>
      </c>
      <c r="AP182" s="22"/>
      <c r="AQ182" s="89"/>
      <c r="AR182" s="22"/>
      <c r="AS182" s="22" t="s">
        <v>22</v>
      </c>
      <c r="AT182" s="89"/>
      <c r="AU182" s="22" t="s">
        <v>22</v>
      </c>
      <c r="AV182" s="93"/>
      <c r="AW182" s="89"/>
      <c r="AX182" s="22"/>
      <c r="AY182" s="22" t="s">
        <v>22</v>
      </c>
      <c r="AZ182" s="89"/>
      <c r="BA182" s="22" t="s">
        <v>22</v>
      </c>
      <c r="BB182" s="93"/>
      <c r="BC182" s="89"/>
      <c r="BD182" s="22"/>
      <c r="BE182" s="22" t="s">
        <v>22</v>
      </c>
      <c r="BF182" s="89"/>
      <c r="BG182" s="22" t="s">
        <v>22</v>
      </c>
      <c r="BH182" s="93"/>
      <c r="BI182" s="89"/>
      <c r="BJ182" s="22"/>
      <c r="BK182" s="22" t="s">
        <v>22</v>
      </c>
      <c r="BL182" s="89"/>
      <c r="BM182" s="22" t="s">
        <v>22</v>
      </c>
      <c r="BN182" s="22"/>
      <c r="BO182" s="89"/>
      <c r="BP182" s="22"/>
      <c r="BQ182" s="22" t="s">
        <v>22</v>
      </c>
      <c r="BR182" s="89"/>
      <c r="BS182" s="22" t="s">
        <v>22</v>
      </c>
      <c r="BT182" s="22"/>
      <c r="BU182" s="89"/>
      <c r="BV182" s="22"/>
      <c r="BW182" s="22" t="s">
        <v>22</v>
      </c>
      <c r="BX182" s="89"/>
      <c r="BY182" s="22" t="s">
        <v>22</v>
      </c>
    </row>
    <row r="183" spans="2:77" ht="12.75" x14ac:dyDescent="0.25">
      <c r="B183" s="88" t="str">
        <f>IF(T_SDLog[[#This Row],[BY2]]="UNDER REVIEW",$B$6-T_SDLog[[#This Row],[27]],"---")</f>
        <v>---</v>
      </c>
      <c r="C183" s="88" t="s">
        <v>650</v>
      </c>
      <c r="D183" s="88" t="s">
        <v>245</v>
      </c>
      <c r="E183" s="88" t="s">
        <v>246</v>
      </c>
      <c r="F183" s="88" t="s">
        <v>254</v>
      </c>
      <c r="G183" s="88" t="s">
        <v>644</v>
      </c>
      <c r="H183" s="88">
        <v>1399</v>
      </c>
      <c r="I183" s="94" t="s">
        <v>666</v>
      </c>
      <c r="J183" s="98" t="s">
        <v>163</v>
      </c>
      <c r="K183" s="88" t="s">
        <v>168</v>
      </c>
      <c r="L183" s="143" t="s">
        <v>255</v>
      </c>
      <c r="M183" s="88" t="s">
        <v>703</v>
      </c>
      <c r="N183" s="100" t="s">
        <v>242</v>
      </c>
      <c r="O183" s="88" t="s">
        <v>22</v>
      </c>
      <c r="P183" s="87" t="str">
        <f>CONCATENATE(T_SDLog[[#This Row],[PGN]],"-",T_SDLog[[#This Row],[CN]],"-",T_SDLog[[#This Row],[DIC]],"-",T_SDLog[[#This Row],[LR]],"-",T_SDLog[[#This Row],[SSA]],"-",T_SDLog[[#This Row],[SQN]])</f>
        <v>MTC-23A25-Y301-L000-1399-08001</v>
      </c>
      <c r="Q183" s="140" t="s">
        <v>480</v>
      </c>
      <c r="R183" s="227">
        <v>45897</v>
      </c>
      <c r="S183" s="88"/>
      <c r="T183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83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8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83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8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8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8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8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8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8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83" s="22"/>
      <c r="AE183" s="97"/>
      <c r="AF183" s="88"/>
      <c r="AG183" s="22" t="s">
        <v>22</v>
      </c>
      <c r="AH183" s="89"/>
      <c r="AI183" s="22" t="s">
        <v>22</v>
      </c>
      <c r="AJ183" s="22"/>
      <c r="AK183" s="89"/>
      <c r="AL183" s="22"/>
      <c r="AM183" s="22" t="s">
        <v>22</v>
      </c>
      <c r="AN183" s="89"/>
      <c r="AO183" s="22" t="s">
        <v>22</v>
      </c>
      <c r="AP183" s="22"/>
      <c r="AQ183" s="89"/>
      <c r="AR183" s="22"/>
      <c r="AS183" s="22" t="s">
        <v>22</v>
      </c>
      <c r="AT183" s="89"/>
      <c r="AU183" s="22" t="s">
        <v>22</v>
      </c>
      <c r="AV183" s="93"/>
      <c r="AW183" s="89"/>
      <c r="AX183" s="22"/>
      <c r="AY183" s="22" t="s">
        <v>22</v>
      </c>
      <c r="AZ183" s="89"/>
      <c r="BA183" s="22" t="s">
        <v>22</v>
      </c>
      <c r="BB183" s="93"/>
      <c r="BC183" s="89"/>
      <c r="BD183" s="22"/>
      <c r="BE183" s="22" t="s">
        <v>22</v>
      </c>
      <c r="BF183" s="89"/>
      <c r="BG183" s="22" t="s">
        <v>22</v>
      </c>
      <c r="BH183" s="93"/>
      <c r="BI183" s="89"/>
      <c r="BJ183" s="22"/>
      <c r="BK183" s="22" t="s">
        <v>22</v>
      </c>
      <c r="BL183" s="89"/>
      <c r="BM183" s="22" t="s">
        <v>22</v>
      </c>
      <c r="BN183" s="22"/>
      <c r="BO183" s="89"/>
      <c r="BP183" s="22"/>
      <c r="BQ183" s="22" t="s">
        <v>22</v>
      </c>
      <c r="BR183" s="89"/>
      <c r="BS183" s="22" t="s">
        <v>22</v>
      </c>
      <c r="BT183" s="22"/>
      <c r="BU183" s="89"/>
      <c r="BV183" s="22"/>
      <c r="BW183" s="22" t="s">
        <v>22</v>
      </c>
      <c r="BX183" s="89"/>
      <c r="BY183" s="22" t="s">
        <v>22</v>
      </c>
    </row>
    <row r="184" spans="2:77" ht="12.75" x14ac:dyDescent="0.25">
      <c r="B184" s="88" t="str">
        <f>IF(T_SDLog[[#This Row],[BY2]]="UNDER REVIEW",$B$6-T_SDLog[[#This Row],[27]],"---")</f>
        <v>---</v>
      </c>
      <c r="C184" s="88" t="s">
        <v>650</v>
      </c>
      <c r="D184" s="88" t="s">
        <v>245</v>
      </c>
      <c r="E184" s="88" t="s">
        <v>246</v>
      </c>
      <c r="F184" s="88" t="s">
        <v>254</v>
      </c>
      <c r="G184" s="88" t="s">
        <v>644</v>
      </c>
      <c r="H184" s="88">
        <v>1399</v>
      </c>
      <c r="I184" s="94" t="s">
        <v>677</v>
      </c>
      <c r="J184" s="98" t="s">
        <v>163</v>
      </c>
      <c r="K184" s="88" t="s">
        <v>168</v>
      </c>
      <c r="L184" s="143" t="s">
        <v>255</v>
      </c>
      <c r="M184" s="88" t="s">
        <v>703</v>
      </c>
      <c r="N184" s="100" t="s">
        <v>242</v>
      </c>
      <c r="O184" s="88" t="s">
        <v>22</v>
      </c>
      <c r="P184" s="87" t="str">
        <f>CONCATENATE(T_SDLog[[#This Row],[PGN]],"-",T_SDLog[[#This Row],[CN]],"-",T_SDLog[[#This Row],[DIC]],"-",T_SDLog[[#This Row],[LR]],"-",T_SDLog[[#This Row],[SSA]],"-",T_SDLog[[#This Row],[SQN]])</f>
        <v>MTC-23A25-Y301-L000-1399-08002</v>
      </c>
      <c r="Q184" s="140" t="s">
        <v>481</v>
      </c>
      <c r="R184" s="227">
        <v>45897</v>
      </c>
      <c r="S184" s="88"/>
      <c r="T184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84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8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84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8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8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8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8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8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8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84" s="22"/>
      <c r="AE184" s="97"/>
      <c r="AF184" s="88"/>
      <c r="AG184" s="22" t="s">
        <v>22</v>
      </c>
      <c r="AH184" s="89"/>
      <c r="AI184" s="22" t="s">
        <v>22</v>
      </c>
      <c r="AJ184" s="22"/>
      <c r="AK184" s="89"/>
      <c r="AL184" s="22"/>
      <c r="AM184" s="22" t="s">
        <v>22</v>
      </c>
      <c r="AN184" s="89"/>
      <c r="AO184" s="22" t="s">
        <v>22</v>
      </c>
      <c r="AP184" s="22"/>
      <c r="AQ184" s="89"/>
      <c r="AR184" s="22"/>
      <c r="AS184" s="22" t="s">
        <v>22</v>
      </c>
      <c r="AT184" s="89"/>
      <c r="AU184" s="22" t="s">
        <v>22</v>
      </c>
      <c r="AV184" s="93"/>
      <c r="AW184" s="89"/>
      <c r="AX184" s="22"/>
      <c r="AY184" s="22" t="s">
        <v>22</v>
      </c>
      <c r="AZ184" s="89"/>
      <c r="BA184" s="22" t="s">
        <v>22</v>
      </c>
      <c r="BB184" s="93"/>
      <c r="BC184" s="89"/>
      <c r="BD184" s="22"/>
      <c r="BE184" s="22" t="s">
        <v>22</v>
      </c>
      <c r="BF184" s="89"/>
      <c r="BG184" s="22" t="s">
        <v>22</v>
      </c>
      <c r="BH184" s="93"/>
      <c r="BI184" s="89"/>
      <c r="BJ184" s="22"/>
      <c r="BK184" s="22" t="s">
        <v>22</v>
      </c>
      <c r="BL184" s="89"/>
      <c r="BM184" s="22" t="s">
        <v>22</v>
      </c>
      <c r="BN184" s="22"/>
      <c r="BO184" s="89"/>
      <c r="BP184" s="22"/>
      <c r="BQ184" s="22" t="s">
        <v>22</v>
      </c>
      <c r="BR184" s="89"/>
      <c r="BS184" s="22" t="s">
        <v>22</v>
      </c>
      <c r="BT184" s="22"/>
      <c r="BU184" s="89"/>
      <c r="BV184" s="22"/>
      <c r="BW184" s="22" t="s">
        <v>22</v>
      </c>
      <c r="BX184" s="89"/>
      <c r="BY184" s="22" t="s">
        <v>22</v>
      </c>
    </row>
    <row r="185" spans="2:77" ht="12.75" x14ac:dyDescent="0.25">
      <c r="B185" s="88" t="str">
        <f>IF(T_SDLog[[#This Row],[BY2]]="UNDER REVIEW",$B$6-T_SDLog[[#This Row],[27]],"---")</f>
        <v>---</v>
      </c>
      <c r="C185" s="88" t="s">
        <v>650</v>
      </c>
      <c r="D185" s="88" t="s">
        <v>245</v>
      </c>
      <c r="E185" s="88" t="s">
        <v>246</v>
      </c>
      <c r="F185" s="88" t="s">
        <v>254</v>
      </c>
      <c r="G185" s="88" t="s">
        <v>644</v>
      </c>
      <c r="H185" s="88">
        <v>1399</v>
      </c>
      <c r="I185" s="94" t="s">
        <v>678</v>
      </c>
      <c r="J185" s="98" t="s">
        <v>163</v>
      </c>
      <c r="K185" s="88" t="s">
        <v>168</v>
      </c>
      <c r="L185" s="143" t="s">
        <v>255</v>
      </c>
      <c r="M185" s="88" t="s">
        <v>703</v>
      </c>
      <c r="N185" s="100" t="s">
        <v>242</v>
      </c>
      <c r="O185" s="88" t="s">
        <v>22</v>
      </c>
      <c r="P185" s="87" t="str">
        <f>CONCATENATE(T_SDLog[[#This Row],[PGN]],"-",T_SDLog[[#This Row],[CN]],"-",T_SDLog[[#This Row],[DIC]],"-",T_SDLog[[#This Row],[LR]],"-",T_SDLog[[#This Row],[SSA]],"-",T_SDLog[[#This Row],[SQN]])</f>
        <v>MTC-23A25-Y301-L000-1399-18002</v>
      </c>
      <c r="Q185" s="140" t="s">
        <v>482</v>
      </c>
      <c r="R185" s="227">
        <v>45883</v>
      </c>
      <c r="S185" s="88"/>
      <c r="T185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85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8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85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8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8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8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8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8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8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85" s="22"/>
      <c r="AE185" s="97"/>
      <c r="AF185" s="88"/>
      <c r="AG185" s="22" t="s">
        <v>22</v>
      </c>
      <c r="AH185" s="89"/>
      <c r="AI185" s="22" t="s">
        <v>22</v>
      </c>
      <c r="AJ185" s="22"/>
      <c r="AK185" s="89"/>
      <c r="AL185" s="22"/>
      <c r="AM185" s="22" t="s">
        <v>22</v>
      </c>
      <c r="AN185" s="89"/>
      <c r="AO185" s="22" t="s">
        <v>22</v>
      </c>
      <c r="AP185" s="22"/>
      <c r="AQ185" s="89"/>
      <c r="AR185" s="22"/>
      <c r="AS185" s="22" t="s">
        <v>22</v>
      </c>
      <c r="AT185" s="89"/>
      <c r="AU185" s="22" t="s">
        <v>22</v>
      </c>
      <c r="AV185" s="93"/>
      <c r="AW185" s="89"/>
      <c r="AX185" s="22"/>
      <c r="AY185" s="22" t="s">
        <v>22</v>
      </c>
      <c r="AZ185" s="89"/>
      <c r="BA185" s="22" t="s">
        <v>22</v>
      </c>
      <c r="BB185" s="93"/>
      <c r="BC185" s="89"/>
      <c r="BD185" s="22"/>
      <c r="BE185" s="22" t="s">
        <v>22</v>
      </c>
      <c r="BF185" s="89"/>
      <c r="BG185" s="22" t="s">
        <v>22</v>
      </c>
      <c r="BH185" s="93"/>
      <c r="BI185" s="89"/>
      <c r="BJ185" s="22"/>
      <c r="BK185" s="22" t="s">
        <v>22</v>
      </c>
      <c r="BL185" s="89"/>
      <c r="BM185" s="22" t="s">
        <v>22</v>
      </c>
      <c r="BN185" s="22"/>
      <c r="BO185" s="89"/>
      <c r="BP185" s="22"/>
      <c r="BQ185" s="22" t="s">
        <v>22</v>
      </c>
      <c r="BR185" s="89"/>
      <c r="BS185" s="22" t="s">
        <v>22</v>
      </c>
      <c r="BT185" s="22"/>
      <c r="BU185" s="89"/>
      <c r="BV185" s="22"/>
      <c r="BW185" s="22" t="s">
        <v>22</v>
      </c>
      <c r="BX185" s="89"/>
      <c r="BY185" s="22" t="s">
        <v>22</v>
      </c>
    </row>
    <row r="186" spans="2:77" ht="12.75" x14ac:dyDescent="0.25">
      <c r="B186" s="88" t="str">
        <f>IF(T_SDLog[[#This Row],[BY2]]="UNDER REVIEW",$B$6-T_SDLog[[#This Row],[27]],"---")</f>
        <v>---</v>
      </c>
      <c r="C186" s="88" t="s">
        <v>650</v>
      </c>
      <c r="D186" s="88" t="s">
        <v>245</v>
      </c>
      <c r="E186" s="88" t="s">
        <v>246</v>
      </c>
      <c r="F186" s="88" t="s">
        <v>254</v>
      </c>
      <c r="G186" s="88" t="s">
        <v>644</v>
      </c>
      <c r="H186" s="88">
        <v>1399</v>
      </c>
      <c r="I186" s="94" t="s">
        <v>679</v>
      </c>
      <c r="J186" s="98" t="s">
        <v>163</v>
      </c>
      <c r="K186" s="88" t="s">
        <v>168</v>
      </c>
      <c r="L186" s="143" t="s">
        <v>255</v>
      </c>
      <c r="M186" s="88" t="s">
        <v>703</v>
      </c>
      <c r="N186" s="100" t="s">
        <v>242</v>
      </c>
      <c r="O186" s="88" t="s">
        <v>22</v>
      </c>
      <c r="P186" s="87" t="str">
        <f>CONCATENATE(T_SDLog[[#This Row],[PGN]],"-",T_SDLog[[#This Row],[CN]],"-",T_SDLog[[#This Row],[DIC]],"-",T_SDLog[[#This Row],[LR]],"-",T_SDLog[[#This Row],[SSA]],"-",T_SDLog[[#This Row],[SQN]])</f>
        <v>MTC-23A25-Y301-L000-1399-18003</v>
      </c>
      <c r="Q186" s="140" t="s">
        <v>483</v>
      </c>
      <c r="R186" s="227">
        <v>45897</v>
      </c>
      <c r="S186" s="88"/>
      <c r="T186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86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8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86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8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8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8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8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8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8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86" s="22"/>
      <c r="AE186" s="97"/>
      <c r="AF186" s="88"/>
      <c r="AG186" s="22" t="s">
        <v>22</v>
      </c>
      <c r="AH186" s="89"/>
      <c r="AI186" s="22" t="s">
        <v>22</v>
      </c>
      <c r="AJ186" s="22"/>
      <c r="AK186" s="89"/>
      <c r="AL186" s="22"/>
      <c r="AM186" s="22" t="s">
        <v>22</v>
      </c>
      <c r="AN186" s="89"/>
      <c r="AO186" s="22" t="s">
        <v>22</v>
      </c>
      <c r="AP186" s="22"/>
      <c r="AQ186" s="89"/>
      <c r="AR186" s="22"/>
      <c r="AS186" s="22" t="s">
        <v>22</v>
      </c>
      <c r="AT186" s="89"/>
      <c r="AU186" s="22" t="s">
        <v>22</v>
      </c>
      <c r="AV186" s="93"/>
      <c r="AW186" s="89"/>
      <c r="AX186" s="22"/>
      <c r="AY186" s="22" t="s">
        <v>22</v>
      </c>
      <c r="AZ186" s="89"/>
      <c r="BA186" s="22" t="s">
        <v>22</v>
      </c>
      <c r="BB186" s="93"/>
      <c r="BC186" s="89"/>
      <c r="BD186" s="22"/>
      <c r="BE186" s="22" t="s">
        <v>22</v>
      </c>
      <c r="BF186" s="89"/>
      <c r="BG186" s="22" t="s">
        <v>22</v>
      </c>
      <c r="BH186" s="93"/>
      <c r="BI186" s="89"/>
      <c r="BJ186" s="22"/>
      <c r="BK186" s="22" t="s">
        <v>22</v>
      </c>
      <c r="BL186" s="89"/>
      <c r="BM186" s="22" t="s">
        <v>22</v>
      </c>
      <c r="BN186" s="22"/>
      <c r="BO186" s="89"/>
      <c r="BP186" s="22"/>
      <c r="BQ186" s="22" t="s">
        <v>22</v>
      </c>
      <c r="BR186" s="89"/>
      <c r="BS186" s="22" t="s">
        <v>22</v>
      </c>
      <c r="BT186" s="22"/>
      <c r="BU186" s="89"/>
      <c r="BV186" s="22"/>
      <c r="BW186" s="22" t="s">
        <v>22</v>
      </c>
      <c r="BX186" s="89"/>
      <c r="BY186" s="22" t="s">
        <v>22</v>
      </c>
    </row>
    <row r="187" spans="2:77" ht="12.75" x14ac:dyDescent="0.25">
      <c r="B187" s="88" t="str">
        <f>IF(T_SDLog[[#This Row],[BY2]]="UNDER REVIEW",$B$6-T_SDLog[[#This Row],[27]],"---")</f>
        <v>---</v>
      </c>
      <c r="C187" s="88" t="s">
        <v>650</v>
      </c>
      <c r="D187" s="88" t="s">
        <v>245</v>
      </c>
      <c r="E187" s="88" t="s">
        <v>246</v>
      </c>
      <c r="F187" s="88" t="s">
        <v>254</v>
      </c>
      <c r="G187" s="88" t="s">
        <v>644</v>
      </c>
      <c r="H187" s="88">
        <v>1399</v>
      </c>
      <c r="I187" s="94" t="s">
        <v>680</v>
      </c>
      <c r="J187" s="98" t="s">
        <v>163</v>
      </c>
      <c r="K187" s="88" t="s">
        <v>168</v>
      </c>
      <c r="L187" s="143" t="s">
        <v>255</v>
      </c>
      <c r="M187" s="88" t="s">
        <v>703</v>
      </c>
      <c r="N187" s="100" t="s">
        <v>243</v>
      </c>
      <c r="O187" s="88" t="s">
        <v>22</v>
      </c>
      <c r="P187" s="87" t="str">
        <f>CONCATENATE(T_SDLog[[#This Row],[PGN]],"-",T_SDLog[[#This Row],[CN]],"-",T_SDLog[[#This Row],[DIC]],"-",T_SDLog[[#This Row],[LR]],"-",T_SDLog[[#This Row],[SSA]],"-",T_SDLog[[#This Row],[SQN]])</f>
        <v>MTC-23A25-Y301-L000-1399-09002</v>
      </c>
      <c r="Q187" s="140" t="s">
        <v>484</v>
      </c>
      <c r="R187" s="227">
        <v>45883</v>
      </c>
      <c r="S187" s="88"/>
      <c r="T187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87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8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87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8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8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8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8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8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8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87" s="22"/>
      <c r="AE187" s="97"/>
      <c r="AF187" s="88"/>
      <c r="AG187" s="22" t="s">
        <v>22</v>
      </c>
      <c r="AH187" s="89"/>
      <c r="AI187" s="22" t="s">
        <v>22</v>
      </c>
      <c r="AJ187" s="22"/>
      <c r="AK187" s="89"/>
      <c r="AL187" s="22"/>
      <c r="AM187" s="22" t="s">
        <v>22</v>
      </c>
      <c r="AN187" s="89"/>
      <c r="AO187" s="22" t="s">
        <v>22</v>
      </c>
      <c r="AP187" s="22"/>
      <c r="AQ187" s="89"/>
      <c r="AR187" s="22"/>
      <c r="AS187" s="22" t="s">
        <v>22</v>
      </c>
      <c r="AT187" s="89"/>
      <c r="AU187" s="22" t="s">
        <v>22</v>
      </c>
      <c r="AV187" s="93"/>
      <c r="AW187" s="89"/>
      <c r="AX187" s="22"/>
      <c r="AY187" s="22" t="s">
        <v>22</v>
      </c>
      <c r="AZ187" s="89"/>
      <c r="BA187" s="22" t="s">
        <v>22</v>
      </c>
      <c r="BB187" s="93"/>
      <c r="BC187" s="89"/>
      <c r="BD187" s="22"/>
      <c r="BE187" s="22" t="s">
        <v>22</v>
      </c>
      <c r="BF187" s="89"/>
      <c r="BG187" s="22" t="s">
        <v>22</v>
      </c>
      <c r="BH187" s="93"/>
      <c r="BI187" s="89"/>
      <c r="BJ187" s="22"/>
      <c r="BK187" s="22" t="s">
        <v>22</v>
      </c>
      <c r="BL187" s="89"/>
      <c r="BM187" s="22" t="s">
        <v>22</v>
      </c>
      <c r="BN187" s="22"/>
      <c r="BO187" s="89"/>
      <c r="BP187" s="22"/>
      <c r="BQ187" s="22" t="s">
        <v>22</v>
      </c>
      <c r="BR187" s="89"/>
      <c r="BS187" s="22" t="s">
        <v>22</v>
      </c>
      <c r="BT187" s="22"/>
      <c r="BU187" s="89"/>
      <c r="BV187" s="22"/>
      <c r="BW187" s="22" t="s">
        <v>22</v>
      </c>
      <c r="BX187" s="89"/>
      <c r="BY187" s="22" t="s">
        <v>22</v>
      </c>
    </row>
    <row r="188" spans="2:77" ht="12.75" x14ac:dyDescent="0.25">
      <c r="B188" s="88" t="str">
        <f>IF(T_SDLog[[#This Row],[BY2]]="UNDER REVIEW",$B$6-T_SDLog[[#This Row],[27]],"---")</f>
        <v>---</v>
      </c>
      <c r="C188" s="88" t="s">
        <v>650</v>
      </c>
      <c r="D188" s="88" t="s">
        <v>245</v>
      </c>
      <c r="E188" s="88" t="s">
        <v>246</v>
      </c>
      <c r="F188" s="88" t="s">
        <v>254</v>
      </c>
      <c r="G188" s="88" t="s">
        <v>644</v>
      </c>
      <c r="H188" s="88">
        <v>1399</v>
      </c>
      <c r="I188" s="94" t="s">
        <v>681</v>
      </c>
      <c r="J188" s="98" t="s">
        <v>163</v>
      </c>
      <c r="K188" s="88" t="s">
        <v>168</v>
      </c>
      <c r="L188" s="143" t="s">
        <v>255</v>
      </c>
      <c r="M188" s="88" t="s">
        <v>703</v>
      </c>
      <c r="N188" s="100" t="s">
        <v>243</v>
      </c>
      <c r="O188" s="88" t="s">
        <v>22</v>
      </c>
      <c r="P188" s="87" t="str">
        <f>CONCATENATE(T_SDLog[[#This Row],[PGN]],"-",T_SDLog[[#This Row],[CN]],"-",T_SDLog[[#This Row],[DIC]],"-",T_SDLog[[#This Row],[LR]],"-",T_SDLog[[#This Row],[SSA]],"-",T_SDLog[[#This Row],[SQN]])</f>
        <v>MTC-23A25-Y301-L000-1399-11002</v>
      </c>
      <c r="Q188" s="140" t="s">
        <v>485</v>
      </c>
      <c r="R188" s="227">
        <v>45883</v>
      </c>
      <c r="S188" s="88"/>
      <c r="T188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88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8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88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8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8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8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8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8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8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88" s="22"/>
      <c r="AE188" s="97"/>
      <c r="AF188" s="88"/>
      <c r="AG188" s="22" t="s">
        <v>22</v>
      </c>
      <c r="AH188" s="89"/>
      <c r="AI188" s="22" t="s">
        <v>22</v>
      </c>
      <c r="AJ188" s="22"/>
      <c r="AK188" s="89"/>
      <c r="AL188" s="22"/>
      <c r="AM188" s="22" t="s">
        <v>22</v>
      </c>
      <c r="AN188" s="89"/>
      <c r="AO188" s="22" t="s">
        <v>22</v>
      </c>
      <c r="AP188" s="22"/>
      <c r="AQ188" s="89"/>
      <c r="AR188" s="22"/>
      <c r="AS188" s="22" t="s">
        <v>22</v>
      </c>
      <c r="AT188" s="89"/>
      <c r="AU188" s="22" t="s">
        <v>22</v>
      </c>
      <c r="AV188" s="93"/>
      <c r="AW188" s="89"/>
      <c r="AX188" s="22"/>
      <c r="AY188" s="22" t="s">
        <v>22</v>
      </c>
      <c r="AZ188" s="89"/>
      <c r="BA188" s="22" t="s">
        <v>22</v>
      </c>
      <c r="BB188" s="93"/>
      <c r="BC188" s="89"/>
      <c r="BD188" s="22"/>
      <c r="BE188" s="22" t="s">
        <v>22</v>
      </c>
      <c r="BF188" s="89"/>
      <c r="BG188" s="22" t="s">
        <v>22</v>
      </c>
      <c r="BH188" s="93"/>
      <c r="BI188" s="89"/>
      <c r="BJ188" s="22"/>
      <c r="BK188" s="22" t="s">
        <v>22</v>
      </c>
      <c r="BL188" s="89"/>
      <c r="BM188" s="22" t="s">
        <v>22</v>
      </c>
      <c r="BN188" s="22"/>
      <c r="BO188" s="89"/>
      <c r="BP188" s="22"/>
      <c r="BQ188" s="22" t="s">
        <v>22</v>
      </c>
      <c r="BR188" s="89"/>
      <c r="BS188" s="22" t="s">
        <v>22</v>
      </c>
      <c r="BT188" s="22"/>
      <c r="BU188" s="89"/>
      <c r="BV188" s="22"/>
      <c r="BW188" s="22" t="s">
        <v>22</v>
      </c>
      <c r="BX188" s="89"/>
      <c r="BY188" s="22" t="s">
        <v>22</v>
      </c>
    </row>
    <row r="189" spans="2:77" ht="12.75" x14ac:dyDescent="0.25">
      <c r="B189" s="88" t="str">
        <f>IF(T_SDLog[[#This Row],[BY2]]="UNDER REVIEW",$B$6-T_SDLog[[#This Row],[27]],"---")</f>
        <v>---</v>
      </c>
      <c r="C189" s="88" t="s">
        <v>650</v>
      </c>
      <c r="D189" s="88" t="s">
        <v>245</v>
      </c>
      <c r="E189" s="88" t="s">
        <v>246</v>
      </c>
      <c r="F189" s="88" t="s">
        <v>254</v>
      </c>
      <c r="G189" s="88" t="s">
        <v>644</v>
      </c>
      <c r="H189" s="88">
        <v>1399</v>
      </c>
      <c r="I189" s="94" t="s">
        <v>682</v>
      </c>
      <c r="J189" s="98" t="s">
        <v>163</v>
      </c>
      <c r="K189" s="88" t="s">
        <v>168</v>
      </c>
      <c r="L189" s="143" t="s">
        <v>255</v>
      </c>
      <c r="M189" s="88" t="s">
        <v>703</v>
      </c>
      <c r="N189" s="100" t="s">
        <v>243</v>
      </c>
      <c r="O189" s="88" t="s">
        <v>22</v>
      </c>
      <c r="P189" s="87" t="str">
        <f>CONCATENATE(T_SDLog[[#This Row],[PGN]],"-",T_SDLog[[#This Row],[CN]],"-",T_SDLog[[#This Row],[DIC]],"-",T_SDLog[[#This Row],[LR]],"-",T_SDLog[[#This Row],[SSA]],"-",T_SDLog[[#This Row],[SQN]])</f>
        <v>MTC-23A25-Y301-L000-1399-06002</v>
      </c>
      <c r="Q189" s="140" t="s">
        <v>486</v>
      </c>
      <c r="R189" s="227">
        <v>45897</v>
      </c>
      <c r="S189" s="88"/>
      <c r="T189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89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8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89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8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8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8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8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8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8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89" s="22"/>
      <c r="AE189" s="97"/>
      <c r="AF189" s="88"/>
      <c r="AG189" s="22" t="s">
        <v>22</v>
      </c>
      <c r="AH189" s="89"/>
      <c r="AI189" s="22" t="s">
        <v>22</v>
      </c>
      <c r="AJ189" s="22"/>
      <c r="AK189" s="89"/>
      <c r="AL189" s="22"/>
      <c r="AM189" s="22" t="s">
        <v>22</v>
      </c>
      <c r="AN189" s="89"/>
      <c r="AO189" s="22" t="s">
        <v>22</v>
      </c>
      <c r="AP189" s="22"/>
      <c r="AQ189" s="89"/>
      <c r="AR189" s="22"/>
      <c r="AS189" s="22" t="s">
        <v>22</v>
      </c>
      <c r="AT189" s="89"/>
      <c r="AU189" s="22" t="s">
        <v>22</v>
      </c>
      <c r="AV189" s="93"/>
      <c r="AW189" s="89"/>
      <c r="AX189" s="22"/>
      <c r="AY189" s="22" t="s">
        <v>22</v>
      </c>
      <c r="AZ189" s="89"/>
      <c r="BA189" s="22" t="s">
        <v>22</v>
      </c>
      <c r="BB189" s="93"/>
      <c r="BC189" s="89"/>
      <c r="BD189" s="22"/>
      <c r="BE189" s="22" t="s">
        <v>22</v>
      </c>
      <c r="BF189" s="89"/>
      <c r="BG189" s="22" t="s">
        <v>22</v>
      </c>
      <c r="BH189" s="93"/>
      <c r="BI189" s="89"/>
      <c r="BJ189" s="22"/>
      <c r="BK189" s="22" t="s">
        <v>22</v>
      </c>
      <c r="BL189" s="89"/>
      <c r="BM189" s="22" t="s">
        <v>22</v>
      </c>
      <c r="BN189" s="22"/>
      <c r="BO189" s="89"/>
      <c r="BP189" s="22"/>
      <c r="BQ189" s="22" t="s">
        <v>22</v>
      </c>
      <c r="BR189" s="89"/>
      <c r="BS189" s="22" t="s">
        <v>22</v>
      </c>
      <c r="BT189" s="22"/>
      <c r="BU189" s="89"/>
      <c r="BV189" s="22"/>
      <c r="BW189" s="22" t="s">
        <v>22</v>
      </c>
      <c r="BX189" s="89"/>
      <c r="BY189" s="22" t="s">
        <v>22</v>
      </c>
    </row>
    <row r="190" spans="2:77" ht="12.75" x14ac:dyDescent="0.25">
      <c r="B190" s="88" t="str">
        <f>IF(T_SDLog[[#This Row],[BY2]]="UNDER REVIEW",$B$6-T_SDLog[[#This Row],[27]],"---")</f>
        <v>---</v>
      </c>
      <c r="C190" s="88" t="s">
        <v>650</v>
      </c>
      <c r="D190" s="88" t="s">
        <v>245</v>
      </c>
      <c r="E190" s="88" t="s">
        <v>246</v>
      </c>
      <c r="F190" s="88" t="s">
        <v>254</v>
      </c>
      <c r="G190" s="88" t="s">
        <v>644</v>
      </c>
      <c r="H190" s="88">
        <v>1399</v>
      </c>
      <c r="I190" s="94" t="s">
        <v>683</v>
      </c>
      <c r="J190" s="98" t="s">
        <v>163</v>
      </c>
      <c r="K190" s="88" t="s">
        <v>168</v>
      </c>
      <c r="L190" s="143" t="s">
        <v>255</v>
      </c>
      <c r="M190" s="88" t="s">
        <v>703</v>
      </c>
      <c r="N190" s="100" t="s">
        <v>243</v>
      </c>
      <c r="O190" s="88" t="s">
        <v>22</v>
      </c>
      <c r="P190" s="87" t="str">
        <f>CONCATENATE(T_SDLog[[#This Row],[PGN]],"-",T_SDLog[[#This Row],[CN]],"-",T_SDLog[[#This Row],[DIC]],"-",T_SDLog[[#This Row],[LR]],"-",T_SDLog[[#This Row],[SSA]],"-",T_SDLog[[#This Row],[SQN]])</f>
        <v>MTC-23A25-Y301-L000-1399-16002</v>
      </c>
      <c r="Q190" s="140" t="s">
        <v>487</v>
      </c>
      <c r="R190" s="227">
        <v>45883</v>
      </c>
      <c r="S190" s="88"/>
      <c r="T190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90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9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90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9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9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9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9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9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9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90" s="22"/>
      <c r="AE190" s="97"/>
      <c r="AF190" s="88"/>
      <c r="AG190" s="22" t="s">
        <v>22</v>
      </c>
      <c r="AH190" s="89"/>
      <c r="AI190" s="22" t="s">
        <v>22</v>
      </c>
      <c r="AJ190" s="22"/>
      <c r="AK190" s="89"/>
      <c r="AL190" s="22"/>
      <c r="AM190" s="22" t="s">
        <v>22</v>
      </c>
      <c r="AN190" s="89"/>
      <c r="AO190" s="22" t="s">
        <v>22</v>
      </c>
      <c r="AP190" s="22"/>
      <c r="AQ190" s="89"/>
      <c r="AR190" s="22"/>
      <c r="AS190" s="22" t="s">
        <v>22</v>
      </c>
      <c r="AT190" s="89"/>
      <c r="AU190" s="22" t="s">
        <v>22</v>
      </c>
      <c r="AV190" s="93"/>
      <c r="AW190" s="89"/>
      <c r="AX190" s="22"/>
      <c r="AY190" s="22" t="s">
        <v>22</v>
      </c>
      <c r="AZ190" s="89"/>
      <c r="BA190" s="22" t="s">
        <v>22</v>
      </c>
      <c r="BB190" s="93"/>
      <c r="BC190" s="89"/>
      <c r="BD190" s="22"/>
      <c r="BE190" s="22" t="s">
        <v>22</v>
      </c>
      <c r="BF190" s="89"/>
      <c r="BG190" s="22" t="s">
        <v>22</v>
      </c>
      <c r="BH190" s="93"/>
      <c r="BI190" s="89"/>
      <c r="BJ190" s="22"/>
      <c r="BK190" s="22" t="s">
        <v>22</v>
      </c>
      <c r="BL190" s="89"/>
      <c r="BM190" s="22" t="s">
        <v>22</v>
      </c>
      <c r="BN190" s="22"/>
      <c r="BO190" s="89"/>
      <c r="BP190" s="22"/>
      <c r="BQ190" s="22" t="s">
        <v>22</v>
      </c>
      <c r="BR190" s="89"/>
      <c r="BS190" s="22" t="s">
        <v>22</v>
      </c>
      <c r="BT190" s="22"/>
      <c r="BU190" s="89"/>
      <c r="BV190" s="22"/>
      <c r="BW190" s="22" t="s">
        <v>22</v>
      </c>
      <c r="BX190" s="89"/>
      <c r="BY190" s="22" t="s">
        <v>22</v>
      </c>
    </row>
    <row r="191" spans="2:77" ht="12.75" x14ac:dyDescent="0.25">
      <c r="B191" s="88" t="str">
        <f>IF(T_SDLog[[#This Row],[BY2]]="UNDER REVIEW",$B$6-T_SDLog[[#This Row],[27]],"---")</f>
        <v>---</v>
      </c>
      <c r="C191" s="88" t="s">
        <v>650</v>
      </c>
      <c r="D191" s="88" t="s">
        <v>245</v>
      </c>
      <c r="E191" s="88" t="s">
        <v>246</v>
      </c>
      <c r="F191" s="88" t="s">
        <v>254</v>
      </c>
      <c r="G191" s="88" t="s">
        <v>644</v>
      </c>
      <c r="H191" s="88">
        <v>1399</v>
      </c>
      <c r="I191" s="94" t="s">
        <v>684</v>
      </c>
      <c r="J191" s="98" t="s">
        <v>163</v>
      </c>
      <c r="K191" s="88" t="s">
        <v>168</v>
      </c>
      <c r="L191" s="143" t="s">
        <v>255</v>
      </c>
      <c r="M191" s="88" t="s">
        <v>703</v>
      </c>
      <c r="N191" s="100" t="s">
        <v>243</v>
      </c>
      <c r="O191" s="88" t="s">
        <v>22</v>
      </c>
      <c r="P191" s="87" t="str">
        <f>CONCATENATE(T_SDLog[[#This Row],[PGN]],"-",T_SDLog[[#This Row],[CN]],"-",T_SDLog[[#This Row],[DIC]],"-",T_SDLog[[#This Row],[LR]],"-",T_SDLog[[#This Row],[SSA]],"-",T_SDLog[[#This Row],[SQN]])</f>
        <v>MTC-23A25-Y301-L000-1399-18004</v>
      </c>
      <c r="Q191" s="140" t="s">
        <v>488</v>
      </c>
      <c r="R191" s="227">
        <v>45897</v>
      </c>
      <c r="S191" s="88"/>
      <c r="T191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91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9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91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9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9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9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9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9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9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91" s="22"/>
      <c r="AE191" s="97"/>
      <c r="AF191" s="88"/>
      <c r="AG191" s="22" t="s">
        <v>22</v>
      </c>
      <c r="AH191" s="89"/>
      <c r="AI191" s="22" t="s">
        <v>22</v>
      </c>
      <c r="AJ191" s="22"/>
      <c r="AK191" s="89"/>
      <c r="AL191" s="22"/>
      <c r="AM191" s="22" t="s">
        <v>22</v>
      </c>
      <c r="AN191" s="89"/>
      <c r="AO191" s="22" t="s">
        <v>22</v>
      </c>
      <c r="AP191" s="22"/>
      <c r="AQ191" s="89"/>
      <c r="AR191" s="22"/>
      <c r="AS191" s="22" t="s">
        <v>22</v>
      </c>
      <c r="AT191" s="89"/>
      <c r="AU191" s="22" t="s">
        <v>22</v>
      </c>
      <c r="AV191" s="93"/>
      <c r="AW191" s="89"/>
      <c r="AX191" s="22"/>
      <c r="AY191" s="22" t="s">
        <v>22</v>
      </c>
      <c r="AZ191" s="89"/>
      <c r="BA191" s="22" t="s">
        <v>22</v>
      </c>
      <c r="BB191" s="93"/>
      <c r="BC191" s="89"/>
      <c r="BD191" s="22"/>
      <c r="BE191" s="22" t="s">
        <v>22</v>
      </c>
      <c r="BF191" s="89"/>
      <c r="BG191" s="22" t="s">
        <v>22</v>
      </c>
      <c r="BH191" s="93"/>
      <c r="BI191" s="89"/>
      <c r="BJ191" s="22"/>
      <c r="BK191" s="22" t="s">
        <v>22</v>
      </c>
      <c r="BL191" s="89"/>
      <c r="BM191" s="22" t="s">
        <v>22</v>
      </c>
      <c r="BN191" s="22"/>
      <c r="BO191" s="89"/>
      <c r="BP191" s="22"/>
      <c r="BQ191" s="22" t="s">
        <v>22</v>
      </c>
      <c r="BR191" s="89"/>
      <c r="BS191" s="22" t="s">
        <v>22</v>
      </c>
      <c r="BT191" s="22"/>
      <c r="BU191" s="89"/>
      <c r="BV191" s="22"/>
      <c r="BW191" s="22" t="s">
        <v>22</v>
      </c>
      <c r="BX191" s="89"/>
      <c r="BY191" s="22" t="s">
        <v>22</v>
      </c>
    </row>
    <row r="192" spans="2:77" ht="12.75" x14ac:dyDescent="0.25">
      <c r="B192" s="88" t="str">
        <f>IF(T_SDLog[[#This Row],[BY2]]="UNDER REVIEW",$B$6-T_SDLog[[#This Row],[27]],"---")</f>
        <v>---</v>
      </c>
      <c r="C192" s="88" t="s">
        <v>650</v>
      </c>
      <c r="D192" s="88" t="s">
        <v>245</v>
      </c>
      <c r="E192" s="88" t="s">
        <v>246</v>
      </c>
      <c r="F192" s="88" t="s">
        <v>254</v>
      </c>
      <c r="G192" s="88" t="s">
        <v>644</v>
      </c>
      <c r="H192" s="88">
        <v>1399</v>
      </c>
      <c r="I192" s="94" t="s">
        <v>685</v>
      </c>
      <c r="J192" s="98" t="s">
        <v>163</v>
      </c>
      <c r="K192" s="88" t="s">
        <v>168</v>
      </c>
      <c r="L192" s="143" t="s">
        <v>255</v>
      </c>
      <c r="M192" s="88" t="s">
        <v>703</v>
      </c>
      <c r="N192" s="100" t="s">
        <v>243</v>
      </c>
      <c r="O192" s="88" t="s">
        <v>22</v>
      </c>
      <c r="P192" s="87" t="str">
        <f>CONCATENATE(T_SDLog[[#This Row],[PGN]],"-",T_SDLog[[#This Row],[CN]],"-",T_SDLog[[#This Row],[DIC]],"-",T_SDLog[[#This Row],[LR]],"-",T_SDLog[[#This Row],[SSA]],"-",T_SDLog[[#This Row],[SQN]])</f>
        <v>MTC-23A25-Y301-L000-1399-07002</v>
      </c>
      <c r="Q192" s="140" t="s">
        <v>489</v>
      </c>
      <c r="R192" s="227">
        <v>45897</v>
      </c>
      <c r="S192" s="88"/>
      <c r="T192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92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9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92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9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9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9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9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9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9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92" s="22"/>
      <c r="AE192" s="97"/>
      <c r="AF192" s="88"/>
      <c r="AG192" s="22" t="s">
        <v>22</v>
      </c>
      <c r="AH192" s="89"/>
      <c r="AI192" s="22" t="s">
        <v>22</v>
      </c>
      <c r="AJ192" s="22"/>
      <c r="AK192" s="89"/>
      <c r="AL192" s="22"/>
      <c r="AM192" s="22" t="s">
        <v>22</v>
      </c>
      <c r="AN192" s="89"/>
      <c r="AO192" s="22" t="s">
        <v>22</v>
      </c>
      <c r="AP192" s="22"/>
      <c r="AQ192" s="89"/>
      <c r="AR192" s="22"/>
      <c r="AS192" s="22" t="s">
        <v>22</v>
      </c>
      <c r="AT192" s="89"/>
      <c r="AU192" s="22" t="s">
        <v>22</v>
      </c>
      <c r="AV192" s="93"/>
      <c r="AW192" s="89"/>
      <c r="AX192" s="22"/>
      <c r="AY192" s="22" t="s">
        <v>22</v>
      </c>
      <c r="AZ192" s="89"/>
      <c r="BA192" s="22" t="s">
        <v>22</v>
      </c>
      <c r="BB192" s="93"/>
      <c r="BC192" s="89"/>
      <c r="BD192" s="22"/>
      <c r="BE192" s="22" t="s">
        <v>22</v>
      </c>
      <c r="BF192" s="89"/>
      <c r="BG192" s="22" t="s">
        <v>22</v>
      </c>
      <c r="BH192" s="93"/>
      <c r="BI192" s="89"/>
      <c r="BJ192" s="22"/>
      <c r="BK192" s="22" t="s">
        <v>22</v>
      </c>
      <c r="BL192" s="89"/>
      <c r="BM192" s="22" t="s">
        <v>22</v>
      </c>
      <c r="BN192" s="22"/>
      <c r="BO192" s="89"/>
      <c r="BP192" s="22"/>
      <c r="BQ192" s="22" t="s">
        <v>22</v>
      </c>
      <c r="BR192" s="89"/>
      <c r="BS192" s="22" t="s">
        <v>22</v>
      </c>
      <c r="BT192" s="22"/>
      <c r="BU192" s="89"/>
      <c r="BV192" s="22"/>
      <c r="BW192" s="22" t="s">
        <v>22</v>
      </c>
      <c r="BX192" s="89"/>
      <c r="BY192" s="22" t="s">
        <v>22</v>
      </c>
    </row>
    <row r="193" spans="2:77" ht="12.75" x14ac:dyDescent="0.25">
      <c r="B193" s="88" t="str">
        <f>IF(T_SDLog[[#This Row],[BY2]]="UNDER REVIEW",$B$6-T_SDLog[[#This Row],[27]],"---")</f>
        <v>---</v>
      </c>
      <c r="C193" s="88" t="s">
        <v>650</v>
      </c>
      <c r="D193" s="88" t="s">
        <v>245</v>
      </c>
      <c r="E193" s="88" t="s">
        <v>246</v>
      </c>
      <c r="F193" s="88" t="s">
        <v>254</v>
      </c>
      <c r="G193" s="88" t="s">
        <v>644</v>
      </c>
      <c r="H193" s="88">
        <v>1399</v>
      </c>
      <c r="I193" s="94" t="s">
        <v>686</v>
      </c>
      <c r="J193" s="98" t="s">
        <v>163</v>
      </c>
      <c r="K193" s="88" t="s">
        <v>168</v>
      </c>
      <c r="L193" s="143" t="s">
        <v>255</v>
      </c>
      <c r="M193" s="88" t="s">
        <v>703</v>
      </c>
      <c r="N193" s="100" t="s">
        <v>243</v>
      </c>
      <c r="O193" s="88" t="s">
        <v>22</v>
      </c>
      <c r="P193" s="87" t="str">
        <f>CONCATENATE(T_SDLog[[#This Row],[PGN]],"-",T_SDLog[[#This Row],[CN]],"-",T_SDLog[[#This Row],[DIC]],"-",T_SDLog[[#This Row],[LR]],"-",T_SDLog[[#This Row],[SSA]],"-",T_SDLog[[#This Row],[SQN]])</f>
        <v>MTC-23A25-Y301-L000-1399-14002</v>
      </c>
      <c r="Q193" s="140" t="s">
        <v>490</v>
      </c>
      <c r="R193" s="227">
        <v>45883</v>
      </c>
      <c r="S193" s="88"/>
      <c r="T193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93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9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93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9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9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9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9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9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9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93" s="22"/>
      <c r="AE193" s="97"/>
      <c r="AF193" s="88"/>
      <c r="AG193" s="22" t="s">
        <v>22</v>
      </c>
      <c r="AH193" s="89"/>
      <c r="AI193" s="22" t="s">
        <v>22</v>
      </c>
      <c r="AJ193" s="22"/>
      <c r="AK193" s="89"/>
      <c r="AL193" s="22"/>
      <c r="AM193" s="22" t="s">
        <v>22</v>
      </c>
      <c r="AN193" s="89"/>
      <c r="AO193" s="22" t="s">
        <v>22</v>
      </c>
      <c r="AP193" s="22"/>
      <c r="AQ193" s="89"/>
      <c r="AR193" s="22"/>
      <c r="AS193" s="22" t="s">
        <v>22</v>
      </c>
      <c r="AT193" s="89"/>
      <c r="AU193" s="22" t="s">
        <v>22</v>
      </c>
      <c r="AV193" s="93"/>
      <c r="AW193" s="89"/>
      <c r="AX193" s="22"/>
      <c r="AY193" s="22" t="s">
        <v>22</v>
      </c>
      <c r="AZ193" s="89"/>
      <c r="BA193" s="22" t="s">
        <v>22</v>
      </c>
      <c r="BB193" s="93"/>
      <c r="BC193" s="89"/>
      <c r="BD193" s="22"/>
      <c r="BE193" s="22" t="s">
        <v>22</v>
      </c>
      <c r="BF193" s="89"/>
      <c r="BG193" s="22" t="s">
        <v>22</v>
      </c>
      <c r="BH193" s="93"/>
      <c r="BI193" s="89"/>
      <c r="BJ193" s="22"/>
      <c r="BK193" s="22" t="s">
        <v>22</v>
      </c>
      <c r="BL193" s="89"/>
      <c r="BM193" s="22" t="s">
        <v>22</v>
      </c>
      <c r="BN193" s="22"/>
      <c r="BO193" s="89"/>
      <c r="BP193" s="22"/>
      <c r="BQ193" s="22" t="s">
        <v>22</v>
      </c>
      <c r="BR193" s="89"/>
      <c r="BS193" s="22" t="s">
        <v>22</v>
      </c>
      <c r="BT193" s="22"/>
      <c r="BU193" s="89"/>
      <c r="BV193" s="22"/>
      <c r="BW193" s="22" t="s">
        <v>22</v>
      </c>
      <c r="BX193" s="89"/>
      <c r="BY193" s="22" t="s">
        <v>22</v>
      </c>
    </row>
    <row r="194" spans="2:77" ht="12.75" x14ac:dyDescent="0.25">
      <c r="B194" s="88" t="str">
        <f>IF(T_SDLog[[#This Row],[BY2]]="UNDER REVIEW",$B$6-T_SDLog[[#This Row],[27]],"---")</f>
        <v>---</v>
      </c>
      <c r="C194" s="88" t="s">
        <v>650</v>
      </c>
      <c r="D194" s="88" t="s">
        <v>245</v>
      </c>
      <c r="E194" s="88" t="s">
        <v>246</v>
      </c>
      <c r="F194" s="88" t="s">
        <v>254</v>
      </c>
      <c r="G194" s="88" t="s">
        <v>644</v>
      </c>
      <c r="H194" s="88">
        <v>1399</v>
      </c>
      <c r="I194" s="94" t="s">
        <v>687</v>
      </c>
      <c r="J194" s="98" t="s">
        <v>163</v>
      </c>
      <c r="K194" s="88" t="s">
        <v>168</v>
      </c>
      <c r="L194" s="143" t="s">
        <v>255</v>
      </c>
      <c r="M194" s="88" t="s">
        <v>703</v>
      </c>
      <c r="N194" s="100" t="s">
        <v>243</v>
      </c>
      <c r="O194" s="88" t="s">
        <v>22</v>
      </c>
      <c r="P194" s="87" t="str">
        <f>CONCATENATE(T_SDLog[[#This Row],[PGN]],"-",T_SDLog[[#This Row],[CN]],"-",T_SDLog[[#This Row],[DIC]],"-",T_SDLog[[#This Row],[LR]],"-",T_SDLog[[#This Row],[SSA]],"-",T_SDLog[[#This Row],[SQN]])</f>
        <v>MTC-23A25-Y301-L000-1399-01002</v>
      </c>
      <c r="Q194" s="140" t="s">
        <v>491</v>
      </c>
      <c r="R194" s="227">
        <v>45897</v>
      </c>
      <c r="S194" s="88"/>
      <c r="T194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94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9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94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9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9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9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9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9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9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94" s="22"/>
      <c r="AE194" s="97"/>
      <c r="AF194" s="88"/>
      <c r="AG194" s="22" t="s">
        <v>22</v>
      </c>
      <c r="AH194" s="89"/>
      <c r="AI194" s="22" t="s">
        <v>22</v>
      </c>
      <c r="AJ194" s="22"/>
      <c r="AK194" s="89"/>
      <c r="AL194" s="22"/>
      <c r="AM194" s="22" t="s">
        <v>22</v>
      </c>
      <c r="AN194" s="89"/>
      <c r="AO194" s="22" t="s">
        <v>22</v>
      </c>
      <c r="AP194" s="22"/>
      <c r="AQ194" s="89"/>
      <c r="AR194" s="22"/>
      <c r="AS194" s="22" t="s">
        <v>22</v>
      </c>
      <c r="AT194" s="89"/>
      <c r="AU194" s="22" t="s">
        <v>22</v>
      </c>
      <c r="AV194" s="93"/>
      <c r="AW194" s="89"/>
      <c r="AX194" s="22"/>
      <c r="AY194" s="22" t="s">
        <v>22</v>
      </c>
      <c r="AZ194" s="89"/>
      <c r="BA194" s="22" t="s">
        <v>22</v>
      </c>
      <c r="BB194" s="93"/>
      <c r="BC194" s="89"/>
      <c r="BD194" s="22"/>
      <c r="BE194" s="22" t="s">
        <v>22</v>
      </c>
      <c r="BF194" s="89"/>
      <c r="BG194" s="22" t="s">
        <v>22</v>
      </c>
      <c r="BH194" s="93"/>
      <c r="BI194" s="89"/>
      <c r="BJ194" s="22"/>
      <c r="BK194" s="22" t="s">
        <v>22</v>
      </c>
      <c r="BL194" s="89"/>
      <c r="BM194" s="22" t="s">
        <v>22</v>
      </c>
      <c r="BN194" s="22"/>
      <c r="BO194" s="89"/>
      <c r="BP194" s="22"/>
      <c r="BQ194" s="22" t="s">
        <v>22</v>
      </c>
      <c r="BR194" s="89"/>
      <c r="BS194" s="22" t="s">
        <v>22</v>
      </c>
      <c r="BT194" s="22"/>
      <c r="BU194" s="89"/>
      <c r="BV194" s="22"/>
      <c r="BW194" s="22" t="s">
        <v>22</v>
      </c>
      <c r="BX194" s="89"/>
      <c r="BY194" s="22" t="s">
        <v>22</v>
      </c>
    </row>
    <row r="195" spans="2:77" ht="12.75" x14ac:dyDescent="0.25">
      <c r="B195" s="88" t="str">
        <f>IF(T_SDLog[[#This Row],[BY2]]="UNDER REVIEW",$B$6-T_SDLog[[#This Row],[27]],"---")</f>
        <v>---</v>
      </c>
      <c r="C195" s="88" t="s">
        <v>650</v>
      </c>
      <c r="D195" s="88" t="s">
        <v>245</v>
      </c>
      <c r="E195" s="88" t="s">
        <v>246</v>
      </c>
      <c r="F195" s="88" t="s">
        <v>254</v>
      </c>
      <c r="G195" s="88" t="s">
        <v>644</v>
      </c>
      <c r="H195" s="88">
        <v>1399</v>
      </c>
      <c r="I195" s="94" t="s">
        <v>688</v>
      </c>
      <c r="J195" s="98" t="s">
        <v>163</v>
      </c>
      <c r="K195" s="88" t="s">
        <v>168</v>
      </c>
      <c r="L195" s="143" t="s">
        <v>255</v>
      </c>
      <c r="M195" s="88" t="s">
        <v>703</v>
      </c>
      <c r="N195" s="100" t="s">
        <v>243</v>
      </c>
      <c r="O195" s="88" t="s">
        <v>22</v>
      </c>
      <c r="P195" s="87" t="str">
        <f>CONCATENATE(T_SDLog[[#This Row],[PGN]],"-",T_SDLog[[#This Row],[CN]],"-",T_SDLog[[#This Row],[DIC]],"-",T_SDLog[[#This Row],[LR]],"-",T_SDLog[[#This Row],[SSA]],"-",T_SDLog[[#This Row],[SQN]])</f>
        <v>MTC-23A25-Y301-L000-1399-08003</v>
      </c>
      <c r="Q195" s="140" t="s">
        <v>492</v>
      </c>
      <c r="R195" s="227">
        <v>45897</v>
      </c>
      <c r="S195" s="88"/>
      <c r="T195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95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9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95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9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9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9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9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9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9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95" s="22"/>
      <c r="AE195" s="97"/>
      <c r="AF195" s="88"/>
      <c r="AG195" s="22" t="s">
        <v>22</v>
      </c>
      <c r="AH195" s="89"/>
      <c r="AI195" s="22" t="s">
        <v>22</v>
      </c>
      <c r="AJ195" s="22"/>
      <c r="AK195" s="89"/>
      <c r="AL195" s="22"/>
      <c r="AM195" s="22" t="s">
        <v>22</v>
      </c>
      <c r="AN195" s="89"/>
      <c r="AO195" s="22" t="s">
        <v>22</v>
      </c>
      <c r="AP195" s="22"/>
      <c r="AQ195" s="89"/>
      <c r="AR195" s="22"/>
      <c r="AS195" s="22" t="s">
        <v>22</v>
      </c>
      <c r="AT195" s="89"/>
      <c r="AU195" s="22" t="s">
        <v>22</v>
      </c>
      <c r="AV195" s="93"/>
      <c r="AW195" s="89"/>
      <c r="AX195" s="22"/>
      <c r="AY195" s="22" t="s">
        <v>22</v>
      </c>
      <c r="AZ195" s="89"/>
      <c r="BA195" s="22" t="s">
        <v>22</v>
      </c>
      <c r="BB195" s="93"/>
      <c r="BC195" s="89"/>
      <c r="BD195" s="22"/>
      <c r="BE195" s="22" t="s">
        <v>22</v>
      </c>
      <c r="BF195" s="89"/>
      <c r="BG195" s="22" t="s">
        <v>22</v>
      </c>
      <c r="BH195" s="93"/>
      <c r="BI195" s="89"/>
      <c r="BJ195" s="22"/>
      <c r="BK195" s="22" t="s">
        <v>22</v>
      </c>
      <c r="BL195" s="89"/>
      <c r="BM195" s="22" t="s">
        <v>22</v>
      </c>
      <c r="BN195" s="22"/>
      <c r="BO195" s="89"/>
      <c r="BP195" s="22"/>
      <c r="BQ195" s="22" t="s">
        <v>22</v>
      </c>
      <c r="BR195" s="89"/>
      <c r="BS195" s="22" t="s">
        <v>22</v>
      </c>
      <c r="BT195" s="22"/>
      <c r="BU195" s="89"/>
      <c r="BV195" s="22"/>
      <c r="BW195" s="22" t="s">
        <v>22</v>
      </c>
      <c r="BX195" s="89"/>
      <c r="BY195" s="22" t="s">
        <v>22</v>
      </c>
    </row>
    <row r="196" spans="2:77" ht="12.75" x14ac:dyDescent="0.25">
      <c r="B196" s="88" t="str">
        <f>IF(T_SDLog[[#This Row],[BY2]]="UNDER REVIEW",$B$6-T_SDLog[[#This Row],[27]],"---")</f>
        <v>---</v>
      </c>
      <c r="C196" s="88" t="s">
        <v>650</v>
      </c>
      <c r="D196" s="88" t="s">
        <v>245</v>
      </c>
      <c r="E196" s="88" t="s">
        <v>246</v>
      </c>
      <c r="F196" s="88" t="s">
        <v>254</v>
      </c>
      <c r="G196" s="88" t="s">
        <v>644</v>
      </c>
      <c r="H196" s="88">
        <v>1399</v>
      </c>
      <c r="I196" s="94" t="s">
        <v>689</v>
      </c>
      <c r="J196" s="98" t="s">
        <v>163</v>
      </c>
      <c r="K196" s="88" t="s">
        <v>168</v>
      </c>
      <c r="L196" s="143" t="s">
        <v>255</v>
      </c>
      <c r="M196" s="88" t="s">
        <v>703</v>
      </c>
      <c r="N196" s="100" t="s">
        <v>243</v>
      </c>
      <c r="O196" s="88" t="s">
        <v>22</v>
      </c>
      <c r="P196" s="87" t="str">
        <f>CONCATENATE(T_SDLog[[#This Row],[PGN]],"-",T_SDLog[[#This Row],[CN]],"-",T_SDLog[[#This Row],[DIC]],"-",T_SDLog[[#This Row],[LR]],"-",T_SDLog[[#This Row],[SSA]],"-",T_SDLog[[#This Row],[SQN]])</f>
        <v>MTC-23A25-Y301-L000-1399-08004</v>
      </c>
      <c r="Q196" s="140" t="s">
        <v>493</v>
      </c>
      <c r="R196" s="227">
        <v>45897</v>
      </c>
      <c r="S196" s="88"/>
      <c r="T196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96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9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96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9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9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9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9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9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9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96" s="22"/>
      <c r="AE196" s="97"/>
      <c r="AF196" s="88"/>
      <c r="AG196" s="22" t="s">
        <v>22</v>
      </c>
      <c r="AH196" s="89"/>
      <c r="AI196" s="22" t="s">
        <v>22</v>
      </c>
      <c r="AJ196" s="22"/>
      <c r="AK196" s="89"/>
      <c r="AL196" s="22"/>
      <c r="AM196" s="22" t="s">
        <v>22</v>
      </c>
      <c r="AN196" s="89"/>
      <c r="AO196" s="22" t="s">
        <v>22</v>
      </c>
      <c r="AP196" s="22"/>
      <c r="AQ196" s="89"/>
      <c r="AR196" s="22"/>
      <c r="AS196" s="22" t="s">
        <v>22</v>
      </c>
      <c r="AT196" s="89"/>
      <c r="AU196" s="22" t="s">
        <v>22</v>
      </c>
      <c r="AV196" s="93"/>
      <c r="AW196" s="89"/>
      <c r="AX196" s="22"/>
      <c r="AY196" s="22" t="s">
        <v>22</v>
      </c>
      <c r="AZ196" s="89"/>
      <c r="BA196" s="22" t="s">
        <v>22</v>
      </c>
      <c r="BB196" s="93"/>
      <c r="BC196" s="89"/>
      <c r="BD196" s="22"/>
      <c r="BE196" s="22" t="s">
        <v>22</v>
      </c>
      <c r="BF196" s="89"/>
      <c r="BG196" s="22" t="s">
        <v>22</v>
      </c>
      <c r="BH196" s="93"/>
      <c r="BI196" s="89"/>
      <c r="BJ196" s="22"/>
      <c r="BK196" s="22" t="s">
        <v>22</v>
      </c>
      <c r="BL196" s="89"/>
      <c r="BM196" s="22" t="s">
        <v>22</v>
      </c>
      <c r="BN196" s="22"/>
      <c r="BO196" s="89"/>
      <c r="BP196" s="22"/>
      <c r="BQ196" s="22" t="s">
        <v>22</v>
      </c>
      <c r="BR196" s="89"/>
      <c r="BS196" s="22" t="s">
        <v>22</v>
      </c>
      <c r="BT196" s="22"/>
      <c r="BU196" s="89"/>
      <c r="BV196" s="22"/>
      <c r="BW196" s="22" t="s">
        <v>22</v>
      </c>
      <c r="BX196" s="89"/>
      <c r="BY196" s="22" t="s">
        <v>22</v>
      </c>
    </row>
    <row r="197" spans="2:77" ht="12.75" x14ac:dyDescent="0.25">
      <c r="B197" s="88" t="str">
        <f>IF(T_SDLog[[#This Row],[BY2]]="UNDER REVIEW",$B$6-T_SDLog[[#This Row],[27]],"---")</f>
        <v>---</v>
      </c>
      <c r="C197" s="88" t="s">
        <v>650</v>
      </c>
      <c r="D197" s="88" t="s">
        <v>245</v>
      </c>
      <c r="E197" s="88" t="s">
        <v>246</v>
      </c>
      <c r="F197" s="88" t="s">
        <v>254</v>
      </c>
      <c r="G197" s="88" t="s">
        <v>644</v>
      </c>
      <c r="H197" s="88">
        <v>1399</v>
      </c>
      <c r="I197" s="94" t="s">
        <v>690</v>
      </c>
      <c r="J197" s="98" t="s">
        <v>163</v>
      </c>
      <c r="K197" s="88" t="s">
        <v>168</v>
      </c>
      <c r="L197" s="143" t="s">
        <v>255</v>
      </c>
      <c r="M197" s="88" t="s">
        <v>703</v>
      </c>
      <c r="N197" s="100" t="s">
        <v>243</v>
      </c>
      <c r="O197" s="88" t="s">
        <v>22</v>
      </c>
      <c r="P197" s="87" t="str">
        <f>CONCATENATE(T_SDLog[[#This Row],[PGN]],"-",T_SDLog[[#This Row],[CN]],"-",T_SDLog[[#This Row],[DIC]],"-",T_SDLog[[#This Row],[LR]],"-",T_SDLog[[#This Row],[SSA]],"-",T_SDLog[[#This Row],[SQN]])</f>
        <v>MTC-23A25-Y301-L000-1399-18005</v>
      </c>
      <c r="Q197" s="140" t="s">
        <v>494</v>
      </c>
      <c r="R197" s="227">
        <v>45897</v>
      </c>
      <c r="S197" s="88"/>
      <c r="T197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97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9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97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9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9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9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9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9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9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97" s="22"/>
      <c r="AE197" s="97"/>
      <c r="AF197" s="88"/>
      <c r="AG197" s="22" t="s">
        <v>22</v>
      </c>
      <c r="AH197" s="89"/>
      <c r="AI197" s="22" t="s">
        <v>22</v>
      </c>
      <c r="AJ197" s="22"/>
      <c r="AK197" s="89"/>
      <c r="AL197" s="22"/>
      <c r="AM197" s="22" t="s">
        <v>22</v>
      </c>
      <c r="AN197" s="89"/>
      <c r="AO197" s="22" t="s">
        <v>22</v>
      </c>
      <c r="AP197" s="22"/>
      <c r="AQ197" s="89"/>
      <c r="AR197" s="22"/>
      <c r="AS197" s="22" t="s">
        <v>22</v>
      </c>
      <c r="AT197" s="89"/>
      <c r="AU197" s="22" t="s">
        <v>22</v>
      </c>
      <c r="AV197" s="93"/>
      <c r="AW197" s="89"/>
      <c r="AX197" s="22"/>
      <c r="AY197" s="22" t="s">
        <v>22</v>
      </c>
      <c r="AZ197" s="89"/>
      <c r="BA197" s="22" t="s">
        <v>22</v>
      </c>
      <c r="BB197" s="93"/>
      <c r="BC197" s="89"/>
      <c r="BD197" s="22"/>
      <c r="BE197" s="22" t="s">
        <v>22</v>
      </c>
      <c r="BF197" s="89"/>
      <c r="BG197" s="22" t="s">
        <v>22</v>
      </c>
      <c r="BH197" s="93"/>
      <c r="BI197" s="89"/>
      <c r="BJ197" s="22"/>
      <c r="BK197" s="22" t="s">
        <v>22</v>
      </c>
      <c r="BL197" s="89"/>
      <c r="BM197" s="22" t="s">
        <v>22</v>
      </c>
      <c r="BN197" s="22"/>
      <c r="BO197" s="89"/>
      <c r="BP197" s="22"/>
      <c r="BQ197" s="22" t="s">
        <v>22</v>
      </c>
      <c r="BR197" s="89"/>
      <c r="BS197" s="22" t="s">
        <v>22</v>
      </c>
      <c r="BT197" s="22"/>
      <c r="BU197" s="89"/>
      <c r="BV197" s="22"/>
      <c r="BW197" s="22" t="s">
        <v>22</v>
      </c>
      <c r="BX197" s="89"/>
      <c r="BY197" s="22" t="s">
        <v>22</v>
      </c>
    </row>
    <row r="198" spans="2:77" ht="12.75" x14ac:dyDescent="0.25">
      <c r="B198" s="88" t="str">
        <f>IF(T_SDLog[[#This Row],[BY2]]="UNDER REVIEW",$B$6-T_SDLog[[#This Row],[27]],"---")</f>
        <v>---</v>
      </c>
      <c r="C198" s="88" t="s">
        <v>650</v>
      </c>
      <c r="D198" s="88" t="s">
        <v>245</v>
      </c>
      <c r="E198" s="88" t="s">
        <v>246</v>
      </c>
      <c r="F198" s="88" t="s">
        <v>254</v>
      </c>
      <c r="G198" s="88" t="s">
        <v>644</v>
      </c>
      <c r="H198" s="88">
        <v>1399</v>
      </c>
      <c r="I198" s="94" t="s">
        <v>691</v>
      </c>
      <c r="J198" s="98" t="s">
        <v>163</v>
      </c>
      <c r="K198" s="88" t="s">
        <v>168</v>
      </c>
      <c r="L198" s="143" t="s">
        <v>255</v>
      </c>
      <c r="M198" s="88" t="s">
        <v>703</v>
      </c>
      <c r="N198" s="100" t="s">
        <v>243</v>
      </c>
      <c r="O198" s="88" t="s">
        <v>22</v>
      </c>
      <c r="P198" s="87" t="str">
        <f>CONCATENATE(T_SDLog[[#This Row],[PGN]],"-",T_SDLog[[#This Row],[CN]],"-",T_SDLog[[#This Row],[DIC]],"-",T_SDLog[[#This Row],[LR]],"-",T_SDLog[[#This Row],[SSA]],"-",T_SDLog[[#This Row],[SQN]])</f>
        <v>MTC-23A25-Y301-L000-1399-18006</v>
      </c>
      <c r="Q198" s="140" t="s">
        <v>495</v>
      </c>
      <c r="R198" s="227">
        <v>45897</v>
      </c>
      <c r="S198" s="88"/>
      <c r="T198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198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19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198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19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19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9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9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9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19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98" s="22"/>
      <c r="AE198" s="97"/>
      <c r="AF198" s="88"/>
      <c r="AG198" s="22" t="s">
        <v>22</v>
      </c>
      <c r="AH198" s="89"/>
      <c r="AI198" s="22" t="s">
        <v>22</v>
      </c>
      <c r="AJ198" s="22"/>
      <c r="AK198" s="89"/>
      <c r="AL198" s="22"/>
      <c r="AM198" s="22" t="s">
        <v>22</v>
      </c>
      <c r="AN198" s="89"/>
      <c r="AO198" s="22" t="s">
        <v>22</v>
      </c>
      <c r="AP198" s="22"/>
      <c r="AQ198" s="89"/>
      <c r="AR198" s="22"/>
      <c r="AS198" s="22" t="s">
        <v>22</v>
      </c>
      <c r="AT198" s="89"/>
      <c r="AU198" s="22" t="s">
        <v>22</v>
      </c>
      <c r="AV198" s="93"/>
      <c r="AW198" s="89"/>
      <c r="AX198" s="22"/>
      <c r="AY198" s="22" t="s">
        <v>22</v>
      </c>
      <c r="AZ198" s="89"/>
      <c r="BA198" s="22" t="s">
        <v>22</v>
      </c>
      <c r="BB198" s="93"/>
      <c r="BC198" s="89"/>
      <c r="BD198" s="22"/>
      <c r="BE198" s="22" t="s">
        <v>22</v>
      </c>
      <c r="BF198" s="89"/>
      <c r="BG198" s="22" t="s">
        <v>22</v>
      </c>
      <c r="BH198" s="93"/>
      <c r="BI198" s="89"/>
      <c r="BJ198" s="22"/>
      <c r="BK198" s="22" t="s">
        <v>22</v>
      </c>
      <c r="BL198" s="89"/>
      <c r="BM198" s="22" t="s">
        <v>22</v>
      </c>
      <c r="BN198" s="22"/>
      <c r="BO198" s="89"/>
      <c r="BP198" s="22"/>
      <c r="BQ198" s="22" t="s">
        <v>22</v>
      </c>
      <c r="BR198" s="89"/>
      <c r="BS198" s="22" t="s">
        <v>22</v>
      </c>
      <c r="BT198" s="22"/>
      <c r="BU198" s="89"/>
      <c r="BV198" s="22"/>
      <c r="BW198" s="22" t="s">
        <v>22</v>
      </c>
      <c r="BX198" s="89"/>
      <c r="BY198" s="22" t="s">
        <v>22</v>
      </c>
    </row>
    <row r="199" spans="2:77" ht="12.75" x14ac:dyDescent="0.25">
      <c r="B199" s="88" t="str">
        <f>IF(T_SDLog[[#This Row],[BY2]]="UNDER REVIEW",$B$6-T_SDLog[[#This Row],[27]],"---")</f>
        <v>---</v>
      </c>
      <c r="C199" s="88" t="s">
        <v>651</v>
      </c>
      <c r="D199" s="88" t="s">
        <v>245</v>
      </c>
      <c r="E199" s="88" t="s">
        <v>246</v>
      </c>
      <c r="F199" s="88" t="s">
        <v>160</v>
      </c>
      <c r="G199" s="88" t="s">
        <v>644</v>
      </c>
      <c r="H199" s="88">
        <v>1393</v>
      </c>
      <c r="I199" s="94" t="s">
        <v>172</v>
      </c>
      <c r="J199" s="98" t="s">
        <v>163</v>
      </c>
      <c r="K199" s="88" t="s">
        <v>168</v>
      </c>
      <c r="L199" s="143" t="s">
        <v>249</v>
      </c>
      <c r="M199" s="88" t="s">
        <v>234</v>
      </c>
      <c r="N199" s="100" t="s">
        <v>153</v>
      </c>
      <c r="O199" s="88" t="s">
        <v>496</v>
      </c>
      <c r="P199" s="87" t="str">
        <f>CONCATENATE(T_SDLog[[#This Row],[PGN]],"-",T_SDLog[[#This Row],[CN]],"-",T_SDLog[[#This Row],[DIC]],"-",T_SDLog[[#This Row],[LR]],"-",T_SDLog[[#This Row],[SSA]],"-",T_SDLog[[#This Row],[SQN]])</f>
        <v>MTC-23A25-Y100-L000-1393-00001</v>
      </c>
      <c r="Q199" s="140" t="s">
        <v>587</v>
      </c>
      <c r="R199" s="227"/>
      <c r="S199" s="88"/>
      <c r="T19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199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19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19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19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19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19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19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19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19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199" s="22" t="s">
        <v>730</v>
      </c>
      <c r="AE199" s="97">
        <v>45842</v>
      </c>
      <c r="AF199" s="88"/>
      <c r="AG199" s="22" t="s">
        <v>22</v>
      </c>
      <c r="AH199" s="89"/>
      <c r="AI199" s="22" t="s">
        <v>22</v>
      </c>
      <c r="AJ199" s="22"/>
      <c r="AK199" s="89"/>
      <c r="AL199" s="22"/>
      <c r="AM199" s="22" t="s">
        <v>22</v>
      </c>
      <c r="AN199" s="89"/>
      <c r="AO199" s="22" t="s">
        <v>22</v>
      </c>
      <c r="AP199" s="22"/>
      <c r="AQ199" s="89"/>
      <c r="AR199" s="22"/>
      <c r="AS199" s="22" t="s">
        <v>22</v>
      </c>
      <c r="AT199" s="89"/>
      <c r="AU199" s="22" t="s">
        <v>22</v>
      </c>
      <c r="AV199" s="93"/>
      <c r="AW199" s="89"/>
      <c r="AX199" s="22"/>
      <c r="AY199" s="22" t="s">
        <v>22</v>
      </c>
      <c r="AZ199" s="89"/>
      <c r="BA199" s="22" t="s">
        <v>22</v>
      </c>
      <c r="BB199" s="93"/>
      <c r="BC199" s="89"/>
      <c r="BD199" s="22"/>
      <c r="BE199" s="22" t="s">
        <v>22</v>
      </c>
      <c r="BF199" s="89"/>
      <c r="BG199" s="22" t="s">
        <v>22</v>
      </c>
      <c r="BH199" s="93"/>
      <c r="BI199" s="89"/>
      <c r="BJ199" s="22"/>
      <c r="BK199" s="22" t="s">
        <v>22</v>
      </c>
      <c r="BL199" s="89"/>
      <c r="BM199" s="22" t="s">
        <v>22</v>
      </c>
      <c r="BN199" s="22"/>
      <c r="BO199" s="89"/>
      <c r="BP199" s="22"/>
      <c r="BQ199" s="22" t="s">
        <v>22</v>
      </c>
      <c r="BR199" s="89"/>
      <c r="BS199" s="22" t="s">
        <v>22</v>
      </c>
      <c r="BT199" s="22"/>
      <c r="BU199" s="89"/>
      <c r="BV199" s="22"/>
      <c r="BW199" s="22" t="s">
        <v>22</v>
      </c>
      <c r="BX199" s="89"/>
      <c r="BY199" s="22" t="s">
        <v>22</v>
      </c>
    </row>
    <row r="200" spans="2:77" ht="12.75" x14ac:dyDescent="0.25">
      <c r="B200" s="88" t="str">
        <f>IF(T_SDLog[[#This Row],[BY2]]="UNDER REVIEW",$B$6-T_SDLog[[#This Row],[27]],"---")</f>
        <v>---</v>
      </c>
      <c r="C200" s="88" t="s">
        <v>651</v>
      </c>
      <c r="D200" s="88" t="s">
        <v>245</v>
      </c>
      <c r="E200" s="88" t="s">
        <v>246</v>
      </c>
      <c r="F200" s="88" t="s">
        <v>250</v>
      </c>
      <c r="G200" s="88" t="s">
        <v>644</v>
      </c>
      <c r="H200" s="88">
        <v>1393</v>
      </c>
      <c r="I200" s="94" t="s">
        <v>172</v>
      </c>
      <c r="J200" s="98" t="s">
        <v>163</v>
      </c>
      <c r="K200" s="88" t="s">
        <v>168</v>
      </c>
      <c r="L200" s="143" t="s">
        <v>249</v>
      </c>
      <c r="M200" s="88" t="s">
        <v>234</v>
      </c>
      <c r="N200" s="100" t="s">
        <v>237</v>
      </c>
      <c r="O200" s="88" t="s">
        <v>496</v>
      </c>
      <c r="P200" s="87" t="str">
        <f>CONCATENATE(T_SDLog[[#This Row],[PGN]],"-",T_SDLog[[#This Row],[CN]],"-",T_SDLog[[#This Row],[DIC]],"-",T_SDLog[[#This Row],[LR]],"-",T_SDLog[[#This Row],[SSA]],"-",T_SDLog[[#This Row],[SQN]])</f>
        <v>MTC-23A25-Y108-L000-1393-00001</v>
      </c>
      <c r="Q200" s="140" t="s">
        <v>625</v>
      </c>
      <c r="R200" s="227"/>
      <c r="S200" s="88"/>
      <c r="T20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20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0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0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20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SDS-23A25-Y100-0128-01</v>
      </c>
      <c r="Y20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00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20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SDS-23A25-Y100-0128-00</v>
      </c>
      <c r="AB20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0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00" s="22" t="s">
        <v>732</v>
      </c>
      <c r="AE200" s="97">
        <v>45853</v>
      </c>
      <c r="AF200" s="88" t="s">
        <v>799</v>
      </c>
      <c r="AG200" s="22" t="s">
        <v>700</v>
      </c>
      <c r="AH200" s="89">
        <v>45860</v>
      </c>
      <c r="AI200" s="22" t="s">
        <v>700</v>
      </c>
      <c r="AJ200" s="88" t="s">
        <v>841</v>
      </c>
      <c r="AK200" s="89">
        <v>45869</v>
      </c>
      <c r="AL200" s="22"/>
      <c r="AM200" s="22" t="s">
        <v>22</v>
      </c>
      <c r="AN200" s="89"/>
      <c r="AO200" s="22" t="s">
        <v>22</v>
      </c>
      <c r="AP200" s="22"/>
      <c r="AQ200" s="89"/>
      <c r="AR200" s="22"/>
      <c r="AS200" s="22" t="s">
        <v>22</v>
      </c>
      <c r="AT200" s="89"/>
      <c r="AU200" s="22" t="s">
        <v>22</v>
      </c>
      <c r="AV200" s="93"/>
      <c r="AW200" s="89"/>
      <c r="AX200" s="22"/>
      <c r="AY200" s="22" t="s">
        <v>22</v>
      </c>
      <c r="AZ200" s="89"/>
      <c r="BA200" s="22" t="s">
        <v>22</v>
      </c>
      <c r="BB200" s="93"/>
      <c r="BC200" s="89"/>
      <c r="BD200" s="22"/>
      <c r="BE200" s="22" t="s">
        <v>22</v>
      </c>
      <c r="BF200" s="89"/>
      <c r="BG200" s="22" t="s">
        <v>22</v>
      </c>
      <c r="BH200" s="93"/>
      <c r="BI200" s="89"/>
      <c r="BJ200" s="22"/>
      <c r="BK200" s="22" t="s">
        <v>22</v>
      </c>
      <c r="BL200" s="89"/>
      <c r="BM200" s="22" t="s">
        <v>22</v>
      </c>
      <c r="BN200" s="22"/>
      <c r="BO200" s="89"/>
      <c r="BP200" s="22"/>
      <c r="BQ200" s="22" t="s">
        <v>22</v>
      </c>
      <c r="BR200" s="89"/>
      <c r="BS200" s="22" t="s">
        <v>22</v>
      </c>
      <c r="BT200" s="22"/>
      <c r="BU200" s="89"/>
      <c r="BV200" s="22"/>
      <c r="BW200" s="22" t="s">
        <v>22</v>
      </c>
      <c r="BX200" s="89"/>
      <c r="BY200" s="22" t="s">
        <v>22</v>
      </c>
    </row>
    <row r="201" spans="2:77" ht="12.75" x14ac:dyDescent="0.25">
      <c r="B201" s="88" t="str">
        <f>IF(T_SDLog[[#This Row],[BY2]]="UNDER REVIEW",$B$6-T_SDLog[[#This Row],[27]],"---")</f>
        <v>---</v>
      </c>
      <c r="C201" s="88" t="s">
        <v>651</v>
      </c>
      <c r="D201" s="88" t="s">
        <v>245</v>
      </c>
      <c r="E201" s="88" t="s">
        <v>246</v>
      </c>
      <c r="F201" s="88" t="s">
        <v>161</v>
      </c>
      <c r="G201" s="88" t="s">
        <v>644</v>
      </c>
      <c r="H201" s="88">
        <v>1393</v>
      </c>
      <c r="I201" s="94" t="s">
        <v>172</v>
      </c>
      <c r="J201" s="98" t="s">
        <v>163</v>
      </c>
      <c r="K201" s="88" t="s">
        <v>168</v>
      </c>
      <c r="L201" s="143" t="s">
        <v>249</v>
      </c>
      <c r="M201" s="88" t="s">
        <v>703</v>
      </c>
      <c r="N201" s="100" t="s">
        <v>238</v>
      </c>
      <c r="O201" s="88" t="s">
        <v>496</v>
      </c>
      <c r="P201" s="87" t="str">
        <f>CONCATENATE(T_SDLog[[#This Row],[PGN]],"-",T_SDLog[[#This Row],[CN]],"-",T_SDLog[[#This Row],[DIC]],"-",T_SDLog[[#This Row],[LR]],"-",T_SDLog[[#This Row],[SSA]],"-",T_SDLog[[#This Row],[SQN]])</f>
        <v>MTC-23A25-Y300-L000-1393-00001</v>
      </c>
      <c r="Q201" s="140" t="s">
        <v>497</v>
      </c>
      <c r="R201" s="227"/>
      <c r="S201" s="88"/>
      <c r="T20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21</v>
      </c>
      <c r="U20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0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0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0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SDS-23A25-Y300-0001-00</v>
      </c>
      <c r="Y20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0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0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0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0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01" s="22" t="s">
        <v>731</v>
      </c>
      <c r="AE201" s="97">
        <v>45853</v>
      </c>
      <c r="AF201" s="88"/>
      <c r="AG201" s="22" t="s">
        <v>22</v>
      </c>
      <c r="AH201" s="89"/>
      <c r="AI201" s="22" t="s">
        <v>22</v>
      </c>
      <c r="AJ201" s="22"/>
      <c r="AK201" s="89"/>
      <c r="AL201" s="22"/>
      <c r="AM201" s="22" t="s">
        <v>22</v>
      </c>
      <c r="AN201" s="89"/>
      <c r="AO201" s="22" t="s">
        <v>22</v>
      </c>
      <c r="AP201" s="22"/>
      <c r="AQ201" s="89"/>
      <c r="AR201" s="22"/>
      <c r="AS201" s="22" t="s">
        <v>22</v>
      </c>
      <c r="AT201" s="89"/>
      <c r="AU201" s="22" t="s">
        <v>22</v>
      </c>
      <c r="AV201" s="93"/>
      <c r="AW201" s="89"/>
      <c r="AX201" s="22"/>
      <c r="AY201" s="22" t="s">
        <v>22</v>
      </c>
      <c r="AZ201" s="89"/>
      <c r="BA201" s="22" t="s">
        <v>22</v>
      </c>
      <c r="BB201" s="93"/>
      <c r="BC201" s="89"/>
      <c r="BD201" s="22"/>
      <c r="BE201" s="22" t="s">
        <v>22</v>
      </c>
      <c r="BF201" s="89"/>
      <c r="BG201" s="22" t="s">
        <v>22</v>
      </c>
      <c r="BH201" s="93"/>
      <c r="BI201" s="89"/>
      <c r="BJ201" s="22"/>
      <c r="BK201" s="22" t="s">
        <v>22</v>
      </c>
      <c r="BL201" s="89"/>
      <c r="BM201" s="22" t="s">
        <v>22</v>
      </c>
      <c r="BN201" s="22"/>
      <c r="BO201" s="89"/>
      <c r="BP201" s="22"/>
      <c r="BQ201" s="22" t="s">
        <v>22</v>
      </c>
      <c r="BR201" s="89"/>
      <c r="BS201" s="22" t="s">
        <v>22</v>
      </c>
      <c r="BT201" s="22"/>
      <c r="BU201" s="89"/>
      <c r="BV201" s="22"/>
      <c r="BW201" s="22" t="s">
        <v>22</v>
      </c>
      <c r="BX201" s="89"/>
      <c r="BY201" s="22" t="s">
        <v>22</v>
      </c>
    </row>
    <row r="202" spans="2:77" ht="12.75" x14ac:dyDescent="0.25">
      <c r="B202" s="88" t="str">
        <f>IF(T_SDLog[[#This Row],[BY2]]="UNDER REVIEW",$B$6-T_SDLog[[#This Row],[27]],"---")</f>
        <v>---</v>
      </c>
      <c r="C202" s="88" t="s">
        <v>651</v>
      </c>
      <c r="D202" s="88" t="s">
        <v>245</v>
      </c>
      <c r="E202" s="88" t="s">
        <v>246</v>
      </c>
      <c r="F202" s="88" t="s">
        <v>251</v>
      </c>
      <c r="G202" s="88" t="s">
        <v>644</v>
      </c>
      <c r="H202" s="88">
        <v>1393</v>
      </c>
      <c r="I202" s="94" t="s">
        <v>172</v>
      </c>
      <c r="J202" s="98" t="s">
        <v>163</v>
      </c>
      <c r="K202" s="88" t="s">
        <v>168</v>
      </c>
      <c r="L202" s="143" t="s">
        <v>249</v>
      </c>
      <c r="M202" s="88" t="s">
        <v>703</v>
      </c>
      <c r="N202" s="100" t="s">
        <v>239</v>
      </c>
      <c r="O202" s="88" t="s">
        <v>496</v>
      </c>
      <c r="P202" s="87" t="str">
        <f>CONCATENATE(T_SDLog[[#This Row],[PGN]],"-",T_SDLog[[#This Row],[CN]],"-",T_SDLog[[#This Row],[DIC]],"-",T_SDLog[[#This Row],[LR]],"-",T_SDLog[[#This Row],[SSA]],"-",T_SDLog[[#This Row],[SQN]])</f>
        <v>MTC-23A25-Y307-L000-1393-00001</v>
      </c>
      <c r="Q202" s="140" t="s">
        <v>498</v>
      </c>
      <c r="R202" s="227"/>
      <c r="S202" s="88"/>
      <c r="T20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21</v>
      </c>
      <c r="U20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0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0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0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SDS-23A25-Y300-0008-00</v>
      </c>
      <c r="Y20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0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0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0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0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02" s="22" t="s">
        <v>751</v>
      </c>
      <c r="AE202" s="97">
        <v>45853</v>
      </c>
      <c r="AF202" s="88"/>
      <c r="AG202" s="22" t="s">
        <v>22</v>
      </c>
      <c r="AH202" s="89"/>
      <c r="AI202" s="22" t="s">
        <v>22</v>
      </c>
      <c r="AJ202" s="22"/>
      <c r="AK202" s="89"/>
      <c r="AL202" s="22"/>
      <c r="AM202" s="22" t="s">
        <v>22</v>
      </c>
      <c r="AN202" s="89"/>
      <c r="AO202" s="22" t="s">
        <v>22</v>
      </c>
      <c r="AP202" s="22"/>
      <c r="AQ202" s="89"/>
      <c r="AR202" s="22"/>
      <c r="AS202" s="22" t="s">
        <v>22</v>
      </c>
      <c r="AT202" s="89"/>
      <c r="AU202" s="22" t="s">
        <v>22</v>
      </c>
      <c r="AV202" s="93"/>
      <c r="AW202" s="89"/>
      <c r="AX202" s="22"/>
      <c r="AY202" s="22" t="s">
        <v>22</v>
      </c>
      <c r="AZ202" s="89"/>
      <c r="BA202" s="22" t="s">
        <v>22</v>
      </c>
      <c r="BB202" s="93"/>
      <c r="BC202" s="89"/>
      <c r="BD202" s="22"/>
      <c r="BE202" s="22" t="s">
        <v>22</v>
      </c>
      <c r="BF202" s="89"/>
      <c r="BG202" s="22" t="s">
        <v>22</v>
      </c>
      <c r="BH202" s="93"/>
      <c r="BI202" s="89"/>
      <c r="BJ202" s="22"/>
      <c r="BK202" s="22" t="s">
        <v>22</v>
      </c>
      <c r="BL202" s="89"/>
      <c r="BM202" s="22" t="s">
        <v>22</v>
      </c>
      <c r="BN202" s="22"/>
      <c r="BO202" s="89"/>
      <c r="BP202" s="22"/>
      <c r="BQ202" s="22" t="s">
        <v>22</v>
      </c>
      <c r="BR202" s="89"/>
      <c r="BS202" s="22" t="s">
        <v>22</v>
      </c>
      <c r="BT202" s="22"/>
      <c r="BU202" s="89"/>
      <c r="BV202" s="22"/>
      <c r="BW202" s="22" t="s">
        <v>22</v>
      </c>
      <c r="BX202" s="89"/>
      <c r="BY202" s="22" t="s">
        <v>22</v>
      </c>
    </row>
    <row r="203" spans="2:77" ht="12.75" x14ac:dyDescent="0.25">
      <c r="B203" s="88" t="str">
        <f>IF(T_SDLog[[#This Row],[BY2]]="UNDER REVIEW",$B$6-T_SDLog[[#This Row],[27]],"---")</f>
        <v>---</v>
      </c>
      <c r="C203" s="88" t="s">
        <v>651</v>
      </c>
      <c r="D203" s="88" t="s">
        <v>245</v>
      </c>
      <c r="E203" s="88" t="s">
        <v>246</v>
      </c>
      <c r="F203" s="88" t="s">
        <v>254</v>
      </c>
      <c r="G203" s="88" t="s">
        <v>644</v>
      </c>
      <c r="H203" s="88">
        <v>1393</v>
      </c>
      <c r="I203" s="94" t="s">
        <v>172</v>
      </c>
      <c r="J203" s="98" t="s">
        <v>163</v>
      </c>
      <c r="K203" s="88" t="s">
        <v>168</v>
      </c>
      <c r="L203" s="143" t="s">
        <v>255</v>
      </c>
      <c r="M203" s="88" t="s">
        <v>703</v>
      </c>
      <c r="N203" s="100" t="s">
        <v>242</v>
      </c>
      <c r="O203" s="88" t="s">
        <v>22</v>
      </c>
      <c r="P203" s="87" t="str">
        <f>CONCATENATE(T_SDLog[[#This Row],[PGN]],"-",T_SDLog[[#This Row],[CN]],"-",T_SDLog[[#This Row],[DIC]],"-",T_SDLog[[#This Row],[LR]],"-",T_SDLog[[#This Row],[SSA]],"-",T_SDLog[[#This Row],[SQN]])</f>
        <v>MTC-23A25-Y301-L000-1393-00001</v>
      </c>
      <c r="Q203" s="140" t="s">
        <v>499</v>
      </c>
      <c r="R203" s="227">
        <v>45897</v>
      </c>
      <c r="S203" s="88"/>
      <c r="T203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03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0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03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0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0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0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0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0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0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03" s="22"/>
      <c r="AE203" s="97"/>
      <c r="AF203" s="88"/>
      <c r="AG203" s="22" t="s">
        <v>22</v>
      </c>
      <c r="AH203" s="89"/>
      <c r="AI203" s="22" t="s">
        <v>22</v>
      </c>
      <c r="AJ203" s="22"/>
      <c r="AK203" s="89"/>
      <c r="AL203" s="22"/>
      <c r="AM203" s="22" t="s">
        <v>22</v>
      </c>
      <c r="AN203" s="89"/>
      <c r="AO203" s="22" t="s">
        <v>22</v>
      </c>
      <c r="AP203" s="22"/>
      <c r="AQ203" s="89"/>
      <c r="AR203" s="22"/>
      <c r="AS203" s="22" t="s">
        <v>22</v>
      </c>
      <c r="AT203" s="89"/>
      <c r="AU203" s="22" t="s">
        <v>22</v>
      </c>
      <c r="AV203" s="93"/>
      <c r="AW203" s="89"/>
      <c r="AX203" s="22"/>
      <c r="AY203" s="22" t="s">
        <v>22</v>
      </c>
      <c r="AZ203" s="89"/>
      <c r="BA203" s="22" t="s">
        <v>22</v>
      </c>
      <c r="BB203" s="93"/>
      <c r="BC203" s="89"/>
      <c r="BD203" s="22"/>
      <c r="BE203" s="22" t="s">
        <v>22</v>
      </c>
      <c r="BF203" s="89"/>
      <c r="BG203" s="22" t="s">
        <v>22</v>
      </c>
      <c r="BH203" s="93"/>
      <c r="BI203" s="89"/>
      <c r="BJ203" s="22"/>
      <c r="BK203" s="22" t="s">
        <v>22</v>
      </c>
      <c r="BL203" s="89"/>
      <c r="BM203" s="22" t="s">
        <v>22</v>
      </c>
      <c r="BN203" s="22"/>
      <c r="BO203" s="89"/>
      <c r="BP203" s="22"/>
      <c r="BQ203" s="22" t="s">
        <v>22</v>
      </c>
      <c r="BR203" s="89"/>
      <c r="BS203" s="22" t="s">
        <v>22</v>
      </c>
      <c r="BT203" s="22"/>
      <c r="BU203" s="89"/>
      <c r="BV203" s="22"/>
      <c r="BW203" s="22" t="s">
        <v>22</v>
      </c>
      <c r="BX203" s="89"/>
      <c r="BY203" s="22" t="s">
        <v>22</v>
      </c>
    </row>
    <row r="204" spans="2:77" ht="12.75" x14ac:dyDescent="0.25">
      <c r="B204" s="88" t="str">
        <f>IF(T_SDLog[[#This Row],[BY2]]="UNDER REVIEW",$B$6-T_SDLog[[#This Row],[27]],"---")</f>
        <v>---</v>
      </c>
      <c r="C204" s="88" t="s">
        <v>651</v>
      </c>
      <c r="D204" s="88" t="s">
        <v>245</v>
      </c>
      <c r="E204" s="88" t="s">
        <v>246</v>
      </c>
      <c r="F204" s="88" t="s">
        <v>254</v>
      </c>
      <c r="G204" s="88" t="s">
        <v>644</v>
      </c>
      <c r="H204" s="88">
        <v>1393</v>
      </c>
      <c r="I204" s="94" t="s">
        <v>173</v>
      </c>
      <c r="J204" s="98" t="s">
        <v>163</v>
      </c>
      <c r="K204" s="88" t="s">
        <v>168</v>
      </c>
      <c r="L204" s="143" t="s">
        <v>255</v>
      </c>
      <c r="M204" s="88" t="s">
        <v>703</v>
      </c>
      <c r="N204" s="100" t="s">
        <v>243</v>
      </c>
      <c r="O204" s="88" t="s">
        <v>22</v>
      </c>
      <c r="P204" s="87" t="str">
        <f>CONCATENATE(T_SDLog[[#This Row],[PGN]],"-",T_SDLog[[#This Row],[CN]],"-",T_SDLog[[#This Row],[DIC]],"-",T_SDLog[[#This Row],[LR]],"-",T_SDLog[[#This Row],[SSA]],"-",T_SDLog[[#This Row],[SQN]])</f>
        <v>MTC-23A25-Y301-L000-1393-00002</v>
      </c>
      <c r="Q204" s="140" t="s">
        <v>500</v>
      </c>
      <c r="R204" s="227">
        <v>45897</v>
      </c>
      <c r="S204" s="88"/>
      <c r="T204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04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0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04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0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0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0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0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0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0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04" s="22"/>
      <c r="AE204" s="97"/>
      <c r="AF204" s="88"/>
      <c r="AG204" s="22" t="s">
        <v>22</v>
      </c>
      <c r="AH204" s="89"/>
      <c r="AI204" s="22" t="s">
        <v>22</v>
      </c>
      <c r="AJ204" s="22"/>
      <c r="AK204" s="89"/>
      <c r="AL204" s="22"/>
      <c r="AM204" s="22" t="s">
        <v>22</v>
      </c>
      <c r="AN204" s="89"/>
      <c r="AO204" s="22" t="s">
        <v>22</v>
      </c>
      <c r="AP204" s="22"/>
      <c r="AQ204" s="89"/>
      <c r="AR204" s="22"/>
      <c r="AS204" s="22" t="s">
        <v>22</v>
      </c>
      <c r="AT204" s="89"/>
      <c r="AU204" s="22" t="s">
        <v>22</v>
      </c>
      <c r="AV204" s="93"/>
      <c r="AW204" s="89"/>
      <c r="AX204" s="22"/>
      <c r="AY204" s="22" t="s">
        <v>22</v>
      </c>
      <c r="AZ204" s="89"/>
      <c r="BA204" s="22" t="s">
        <v>22</v>
      </c>
      <c r="BB204" s="93"/>
      <c r="BC204" s="89"/>
      <c r="BD204" s="22"/>
      <c r="BE204" s="22" t="s">
        <v>22</v>
      </c>
      <c r="BF204" s="89"/>
      <c r="BG204" s="22" t="s">
        <v>22</v>
      </c>
      <c r="BH204" s="93"/>
      <c r="BI204" s="89"/>
      <c r="BJ204" s="22"/>
      <c r="BK204" s="22" t="s">
        <v>22</v>
      </c>
      <c r="BL204" s="89"/>
      <c r="BM204" s="22" t="s">
        <v>22</v>
      </c>
      <c r="BN204" s="22"/>
      <c r="BO204" s="89"/>
      <c r="BP204" s="22"/>
      <c r="BQ204" s="22" t="s">
        <v>22</v>
      </c>
      <c r="BR204" s="89"/>
      <c r="BS204" s="22" t="s">
        <v>22</v>
      </c>
      <c r="BT204" s="22"/>
      <c r="BU204" s="89"/>
      <c r="BV204" s="22"/>
      <c r="BW204" s="22" t="s">
        <v>22</v>
      </c>
      <c r="BX204" s="89"/>
      <c r="BY204" s="22" t="s">
        <v>22</v>
      </c>
    </row>
    <row r="205" spans="2:77" ht="12.75" x14ac:dyDescent="0.25">
      <c r="B205" s="88" t="str">
        <f>IF(T_SDLog[[#This Row],[BY2]]="UNDER REVIEW",$B$6-T_SDLog[[#This Row],[27]],"---")</f>
        <v>---</v>
      </c>
      <c r="C205" s="88" t="s">
        <v>652</v>
      </c>
      <c r="D205" s="88" t="s">
        <v>245</v>
      </c>
      <c r="E205" s="88" t="s">
        <v>246</v>
      </c>
      <c r="F205" s="88" t="s">
        <v>160</v>
      </c>
      <c r="G205" s="88" t="s">
        <v>644</v>
      </c>
      <c r="H205" s="88">
        <v>1394</v>
      </c>
      <c r="I205" s="94" t="s">
        <v>172</v>
      </c>
      <c r="J205" s="98" t="s">
        <v>163</v>
      </c>
      <c r="K205" s="88" t="s">
        <v>168</v>
      </c>
      <c r="L205" s="143" t="s">
        <v>249</v>
      </c>
      <c r="M205" s="88" t="s">
        <v>234</v>
      </c>
      <c r="N205" s="100" t="s">
        <v>153</v>
      </c>
      <c r="O205" s="88" t="s">
        <v>501</v>
      </c>
      <c r="P205" s="87" t="str">
        <f>CONCATENATE(T_SDLog[[#This Row],[PGN]],"-",T_SDLog[[#This Row],[CN]],"-",T_SDLog[[#This Row],[DIC]],"-",T_SDLog[[#This Row],[LR]],"-",T_SDLog[[#This Row],[SSA]],"-",T_SDLog[[#This Row],[SQN]])</f>
        <v>MTC-23A25-Y100-L000-1394-00001</v>
      </c>
      <c r="Q205" s="140" t="s">
        <v>588</v>
      </c>
      <c r="R205" s="227"/>
      <c r="S205" s="88"/>
      <c r="T20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05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0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0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0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0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0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0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0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0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05" s="22" t="s">
        <v>730</v>
      </c>
      <c r="AE205" s="97">
        <v>45842</v>
      </c>
      <c r="AF205" s="88"/>
      <c r="AG205" s="22" t="s">
        <v>22</v>
      </c>
      <c r="AH205" s="89"/>
      <c r="AI205" s="22" t="s">
        <v>22</v>
      </c>
      <c r="AJ205" s="22"/>
      <c r="AK205" s="89"/>
      <c r="AL205" s="22"/>
      <c r="AM205" s="22" t="s">
        <v>22</v>
      </c>
      <c r="AN205" s="89"/>
      <c r="AO205" s="22" t="s">
        <v>22</v>
      </c>
      <c r="AP205" s="22"/>
      <c r="AQ205" s="89"/>
      <c r="AR205" s="22"/>
      <c r="AS205" s="22" t="s">
        <v>22</v>
      </c>
      <c r="AT205" s="89"/>
      <c r="AU205" s="22" t="s">
        <v>22</v>
      </c>
      <c r="AV205" s="93"/>
      <c r="AW205" s="89"/>
      <c r="AX205" s="22"/>
      <c r="AY205" s="22" t="s">
        <v>22</v>
      </c>
      <c r="AZ205" s="89"/>
      <c r="BA205" s="22" t="s">
        <v>22</v>
      </c>
      <c r="BB205" s="93"/>
      <c r="BC205" s="89"/>
      <c r="BD205" s="22"/>
      <c r="BE205" s="22" t="s">
        <v>22</v>
      </c>
      <c r="BF205" s="89"/>
      <c r="BG205" s="22" t="s">
        <v>22</v>
      </c>
      <c r="BH205" s="93"/>
      <c r="BI205" s="89"/>
      <c r="BJ205" s="22"/>
      <c r="BK205" s="22" t="s">
        <v>22</v>
      </c>
      <c r="BL205" s="89"/>
      <c r="BM205" s="22" t="s">
        <v>22</v>
      </c>
      <c r="BN205" s="22"/>
      <c r="BO205" s="89"/>
      <c r="BP205" s="22"/>
      <c r="BQ205" s="22" t="s">
        <v>22</v>
      </c>
      <c r="BR205" s="89"/>
      <c r="BS205" s="22" t="s">
        <v>22</v>
      </c>
      <c r="BT205" s="22"/>
      <c r="BU205" s="89"/>
      <c r="BV205" s="22"/>
      <c r="BW205" s="22" t="s">
        <v>22</v>
      </c>
      <c r="BX205" s="89"/>
      <c r="BY205" s="22" t="s">
        <v>22</v>
      </c>
    </row>
    <row r="206" spans="2:77" ht="12.75" x14ac:dyDescent="0.25">
      <c r="B206" s="88" t="str">
        <f>IF(T_SDLog[[#This Row],[BY2]]="UNDER REVIEW",$B$6-T_SDLog[[#This Row],[27]],"---")</f>
        <v>---</v>
      </c>
      <c r="C206" s="88" t="s">
        <v>652</v>
      </c>
      <c r="D206" s="88" t="s">
        <v>245</v>
      </c>
      <c r="E206" s="88" t="s">
        <v>246</v>
      </c>
      <c r="F206" s="88" t="s">
        <v>161</v>
      </c>
      <c r="G206" s="88" t="s">
        <v>644</v>
      </c>
      <c r="H206" s="88">
        <v>1394</v>
      </c>
      <c r="I206" s="94" t="s">
        <v>172</v>
      </c>
      <c r="J206" s="98" t="s">
        <v>163</v>
      </c>
      <c r="K206" s="88" t="s">
        <v>168</v>
      </c>
      <c r="L206" s="143" t="s">
        <v>249</v>
      </c>
      <c r="M206" s="88" t="s">
        <v>703</v>
      </c>
      <c r="N206" s="100" t="s">
        <v>238</v>
      </c>
      <c r="O206" s="88" t="s">
        <v>501</v>
      </c>
      <c r="P206" s="87" t="str">
        <f>CONCATENATE(T_SDLog[[#This Row],[PGN]],"-",T_SDLog[[#This Row],[CN]],"-",T_SDLog[[#This Row],[DIC]],"-",T_SDLog[[#This Row],[LR]],"-",T_SDLog[[#This Row],[SSA]],"-",T_SDLog[[#This Row],[SQN]])</f>
        <v>MTC-23A25-Y300-L000-1394-00001</v>
      </c>
      <c r="Q206" s="140" t="s">
        <v>502</v>
      </c>
      <c r="R206" s="227"/>
      <c r="S206" s="88"/>
      <c r="T20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21</v>
      </c>
      <c r="U20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0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0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0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SDS-23A25-Y300-0002-00</v>
      </c>
      <c r="Y20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0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0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0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0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06" s="22" t="s">
        <v>738</v>
      </c>
      <c r="AE206" s="97">
        <v>45853</v>
      </c>
      <c r="AF206" s="88"/>
      <c r="AG206" s="22" t="s">
        <v>22</v>
      </c>
      <c r="AH206" s="89"/>
      <c r="AI206" s="22" t="s">
        <v>22</v>
      </c>
      <c r="AJ206" s="22"/>
      <c r="AK206" s="89"/>
      <c r="AL206" s="22"/>
      <c r="AM206" s="22" t="s">
        <v>22</v>
      </c>
      <c r="AN206" s="89"/>
      <c r="AO206" s="22" t="s">
        <v>22</v>
      </c>
      <c r="AP206" s="22"/>
      <c r="AQ206" s="89"/>
      <c r="AR206" s="22"/>
      <c r="AS206" s="22" t="s">
        <v>22</v>
      </c>
      <c r="AT206" s="89"/>
      <c r="AU206" s="22" t="s">
        <v>22</v>
      </c>
      <c r="AV206" s="93"/>
      <c r="AW206" s="89"/>
      <c r="AX206" s="22"/>
      <c r="AY206" s="22" t="s">
        <v>22</v>
      </c>
      <c r="AZ206" s="89"/>
      <c r="BA206" s="22" t="s">
        <v>22</v>
      </c>
      <c r="BB206" s="93"/>
      <c r="BC206" s="89"/>
      <c r="BD206" s="22"/>
      <c r="BE206" s="22" t="s">
        <v>22</v>
      </c>
      <c r="BF206" s="89"/>
      <c r="BG206" s="22" t="s">
        <v>22</v>
      </c>
      <c r="BH206" s="93"/>
      <c r="BI206" s="89"/>
      <c r="BJ206" s="22"/>
      <c r="BK206" s="22" t="s">
        <v>22</v>
      </c>
      <c r="BL206" s="89"/>
      <c r="BM206" s="22" t="s">
        <v>22</v>
      </c>
      <c r="BN206" s="22"/>
      <c r="BO206" s="89"/>
      <c r="BP206" s="22"/>
      <c r="BQ206" s="22" t="s">
        <v>22</v>
      </c>
      <c r="BR206" s="89"/>
      <c r="BS206" s="22" t="s">
        <v>22</v>
      </c>
      <c r="BT206" s="22"/>
      <c r="BU206" s="89"/>
      <c r="BV206" s="22"/>
      <c r="BW206" s="22" t="s">
        <v>22</v>
      </c>
      <c r="BX206" s="89"/>
      <c r="BY206" s="22" t="s">
        <v>22</v>
      </c>
    </row>
    <row r="207" spans="2:77" ht="12.75" x14ac:dyDescent="0.25">
      <c r="B207" s="88" t="str">
        <f>IF(T_SDLog[[#This Row],[BY2]]="UNDER REVIEW",$B$6-T_SDLog[[#This Row],[27]],"---")</f>
        <v>---</v>
      </c>
      <c r="C207" s="88" t="s">
        <v>652</v>
      </c>
      <c r="D207" s="88" t="s">
        <v>245</v>
      </c>
      <c r="E207" s="88" t="s">
        <v>246</v>
      </c>
      <c r="F207" s="88" t="s">
        <v>251</v>
      </c>
      <c r="G207" s="88" t="s">
        <v>644</v>
      </c>
      <c r="H207" s="88">
        <v>1394</v>
      </c>
      <c r="I207" s="94" t="s">
        <v>172</v>
      </c>
      <c r="J207" s="98" t="s">
        <v>163</v>
      </c>
      <c r="K207" s="88" t="s">
        <v>168</v>
      </c>
      <c r="L207" s="143" t="s">
        <v>249</v>
      </c>
      <c r="M207" s="88" t="s">
        <v>703</v>
      </c>
      <c r="N207" s="100" t="s">
        <v>239</v>
      </c>
      <c r="O207" s="88" t="s">
        <v>501</v>
      </c>
      <c r="P207" s="87" t="str">
        <f>CONCATENATE(T_SDLog[[#This Row],[PGN]],"-",T_SDLog[[#This Row],[CN]],"-",T_SDLog[[#This Row],[DIC]],"-",T_SDLog[[#This Row],[LR]],"-",T_SDLog[[#This Row],[SSA]],"-",T_SDLog[[#This Row],[SQN]])</f>
        <v>MTC-23A25-Y307-L000-1394-00001</v>
      </c>
      <c r="Q207" s="140" t="s">
        <v>503</v>
      </c>
      <c r="R207" s="227"/>
      <c r="S207" s="88"/>
      <c r="T207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13</v>
      </c>
      <c r="U207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0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0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0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SDS-23A25-Y300-0009-00</v>
      </c>
      <c r="Y20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4</v>
      </c>
      <c r="Z207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45866</v>
      </c>
      <c r="AA20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SDS-23A25-Y000-0123-00</v>
      </c>
      <c r="AB20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4</v>
      </c>
      <c r="AC20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07" s="22" t="s">
        <v>753</v>
      </c>
      <c r="AE207" s="97">
        <v>45853</v>
      </c>
      <c r="AF207" s="88" t="s">
        <v>810</v>
      </c>
      <c r="AG207" s="22" t="s">
        <v>637</v>
      </c>
      <c r="AH207" s="89">
        <v>45866</v>
      </c>
      <c r="AI207" s="22" t="s">
        <v>637</v>
      </c>
      <c r="AJ207" s="22"/>
      <c r="AK207" s="89"/>
      <c r="AL207" s="22"/>
      <c r="AM207" s="22" t="s">
        <v>22</v>
      </c>
      <c r="AN207" s="89"/>
      <c r="AO207" s="22" t="s">
        <v>22</v>
      </c>
      <c r="AP207" s="22"/>
      <c r="AQ207" s="89"/>
      <c r="AR207" s="22"/>
      <c r="AS207" s="22" t="s">
        <v>22</v>
      </c>
      <c r="AT207" s="89"/>
      <c r="AU207" s="22" t="s">
        <v>22</v>
      </c>
      <c r="AV207" s="93"/>
      <c r="AW207" s="89"/>
      <c r="AX207" s="22"/>
      <c r="AY207" s="22" t="s">
        <v>22</v>
      </c>
      <c r="AZ207" s="89"/>
      <c r="BA207" s="22" t="s">
        <v>22</v>
      </c>
      <c r="BB207" s="93"/>
      <c r="BC207" s="89"/>
      <c r="BD207" s="22"/>
      <c r="BE207" s="22" t="s">
        <v>22</v>
      </c>
      <c r="BF207" s="89"/>
      <c r="BG207" s="22" t="s">
        <v>22</v>
      </c>
      <c r="BH207" s="93"/>
      <c r="BI207" s="89"/>
      <c r="BJ207" s="22"/>
      <c r="BK207" s="22" t="s">
        <v>22</v>
      </c>
      <c r="BL207" s="89"/>
      <c r="BM207" s="22" t="s">
        <v>22</v>
      </c>
      <c r="BN207" s="22"/>
      <c r="BO207" s="89"/>
      <c r="BP207" s="22"/>
      <c r="BQ207" s="22" t="s">
        <v>22</v>
      </c>
      <c r="BR207" s="89"/>
      <c r="BS207" s="22" t="s">
        <v>22</v>
      </c>
      <c r="BT207" s="22"/>
      <c r="BU207" s="89"/>
      <c r="BV207" s="22"/>
      <c r="BW207" s="22" t="s">
        <v>22</v>
      </c>
      <c r="BX207" s="89"/>
      <c r="BY207" s="22" t="s">
        <v>22</v>
      </c>
    </row>
    <row r="208" spans="2:77" ht="12.75" x14ac:dyDescent="0.25">
      <c r="B208" s="88" t="str">
        <f>IF(T_SDLog[[#This Row],[BY2]]="UNDER REVIEW",$B$6-T_SDLog[[#This Row],[27]],"---")</f>
        <v>---</v>
      </c>
      <c r="C208" s="88" t="s">
        <v>652</v>
      </c>
      <c r="D208" s="88" t="s">
        <v>245</v>
      </c>
      <c r="E208" s="88" t="s">
        <v>246</v>
      </c>
      <c r="F208" s="88" t="s">
        <v>254</v>
      </c>
      <c r="G208" s="88" t="s">
        <v>644</v>
      </c>
      <c r="H208" s="88">
        <v>1394</v>
      </c>
      <c r="I208" s="94" t="s">
        <v>172</v>
      </c>
      <c r="J208" s="98" t="s">
        <v>163</v>
      </c>
      <c r="K208" s="88" t="s">
        <v>168</v>
      </c>
      <c r="L208" s="143" t="s">
        <v>255</v>
      </c>
      <c r="M208" s="88" t="s">
        <v>703</v>
      </c>
      <c r="N208" s="100" t="s">
        <v>242</v>
      </c>
      <c r="O208" s="88" t="s">
        <v>22</v>
      </c>
      <c r="P208" s="87" t="str">
        <f>CONCATENATE(T_SDLog[[#This Row],[PGN]],"-",T_SDLog[[#This Row],[CN]],"-",T_SDLog[[#This Row],[DIC]],"-",T_SDLog[[#This Row],[LR]],"-",T_SDLog[[#This Row],[SSA]],"-",T_SDLog[[#This Row],[SQN]])</f>
        <v>MTC-23A25-Y301-L000-1394-00001</v>
      </c>
      <c r="Q208" s="140" t="s">
        <v>504</v>
      </c>
      <c r="R208" s="227">
        <v>45897</v>
      </c>
      <c r="S208" s="88"/>
      <c r="T208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08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0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08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0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0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0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0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0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0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08" s="22"/>
      <c r="AE208" s="97"/>
      <c r="AF208" s="88"/>
      <c r="AG208" s="22" t="s">
        <v>22</v>
      </c>
      <c r="AH208" s="89"/>
      <c r="AI208" s="22" t="s">
        <v>22</v>
      </c>
      <c r="AJ208" s="22"/>
      <c r="AK208" s="89"/>
      <c r="AL208" s="22"/>
      <c r="AM208" s="22" t="s">
        <v>22</v>
      </c>
      <c r="AN208" s="89"/>
      <c r="AO208" s="22" t="s">
        <v>22</v>
      </c>
      <c r="AP208" s="22"/>
      <c r="AQ208" s="89"/>
      <c r="AR208" s="22"/>
      <c r="AS208" s="22" t="s">
        <v>22</v>
      </c>
      <c r="AT208" s="89"/>
      <c r="AU208" s="22" t="s">
        <v>22</v>
      </c>
      <c r="AV208" s="93"/>
      <c r="AW208" s="89"/>
      <c r="AX208" s="22"/>
      <c r="AY208" s="22" t="s">
        <v>22</v>
      </c>
      <c r="AZ208" s="89"/>
      <c r="BA208" s="22" t="s">
        <v>22</v>
      </c>
      <c r="BB208" s="93"/>
      <c r="BC208" s="89"/>
      <c r="BD208" s="22"/>
      <c r="BE208" s="22" t="s">
        <v>22</v>
      </c>
      <c r="BF208" s="89"/>
      <c r="BG208" s="22" t="s">
        <v>22</v>
      </c>
      <c r="BH208" s="93"/>
      <c r="BI208" s="89"/>
      <c r="BJ208" s="22"/>
      <c r="BK208" s="22" t="s">
        <v>22</v>
      </c>
      <c r="BL208" s="89"/>
      <c r="BM208" s="22" t="s">
        <v>22</v>
      </c>
      <c r="BN208" s="22"/>
      <c r="BO208" s="89"/>
      <c r="BP208" s="22"/>
      <c r="BQ208" s="22" t="s">
        <v>22</v>
      </c>
      <c r="BR208" s="89"/>
      <c r="BS208" s="22" t="s">
        <v>22</v>
      </c>
      <c r="BT208" s="22"/>
      <c r="BU208" s="89"/>
      <c r="BV208" s="22"/>
      <c r="BW208" s="22" t="s">
        <v>22</v>
      </c>
      <c r="BX208" s="89"/>
      <c r="BY208" s="22" t="s">
        <v>22</v>
      </c>
    </row>
    <row r="209" spans="2:77" ht="12.75" x14ac:dyDescent="0.25">
      <c r="B209" s="88" t="str">
        <f>IF(T_SDLog[[#This Row],[BY2]]="UNDER REVIEW",$B$6-T_SDLog[[#This Row],[27]],"---")</f>
        <v>---</v>
      </c>
      <c r="C209" s="88" t="s">
        <v>652</v>
      </c>
      <c r="D209" s="88" t="s">
        <v>245</v>
      </c>
      <c r="E209" s="88" t="s">
        <v>246</v>
      </c>
      <c r="F209" s="88" t="s">
        <v>254</v>
      </c>
      <c r="G209" s="88" t="s">
        <v>644</v>
      </c>
      <c r="H209" s="88">
        <v>1394</v>
      </c>
      <c r="I209" s="94" t="s">
        <v>173</v>
      </c>
      <c r="J209" s="98" t="s">
        <v>163</v>
      </c>
      <c r="K209" s="88" t="s">
        <v>168</v>
      </c>
      <c r="L209" s="143" t="s">
        <v>255</v>
      </c>
      <c r="M209" s="88" t="s">
        <v>703</v>
      </c>
      <c r="N209" s="100" t="s">
        <v>243</v>
      </c>
      <c r="O209" s="88" t="s">
        <v>22</v>
      </c>
      <c r="P209" s="87" t="str">
        <f>CONCATENATE(T_SDLog[[#This Row],[PGN]],"-",T_SDLog[[#This Row],[CN]],"-",T_SDLog[[#This Row],[DIC]],"-",T_SDLog[[#This Row],[LR]],"-",T_SDLog[[#This Row],[SSA]],"-",T_SDLog[[#This Row],[SQN]])</f>
        <v>MTC-23A25-Y301-L000-1394-00002</v>
      </c>
      <c r="Q209" s="140" t="s">
        <v>505</v>
      </c>
      <c r="R209" s="227">
        <v>45897</v>
      </c>
      <c r="S209" s="88"/>
      <c r="T209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09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0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09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0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0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0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0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0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0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09" s="22"/>
      <c r="AE209" s="97"/>
      <c r="AF209" s="88"/>
      <c r="AG209" s="22" t="s">
        <v>22</v>
      </c>
      <c r="AH209" s="89"/>
      <c r="AI209" s="22" t="s">
        <v>22</v>
      </c>
      <c r="AJ209" s="22"/>
      <c r="AK209" s="89"/>
      <c r="AL209" s="22"/>
      <c r="AM209" s="22" t="s">
        <v>22</v>
      </c>
      <c r="AN209" s="89"/>
      <c r="AO209" s="22" t="s">
        <v>22</v>
      </c>
      <c r="AP209" s="22"/>
      <c r="AQ209" s="89"/>
      <c r="AR209" s="22"/>
      <c r="AS209" s="22" t="s">
        <v>22</v>
      </c>
      <c r="AT209" s="89"/>
      <c r="AU209" s="22" t="s">
        <v>22</v>
      </c>
      <c r="AV209" s="93"/>
      <c r="AW209" s="89"/>
      <c r="AX209" s="22"/>
      <c r="AY209" s="22" t="s">
        <v>22</v>
      </c>
      <c r="AZ209" s="89"/>
      <c r="BA209" s="22" t="s">
        <v>22</v>
      </c>
      <c r="BB209" s="93"/>
      <c r="BC209" s="89"/>
      <c r="BD209" s="22"/>
      <c r="BE209" s="22" t="s">
        <v>22</v>
      </c>
      <c r="BF209" s="89"/>
      <c r="BG209" s="22" t="s">
        <v>22</v>
      </c>
      <c r="BH209" s="93"/>
      <c r="BI209" s="89"/>
      <c r="BJ209" s="22"/>
      <c r="BK209" s="22" t="s">
        <v>22</v>
      </c>
      <c r="BL209" s="89"/>
      <c r="BM209" s="22" t="s">
        <v>22</v>
      </c>
      <c r="BN209" s="22"/>
      <c r="BO209" s="89"/>
      <c r="BP209" s="22"/>
      <c r="BQ209" s="22" t="s">
        <v>22</v>
      </c>
      <c r="BR209" s="89"/>
      <c r="BS209" s="22" t="s">
        <v>22</v>
      </c>
      <c r="BT209" s="22"/>
      <c r="BU209" s="89"/>
      <c r="BV209" s="22"/>
      <c r="BW209" s="22" t="s">
        <v>22</v>
      </c>
      <c r="BX209" s="89"/>
      <c r="BY209" s="22" t="s">
        <v>22</v>
      </c>
    </row>
    <row r="210" spans="2:77" ht="12.75" x14ac:dyDescent="0.25">
      <c r="B210" s="88" t="str">
        <f>IF(T_SDLog[[#This Row],[BY2]]="UNDER REVIEW",$B$6-T_SDLog[[#This Row],[27]],"---")</f>
        <v>---</v>
      </c>
      <c r="C210" s="88" t="s">
        <v>653</v>
      </c>
      <c r="D210" s="88" t="s">
        <v>245</v>
      </c>
      <c r="E210" s="88" t="s">
        <v>246</v>
      </c>
      <c r="F210" s="88" t="s">
        <v>160</v>
      </c>
      <c r="G210" s="88" t="s">
        <v>644</v>
      </c>
      <c r="H210" s="88">
        <v>1395</v>
      </c>
      <c r="I210" s="94" t="s">
        <v>172</v>
      </c>
      <c r="J210" s="98" t="s">
        <v>163</v>
      </c>
      <c r="K210" s="88" t="s">
        <v>168</v>
      </c>
      <c r="L210" s="143" t="s">
        <v>249</v>
      </c>
      <c r="M210" s="88" t="s">
        <v>234</v>
      </c>
      <c r="N210" s="100" t="s">
        <v>153</v>
      </c>
      <c r="O210" s="88" t="s">
        <v>506</v>
      </c>
      <c r="P210" s="87" t="str">
        <f>CONCATENATE(T_SDLog[[#This Row],[PGN]],"-",T_SDLog[[#This Row],[CN]],"-",T_SDLog[[#This Row],[DIC]],"-",T_SDLog[[#This Row],[LR]],"-",T_SDLog[[#This Row],[SSA]],"-",T_SDLog[[#This Row],[SQN]])</f>
        <v>MTC-23A25-Y100-L000-1395-00001</v>
      </c>
      <c r="Q210" s="140" t="s">
        <v>589</v>
      </c>
      <c r="R210" s="227"/>
      <c r="S210" s="88"/>
      <c r="T21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10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1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1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1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1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1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1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1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1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10" s="22" t="s">
        <v>730</v>
      </c>
      <c r="AE210" s="97">
        <v>45842</v>
      </c>
      <c r="AF210" s="88"/>
      <c r="AG210" s="22" t="s">
        <v>22</v>
      </c>
      <c r="AH210" s="89"/>
      <c r="AI210" s="22" t="s">
        <v>22</v>
      </c>
      <c r="AJ210" s="22"/>
      <c r="AK210" s="89"/>
      <c r="AL210" s="22"/>
      <c r="AM210" s="22" t="s">
        <v>22</v>
      </c>
      <c r="AN210" s="89"/>
      <c r="AO210" s="22" t="s">
        <v>22</v>
      </c>
      <c r="AP210" s="22"/>
      <c r="AQ210" s="89"/>
      <c r="AR210" s="22"/>
      <c r="AS210" s="22" t="s">
        <v>22</v>
      </c>
      <c r="AT210" s="89"/>
      <c r="AU210" s="22" t="s">
        <v>22</v>
      </c>
      <c r="AV210" s="93"/>
      <c r="AW210" s="89"/>
      <c r="AX210" s="22"/>
      <c r="AY210" s="22" t="s">
        <v>22</v>
      </c>
      <c r="AZ210" s="89"/>
      <c r="BA210" s="22" t="s">
        <v>22</v>
      </c>
      <c r="BB210" s="93"/>
      <c r="BC210" s="89"/>
      <c r="BD210" s="22"/>
      <c r="BE210" s="22" t="s">
        <v>22</v>
      </c>
      <c r="BF210" s="89"/>
      <c r="BG210" s="22" t="s">
        <v>22</v>
      </c>
      <c r="BH210" s="93"/>
      <c r="BI210" s="89"/>
      <c r="BJ210" s="22"/>
      <c r="BK210" s="22" t="s">
        <v>22</v>
      </c>
      <c r="BL210" s="89"/>
      <c r="BM210" s="22" t="s">
        <v>22</v>
      </c>
      <c r="BN210" s="22"/>
      <c r="BO210" s="89"/>
      <c r="BP210" s="22"/>
      <c r="BQ210" s="22" t="s">
        <v>22</v>
      </c>
      <c r="BR210" s="89"/>
      <c r="BS210" s="22" t="s">
        <v>22</v>
      </c>
      <c r="BT210" s="22"/>
      <c r="BU210" s="89"/>
      <c r="BV210" s="22"/>
      <c r="BW210" s="22" t="s">
        <v>22</v>
      </c>
      <c r="BX210" s="89"/>
      <c r="BY210" s="22" t="s">
        <v>22</v>
      </c>
    </row>
    <row r="211" spans="2:77" ht="12.75" x14ac:dyDescent="0.25">
      <c r="B211" s="88" t="str">
        <f>IF(T_SDLog[[#This Row],[BY2]]="UNDER REVIEW",$B$6-T_SDLog[[#This Row],[27]],"---")</f>
        <v>---</v>
      </c>
      <c r="C211" s="88" t="s">
        <v>653</v>
      </c>
      <c r="D211" s="88" t="s">
        <v>245</v>
      </c>
      <c r="E211" s="88" t="s">
        <v>246</v>
      </c>
      <c r="F211" s="88" t="s">
        <v>250</v>
      </c>
      <c r="G211" s="88" t="s">
        <v>644</v>
      </c>
      <c r="H211" s="88">
        <v>1395</v>
      </c>
      <c r="I211" s="94" t="s">
        <v>172</v>
      </c>
      <c r="J211" s="98" t="s">
        <v>163</v>
      </c>
      <c r="K211" s="88" t="s">
        <v>168</v>
      </c>
      <c r="L211" s="143" t="s">
        <v>249</v>
      </c>
      <c r="M211" s="88" t="s">
        <v>234</v>
      </c>
      <c r="N211" s="100" t="s">
        <v>237</v>
      </c>
      <c r="O211" s="88" t="s">
        <v>506</v>
      </c>
      <c r="P211" s="87" t="str">
        <f>CONCATENATE(T_SDLog[[#This Row],[PGN]],"-",T_SDLog[[#This Row],[CN]],"-",T_SDLog[[#This Row],[DIC]],"-",T_SDLog[[#This Row],[LR]],"-",T_SDLog[[#This Row],[SSA]],"-",T_SDLog[[#This Row],[SQN]])</f>
        <v>MTC-23A25-Y108-L000-1395-00001</v>
      </c>
      <c r="Q211" s="140" t="s">
        <v>626</v>
      </c>
      <c r="R211" s="227"/>
      <c r="S211" s="88"/>
      <c r="T21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21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1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1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21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SDS-23A25-Y100-0128-01</v>
      </c>
      <c r="Y21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11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21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SDS-23A25-Y100-0128-00</v>
      </c>
      <c r="AB21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1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11" s="22" t="s">
        <v>732</v>
      </c>
      <c r="AE211" s="97">
        <v>45853</v>
      </c>
      <c r="AF211" s="88" t="s">
        <v>799</v>
      </c>
      <c r="AG211" s="22" t="s">
        <v>700</v>
      </c>
      <c r="AH211" s="89">
        <v>45860</v>
      </c>
      <c r="AI211" s="22" t="s">
        <v>700</v>
      </c>
      <c r="AJ211" s="88" t="s">
        <v>841</v>
      </c>
      <c r="AK211" s="89">
        <v>45869</v>
      </c>
      <c r="AL211" s="22"/>
      <c r="AM211" s="22" t="s">
        <v>22</v>
      </c>
      <c r="AN211" s="89"/>
      <c r="AO211" s="22" t="s">
        <v>22</v>
      </c>
      <c r="AP211" s="22"/>
      <c r="AQ211" s="89"/>
      <c r="AR211" s="22"/>
      <c r="AS211" s="22" t="s">
        <v>22</v>
      </c>
      <c r="AT211" s="89"/>
      <c r="AU211" s="22" t="s">
        <v>22</v>
      </c>
      <c r="AV211" s="93"/>
      <c r="AW211" s="89"/>
      <c r="AX211" s="22"/>
      <c r="AY211" s="22" t="s">
        <v>22</v>
      </c>
      <c r="AZ211" s="89"/>
      <c r="BA211" s="22" t="s">
        <v>22</v>
      </c>
      <c r="BB211" s="93"/>
      <c r="BC211" s="89"/>
      <c r="BD211" s="22"/>
      <c r="BE211" s="22" t="s">
        <v>22</v>
      </c>
      <c r="BF211" s="89"/>
      <c r="BG211" s="22" t="s">
        <v>22</v>
      </c>
      <c r="BH211" s="93"/>
      <c r="BI211" s="89"/>
      <c r="BJ211" s="22"/>
      <c r="BK211" s="22" t="s">
        <v>22</v>
      </c>
      <c r="BL211" s="89"/>
      <c r="BM211" s="22" t="s">
        <v>22</v>
      </c>
      <c r="BN211" s="22"/>
      <c r="BO211" s="89"/>
      <c r="BP211" s="22"/>
      <c r="BQ211" s="22" t="s">
        <v>22</v>
      </c>
      <c r="BR211" s="89"/>
      <c r="BS211" s="22" t="s">
        <v>22</v>
      </c>
      <c r="BT211" s="22"/>
      <c r="BU211" s="89"/>
      <c r="BV211" s="22"/>
      <c r="BW211" s="22" t="s">
        <v>22</v>
      </c>
      <c r="BX211" s="89"/>
      <c r="BY211" s="22" t="s">
        <v>22</v>
      </c>
    </row>
    <row r="212" spans="2:77" ht="12.75" x14ac:dyDescent="0.25">
      <c r="B212" s="88" t="str">
        <f>IF(T_SDLog[[#This Row],[BY2]]="UNDER REVIEW",$B$6-T_SDLog[[#This Row],[27]],"---")</f>
        <v>---</v>
      </c>
      <c r="C212" s="88" t="s">
        <v>653</v>
      </c>
      <c r="D212" s="88" t="s">
        <v>245</v>
      </c>
      <c r="E212" s="88" t="s">
        <v>246</v>
      </c>
      <c r="F212" s="88" t="s">
        <v>161</v>
      </c>
      <c r="G212" s="88" t="s">
        <v>644</v>
      </c>
      <c r="H212" s="88">
        <v>1395</v>
      </c>
      <c r="I212" s="94" t="s">
        <v>172</v>
      </c>
      <c r="J212" s="98" t="s">
        <v>163</v>
      </c>
      <c r="K212" s="88" t="s">
        <v>168</v>
      </c>
      <c r="L212" s="143" t="s">
        <v>249</v>
      </c>
      <c r="M212" s="88" t="s">
        <v>703</v>
      </c>
      <c r="N212" s="100" t="s">
        <v>238</v>
      </c>
      <c r="O212" s="88" t="s">
        <v>507</v>
      </c>
      <c r="P212" s="87" t="str">
        <f>CONCATENATE(T_SDLog[[#This Row],[PGN]],"-",T_SDLog[[#This Row],[CN]],"-",T_SDLog[[#This Row],[DIC]],"-",T_SDLog[[#This Row],[LR]],"-",T_SDLog[[#This Row],[SSA]],"-",T_SDLog[[#This Row],[SQN]])</f>
        <v>MTC-23A25-Y300-L000-1395-00001</v>
      </c>
      <c r="Q212" s="140" t="s">
        <v>508</v>
      </c>
      <c r="R212" s="227"/>
      <c r="S212" s="88"/>
      <c r="T212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9</v>
      </c>
      <c r="U212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1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1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1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SDS-23A25-Y300-0003-00</v>
      </c>
      <c r="Y21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12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45862</v>
      </c>
      <c r="AA21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SDS-23A25-Y000-0117-00</v>
      </c>
      <c r="AB21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3</v>
      </c>
      <c r="AC21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12" s="22" t="s">
        <v>739</v>
      </c>
      <c r="AE212" s="97">
        <v>45853</v>
      </c>
      <c r="AF212" s="88" t="s">
        <v>808</v>
      </c>
      <c r="AG212" s="22" t="s">
        <v>700</v>
      </c>
      <c r="AH212" s="89">
        <v>45862</v>
      </c>
      <c r="AI212" s="22" t="s">
        <v>700</v>
      </c>
      <c r="AJ212" s="22"/>
      <c r="AK212" s="89"/>
      <c r="AL212" s="22"/>
      <c r="AM212" s="22" t="s">
        <v>22</v>
      </c>
      <c r="AN212" s="89"/>
      <c r="AO212" s="22" t="s">
        <v>22</v>
      </c>
      <c r="AP212" s="22"/>
      <c r="AQ212" s="89"/>
      <c r="AR212" s="22"/>
      <c r="AS212" s="22" t="s">
        <v>22</v>
      </c>
      <c r="AT212" s="89"/>
      <c r="AU212" s="22" t="s">
        <v>22</v>
      </c>
      <c r="AV212" s="93"/>
      <c r="AW212" s="89"/>
      <c r="AX212" s="22"/>
      <c r="AY212" s="22" t="s">
        <v>22</v>
      </c>
      <c r="AZ212" s="89"/>
      <c r="BA212" s="22" t="s">
        <v>22</v>
      </c>
      <c r="BB212" s="93"/>
      <c r="BC212" s="89"/>
      <c r="BD212" s="22"/>
      <c r="BE212" s="22" t="s">
        <v>22</v>
      </c>
      <c r="BF212" s="89"/>
      <c r="BG212" s="22" t="s">
        <v>22</v>
      </c>
      <c r="BH212" s="93"/>
      <c r="BI212" s="89"/>
      <c r="BJ212" s="22"/>
      <c r="BK212" s="22" t="s">
        <v>22</v>
      </c>
      <c r="BL212" s="89"/>
      <c r="BM212" s="22" t="s">
        <v>22</v>
      </c>
      <c r="BN212" s="22"/>
      <c r="BO212" s="89"/>
      <c r="BP212" s="22"/>
      <c r="BQ212" s="22" t="s">
        <v>22</v>
      </c>
      <c r="BR212" s="89"/>
      <c r="BS212" s="22" t="s">
        <v>22</v>
      </c>
      <c r="BT212" s="22"/>
      <c r="BU212" s="89"/>
      <c r="BV212" s="22"/>
      <c r="BW212" s="22" t="s">
        <v>22</v>
      </c>
      <c r="BX212" s="89"/>
      <c r="BY212" s="22" t="s">
        <v>22</v>
      </c>
    </row>
    <row r="213" spans="2:77" ht="12.75" x14ac:dyDescent="0.25">
      <c r="B213" s="88" t="str">
        <f>IF(T_SDLog[[#This Row],[BY2]]="UNDER REVIEW",$B$6-T_SDLog[[#This Row],[27]],"---")</f>
        <v>---</v>
      </c>
      <c r="C213" s="88" t="s">
        <v>653</v>
      </c>
      <c r="D213" s="88" t="s">
        <v>245</v>
      </c>
      <c r="E213" s="88" t="s">
        <v>246</v>
      </c>
      <c r="F213" s="88" t="s">
        <v>251</v>
      </c>
      <c r="G213" s="88" t="s">
        <v>644</v>
      </c>
      <c r="H213" s="88">
        <v>1395</v>
      </c>
      <c r="I213" s="94" t="s">
        <v>172</v>
      </c>
      <c r="J213" s="98" t="s">
        <v>163</v>
      </c>
      <c r="K213" s="88" t="s">
        <v>168</v>
      </c>
      <c r="L213" s="143" t="s">
        <v>249</v>
      </c>
      <c r="M213" s="88" t="s">
        <v>703</v>
      </c>
      <c r="N213" s="100" t="s">
        <v>239</v>
      </c>
      <c r="O213" s="88" t="s">
        <v>509</v>
      </c>
      <c r="P213" s="87" t="str">
        <f>CONCATENATE(T_SDLog[[#This Row],[PGN]],"-",T_SDLog[[#This Row],[CN]],"-",T_SDLog[[#This Row],[DIC]],"-",T_SDLog[[#This Row],[LR]],"-",T_SDLog[[#This Row],[SSA]],"-",T_SDLog[[#This Row],[SQN]])</f>
        <v>MTC-23A25-Y307-L000-1395-00001</v>
      </c>
      <c r="Q213" s="140" t="s">
        <v>510</v>
      </c>
      <c r="R213" s="227"/>
      <c r="S213" s="88"/>
      <c r="T213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13</v>
      </c>
      <c r="U213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1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1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1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SDS-23A25-Y300-0010-00</v>
      </c>
      <c r="Y21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4</v>
      </c>
      <c r="Z213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45866</v>
      </c>
      <c r="AA21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SDS-23A25-Y000-0124-00</v>
      </c>
      <c r="AB21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4</v>
      </c>
      <c r="AC21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13" s="22" t="s">
        <v>752</v>
      </c>
      <c r="AE213" s="97">
        <v>45853</v>
      </c>
      <c r="AF213" s="88" t="s">
        <v>811</v>
      </c>
      <c r="AG213" s="22" t="s">
        <v>637</v>
      </c>
      <c r="AH213" s="89">
        <v>45866</v>
      </c>
      <c r="AI213" s="22" t="s">
        <v>637</v>
      </c>
      <c r="AJ213" s="22"/>
      <c r="AK213" s="89"/>
      <c r="AL213" s="22"/>
      <c r="AM213" s="22" t="s">
        <v>22</v>
      </c>
      <c r="AN213" s="89"/>
      <c r="AO213" s="22" t="s">
        <v>22</v>
      </c>
      <c r="AP213" s="22"/>
      <c r="AQ213" s="89"/>
      <c r="AR213" s="22"/>
      <c r="AS213" s="22" t="s">
        <v>22</v>
      </c>
      <c r="AT213" s="89"/>
      <c r="AU213" s="22" t="s">
        <v>22</v>
      </c>
      <c r="AV213" s="93"/>
      <c r="AW213" s="89"/>
      <c r="AX213" s="22"/>
      <c r="AY213" s="22" t="s">
        <v>22</v>
      </c>
      <c r="AZ213" s="89"/>
      <c r="BA213" s="22" t="s">
        <v>22</v>
      </c>
      <c r="BB213" s="93"/>
      <c r="BC213" s="89"/>
      <c r="BD213" s="22"/>
      <c r="BE213" s="22" t="s">
        <v>22</v>
      </c>
      <c r="BF213" s="89"/>
      <c r="BG213" s="22" t="s">
        <v>22</v>
      </c>
      <c r="BH213" s="93"/>
      <c r="BI213" s="89"/>
      <c r="BJ213" s="22"/>
      <c r="BK213" s="22" t="s">
        <v>22</v>
      </c>
      <c r="BL213" s="89"/>
      <c r="BM213" s="22" t="s">
        <v>22</v>
      </c>
      <c r="BN213" s="22"/>
      <c r="BO213" s="89"/>
      <c r="BP213" s="22"/>
      <c r="BQ213" s="22" t="s">
        <v>22</v>
      </c>
      <c r="BR213" s="89"/>
      <c r="BS213" s="22" t="s">
        <v>22</v>
      </c>
      <c r="BT213" s="22"/>
      <c r="BU213" s="89"/>
      <c r="BV213" s="22"/>
      <c r="BW213" s="22" t="s">
        <v>22</v>
      </c>
      <c r="BX213" s="89"/>
      <c r="BY213" s="22" t="s">
        <v>22</v>
      </c>
    </row>
    <row r="214" spans="2:77" ht="12.75" x14ac:dyDescent="0.25">
      <c r="B214" s="88" t="str">
        <f>IF(T_SDLog[[#This Row],[BY2]]="UNDER REVIEW",$B$6-T_SDLog[[#This Row],[27]],"---")</f>
        <v>---</v>
      </c>
      <c r="C214" s="88" t="s">
        <v>653</v>
      </c>
      <c r="D214" s="88" t="s">
        <v>245</v>
      </c>
      <c r="E214" s="88" t="s">
        <v>246</v>
      </c>
      <c r="F214" s="88" t="s">
        <v>254</v>
      </c>
      <c r="G214" s="88" t="s">
        <v>644</v>
      </c>
      <c r="H214" s="88">
        <v>1395</v>
      </c>
      <c r="I214" s="94" t="s">
        <v>172</v>
      </c>
      <c r="J214" s="98" t="s">
        <v>163</v>
      </c>
      <c r="K214" s="88" t="s">
        <v>168</v>
      </c>
      <c r="L214" s="143" t="s">
        <v>255</v>
      </c>
      <c r="M214" s="88" t="s">
        <v>703</v>
      </c>
      <c r="N214" s="100" t="s">
        <v>242</v>
      </c>
      <c r="O214" s="88" t="s">
        <v>22</v>
      </c>
      <c r="P214" s="87" t="str">
        <f>CONCATENATE(T_SDLog[[#This Row],[PGN]],"-",T_SDLog[[#This Row],[CN]],"-",T_SDLog[[#This Row],[DIC]],"-",T_SDLog[[#This Row],[LR]],"-",T_SDLog[[#This Row],[SSA]],"-",T_SDLog[[#This Row],[SQN]])</f>
        <v>MTC-23A25-Y301-L000-1395-00001</v>
      </c>
      <c r="Q214" s="140" t="s">
        <v>511</v>
      </c>
      <c r="R214" s="227">
        <v>45897</v>
      </c>
      <c r="S214" s="88"/>
      <c r="T214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14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1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14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1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1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1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1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1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1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14" s="22"/>
      <c r="AE214" s="97"/>
      <c r="AF214" s="88"/>
      <c r="AG214" s="22" t="s">
        <v>22</v>
      </c>
      <c r="AH214" s="89"/>
      <c r="AI214" s="22" t="s">
        <v>22</v>
      </c>
      <c r="AJ214" s="22"/>
      <c r="AK214" s="89"/>
      <c r="AL214" s="22"/>
      <c r="AM214" s="22" t="s">
        <v>22</v>
      </c>
      <c r="AN214" s="89"/>
      <c r="AO214" s="22" t="s">
        <v>22</v>
      </c>
      <c r="AP214" s="22"/>
      <c r="AQ214" s="89"/>
      <c r="AR214" s="22"/>
      <c r="AS214" s="22" t="s">
        <v>22</v>
      </c>
      <c r="AT214" s="89"/>
      <c r="AU214" s="22" t="s">
        <v>22</v>
      </c>
      <c r="AV214" s="93"/>
      <c r="AW214" s="89"/>
      <c r="AX214" s="22"/>
      <c r="AY214" s="22" t="s">
        <v>22</v>
      </c>
      <c r="AZ214" s="89"/>
      <c r="BA214" s="22" t="s">
        <v>22</v>
      </c>
      <c r="BB214" s="93"/>
      <c r="BC214" s="89"/>
      <c r="BD214" s="22"/>
      <c r="BE214" s="22" t="s">
        <v>22</v>
      </c>
      <c r="BF214" s="89"/>
      <c r="BG214" s="22" t="s">
        <v>22</v>
      </c>
      <c r="BH214" s="93"/>
      <c r="BI214" s="89"/>
      <c r="BJ214" s="22"/>
      <c r="BK214" s="22" t="s">
        <v>22</v>
      </c>
      <c r="BL214" s="89"/>
      <c r="BM214" s="22" t="s">
        <v>22</v>
      </c>
      <c r="BN214" s="22"/>
      <c r="BO214" s="89"/>
      <c r="BP214" s="22"/>
      <c r="BQ214" s="22" t="s">
        <v>22</v>
      </c>
      <c r="BR214" s="89"/>
      <c r="BS214" s="22" t="s">
        <v>22</v>
      </c>
      <c r="BT214" s="22"/>
      <c r="BU214" s="89"/>
      <c r="BV214" s="22"/>
      <c r="BW214" s="22" t="s">
        <v>22</v>
      </c>
      <c r="BX214" s="89"/>
      <c r="BY214" s="22" t="s">
        <v>22</v>
      </c>
    </row>
    <row r="215" spans="2:77" ht="12.75" x14ac:dyDescent="0.25">
      <c r="B215" s="88" t="str">
        <f>IF(T_SDLog[[#This Row],[BY2]]="UNDER REVIEW",$B$6-T_SDLog[[#This Row],[27]],"---")</f>
        <v>---</v>
      </c>
      <c r="C215" s="88" t="s">
        <v>653</v>
      </c>
      <c r="D215" s="88" t="s">
        <v>245</v>
      </c>
      <c r="E215" s="88" t="s">
        <v>246</v>
      </c>
      <c r="F215" s="88" t="s">
        <v>254</v>
      </c>
      <c r="G215" s="88" t="s">
        <v>644</v>
      </c>
      <c r="H215" s="88">
        <v>1395</v>
      </c>
      <c r="I215" s="94" t="s">
        <v>173</v>
      </c>
      <c r="J215" s="98" t="s">
        <v>163</v>
      </c>
      <c r="K215" s="88" t="s">
        <v>168</v>
      </c>
      <c r="L215" s="143" t="s">
        <v>255</v>
      </c>
      <c r="M215" s="88" t="s">
        <v>703</v>
      </c>
      <c r="N215" s="100" t="s">
        <v>243</v>
      </c>
      <c r="O215" s="88" t="s">
        <v>22</v>
      </c>
      <c r="P215" s="87" t="str">
        <f>CONCATENATE(T_SDLog[[#This Row],[PGN]],"-",T_SDLog[[#This Row],[CN]],"-",T_SDLog[[#This Row],[DIC]],"-",T_SDLog[[#This Row],[LR]],"-",T_SDLog[[#This Row],[SSA]],"-",T_SDLog[[#This Row],[SQN]])</f>
        <v>MTC-23A25-Y301-L000-1395-00002</v>
      </c>
      <c r="Q215" s="140" t="s">
        <v>512</v>
      </c>
      <c r="R215" s="227">
        <v>45897</v>
      </c>
      <c r="S215" s="88"/>
      <c r="T215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15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1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15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1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1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1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1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1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1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15" s="22"/>
      <c r="AE215" s="97"/>
      <c r="AF215" s="88"/>
      <c r="AG215" s="22" t="s">
        <v>22</v>
      </c>
      <c r="AH215" s="89"/>
      <c r="AI215" s="22" t="s">
        <v>22</v>
      </c>
      <c r="AJ215" s="22"/>
      <c r="AK215" s="89"/>
      <c r="AL215" s="22"/>
      <c r="AM215" s="22" t="s">
        <v>22</v>
      </c>
      <c r="AN215" s="89"/>
      <c r="AO215" s="22" t="s">
        <v>22</v>
      </c>
      <c r="AP215" s="22"/>
      <c r="AQ215" s="89"/>
      <c r="AR215" s="22"/>
      <c r="AS215" s="22" t="s">
        <v>22</v>
      </c>
      <c r="AT215" s="89"/>
      <c r="AU215" s="22" t="s">
        <v>22</v>
      </c>
      <c r="AV215" s="93"/>
      <c r="AW215" s="89"/>
      <c r="AX215" s="22"/>
      <c r="AY215" s="22" t="s">
        <v>22</v>
      </c>
      <c r="AZ215" s="89"/>
      <c r="BA215" s="22" t="s">
        <v>22</v>
      </c>
      <c r="BB215" s="93"/>
      <c r="BC215" s="89"/>
      <c r="BD215" s="22"/>
      <c r="BE215" s="22" t="s">
        <v>22</v>
      </c>
      <c r="BF215" s="89"/>
      <c r="BG215" s="22" t="s">
        <v>22</v>
      </c>
      <c r="BH215" s="93"/>
      <c r="BI215" s="89"/>
      <c r="BJ215" s="22"/>
      <c r="BK215" s="22" t="s">
        <v>22</v>
      </c>
      <c r="BL215" s="89"/>
      <c r="BM215" s="22" t="s">
        <v>22</v>
      </c>
      <c r="BN215" s="22"/>
      <c r="BO215" s="89"/>
      <c r="BP215" s="22"/>
      <c r="BQ215" s="22" t="s">
        <v>22</v>
      </c>
      <c r="BR215" s="89"/>
      <c r="BS215" s="22" t="s">
        <v>22</v>
      </c>
      <c r="BT215" s="22"/>
      <c r="BU215" s="89"/>
      <c r="BV215" s="22"/>
      <c r="BW215" s="22" t="s">
        <v>22</v>
      </c>
      <c r="BX215" s="89"/>
      <c r="BY215" s="22" t="s">
        <v>22</v>
      </c>
    </row>
    <row r="216" spans="2:77" ht="12.75" x14ac:dyDescent="0.25">
      <c r="B216" s="88" t="str">
        <f>IF(T_SDLog[[#This Row],[BY2]]="UNDER REVIEW",$B$6-T_SDLog[[#This Row],[27]],"---")</f>
        <v>---</v>
      </c>
      <c r="C216" s="88" t="s">
        <v>654</v>
      </c>
      <c r="D216" s="88" t="s">
        <v>245</v>
      </c>
      <c r="E216" s="88" t="s">
        <v>246</v>
      </c>
      <c r="F216" s="88" t="s">
        <v>161</v>
      </c>
      <c r="G216" s="88" t="s">
        <v>644</v>
      </c>
      <c r="H216" s="88">
        <v>1396</v>
      </c>
      <c r="I216" s="94" t="s">
        <v>172</v>
      </c>
      <c r="J216" s="98" t="s">
        <v>163</v>
      </c>
      <c r="K216" s="88" t="s">
        <v>168</v>
      </c>
      <c r="L216" s="143" t="s">
        <v>249</v>
      </c>
      <c r="M216" s="88" t="s">
        <v>703</v>
      </c>
      <c r="N216" s="100" t="s">
        <v>238</v>
      </c>
      <c r="O216" s="88" t="s">
        <v>513</v>
      </c>
      <c r="P216" s="87" t="str">
        <f>CONCATENATE(T_SDLog[[#This Row],[PGN]],"-",T_SDLog[[#This Row],[CN]],"-",T_SDLog[[#This Row],[DIC]],"-",T_SDLog[[#This Row],[LR]],"-",T_SDLog[[#This Row],[SSA]],"-",T_SDLog[[#This Row],[SQN]])</f>
        <v>MTC-23A25-Y300-L000-1396-00001</v>
      </c>
      <c r="Q216" s="140" t="s">
        <v>514</v>
      </c>
      <c r="R216" s="227"/>
      <c r="S216" s="88"/>
      <c r="T216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14</v>
      </c>
      <c r="U216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1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1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1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SDS-23A25-Y300-0004-00</v>
      </c>
      <c r="Y21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16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45867</v>
      </c>
      <c r="AA21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SDS-23A25-Y000-0118-00</v>
      </c>
      <c r="AB21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3</v>
      </c>
      <c r="AC21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16" s="22" t="s">
        <v>740</v>
      </c>
      <c r="AE216" s="97">
        <v>45853</v>
      </c>
      <c r="AF216" s="88" t="s">
        <v>826</v>
      </c>
      <c r="AG216" s="22" t="s">
        <v>700</v>
      </c>
      <c r="AH216" s="89">
        <v>45867</v>
      </c>
      <c r="AI216" s="22" t="s">
        <v>700</v>
      </c>
      <c r="AJ216" s="22"/>
      <c r="AK216" s="89"/>
      <c r="AL216" s="22"/>
      <c r="AM216" s="22" t="s">
        <v>22</v>
      </c>
      <c r="AN216" s="89"/>
      <c r="AO216" s="22" t="s">
        <v>22</v>
      </c>
      <c r="AP216" s="22"/>
      <c r="AQ216" s="89"/>
      <c r="AR216" s="22"/>
      <c r="AS216" s="22" t="s">
        <v>22</v>
      </c>
      <c r="AT216" s="89"/>
      <c r="AU216" s="22" t="s">
        <v>22</v>
      </c>
      <c r="AV216" s="93"/>
      <c r="AW216" s="89"/>
      <c r="AX216" s="22"/>
      <c r="AY216" s="22" t="s">
        <v>22</v>
      </c>
      <c r="AZ216" s="89"/>
      <c r="BA216" s="22" t="s">
        <v>22</v>
      </c>
      <c r="BB216" s="93"/>
      <c r="BC216" s="89"/>
      <c r="BD216" s="22"/>
      <c r="BE216" s="22" t="s">
        <v>22</v>
      </c>
      <c r="BF216" s="89"/>
      <c r="BG216" s="22" t="s">
        <v>22</v>
      </c>
      <c r="BH216" s="93"/>
      <c r="BI216" s="89"/>
      <c r="BJ216" s="22"/>
      <c r="BK216" s="22" t="s">
        <v>22</v>
      </c>
      <c r="BL216" s="89"/>
      <c r="BM216" s="22" t="s">
        <v>22</v>
      </c>
      <c r="BN216" s="22"/>
      <c r="BO216" s="89"/>
      <c r="BP216" s="22"/>
      <c r="BQ216" s="22" t="s">
        <v>22</v>
      </c>
      <c r="BR216" s="89"/>
      <c r="BS216" s="22" t="s">
        <v>22</v>
      </c>
      <c r="BT216" s="22"/>
      <c r="BU216" s="89"/>
      <c r="BV216" s="22"/>
      <c r="BW216" s="22" t="s">
        <v>22</v>
      </c>
      <c r="BX216" s="89"/>
      <c r="BY216" s="22" t="s">
        <v>22</v>
      </c>
    </row>
    <row r="217" spans="2:77" ht="12.75" x14ac:dyDescent="0.25">
      <c r="B217" s="88" t="str">
        <f>IF(T_SDLog[[#This Row],[BY2]]="UNDER REVIEW",$B$6-T_SDLog[[#This Row],[27]],"---")</f>
        <v>---</v>
      </c>
      <c r="C217" s="88" t="s">
        <v>654</v>
      </c>
      <c r="D217" s="88" t="s">
        <v>245</v>
      </c>
      <c r="E217" s="88" t="s">
        <v>246</v>
      </c>
      <c r="F217" s="88" t="s">
        <v>251</v>
      </c>
      <c r="G217" s="88" t="s">
        <v>644</v>
      </c>
      <c r="H217" s="88">
        <v>1396</v>
      </c>
      <c r="I217" s="94" t="s">
        <v>172</v>
      </c>
      <c r="J217" s="98" t="s">
        <v>163</v>
      </c>
      <c r="K217" s="88" t="s">
        <v>168</v>
      </c>
      <c r="L217" s="143" t="s">
        <v>249</v>
      </c>
      <c r="M217" s="88" t="s">
        <v>703</v>
      </c>
      <c r="N217" s="100" t="s">
        <v>239</v>
      </c>
      <c r="O217" s="88" t="s">
        <v>513</v>
      </c>
      <c r="P217" s="87" t="str">
        <f>CONCATENATE(T_SDLog[[#This Row],[PGN]],"-",T_SDLog[[#This Row],[CN]],"-",T_SDLog[[#This Row],[DIC]],"-",T_SDLog[[#This Row],[LR]],"-",T_SDLog[[#This Row],[SSA]],"-",T_SDLog[[#This Row],[SQN]])</f>
        <v>MTC-23A25-Y307-L000-1396-00001</v>
      </c>
      <c r="Q217" s="140" t="s">
        <v>515</v>
      </c>
      <c r="R217" s="227"/>
      <c r="S217" s="88"/>
      <c r="T217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13</v>
      </c>
      <c r="U217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1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1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1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SDS-23A25-Y300-0011-00</v>
      </c>
      <c r="Y21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4</v>
      </c>
      <c r="Z217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45866</v>
      </c>
      <c r="AA21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SDS-23A25-Y000-0125-00</v>
      </c>
      <c r="AB21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4</v>
      </c>
      <c r="AC21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17" s="22" t="s">
        <v>758</v>
      </c>
      <c r="AE217" s="97">
        <v>45853</v>
      </c>
      <c r="AF217" s="88" t="s">
        <v>812</v>
      </c>
      <c r="AG217" s="22" t="s">
        <v>637</v>
      </c>
      <c r="AH217" s="89">
        <v>45866</v>
      </c>
      <c r="AI217" s="22" t="s">
        <v>637</v>
      </c>
      <c r="AJ217" s="22"/>
      <c r="AK217" s="89"/>
      <c r="AL217" s="22"/>
      <c r="AM217" s="22" t="s">
        <v>22</v>
      </c>
      <c r="AN217" s="89"/>
      <c r="AO217" s="22" t="s">
        <v>22</v>
      </c>
      <c r="AP217" s="22"/>
      <c r="AQ217" s="89"/>
      <c r="AR217" s="22"/>
      <c r="AS217" s="22" t="s">
        <v>22</v>
      </c>
      <c r="AT217" s="89"/>
      <c r="AU217" s="22" t="s">
        <v>22</v>
      </c>
      <c r="AV217" s="93"/>
      <c r="AW217" s="89"/>
      <c r="AX217" s="22"/>
      <c r="AY217" s="22" t="s">
        <v>22</v>
      </c>
      <c r="AZ217" s="89"/>
      <c r="BA217" s="22" t="s">
        <v>22</v>
      </c>
      <c r="BB217" s="93"/>
      <c r="BC217" s="89"/>
      <c r="BD217" s="22"/>
      <c r="BE217" s="22" t="s">
        <v>22</v>
      </c>
      <c r="BF217" s="89"/>
      <c r="BG217" s="22" t="s">
        <v>22</v>
      </c>
      <c r="BH217" s="93"/>
      <c r="BI217" s="89"/>
      <c r="BJ217" s="22"/>
      <c r="BK217" s="22" t="s">
        <v>22</v>
      </c>
      <c r="BL217" s="89"/>
      <c r="BM217" s="22" t="s">
        <v>22</v>
      </c>
      <c r="BN217" s="22"/>
      <c r="BO217" s="89"/>
      <c r="BP217" s="22"/>
      <c r="BQ217" s="22" t="s">
        <v>22</v>
      </c>
      <c r="BR217" s="89"/>
      <c r="BS217" s="22" t="s">
        <v>22</v>
      </c>
      <c r="BT217" s="22"/>
      <c r="BU217" s="89"/>
      <c r="BV217" s="22"/>
      <c r="BW217" s="22" t="s">
        <v>22</v>
      </c>
      <c r="BX217" s="89"/>
      <c r="BY217" s="22" t="s">
        <v>22</v>
      </c>
    </row>
    <row r="218" spans="2:77" ht="12.75" x14ac:dyDescent="0.25">
      <c r="B218" s="88" t="str">
        <f>IF(T_SDLog[[#This Row],[BY2]]="UNDER REVIEW",$B$6-T_SDLog[[#This Row],[27]],"---")</f>
        <v>---</v>
      </c>
      <c r="C218" s="88" t="s">
        <v>654</v>
      </c>
      <c r="D218" s="88" t="s">
        <v>245</v>
      </c>
      <c r="E218" s="88" t="s">
        <v>246</v>
      </c>
      <c r="F218" s="88" t="s">
        <v>253</v>
      </c>
      <c r="G218" s="88" t="s">
        <v>644</v>
      </c>
      <c r="H218" s="88">
        <v>1396</v>
      </c>
      <c r="I218" s="94" t="s">
        <v>172</v>
      </c>
      <c r="J218" s="98" t="s">
        <v>163</v>
      </c>
      <c r="K218" s="88" t="s">
        <v>168</v>
      </c>
      <c r="L218" s="143" t="s">
        <v>249</v>
      </c>
      <c r="M218" s="88" t="s">
        <v>703</v>
      </c>
      <c r="N218" s="100" t="s">
        <v>241</v>
      </c>
      <c r="O218" s="88" t="s">
        <v>513</v>
      </c>
      <c r="P218" s="87" t="str">
        <f>CONCATENATE(T_SDLog[[#This Row],[PGN]],"-",T_SDLog[[#This Row],[CN]],"-",T_SDLog[[#This Row],[DIC]],"-",T_SDLog[[#This Row],[LR]],"-",T_SDLog[[#This Row],[SSA]],"-",T_SDLog[[#This Row],[SQN]])</f>
        <v>MTC-23A25-Y211-L000-1396-00001</v>
      </c>
      <c r="Q218" s="140" t="s">
        <v>516</v>
      </c>
      <c r="R218" s="227">
        <v>45883</v>
      </c>
      <c r="S218" s="88"/>
      <c r="T21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21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1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1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21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SDS-23A25-Y000-0103-01</v>
      </c>
      <c r="Y21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18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21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SDS-23A25-Y000-0103-00</v>
      </c>
      <c r="AB21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1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18" s="22" t="s">
        <v>737</v>
      </c>
      <c r="AE218" s="97">
        <v>45853</v>
      </c>
      <c r="AF218" s="88" t="s">
        <v>801</v>
      </c>
      <c r="AG218" s="22" t="s">
        <v>700</v>
      </c>
      <c r="AH218" s="89">
        <v>45861</v>
      </c>
      <c r="AI218" s="22" t="s">
        <v>700</v>
      </c>
      <c r="AJ218" s="88" t="s">
        <v>828</v>
      </c>
      <c r="AK218" s="89">
        <v>45868</v>
      </c>
      <c r="AL218" s="22"/>
      <c r="AM218" s="22" t="s">
        <v>22</v>
      </c>
      <c r="AN218" s="89"/>
      <c r="AO218" s="22" t="s">
        <v>22</v>
      </c>
      <c r="AP218" s="22"/>
      <c r="AQ218" s="89"/>
      <c r="AR218" s="22"/>
      <c r="AS218" s="22" t="s">
        <v>22</v>
      </c>
      <c r="AT218" s="89"/>
      <c r="AU218" s="22" t="s">
        <v>22</v>
      </c>
      <c r="AV218" s="93"/>
      <c r="AW218" s="89"/>
      <c r="AX218" s="22"/>
      <c r="AY218" s="22" t="s">
        <v>22</v>
      </c>
      <c r="AZ218" s="89"/>
      <c r="BA218" s="22" t="s">
        <v>22</v>
      </c>
      <c r="BB218" s="93"/>
      <c r="BC218" s="89"/>
      <c r="BD218" s="22"/>
      <c r="BE218" s="22" t="s">
        <v>22</v>
      </c>
      <c r="BF218" s="89"/>
      <c r="BG218" s="22" t="s">
        <v>22</v>
      </c>
      <c r="BH218" s="93"/>
      <c r="BI218" s="89"/>
      <c r="BJ218" s="22"/>
      <c r="BK218" s="22" t="s">
        <v>22</v>
      </c>
      <c r="BL218" s="89"/>
      <c r="BM218" s="22" t="s">
        <v>22</v>
      </c>
      <c r="BN218" s="22"/>
      <c r="BO218" s="89"/>
      <c r="BP218" s="22"/>
      <c r="BQ218" s="22" t="s">
        <v>22</v>
      </c>
      <c r="BR218" s="89"/>
      <c r="BS218" s="22" t="s">
        <v>22</v>
      </c>
      <c r="BT218" s="22"/>
      <c r="BU218" s="89"/>
      <c r="BV218" s="22"/>
      <c r="BW218" s="22" t="s">
        <v>22</v>
      </c>
      <c r="BX218" s="89"/>
      <c r="BY218" s="22" t="s">
        <v>22</v>
      </c>
    </row>
    <row r="219" spans="2:77" ht="12.75" x14ac:dyDescent="0.25">
      <c r="B219" s="88" t="str">
        <f>IF(T_SDLog[[#This Row],[BY2]]="UNDER REVIEW",$B$6-T_SDLog[[#This Row],[27]],"---")</f>
        <v>---</v>
      </c>
      <c r="C219" s="88" t="s">
        <v>654</v>
      </c>
      <c r="D219" s="88" t="s">
        <v>245</v>
      </c>
      <c r="E219" s="88" t="s">
        <v>246</v>
      </c>
      <c r="F219" s="88" t="s">
        <v>160</v>
      </c>
      <c r="G219" s="88" t="s">
        <v>644</v>
      </c>
      <c r="H219" s="88">
        <v>1396</v>
      </c>
      <c r="I219" s="94" t="s">
        <v>172</v>
      </c>
      <c r="J219" s="98" t="s">
        <v>163</v>
      </c>
      <c r="K219" s="88" t="s">
        <v>168</v>
      </c>
      <c r="L219" s="143" t="s">
        <v>249</v>
      </c>
      <c r="M219" s="216" t="s">
        <v>234</v>
      </c>
      <c r="N219" s="100" t="s">
        <v>153</v>
      </c>
      <c r="O219" s="88" t="s">
        <v>513</v>
      </c>
      <c r="P219" s="87" t="str">
        <f>CONCATENATE(T_SDLog[[#This Row],[PGN]],"-",T_SDLog[[#This Row],[CN]],"-",T_SDLog[[#This Row],[DIC]],"-",T_SDLog[[#This Row],[LR]],"-",T_SDLog[[#This Row],[SSA]],"-",T_SDLog[[#This Row],[SQN]])</f>
        <v>MTC-23A25-Y100-L000-1396-00001</v>
      </c>
      <c r="Q219" s="140" t="s">
        <v>721</v>
      </c>
      <c r="R219" s="227"/>
      <c r="S219" s="88"/>
      <c r="T21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19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1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1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1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1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1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1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1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1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19" s="22" t="s">
        <v>730</v>
      </c>
      <c r="AE219" s="97">
        <v>45842</v>
      </c>
      <c r="AF219" s="220"/>
      <c r="AG219" s="22" t="s">
        <v>22</v>
      </c>
      <c r="AH219" s="89"/>
      <c r="AI219" s="22" t="s">
        <v>22</v>
      </c>
      <c r="AJ219" s="22"/>
      <c r="AK219" s="89"/>
      <c r="AL219" s="22"/>
      <c r="AM219" s="22" t="s">
        <v>22</v>
      </c>
      <c r="AN219" s="89"/>
      <c r="AO219" s="22" t="s">
        <v>22</v>
      </c>
      <c r="AP219" s="22"/>
      <c r="AQ219" s="89"/>
      <c r="AR219" s="22"/>
      <c r="AS219" s="22" t="s">
        <v>22</v>
      </c>
      <c r="AT219" s="89"/>
      <c r="AU219" s="22" t="s">
        <v>22</v>
      </c>
      <c r="AV219" s="93"/>
      <c r="AW219" s="89"/>
      <c r="AX219" s="22"/>
      <c r="AY219" s="22" t="s">
        <v>22</v>
      </c>
      <c r="AZ219" s="89"/>
      <c r="BA219" s="22" t="s">
        <v>22</v>
      </c>
      <c r="BB219" s="93"/>
      <c r="BC219" s="89"/>
      <c r="BD219" s="22"/>
      <c r="BE219" s="22" t="s">
        <v>22</v>
      </c>
      <c r="BF219" s="89"/>
      <c r="BG219" s="22" t="s">
        <v>22</v>
      </c>
      <c r="BH219" s="93"/>
      <c r="BI219" s="89"/>
      <c r="BJ219" s="22"/>
      <c r="BK219" s="22" t="s">
        <v>22</v>
      </c>
      <c r="BL219" s="89"/>
      <c r="BM219" s="22" t="s">
        <v>22</v>
      </c>
      <c r="BN219" s="22"/>
      <c r="BO219" s="89"/>
      <c r="BP219" s="22"/>
      <c r="BQ219" s="22" t="s">
        <v>22</v>
      </c>
      <c r="BR219" s="89"/>
      <c r="BS219" s="22" t="s">
        <v>22</v>
      </c>
      <c r="BT219" s="22"/>
      <c r="BU219" s="89"/>
      <c r="BV219" s="22"/>
      <c r="BW219" s="22" t="s">
        <v>22</v>
      </c>
      <c r="BX219" s="89"/>
      <c r="BY219" s="22" t="s">
        <v>22</v>
      </c>
    </row>
    <row r="220" spans="2:77" ht="12.75" x14ac:dyDescent="0.25">
      <c r="B220" s="88" t="str">
        <f>IF(T_SDLog[[#This Row],[BY2]]="UNDER REVIEW",$B$6-T_SDLog[[#This Row],[27]],"---")</f>
        <v>---</v>
      </c>
      <c r="C220" s="88" t="s">
        <v>654</v>
      </c>
      <c r="D220" s="88" t="s">
        <v>245</v>
      </c>
      <c r="E220" s="88" t="s">
        <v>246</v>
      </c>
      <c r="F220" s="88" t="s">
        <v>250</v>
      </c>
      <c r="G220" s="88" t="s">
        <v>644</v>
      </c>
      <c r="H220" s="88">
        <v>1396</v>
      </c>
      <c r="I220" s="94" t="s">
        <v>172</v>
      </c>
      <c r="J220" s="98" t="s">
        <v>163</v>
      </c>
      <c r="K220" s="88" t="s">
        <v>168</v>
      </c>
      <c r="L220" s="143" t="s">
        <v>249</v>
      </c>
      <c r="M220" s="216" t="s">
        <v>234</v>
      </c>
      <c r="N220" s="100" t="s">
        <v>237</v>
      </c>
      <c r="O220" s="88" t="s">
        <v>513</v>
      </c>
      <c r="P220" s="87" t="str">
        <f>CONCATENATE(T_SDLog[[#This Row],[PGN]],"-",T_SDLog[[#This Row],[CN]],"-",T_SDLog[[#This Row],[DIC]],"-",T_SDLog[[#This Row],[LR]],"-",T_SDLog[[#This Row],[SSA]],"-",T_SDLog[[#This Row],[SQN]])</f>
        <v>MTC-23A25-Y108-L000-1396-00001</v>
      </c>
      <c r="Q220" s="140" t="s">
        <v>722</v>
      </c>
      <c r="R220" s="227"/>
      <c r="S220" s="88"/>
      <c r="T22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22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2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2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22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SDS-23A25-Y100-0128-01</v>
      </c>
      <c r="Y22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20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22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SDS-23A25-Y100-0128-00</v>
      </c>
      <c r="AB22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2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20" s="22" t="s">
        <v>732</v>
      </c>
      <c r="AE220" s="97">
        <v>45853</v>
      </c>
      <c r="AF220" s="88" t="s">
        <v>799</v>
      </c>
      <c r="AG220" s="22" t="s">
        <v>700</v>
      </c>
      <c r="AH220" s="89">
        <v>45860</v>
      </c>
      <c r="AI220" s="22" t="s">
        <v>700</v>
      </c>
      <c r="AJ220" s="88" t="s">
        <v>841</v>
      </c>
      <c r="AK220" s="89">
        <v>45869</v>
      </c>
      <c r="AL220" s="22"/>
      <c r="AM220" s="22" t="s">
        <v>22</v>
      </c>
      <c r="AN220" s="89"/>
      <c r="AO220" s="22" t="s">
        <v>22</v>
      </c>
      <c r="AP220" s="22"/>
      <c r="AQ220" s="89"/>
      <c r="AR220" s="22"/>
      <c r="AS220" s="22" t="s">
        <v>22</v>
      </c>
      <c r="AT220" s="89"/>
      <c r="AU220" s="22" t="s">
        <v>22</v>
      </c>
      <c r="AV220" s="93"/>
      <c r="AW220" s="89"/>
      <c r="AX220" s="22"/>
      <c r="AY220" s="22" t="s">
        <v>22</v>
      </c>
      <c r="AZ220" s="89"/>
      <c r="BA220" s="22" t="s">
        <v>22</v>
      </c>
      <c r="BB220" s="93"/>
      <c r="BC220" s="89"/>
      <c r="BD220" s="22"/>
      <c r="BE220" s="22" t="s">
        <v>22</v>
      </c>
      <c r="BF220" s="89"/>
      <c r="BG220" s="22" t="s">
        <v>22</v>
      </c>
      <c r="BH220" s="93"/>
      <c r="BI220" s="89"/>
      <c r="BJ220" s="22"/>
      <c r="BK220" s="22" t="s">
        <v>22</v>
      </c>
      <c r="BL220" s="89"/>
      <c r="BM220" s="22" t="s">
        <v>22</v>
      </c>
      <c r="BN220" s="22"/>
      <c r="BO220" s="89"/>
      <c r="BP220" s="22"/>
      <c r="BQ220" s="22" t="s">
        <v>22</v>
      </c>
      <c r="BR220" s="89"/>
      <c r="BS220" s="22" t="s">
        <v>22</v>
      </c>
      <c r="BT220" s="22"/>
      <c r="BU220" s="89"/>
      <c r="BV220" s="22"/>
      <c r="BW220" s="22" t="s">
        <v>22</v>
      </c>
      <c r="BX220" s="89"/>
      <c r="BY220" s="22" t="s">
        <v>22</v>
      </c>
    </row>
    <row r="221" spans="2:77" ht="12.75" x14ac:dyDescent="0.25">
      <c r="B221" s="88" t="str">
        <f>IF(T_SDLog[[#This Row],[BY2]]="UNDER REVIEW",$B$6-T_SDLog[[#This Row],[27]],"---")</f>
        <v>---</v>
      </c>
      <c r="C221" s="88" t="s">
        <v>655</v>
      </c>
      <c r="D221" s="88" t="s">
        <v>245</v>
      </c>
      <c r="E221" s="88" t="s">
        <v>246</v>
      </c>
      <c r="F221" s="88" t="s">
        <v>160</v>
      </c>
      <c r="G221" s="88" t="s">
        <v>644</v>
      </c>
      <c r="H221" s="88">
        <v>1397</v>
      </c>
      <c r="I221" s="94" t="s">
        <v>172</v>
      </c>
      <c r="J221" s="98" t="s">
        <v>163</v>
      </c>
      <c r="K221" s="88" t="s">
        <v>168</v>
      </c>
      <c r="L221" s="143" t="s">
        <v>249</v>
      </c>
      <c r="M221" s="88" t="s">
        <v>234</v>
      </c>
      <c r="N221" s="100" t="s">
        <v>153</v>
      </c>
      <c r="O221" s="88" t="s">
        <v>517</v>
      </c>
      <c r="P221" s="87" t="str">
        <f>CONCATENATE(T_SDLog[[#This Row],[PGN]],"-",T_SDLog[[#This Row],[CN]],"-",T_SDLog[[#This Row],[DIC]],"-",T_SDLog[[#This Row],[LR]],"-",T_SDLog[[#This Row],[SSA]],"-",T_SDLog[[#This Row],[SQN]])</f>
        <v>MTC-23A25-Y100-L000-1397-00001</v>
      </c>
      <c r="Q221" s="140" t="s">
        <v>590</v>
      </c>
      <c r="R221" s="227"/>
      <c r="S221" s="88"/>
      <c r="T22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21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2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2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2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2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2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2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2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2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21" s="22" t="s">
        <v>730</v>
      </c>
      <c r="AE221" s="97">
        <v>45842</v>
      </c>
      <c r="AF221" s="88"/>
      <c r="AG221" s="22" t="s">
        <v>22</v>
      </c>
      <c r="AH221" s="89"/>
      <c r="AI221" s="22" t="s">
        <v>22</v>
      </c>
      <c r="AJ221" s="22"/>
      <c r="AK221" s="89"/>
      <c r="AL221" s="22"/>
      <c r="AM221" s="22" t="s">
        <v>22</v>
      </c>
      <c r="AN221" s="89"/>
      <c r="AO221" s="22" t="s">
        <v>22</v>
      </c>
      <c r="AP221" s="22"/>
      <c r="AQ221" s="89"/>
      <c r="AR221" s="22"/>
      <c r="AS221" s="22" t="s">
        <v>22</v>
      </c>
      <c r="AT221" s="89"/>
      <c r="AU221" s="22" t="s">
        <v>22</v>
      </c>
      <c r="AV221" s="93"/>
      <c r="AW221" s="89"/>
      <c r="AX221" s="22"/>
      <c r="AY221" s="22" t="s">
        <v>22</v>
      </c>
      <c r="AZ221" s="89"/>
      <c r="BA221" s="22" t="s">
        <v>22</v>
      </c>
      <c r="BB221" s="93"/>
      <c r="BC221" s="89"/>
      <c r="BD221" s="22"/>
      <c r="BE221" s="22" t="s">
        <v>22</v>
      </c>
      <c r="BF221" s="89"/>
      <c r="BG221" s="22" t="s">
        <v>22</v>
      </c>
      <c r="BH221" s="93"/>
      <c r="BI221" s="89"/>
      <c r="BJ221" s="22"/>
      <c r="BK221" s="22" t="s">
        <v>22</v>
      </c>
      <c r="BL221" s="89"/>
      <c r="BM221" s="22" t="s">
        <v>22</v>
      </c>
      <c r="BN221" s="22"/>
      <c r="BO221" s="89"/>
      <c r="BP221" s="22"/>
      <c r="BQ221" s="22" t="s">
        <v>22</v>
      </c>
      <c r="BR221" s="89"/>
      <c r="BS221" s="22" t="s">
        <v>22</v>
      </c>
      <c r="BT221" s="22"/>
      <c r="BU221" s="89"/>
      <c r="BV221" s="22"/>
      <c r="BW221" s="22" t="s">
        <v>22</v>
      </c>
      <c r="BX221" s="89"/>
      <c r="BY221" s="22" t="s">
        <v>22</v>
      </c>
    </row>
    <row r="222" spans="2:77" ht="12.75" x14ac:dyDescent="0.25">
      <c r="B222" s="88" t="str">
        <f>IF(T_SDLog[[#This Row],[BY2]]="UNDER REVIEW",$B$6-T_SDLog[[#This Row],[27]],"---")</f>
        <v>---</v>
      </c>
      <c r="C222" s="88" t="s">
        <v>655</v>
      </c>
      <c r="D222" s="88" t="s">
        <v>245</v>
      </c>
      <c r="E222" s="88" t="s">
        <v>246</v>
      </c>
      <c r="F222" s="88" t="s">
        <v>161</v>
      </c>
      <c r="G222" s="88" t="s">
        <v>644</v>
      </c>
      <c r="H222" s="88">
        <v>1397</v>
      </c>
      <c r="I222" s="94" t="s">
        <v>172</v>
      </c>
      <c r="J222" s="98" t="s">
        <v>163</v>
      </c>
      <c r="K222" s="88" t="s">
        <v>168</v>
      </c>
      <c r="L222" s="143" t="s">
        <v>249</v>
      </c>
      <c r="M222" s="88" t="s">
        <v>703</v>
      </c>
      <c r="N222" s="100" t="s">
        <v>238</v>
      </c>
      <c r="O222" s="88" t="s">
        <v>517</v>
      </c>
      <c r="P222" s="87" t="str">
        <f>CONCATENATE(T_SDLog[[#This Row],[PGN]],"-",T_SDLog[[#This Row],[CN]],"-",T_SDLog[[#This Row],[DIC]],"-",T_SDLog[[#This Row],[LR]],"-",T_SDLog[[#This Row],[SSA]],"-",T_SDLog[[#This Row],[SQN]])</f>
        <v>MTC-23A25-Y300-L000-1397-00001</v>
      </c>
      <c r="Q222" s="140" t="s">
        <v>518</v>
      </c>
      <c r="R222" s="227"/>
      <c r="S222" s="88"/>
      <c r="T222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14</v>
      </c>
      <c r="U222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2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2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2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SDS-23A25-Y300-0005-00</v>
      </c>
      <c r="Y22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22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45867</v>
      </c>
      <c r="AA22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SDS-23A25-Y000-0119-00</v>
      </c>
      <c r="AB22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3</v>
      </c>
      <c r="AC22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22" s="22" t="s">
        <v>741</v>
      </c>
      <c r="AE222" s="97">
        <v>45853</v>
      </c>
      <c r="AF222" s="88" t="s">
        <v>827</v>
      </c>
      <c r="AG222" s="22" t="s">
        <v>700</v>
      </c>
      <c r="AH222" s="89">
        <v>45867</v>
      </c>
      <c r="AI222" s="22" t="s">
        <v>700</v>
      </c>
      <c r="AJ222" s="22"/>
      <c r="AK222" s="89"/>
      <c r="AL222" s="22"/>
      <c r="AM222" s="22" t="s">
        <v>22</v>
      </c>
      <c r="AN222" s="89"/>
      <c r="AO222" s="22" t="s">
        <v>22</v>
      </c>
      <c r="AP222" s="22"/>
      <c r="AQ222" s="89"/>
      <c r="AR222" s="22"/>
      <c r="AS222" s="22" t="s">
        <v>22</v>
      </c>
      <c r="AT222" s="89"/>
      <c r="AU222" s="22" t="s">
        <v>22</v>
      </c>
      <c r="AV222" s="93"/>
      <c r="AW222" s="89"/>
      <c r="AX222" s="22"/>
      <c r="AY222" s="22" t="s">
        <v>22</v>
      </c>
      <c r="AZ222" s="89"/>
      <c r="BA222" s="22" t="s">
        <v>22</v>
      </c>
      <c r="BB222" s="93"/>
      <c r="BC222" s="89"/>
      <c r="BD222" s="22"/>
      <c r="BE222" s="22" t="s">
        <v>22</v>
      </c>
      <c r="BF222" s="89"/>
      <c r="BG222" s="22" t="s">
        <v>22</v>
      </c>
      <c r="BH222" s="93"/>
      <c r="BI222" s="89"/>
      <c r="BJ222" s="22"/>
      <c r="BK222" s="22" t="s">
        <v>22</v>
      </c>
      <c r="BL222" s="89"/>
      <c r="BM222" s="22" t="s">
        <v>22</v>
      </c>
      <c r="BN222" s="22"/>
      <c r="BO222" s="89"/>
      <c r="BP222" s="22"/>
      <c r="BQ222" s="22" t="s">
        <v>22</v>
      </c>
      <c r="BR222" s="89"/>
      <c r="BS222" s="22" t="s">
        <v>22</v>
      </c>
      <c r="BT222" s="22"/>
      <c r="BU222" s="89"/>
      <c r="BV222" s="22"/>
      <c r="BW222" s="22" t="s">
        <v>22</v>
      </c>
      <c r="BX222" s="89"/>
      <c r="BY222" s="22" t="s">
        <v>22</v>
      </c>
    </row>
    <row r="223" spans="2:77" ht="12.75" x14ac:dyDescent="0.25">
      <c r="B223" s="88" t="str">
        <f>IF(T_SDLog[[#This Row],[BY2]]="UNDER REVIEW",$B$6-T_SDLog[[#This Row],[27]],"---")</f>
        <v>---</v>
      </c>
      <c r="C223" s="88" t="s">
        <v>655</v>
      </c>
      <c r="D223" s="88" t="s">
        <v>245</v>
      </c>
      <c r="E223" s="88" t="s">
        <v>246</v>
      </c>
      <c r="F223" s="88" t="s">
        <v>251</v>
      </c>
      <c r="G223" s="88" t="s">
        <v>644</v>
      </c>
      <c r="H223" s="88">
        <v>1397</v>
      </c>
      <c r="I223" s="94" t="s">
        <v>172</v>
      </c>
      <c r="J223" s="98" t="s">
        <v>163</v>
      </c>
      <c r="K223" s="88" t="s">
        <v>168</v>
      </c>
      <c r="L223" s="143" t="s">
        <v>249</v>
      </c>
      <c r="M223" s="88" t="s">
        <v>703</v>
      </c>
      <c r="N223" s="100" t="s">
        <v>239</v>
      </c>
      <c r="O223" s="88" t="s">
        <v>517</v>
      </c>
      <c r="P223" s="87" t="str">
        <f>CONCATENATE(T_SDLog[[#This Row],[PGN]],"-",T_SDLog[[#This Row],[CN]],"-",T_SDLog[[#This Row],[DIC]],"-",T_SDLog[[#This Row],[LR]],"-",T_SDLog[[#This Row],[SSA]],"-",T_SDLog[[#This Row],[SQN]])</f>
        <v>MTC-23A25-Y307-L000-1397-00001</v>
      </c>
      <c r="Q223" s="140" t="s">
        <v>519</v>
      </c>
      <c r="R223" s="227"/>
      <c r="S223" s="88"/>
      <c r="T22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21</v>
      </c>
      <c r="U22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2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2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2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SDS-23A25-Y300-0012-00</v>
      </c>
      <c r="Y22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2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2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2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2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23" s="22" t="s">
        <v>759</v>
      </c>
      <c r="AE223" s="97">
        <v>45853</v>
      </c>
      <c r="AF223" s="88"/>
      <c r="AG223" s="22" t="s">
        <v>22</v>
      </c>
      <c r="AH223" s="89"/>
      <c r="AI223" s="22" t="s">
        <v>22</v>
      </c>
      <c r="AJ223" s="22"/>
      <c r="AK223" s="89"/>
      <c r="AL223" s="22"/>
      <c r="AM223" s="22" t="s">
        <v>22</v>
      </c>
      <c r="AN223" s="89"/>
      <c r="AO223" s="22" t="s">
        <v>22</v>
      </c>
      <c r="AP223" s="22"/>
      <c r="AQ223" s="89"/>
      <c r="AR223" s="22"/>
      <c r="AS223" s="22" t="s">
        <v>22</v>
      </c>
      <c r="AT223" s="89"/>
      <c r="AU223" s="22" t="s">
        <v>22</v>
      </c>
      <c r="AV223" s="93"/>
      <c r="AW223" s="89"/>
      <c r="AX223" s="22"/>
      <c r="AY223" s="22" t="s">
        <v>22</v>
      </c>
      <c r="AZ223" s="89"/>
      <c r="BA223" s="22" t="s">
        <v>22</v>
      </c>
      <c r="BB223" s="93"/>
      <c r="BC223" s="89"/>
      <c r="BD223" s="22"/>
      <c r="BE223" s="22" t="s">
        <v>22</v>
      </c>
      <c r="BF223" s="89"/>
      <c r="BG223" s="22" t="s">
        <v>22</v>
      </c>
      <c r="BH223" s="93"/>
      <c r="BI223" s="89"/>
      <c r="BJ223" s="22"/>
      <c r="BK223" s="22" t="s">
        <v>22</v>
      </c>
      <c r="BL223" s="89"/>
      <c r="BM223" s="22" t="s">
        <v>22</v>
      </c>
      <c r="BN223" s="22"/>
      <c r="BO223" s="89"/>
      <c r="BP223" s="22"/>
      <c r="BQ223" s="22" t="s">
        <v>22</v>
      </c>
      <c r="BR223" s="89"/>
      <c r="BS223" s="22" t="s">
        <v>22</v>
      </c>
      <c r="BT223" s="22"/>
      <c r="BU223" s="89"/>
      <c r="BV223" s="22"/>
      <c r="BW223" s="22" t="s">
        <v>22</v>
      </c>
      <c r="BX223" s="89"/>
      <c r="BY223" s="22" t="s">
        <v>22</v>
      </c>
    </row>
    <row r="224" spans="2:77" ht="12.75" x14ac:dyDescent="0.25">
      <c r="B224" s="88" t="str">
        <f>IF(T_SDLog[[#This Row],[BY2]]="UNDER REVIEW",$B$6-T_SDLog[[#This Row],[27]],"---")</f>
        <v>---</v>
      </c>
      <c r="C224" s="88" t="s">
        <v>655</v>
      </c>
      <c r="D224" s="88" t="s">
        <v>245</v>
      </c>
      <c r="E224" s="88" t="s">
        <v>246</v>
      </c>
      <c r="F224" s="88" t="s">
        <v>253</v>
      </c>
      <c r="G224" s="88" t="s">
        <v>644</v>
      </c>
      <c r="H224" s="88">
        <v>1397</v>
      </c>
      <c r="I224" s="94" t="s">
        <v>172</v>
      </c>
      <c r="J224" s="98" t="s">
        <v>163</v>
      </c>
      <c r="K224" s="88" t="s">
        <v>168</v>
      </c>
      <c r="L224" s="143" t="s">
        <v>249</v>
      </c>
      <c r="M224" s="88" t="s">
        <v>703</v>
      </c>
      <c r="N224" s="100" t="s">
        <v>241</v>
      </c>
      <c r="O224" s="88" t="s">
        <v>517</v>
      </c>
      <c r="P224" s="87" t="str">
        <f>CONCATENATE(T_SDLog[[#This Row],[PGN]],"-",T_SDLog[[#This Row],[CN]],"-",T_SDLog[[#This Row],[DIC]],"-",T_SDLog[[#This Row],[LR]],"-",T_SDLog[[#This Row],[SSA]],"-",T_SDLog[[#This Row],[SQN]])</f>
        <v>MTC-23A25-Y211-L000-1397-00001</v>
      </c>
      <c r="Q224" s="140" t="s">
        <v>520</v>
      </c>
      <c r="R224" s="227">
        <v>45883</v>
      </c>
      <c r="S224" s="88"/>
      <c r="T22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22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2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2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22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SDS-23A25-Y000-0104-01</v>
      </c>
      <c r="Y22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24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22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SDS-23A25-Y000-0104-00</v>
      </c>
      <c r="AB22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2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24" s="22" t="s">
        <v>744</v>
      </c>
      <c r="AE224" s="97">
        <v>45853</v>
      </c>
      <c r="AF224" s="88" t="s">
        <v>802</v>
      </c>
      <c r="AG224" s="22" t="s">
        <v>700</v>
      </c>
      <c r="AH224" s="89">
        <v>45861</v>
      </c>
      <c r="AI224" s="22" t="s">
        <v>700</v>
      </c>
      <c r="AJ224" s="88" t="s">
        <v>829</v>
      </c>
      <c r="AK224" s="89">
        <v>45868</v>
      </c>
      <c r="AL224" s="22"/>
      <c r="AM224" s="22" t="s">
        <v>22</v>
      </c>
      <c r="AN224" s="89"/>
      <c r="AO224" s="22" t="s">
        <v>22</v>
      </c>
      <c r="AP224" s="22"/>
      <c r="AQ224" s="89"/>
      <c r="AR224" s="22"/>
      <c r="AS224" s="22" t="s">
        <v>22</v>
      </c>
      <c r="AT224" s="89"/>
      <c r="AU224" s="22" t="s">
        <v>22</v>
      </c>
      <c r="AV224" s="93"/>
      <c r="AW224" s="89"/>
      <c r="AX224" s="22"/>
      <c r="AY224" s="22" t="s">
        <v>22</v>
      </c>
      <c r="AZ224" s="89"/>
      <c r="BA224" s="22" t="s">
        <v>22</v>
      </c>
      <c r="BB224" s="93"/>
      <c r="BC224" s="89"/>
      <c r="BD224" s="22"/>
      <c r="BE224" s="22" t="s">
        <v>22</v>
      </c>
      <c r="BF224" s="89"/>
      <c r="BG224" s="22" t="s">
        <v>22</v>
      </c>
      <c r="BH224" s="93"/>
      <c r="BI224" s="89"/>
      <c r="BJ224" s="22"/>
      <c r="BK224" s="22" t="s">
        <v>22</v>
      </c>
      <c r="BL224" s="89"/>
      <c r="BM224" s="22" t="s">
        <v>22</v>
      </c>
      <c r="BN224" s="22"/>
      <c r="BO224" s="89"/>
      <c r="BP224" s="22"/>
      <c r="BQ224" s="22" t="s">
        <v>22</v>
      </c>
      <c r="BR224" s="89"/>
      <c r="BS224" s="22" t="s">
        <v>22</v>
      </c>
      <c r="BT224" s="22"/>
      <c r="BU224" s="89"/>
      <c r="BV224" s="22"/>
      <c r="BW224" s="22" t="s">
        <v>22</v>
      </c>
      <c r="BX224" s="89"/>
      <c r="BY224" s="22" t="s">
        <v>22</v>
      </c>
    </row>
    <row r="225" spans="2:77" ht="12.75" x14ac:dyDescent="0.25">
      <c r="B225" s="88" t="str">
        <f>IF(T_SDLog[[#This Row],[BY2]]="UNDER REVIEW",$B$6-T_SDLog[[#This Row],[27]],"---")</f>
        <v>---</v>
      </c>
      <c r="C225" s="88" t="s">
        <v>655</v>
      </c>
      <c r="D225" s="88" t="s">
        <v>245</v>
      </c>
      <c r="E225" s="88" t="s">
        <v>246</v>
      </c>
      <c r="F225" s="88" t="s">
        <v>252</v>
      </c>
      <c r="G225" s="88" t="s">
        <v>644</v>
      </c>
      <c r="H225" s="88">
        <v>1397</v>
      </c>
      <c r="I225" s="94" t="s">
        <v>172</v>
      </c>
      <c r="J225" s="98" t="s">
        <v>163</v>
      </c>
      <c r="K225" s="88" t="s">
        <v>168</v>
      </c>
      <c r="L225" s="143" t="s">
        <v>249</v>
      </c>
      <c r="M225" s="88" t="s">
        <v>703</v>
      </c>
      <c r="N225" s="100" t="s">
        <v>240</v>
      </c>
      <c r="O225" s="88" t="s">
        <v>517</v>
      </c>
      <c r="P225" s="87" t="str">
        <f>CONCATENATE(T_SDLog[[#This Row],[PGN]],"-",T_SDLog[[#This Row],[CN]],"-",T_SDLog[[#This Row],[DIC]],"-",T_SDLog[[#This Row],[LR]],"-",T_SDLog[[#This Row],[SSA]],"-",T_SDLog[[#This Row],[SQN]])</f>
        <v>MTC-23A25-Y204-L000-1397-00001</v>
      </c>
      <c r="Q225" s="140" t="s">
        <v>521</v>
      </c>
      <c r="R225" s="227"/>
      <c r="S225" s="88"/>
      <c r="T22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6</v>
      </c>
      <c r="U22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2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2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45868</v>
      </c>
      <c r="X22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SDS-23A25-Y000-0104-01</v>
      </c>
      <c r="Y22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25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22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SDS-23A25-Y000-0104-00</v>
      </c>
      <c r="AB22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2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25" s="22" t="s">
        <v>744</v>
      </c>
      <c r="AE225" s="97">
        <v>45853</v>
      </c>
      <c r="AF225" s="88" t="s">
        <v>802</v>
      </c>
      <c r="AG225" s="22" t="s">
        <v>700</v>
      </c>
      <c r="AH225" s="89">
        <v>45861</v>
      </c>
      <c r="AI225" s="22" t="s">
        <v>700</v>
      </c>
      <c r="AJ225" s="88" t="s">
        <v>829</v>
      </c>
      <c r="AK225" s="89">
        <v>45868</v>
      </c>
      <c r="AL225" s="22"/>
      <c r="AM225" s="22" t="s">
        <v>22</v>
      </c>
      <c r="AN225" s="89"/>
      <c r="AO225" s="22" t="s">
        <v>22</v>
      </c>
      <c r="AP225" s="22"/>
      <c r="AQ225" s="89"/>
      <c r="AR225" s="22"/>
      <c r="AS225" s="22" t="s">
        <v>22</v>
      </c>
      <c r="AT225" s="89"/>
      <c r="AU225" s="22" t="s">
        <v>22</v>
      </c>
      <c r="AV225" s="93"/>
      <c r="AW225" s="89"/>
      <c r="AX225" s="22"/>
      <c r="AY225" s="22" t="s">
        <v>22</v>
      </c>
      <c r="AZ225" s="89"/>
      <c r="BA225" s="22" t="s">
        <v>22</v>
      </c>
      <c r="BB225" s="93"/>
      <c r="BC225" s="89"/>
      <c r="BD225" s="22"/>
      <c r="BE225" s="22" t="s">
        <v>22</v>
      </c>
      <c r="BF225" s="89"/>
      <c r="BG225" s="22" t="s">
        <v>22</v>
      </c>
      <c r="BH225" s="93"/>
      <c r="BI225" s="89"/>
      <c r="BJ225" s="22"/>
      <c r="BK225" s="22" t="s">
        <v>22</v>
      </c>
      <c r="BL225" s="89"/>
      <c r="BM225" s="22" t="s">
        <v>22</v>
      </c>
      <c r="BN225" s="22"/>
      <c r="BO225" s="89"/>
      <c r="BP225" s="22"/>
      <c r="BQ225" s="22" t="s">
        <v>22</v>
      </c>
      <c r="BR225" s="89"/>
      <c r="BS225" s="22" t="s">
        <v>22</v>
      </c>
      <c r="BT225" s="22"/>
      <c r="BU225" s="89"/>
      <c r="BV225" s="22"/>
      <c r="BW225" s="22" t="s">
        <v>22</v>
      </c>
      <c r="BX225" s="89"/>
      <c r="BY225" s="22" t="s">
        <v>22</v>
      </c>
    </row>
    <row r="226" spans="2:77" ht="12.75" x14ac:dyDescent="0.25">
      <c r="B226" s="88" t="str">
        <f>IF(T_SDLog[[#This Row],[BY2]]="UNDER REVIEW",$B$6-T_SDLog[[#This Row],[27]],"---")</f>
        <v>---</v>
      </c>
      <c r="C226" s="88" t="s">
        <v>656</v>
      </c>
      <c r="D226" s="88" t="s">
        <v>245</v>
      </c>
      <c r="E226" s="88" t="s">
        <v>246</v>
      </c>
      <c r="F226" s="88" t="s">
        <v>160</v>
      </c>
      <c r="G226" s="88" t="s">
        <v>644</v>
      </c>
      <c r="H226" s="88">
        <v>1401</v>
      </c>
      <c r="I226" s="94" t="s">
        <v>172</v>
      </c>
      <c r="J226" s="98" t="s">
        <v>163</v>
      </c>
      <c r="K226" s="88" t="s">
        <v>168</v>
      </c>
      <c r="L226" s="143" t="s">
        <v>249</v>
      </c>
      <c r="M226" s="88" t="s">
        <v>234</v>
      </c>
      <c r="N226" s="100" t="s">
        <v>153</v>
      </c>
      <c r="O226" s="88" t="s">
        <v>522</v>
      </c>
      <c r="P226" s="87" t="str">
        <f>CONCATENATE(T_SDLog[[#This Row],[PGN]],"-",T_SDLog[[#This Row],[CN]],"-",T_SDLog[[#This Row],[DIC]],"-",T_SDLog[[#This Row],[LR]],"-",T_SDLog[[#This Row],[SSA]],"-",T_SDLog[[#This Row],[SQN]])</f>
        <v>MTC-23A25-Y100-L000-1401-00001</v>
      </c>
      <c r="Q226" s="140" t="s">
        <v>591</v>
      </c>
      <c r="R226" s="227"/>
      <c r="S226" s="88"/>
      <c r="T22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26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2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2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2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2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2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2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2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2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26" s="22" t="s">
        <v>730</v>
      </c>
      <c r="AE226" s="97">
        <v>45842</v>
      </c>
      <c r="AF226" s="88"/>
      <c r="AG226" s="22" t="s">
        <v>22</v>
      </c>
      <c r="AH226" s="89"/>
      <c r="AI226" s="22" t="s">
        <v>22</v>
      </c>
      <c r="AJ226" s="22"/>
      <c r="AK226" s="89"/>
      <c r="AL226" s="22"/>
      <c r="AM226" s="22" t="s">
        <v>22</v>
      </c>
      <c r="AN226" s="89"/>
      <c r="AO226" s="22" t="s">
        <v>22</v>
      </c>
      <c r="AP226" s="22"/>
      <c r="AQ226" s="89"/>
      <c r="AR226" s="22"/>
      <c r="AS226" s="22" t="s">
        <v>22</v>
      </c>
      <c r="AT226" s="89"/>
      <c r="AU226" s="22" t="s">
        <v>22</v>
      </c>
      <c r="AV226" s="93"/>
      <c r="AW226" s="89"/>
      <c r="AX226" s="22"/>
      <c r="AY226" s="22" t="s">
        <v>22</v>
      </c>
      <c r="AZ226" s="89"/>
      <c r="BA226" s="22" t="s">
        <v>22</v>
      </c>
      <c r="BB226" s="93"/>
      <c r="BC226" s="89"/>
      <c r="BD226" s="22"/>
      <c r="BE226" s="22" t="s">
        <v>22</v>
      </c>
      <c r="BF226" s="89"/>
      <c r="BG226" s="22" t="s">
        <v>22</v>
      </c>
      <c r="BH226" s="93"/>
      <c r="BI226" s="89"/>
      <c r="BJ226" s="22"/>
      <c r="BK226" s="22" t="s">
        <v>22</v>
      </c>
      <c r="BL226" s="89"/>
      <c r="BM226" s="22" t="s">
        <v>22</v>
      </c>
      <c r="BN226" s="22"/>
      <c r="BO226" s="89"/>
      <c r="BP226" s="22"/>
      <c r="BQ226" s="22" t="s">
        <v>22</v>
      </c>
      <c r="BR226" s="89"/>
      <c r="BS226" s="22" t="s">
        <v>22</v>
      </c>
      <c r="BT226" s="22"/>
      <c r="BU226" s="89"/>
      <c r="BV226" s="22"/>
      <c r="BW226" s="22" t="s">
        <v>22</v>
      </c>
      <c r="BX226" s="89"/>
      <c r="BY226" s="22" t="s">
        <v>22</v>
      </c>
    </row>
    <row r="227" spans="2:77" ht="12.75" x14ac:dyDescent="0.25">
      <c r="B227" s="88" t="str">
        <f>IF(T_SDLog[[#This Row],[BY2]]="UNDER REVIEW",$B$6-T_SDLog[[#This Row],[27]],"---")</f>
        <v>---</v>
      </c>
      <c r="C227" s="88" t="s">
        <v>656</v>
      </c>
      <c r="D227" s="88" t="s">
        <v>245</v>
      </c>
      <c r="E227" s="88" t="s">
        <v>246</v>
      </c>
      <c r="F227" s="88" t="s">
        <v>161</v>
      </c>
      <c r="G227" s="88" t="s">
        <v>644</v>
      </c>
      <c r="H227" s="88">
        <v>1401</v>
      </c>
      <c r="I227" s="94" t="s">
        <v>172</v>
      </c>
      <c r="J227" s="98" t="s">
        <v>163</v>
      </c>
      <c r="K227" s="88" t="s">
        <v>168</v>
      </c>
      <c r="L227" s="143" t="s">
        <v>249</v>
      </c>
      <c r="M227" s="88" t="s">
        <v>703</v>
      </c>
      <c r="N227" s="100" t="s">
        <v>238</v>
      </c>
      <c r="O227" s="88" t="s">
        <v>522</v>
      </c>
      <c r="P227" s="87" t="str">
        <f>CONCATENATE(T_SDLog[[#This Row],[PGN]],"-",T_SDLog[[#This Row],[CN]],"-",T_SDLog[[#This Row],[DIC]],"-",T_SDLog[[#This Row],[LR]],"-",T_SDLog[[#This Row],[SSA]],"-",T_SDLog[[#This Row],[SQN]])</f>
        <v>MTC-23A25-Y300-L000-1401-00001</v>
      </c>
      <c r="Q227" s="140" t="s">
        <v>523</v>
      </c>
      <c r="R227" s="227"/>
      <c r="S227" s="88"/>
      <c r="T22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21</v>
      </c>
      <c r="U22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2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2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2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SDS-23A25-Y300-0006-00</v>
      </c>
      <c r="Y22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2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2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2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2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27" s="22" t="s">
        <v>742</v>
      </c>
      <c r="AE227" s="97">
        <v>45853</v>
      </c>
      <c r="AF227" s="88"/>
      <c r="AG227" s="22" t="s">
        <v>22</v>
      </c>
      <c r="AH227" s="89"/>
      <c r="AI227" s="22" t="s">
        <v>22</v>
      </c>
      <c r="AJ227" s="22"/>
      <c r="AK227" s="89"/>
      <c r="AL227" s="22"/>
      <c r="AM227" s="22" t="s">
        <v>22</v>
      </c>
      <c r="AN227" s="89"/>
      <c r="AO227" s="22" t="s">
        <v>22</v>
      </c>
      <c r="AP227" s="22"/>
      <c r="AQ227" s="89"/>
      <c r="AR227" s="22"/>
      <c r="AS227" s="22" t="s">
        <v>22</v>
      </c>
      <c r="AT227" s="89"/>
      <c r="AU227" s="22" t="s">
        <v>22</v>
      </c>
      <c r="AV227" s="93"/>
      <c r="AW227" s="89"/>
      <c r="AX227" s="22"/>
      <c r="AY227" s="22" t="s">
        <v>22</v>
      </c>
      <c r="AZ227" s="89"/>
      <c r="BA227" s="22" t="s">
        <v>22</v>
      </c>
      <c r="BB227" s="93"/>
      <c r="BC227" s="89"/>
      <c r="BD227" s="22"/>
      <c r="BE227" s="22" t="s">
        <v>22</v>
      </c>
      <c r="BF227" s="89"/>
      <c r="BG227" s="22" t="s">
        <v>22</v>
      </c>
      <c r="BH227" s="93"/>
      <c r="BI227" s="89"/>
      <c r="BJ227" s="22"/>
      <c r="BK227" s="22" t="s">
        <v>22</v>
      </c>
      <c r="BL227" s="89"/>
      <c r="BM227" s="22" t="s">
        <v>22</v>
      </c>
      <c r="BN227" s="22"/>
      <c r="BO227" s="89"/>
      <c r="BP227" s="22"/>
      <c r="BQ227" s="22" t="s">
        <v>22</v>
      </c>
      <c r="BR227" s="89"/>
      <c r="BS227" s="22" t="s">
        <v>22</v>
      </c>
      <c r="BT227" s="22"/>
      <c r="BU227" s="89"/>
      <c r="BV227" s="22"/>
      <c r="BW227" s="22" t="s">
        <v>22</v>
      </c>
      <c r="BX227" s="89"/>
      <c r="BY227" s="22" t="s">
        <v>22</v>
      </c>
    </row>
    <row r="228" spans="2:77" ht="12.75" x14ac:dyDescent="0.25">
      <c r="B228" s="88" t="str">
        <f>IF(T_SDLog[[#This Row],[BY2]]="UNDER REVIEW",$B$6-T_SDLog[[#This Row],[27]],"---")</f>
        <v>---</v>
      </c>
      <c r="C228" s="88" t="s">
        <v>656</v>
      </c>
      <c r="D228" s="88" t="s">
        <v>245</v>
      </c>
      <c r="E228" s="88" t="s">
        <v>246</v>
      </c>
      <c r="F228" s="216" t="s">
        <v>250</v>
      </c>
      <c r="G228" s="88" t="s">
        <v>644</v>
      </c>
      <c r="H228" s="88">
        <v>1401</v>
      </c>
      <c r="I228" s="94" t="s">
        <v>172</v>
      </c>
      <c r="J228" s="98" t="s">
        <v>163</v>
      </c>
      <c r="K228" s="88" t="s">
        <v>168</v>
      </c>
      <c r="L228" s="143" t="s">
        <v>249</v>
      </c>
      <c r="M228" s="216" t="s">
        <v>234</v>
      </c>
      <c r="N228" s="217" t="s">
        <v>237</v>
      </c>
      <c r="O228" s="88" t="s">
        <v>522</v>
      </c>
      <c r="P228" s="87" t="str">
        <f>CONCATENATE(T_SDLog[[#This Row],[PGN]],"-",T_SDLog[[#This Row],[CN]],"-",T_SDLog[[#This Row],[DIC]],"-",T_SDLog[[#This Row],[LR]],"-",T_SDLog[[#This Row],[SSA]],"-",T_SDLog[[#This Row],[SQN]])</f>
        <v>MTC-23A25-Y108-L000-1401-00001</v>
      </c>
      <c r="Q228" s="219" t="s">
        <v>715</v>
      </c>
      <c r="R228" s="227"/>
      <c r="S228" s="218"/>
      <c r="T22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22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2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2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22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SDS-23A25-Y100-0128-01</v>
      </c>
      <c r="Y22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28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22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SDS-23A25-Y100-0128-00</v>
      </c>
      <c r="AB22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2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28" s="22" t="s">
        <v>732</v>
      </c>
      <c r="AE228" s="97">
        <v>45853</v>
      </c>
      <c r="AF228" s="88" t="s">
        <v>799</v>
      </c>
      <c r="AG228" s="22" t="s">
        <v>700</v>
      </c>
      <c r="AH228" s="89">
        <v>45860</v>
      </c>
      <c r="AI228" s="22" t="s">
        <v>700</v>
      </c>
      <c r="AJ228" s="88" t="s">
        <v>841</v>
      </c>
      <c r="AK228" s="89">
        <v>45869</v>
      </c>
      <c r="AL228" s="22"/>
      <c r="AM228" s="22" t="s">
        <v>22</v>
      </c>
      <c r="AN228" s="89"/>
      <c r="AO228" s="22" t="s">
        <v>22</v>
      </c>
      <c r="AP228" s="22"/>
      <c r="AQ228" s="89"/>
      <c r="AR228" s="22"/>
      <c r="AS228" s="22" t="s">
        <v>22</v>
      </c>
      <c r="AT228" s="89"/>
      <c r="AU228" s="22" t="s">
        <v>22</v>
      </c>
      <c r="AV228" s="93"/>
      <c r="AW228" s="89"/>
      <c r="AX228" s="22"/>
      <c r="AY228" s="22" t="s">
        <v>22</v>
      </c>
      <c r="AZ228" s="89"/>
      <c r="BA228" s="22" t="s">
        <v>22</v>
      </c>
      <c r="BB228" s="93"/>
      <c r="BC228" s="89"/>
      <c r="BD228" s="22"/>
      <c r="BE228" s="22" t="s">
        <v>22</v>
      </c>
      <c r="BF228" s="89"/>
      <c r="BG228" s="22" t="s">
        <v>22</v>
      </c>
      <c r="BH228" s="93"/>
      <c r="BI228" s="89"/>
      <c r="BJ228" s="22"/>
      <c r="BK228" s="22" t="s">
        <v>22</v>
      </c>
      <c r="BL228" s="89"/>
      <c r="BM228" s="22" t="s">
        <v>22</v>
      </c>
      <c r="BN228" s="22"/>
      <c r="BO228" s="89"/>
      <c r="BP228" s="22"/>
      <c r="BQ228" s="22" t="s">
        <v>22</v>
      </c>
      <c r="BR228" s="89"/>
      <c r="BS228" s="22" t="s">
        <v>22</v>
      </c>
      <c r="BT228" s="22"/>
      <c r="BU228" s="89"/>
      <c r="BV228" s="22"/>
      <c r="BW228" s="22" t="s">
        <v>22</v>
      </c>
      <c r="BX228" s="89"/>
      <c r="BY228" s="22" t="s">
        <v>22</v>
      </c>
    </row>
    <row r="229" spans="2:77" ht="12.75" x14ac:dyDescent="0.25">
      <c r="B229" s="88" t="str">
        <f>IF(T_SDLog[[#This Row],[BY2]]="UNDER REVIEW",$B$6-T_SDLog[[#This Row],[27]],"---")</f>
        <v>---</v>
      </c>
      <c r="C229" s="88" t="s">
        <v>656</v>
      </c>
      <c r="D229" s="88" t="s">
        <v>245</v>
      </c>
      <c r="E229" s="88" t="s">
        <v>246</v>
      </c>
      <c r="F229" s="216" t="s">
        <v>251</v>
      </c>
      <c r="G229" s="88" t="s">
        <v>644</v>
      </c>
      <c r="H229" s="88">
        <v>1401</v>
      </c>
      <c r="I229" s="94" t="s">
        <v>172</v>
      </c>
      <c r="J229" s="98" t="s">
        <v>163</v>
      </c>
      <c r="K229" s="88" t="s">
        <v>168</v>
      </c>
      <c r="L229" s="143" t="s">
        <v>249</v>
      </c>
      <c r="M229" s="88" t="s">
        <v>703</v>
      </c>
      <c r="N229" s="217" t="s">
        <v>239</v>
      </c>
      <c r="O229" s="88" t="s">
        <v>522</v>
      </c>
      <c r="P229" s="87" t="str">
        <f>CONCATENATE(T_SDLog[[#This Row],[PGN]],"-",T_SDLog[[#This Row],[CN]],"-",T_SDLog[[#This Row],[DIC]],"-",T_SDLog[[#This Row],[LR]],"-",T_SDLog[[#This Row],[SSA]],"-",T_SDLog[[#This Row],[SQN]])</f>
        <v>MTC-23A25-Y307-L000-1401-00001</v>
      </c>
      <c r="Q229" s="219" t="s">
        <v>716</v>
      </c>
      <c r="R229" s="227"/>
      <c r="S229" s="218"/>
      <c r="T22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21</v>
      </c>
      <c r="U22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2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2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2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SDS-23A25-Y300-0013-00</v>
      </c>
      <c r="Y22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2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2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2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2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29" s="22" t="s">
        <v>766</v>
      </c>
      <c r="AE229" s="97">
        <v>45853</v>
      </c>
      <c r="AF229" s="220"/>
      <c r="AG229" s="22" t="s">
        <v>22</v>
      </c>
      <c r="AH229" s="89"/>
      <c r="AI229" s="22" t="s">
        <v>22</v>
      </c>
      <c r="AJ229" s="22"/>
      <c r="AK229" s="89"/>
      <c r="AL229" s="22"/>
      <c r="AM229" s="22" t="s">
        <v>22</v>
      </c>
      <c r="AN229" s="89"/>
      <c r="AO229" s="22" t="s">
        <v>22</v>
      </c>
      <c r="AP229" s="22"/>
      <c r="AQ229" s="89"/>
      <c r="AR229" s="22"/>
      <c r="AS229" s="22" t="s">
        <v>22</v>
      </c>
      <c r="AT229" s="89"/>
      <c r="AU229" s="22" t="s">
        <v>22</v>
      </c>
      <c r="AV229" s="93"/>
      <c r="AW229" s="89"/>
      <c r="AX229" s="22"/>
      <c r="AY229" s="22" t="s">
        <v>22</v>
      </c>
      <c r="AZ229" s="89"/>
      <c r="BA229" s="22" t="s">
        <v>22</v>
      </c>
      <c r="BB229" s="93"/>
      <c r="BC229" s="89"/>
      <c r="BD229" s="22"/>
      <c r="BE229" s="22" t="s">
        <v>22</v>
      </c>
      <c r="BF229" s="89"/>
      <c r="BG229" s="22" t="s">
        <v>22</v>
      </c>
      <c r="BH229" s="93"/>
      <c r="BI229" s="89"/>
      <c r="BJ229" s="22"/>
      <c r="BK229" s="22" t="s">
        <v>22</v>
      </c>
      <c r="BL229" s="89"/>
      <c r="BM229" s="22" t="s">
        <v>22</v>
      </c>
      <c r="BN229" s="22"/>
      <c r="BO229" s="89"/>
      <c r="BP229" s="22"/>
      <c r="BQ229" s="22" t="s">
        <v>22</v>
      </c>
      <c r="BR229" s="89"/>
      <c r="BS229" s="22" t="s">
        <v>22</v>
      </c>
      <c r="BT229" s="22"/>
      <c r="BU229" s="89"/>
      <c r="BV229" s="22"/>
      <c r="BW229" s="22" t="s">
        <v>22</v>
      </c>
      <c r="BX229" s="89"/>
      <c r="BY229" s="22" t="s">
        <v>22</v>
      </c>
    </row>
    <row r="230" spans="2:77" ht="12.75" x14ac:dyDescent="0.25">
      <c r="B230" s="88" t="str">
        <f>IF(T_SDLog[[#This Row],[BY2]]="UNDER REVIEW",$B$6-T_SDLog[[#This Row],[27]],"---")</f>
        <v>---</v>
      </c>
      <c r="C230" s="88" t="s">
        <v>657</v>
      </c>
      <c r="D230" s="88" t="s">
        <v>245</v>
      </c>
      <c r="E230" s="88" t="s">
        <v>246</v>
      </c>
      <c r="F230" s="88" t="s">
        <v>160</v>
      </c>
      <c r="G230" s="88" t="s">
        <v>644</v>
      </c>
      <c r="H230" s="88">
        <v>1402</v>
      </c>
      <c r="I230" s="94" t="s">
        <v>172</v>
      </c>
      <c r="J230" s="98" t="s">
        <v>163</v>
      </c>
      <c r="K230" s="88" t="s">
        <v>168</v>
      </c>
      <c r="L230" s="143" t="s">
        <v>249</v>
      </c>
      <c r="M230" s="88" t="s">
        <v>234</v>
      </c>
      <c r="N230" s="100" t="s">
        <v>153</v>
      </c>
      <c r="O230" s="88" t="s">
        <v>524</v>
      </c>
      <c r="P230" s="87" t="str">
        <f>CONCATENATE(T_SDLog[[#This Row],[PGN]],"-",T_SDLog[[#This Row],[CN]],"-",T_SDLog[[#This Row],[DIC]],"-",T_SDLog[[#This Row],[LR]],"-",T_SDLog[[#This Row],[SSA]],"-",T_SDLog[[#This Row],[SQN]])</f>
        <v>MTC-23A25-Y100-L000-1402-00001</v>
      </c>
      <c r="Q230" s="140" t="s">
        <v>592</v>
      </c>
      <c r="R230" s="227"/>
      <c r="S230" s="88"/>
      <c r="T23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30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3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3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3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3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3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3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3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3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30" s="22" t="s">
        <v>730</v>
      </c>
      <c r="AE230" s="97">
        <v>45842</v>
      </c>
      <c r="AF230" s="88"/>
      <c r="AG230" s="22" t="s">
        <v>22</v>
      </c>
      <c r="AH230" s="89"/>
      <c r="AI230" s="22" t="s">
        <v>22</v>
      </c>
      <c r="AJ230" s="22"/>
      <c r="AK230" s="89"/>
      <c r="AL230" s="22"/>
      <c r="AM230" s="22" t="s">
        <v>22</v>
      </c>
      <c r="AN230" s="89"/>
      <c r="AO230" s="22" t="s">
        <v>22</v>
      </c>
      <c r="AP230" s="22"/>
      <c r="AQ230" s="89"/>
      <c r="AR230" s="22"/>
      <c r="AS230" s="22" t="s">
        <v>22</v>
      </c>
      <c r="AT230" s="89"/>
      <c r="AU230" s="22" t="s">
        <v>22</v>
      </c>
      <c r="AV230" s="93"/>
      <c r="AW230" s="89"/>
      <c r="AX230" s="22"/>
      <c r="AY230" s="22" t="s">
        <v>22</v>
      </c>
      <c r="AZ230" s="89"/>
      <c r="BA230" s="22" t="s">
        <v>22</v>
      </c>
      <c r="BB230" s="93"/>
      <c r="BC230" s="89"/>
      <c r="BD230" s="22"/>
      <c r="BE230" s="22" t="s">
        <v>22</v>
      </c>
      <c r="BF230" s="89"/>
      <c r="BG230" s="22" t="s">
        <v>22</v>
      </c>
      <c r="BH230" s="93"/>
      <c r="BI230" s="89"/>
      <c r="BJ230" s="22"/>
      <c r="BK230" s="22" t="s">
        <v>22</v>
      </c>
      <c r="BL230" s="89"/>
      <c r="BM230" s="22" t="s">
        <v>22</v>
      </c>
      <c r="BN230" s="22"/>
      <c r="BO230" s="89"/>
      <c r="BP230" s="22"/>
      <c r="BQ230" s="22" t="s">
        <v>22</v>
      </c>
      <c r="BR230" s="89"/>
      <c r="BS230" s="22" t="s">
        <v>22</v>
      </c>
      <c r="BT230" s="22"/>
      <c r="BU230" s="89"/>
      <c r="BV230" s="22"/>
      <c r="BW230" s="22" t="s">
        <v>22</v>
      </c>
      <c r="BX230" s="89"/>
      <c r="BY230" s="22" t="s">
        <v>22</v>
      </c>
    </row>
    <row r="231" spans="2:77" ht="12.75" x14ac:dyDescent="0.25">
      <c r="B231" s="88" t="str">
        <f>IF(T_SDLog[[#This Row],[BY2]]="UNDER REVIEW",$B$6-T_SDLog[[#This Row],[27]],"---")</f>
        <v>---</v>
      </c>
      <c r="C231" s="88" t="s">
        <v>657</v>
      </c>
      <c r="D231" s="88" t="s">
        <v>245</v>
      </c>
      <c r="E231" s="88" t="s">
        <v>246</v>
      </c>
      <c r="F231" s="88" t="s">
        <v>161</v>
      </c>
      <c r="G231" s="88" t="s">
        <v>644</v>
      </c>
      <c r="H231" s="88">
        <v>1402</v>
      </c>
      <c r="I231" s="94" t="s">
        <v>172</v>
      </c>
      <c r="J231" s="98" t="s">
        <v>163</v>
      </c>
      <c r="K231" s="88" t="s">
        <v>168</v>
      </c>
      <c r="L231" s="143" t="s">
        <v>249</v>
      </c>
      <c r="M231" s="88" t="s">
        <v>703</v>
      </c>
      <c r="N231" s="100" t="s">
        <v>238</v>
      </c>
      <c r="O231" s="88" t="s">
        <v>524</v>
      </c>
      <c r="P231" s="87" t="str">
        <f>CONCATENATE(T_SDLog[[#This Row],[PGN]],"-",T_SDLog[[#This Row],[CN]],"-",T_SDLog[[#This Row],[DIC]],"-",T_SDLog[[#This Row],[LR]],"-",T_SDLog[[#This Row],[SSA]],"-",T_SDLog[[#This Row],[SQN]])</f>
        <v>MTC-23A25-Y300-L000-1402-00001</v>
      </c>
      <c r="Q231" s="140" t="s">
        <v>525</v>
      </c>
      <c r="R231" s="227"/>
      <c r="S231" s="88"/>
      <c r="T23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21</v>
      </c>
      <c r="U23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3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3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45853</v>
      </c>
      <c r="X23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SDS-23A25-Y300-0007-00</v>
      </c>
      <c r="Y23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3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3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3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3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31" s="22" t="s">
        <v>743</v>
      </c>
      <c r="AE231" s="97">
        <v>45853</v>
      </c>
      <c r="AF231" s="88"/>
      <c r="AG231" s="22" t="s">
        <v>22</v>
      </c>
      <c r="AH231" s="89"/>
      <c r="AI231" s="22" t="s">
        <v>22</v>
      </c>
      <c r="AJ231" s="22"/>
      <c r="AK231" s="89"/>
      <c r="AL231" s="22"/>
      <c r="AM231" s="22" t="s">
        <v>22</v>
      </c>
      <c r="AN231" s="89"/>
      <c r="AO231" s="22" t="s">
        <v>22</v>
      </c>
      <c r="AP231" s="22"/>
      <c r="AQ231" s="89"/>
      <c r="AR231" s="22"/>
      <c r="AS231" s="22" t="s">
        <v>22</v>
      </c>
      <c r="AT231" s="89"/>
      <c r="AU231" s="22" t="s">
        <v>22</v>
      </c>
      <c r="AV231" s="93"/>
      <c r="AW231" s="89"/>
      <c r="AX231" s="22"/>
      <c r="AY231" s="22" t="s">
        <v>22</v>
      </c>
      <c r="AZ231" s="89"/>
      <c r="BA231" s="22" t="s">
        <v>22</v>
      </c>
      <c r="BB231" s="93"/>
      <c r="BC231" s="89"/>
      <c r="BD231" s="22"/>
      <c r="BE231" s="22" t="s">
        <v>22</v>
      </c>
      <c r="BF231" s="89"/>
      <c r="BG231" s="22" t="s">
        <v>22</v>
      </c>
      <c r="BH231" s="93"/>
      <c r="BI231" s="89"/>
      <c r="BJ231" s="22"/>
      <c r="BK231" s="22" t="s">
        <v>22</v>
      </c>
      <c r="BL231" s="89"/>
      <c r="BM231" s="22" t="s">
        <v>22</v>
      </c>
      <c r="BN231" s="22"/>
      <c r="BO231" s="89"/>
      <c r="BP231" s="22"/>
      <c r="BQ231" s="22" t="s">
        <v>22</v>
      </c>
      <c r="BR231" s="89"/>
      <c r="BS231" s="22" t="s">
        <v>22</v>
      </c>
      <c r="BT231" s="22"/>
      <c r="BU231" s="89"/>
      <c r="BV231" s="22"/>
      <c r="BW231" s="22" t="s">
        <v>22</v>
      </c>
      <c r="BX231" s="89"/>
      <c r="BY231" s="22" t="s">
        <v>22</v>
      </c>
    </row>
    <row r="232" spans="2:77" ht="12.75" x14ac:dyDescent="0.25">
      <c r="B232" s="88" t="str">
        <f>IF(T_SDLog[[#This Row],[BY2]]="UNDER REVIEW",$B$6-T_SDLog[[#This Row],[27]],"---")</f>
        <v>---</v>
      </c>
      <c r="C232" s="88" t="s">
        <v>658</v>
      </c>
      <c r="D232" s="88" t="s">
        <v>245</v>
      </c>
      <c r="E232" s="88" t="s">
        <v>246</v>
      </c>
      <c r="F232" s="88" t="s">
        <v>160</v>
      </c>
      <c r="G232" s="88" t="s">
        <v>644</v>
      </c>
      <c r="H232" s="94" t="s">
        <v>247</v>
      </c>
      <c r="I232" s="88" t="s">
        <v>172</v>
      </c>
      <c r="J232" s="98" t="s">
        <v>163</v>
      </c>
      <c r="K232" s="88" t="s">
        <v>168</v>
      </c>
      <c r="L232" s="143" t="s">
        <v>255</v>
      </c>
      <c r="M232" s="88" t="s">
        <v>234</v>
      </c>
      <c r="N232" s="100" t="s">
        <v>153</v>
      </c>
      <c r="O232" s="88" t="s">
        <v>22</v>
      </c>
      <c r="P232" s="87" t="str">
        <f>CONCATENATE(T_SDLog[[#This Row],[PGN]],"-",T_SDLog[[#This Row],[CN]],"-",T_SDLog[[#This Row],[DIC]],"-",T_SDLog[[#This Row],[LR]],"-",T_SDLog[[#This Row],[SSA]],"-",T_SDLog[[#This Row],[SQN]])</f>
        <v>MTC-23A25-Y100-L000-0000-00001</v>
      </c>
      <c r="Q232" s="140" t="s">
        <v>593</v>
      </c>
      <c r="R232" s="227">
        <v>45879</v>
      </c>
      <c r="S232" s="88"/>
      <c r="T232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32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3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32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3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3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3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3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3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3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32" s="22"/>
      <c r="AE232" s="97"/>
      <c r="AF232" s="88"/>
      <c r="AG232" s="22" t="s">
        <v>22</v>
      </c>
      <c r="AH232" s="89"/>
      <c r="AI232" s="22" t="s">
        <v>22</v>
      </c>
      <c r="AJ232" s="22"/>
      <c r="AK232" s="89"/>
      <c r="AL232" s="22"/>
      <c r="AM232" s="22" t="s">
        <v>22</v>
      </c>
      <c r="AN232" s="89"/>
      <c r="AO232" s="22" t="s">
        <v>22</v>
      </c>
      <c r="AP232" s="22"/>
      <c r="AQ232" s="89"/>
      <c r="AR232" s="22"/>
      <c r="AS232" s="22" t="s">
        <v>22</v>
      </c>
      <c r="AT232" s="89"/>
      <c r="AU232" s="22" t="s">
        <v>22</v>
      </c>
      <c r="AV232" s="93"/>
      <c r="AW232" s="89"/>
      <c r="AX232" s="22"/>
      <c r="AY232" s="22" t="s">
        <v>22</v>
      </c>
      <c r="AZ232" s="89"/>
      <c r="BA232" s="22" t="s">
        <v>22</v>
      </c>
      <c r="BB232" s="93"/>
      <c r="BC232" s="89"/>
      <c r="BD232" s="22"/>
      <c r="BE232" s="22" t="s">
        <v>22</v>
      </c>
      <c r="BF232" s="89"/>
      <c r="BG232" s="22" t="s">
        <v>22</v>
      </c>
      <c r="BH232" s="93"/>
      <c r="BI232" s="89"/>
      <c r="BJ232" s="22"/>
      <c r="BK232" s="22" t="s">
        <v>22</v>
      </c>
      <c r="BL232" s="89"/>
      <c r="BM232" s="22" t="s">
        <v>22</v>
      </c>
      <c r="BN232" s="22"/>
      <c r="BO232" s="89"/>
      <c r="BP232" s="22"/>
      <c r="BQ232" s="22" t="s">
        <v>22</v>
      </c>
      <c r="BR232" s="89"/>
      <c r="BS232" s="22" t="s">
        <v>22</v>
      </c>
      <c r="BT232" s="22"/>
      <c r="BU232" s="89"/>
      <c r="BV232" s="22"/>
      <c r="BW232" s="22" t="s">
        <v>22</v>
      </c>
      <c r="BX232" s="89"/>
      <c r="BY232" s="22" t="s">
        <v>22</v>
      </c>
    </row>
    <row r="233" spans="2:77" ht="12.75" x14ac:dyDescent="0.25">
      <c r="B233" s="88" t="str">
        <f>IF(T_SDLog[[#This Row],[BY2]]="UNDER REVIEW",$B$6-T_SDLog[[#This Row],[27]],"---")</f>
        <v>---</v>
      </c>
      <c r="C233" s="88" t="s">
        <v>658</v>
      </c>
      <c r="D233" s="88" t="s">
        <v>245</v>
      </c>
      <c r="E233" s="88" t="s">
        <v>246</v>
      </c>
      <c r="F233" s="88" t="s">
        <v>160</v>
      </c>
      <c r="G233" s="88" t="s">
        <v>644</v>
      </c>
      <c r="H233" s="94" t="s">
        <v>247</v>
      </c>
      <c r="I233" s="88" t="s">
        <v>173</v>
      </c>
      <c r="J233" s="98" t="s">
        <v>163</v>
      </c>
      <c r="K233" s="88" t="s">
        <v>168</v>
      </c>
      <c r="L233" s="143" t="s">
        <v>249</v>
      </c>
      <c r="M233" s="88" t="s">
        <v>234</v>
      </c>
      <c r="N233" s="100" t="s">
        <v>153</v>
      </c>
      <c r="O233" s="88" t="s">
        <v>526</v>
      </c>
      <c r="P233" s="87" t="str">
        <f>CONCATENATE(T_SDLog[[#This Row],[PGN]],"-",T_SDLog[[#This Row],[CN]],"-",T_SDLog[[#This Row],[DIC]],"-",T_SDLog[[#This Row],[LR]],"-",T_SDLog[[#This Row],[SSA]],"-",T_SDLog[[#This Row],[SQN]])</f>
        <v>MTC-23A25-Y100-L000-0000-00002</v>
      </c>
      <c r="Q233" s="140" t="s">
        <v>594</v>
      </c>
      <c r="R233" s="227">
        <v>45879</v>
      </c>
      <c r="S233" s="88"/>
      <c r="T233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33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3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33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3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3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3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3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3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3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33" s="22"/>
      <c r="AE233" s="97"/>
      <c r="AF233" s="88"/>
      <c r="AG233" s="22" t="s">
        <v>22</v>
      </c>
      <c r="AH233" s="89"/>
      <c r="AI233" s="22" t="s">
        <v>22</v>
      </c>
      <c r="AJ233" s="22"/>
      <c r="AK233" s="89"/>
      <c r="AL233" s="22"/>
      <c r="AM233" s="22" t="s">
        <v>22</v>
      </c>
      <c r="AN233" s="89"/>
      <c r="AO233" s="22" t="s">
        <v>22</v>
      </c>
      <c r="AP233" s="22"/>
      <c r="AQ233" s="89"/>
      <c r="AR233" s="22"/>
      <c r="AS233" s="22" t="s">
        <v>22</v>
      </c>
      <c r="AT233" s="89"/>
      <c r="AU233" s="22" t="s">
        <v>22</v>
      </c>
      <c r="AV233" s="93"/>
      <c r="AW233" s="89"/>
      <c r="AX233" s="22"/>
      <c r="AY233" s="22" t="s">
        <v>22</v>
      </c>
      <c r="AZ233" s="89"/>
      <c r="BA233" s="22" t="s">
        <v>22</v>
      </c>
      <c r="BB233" s="93"/>
      <c r="BC233" s="89"/>
      <c r="BD233" s="22"/>
      <c r="BE233" s="22" t="s">
        <v>22</v>
      </c>
      <c r="BF233" s="89"/>
      <c r="BG233" s="22" t="s">
        <v>22</v>
      </c>
      <c r="BH233" s="93"/>
      <c r="BI233" s="89"/>
      <c r="BJ233" s="22"/>
      <c r="BK233" s="22" t="s">
        <v>22</v>
      </c>
      <c r="BL233" s="89"/>
      <c r="BM233" s="22" t="s">
        <v>22</v>
      </c>
      <c r="BN233" s="22"/>
      <c r="BO233" s="89"/>
      <c r="BP233" s="22"/>
      <c r="BQ233" s="22" t="s">
        <v>22</v>
      </c>
      <c r="BR233" s="89"/>
      <c r="BS233" s="22" t="s">
        <v>22</v>
      </c>
      <c r="BT233" s="22"/>
      <c r="BU233" s="89"/>
      <c r="BV233" s="22"/>
      <c r="BW233" s="22" t="s">
        <v>22</v>
      </c>
      <c r="BX233" s="89"/>
      <c r="BY233" s="22" t="s">
        <v>22</v>
      </c>
    </row>
    <row r="234" spans="2:77" ht="12.75" x14ac:dyDescent="0.25">
      <c r="B234" s="88" t="str">
        <f>IF(T_SDLog[[#This Row],[BY2]]="UNDER REVIEW",$B$6-T_SDLog[[#This Row],[27]],"---")</f>
        <v>---</v>
      </c>
      <c r="C234" s="88" t="s">
        <v>658</v>
      </c>
      <c r="D234" s="88" t="s">
        <v>245</v>
      </c>
      <c r="E234" s="88" t="s">
        <v>246</v>
      </c>
      <c r="F234" s="88" t="s">
        <v>160</v>
      </c>
      <c r="G234" s="88" t="s">
        <v>644</v>
      </c>
      <c r="H234" s="94" t="s">
        <v>247</v>
      </c>
      <c r="I234" s="88" t="s">
        <v>174</v>
      </c>
      <c r="J234" s="98" t="s">
        <v>163</v>
      </c>
      <c r="K234" s="88" t="s">
        <v>168</v>
      </c>
      <c r="L234" s="143" t="s">
        <v>249</v>
      </c>
      <c r="M234" s="88" t="s">
        <v>234</v>
      </c>
      <c r="N234" s="100" t="s">
        <v>153</v>
      </c>
      <c r="O234" s="88" t="s">
        <v>527</v>
      </c>
      <c r="P234" s="87" t="str">
        <f>CONCATENATE(T_SDLog[[#This Row],[PGN]],"-",T_SDLog[[#This Row],[CN]],"-",T_SDLog[[#This Row],[DIC]],"-",T_SDLog[[#This Row],[LR]],"-",T_SDLog[[#This Row],[SSA]],"-",T_SDLog[[#This Row],[SQN]])</f>
        <v>MTC-23A25-Y100-L000-0000-00003</v>
      </c>
      <c r="Q234" s="140" t="s">
        <v>595</v>
      </c>
      <c r="R234" s="227">
        <v>45879</v>
      </c>
      <c r="S234" s="88"/>
      <c r="T234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34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3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34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3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3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3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3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3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3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34" s="22"/>
      <c r="AE234" s="97"/>
      <c r="AF234" s="88"/>
      <c r="AG234" s="22" t="s">
        <v>22</v>
      </c>
      <c r="AH234" s="89"/>
      <c r="AI234" s="22" t="s">
        <v>22</v>
      </c>
      <c r="AJ234" s="22"/>
      <c r="AK234" s="89"/>
      <c r="AL234" s="22"/>
      <c r="AM234" s="22" t="s">
        <v>22</v>
      </c>
      <c r="AN234" s="89"/>
      <c r="AO234" s="22" t="s">
        <v>22</v>
      </c>
      <c r="AP234" s="22"/>
      <c r="AQ234" s="89"/>
      <c r="AR234" s="22"/>
      <c r="AS234" s="22" t="s">
        <v>22</v>
      </c>
      <c r="AT234" s="89"/>
      <c r="AU234" s="22" t="s">
        <v>22</v>
      </c>
      <c r="AV234" s="93"/>
      <c r="AW234" s="89"/>
      <c r="AX234" s="22"/>
      <c r="AY234" s="22" t="s">
        <v>22</v>
      </c>
      <c r="AZ234" s="89"/>
      <c r="BA234" s="22" t="s">
        <v>22</v>
      </c>
      <c r="BB234" s="93"/>
      <c r="BC234" s="89"/>
      <c r="BD234" s="22"/>
      <c r="BE234" s="22" t="s">
        <v>22</v>
      </c>
      <c r="BF234" s="89"/>
      <c r="BG234" s="22" t="s">
        <v>22</v>
      </c>
      <c r="BH234" s="93"/>
      <c r="BI234" s="89"/>
      <c r="BJ234" s="22"/>
      <c r="BK234" s="22" t="s">
        <v>22</v>
      </c>
      <c r="BL234" s="89"/>
      <c r="BM234" s="22" t="s">
        <v>22</v>
      </c>
      <c r="BN234" s="22"/>
      <c r="BO234" s="89"/>
      <c r="BP234" s="22"/>
      <c r="BQ234" s="22" t="s">
        <v>22</v>
      </c>
      <c r="BR234" s="89"/>
      <c r="BS234" s="22" t="s">
        <v>22</v>
      </c>
      <c r="BT234" s="22"/>
      <c r="BU234" s="89"/>
      <c r="BV234" s="22"/>
      <c r="BW234" s="22" t="s">
        <v>22</v>
      </c>
      <c r="BX234" s="89"/>
      <c r="BY234" s="22" t="s">
        <v>22</v>
      </c>
    </row>
    <row r="235" spans="2:77" ht="12.75" x14ac:dyDescent="0.25">
      <c r="B235" s="88" t="str">
        <f>IF(T_SDLog[[#This Row],[BY2]]="UNDER REVIEW",$B$6-T_SDLog[[#This Row],[27]],"---")</f>
        <v>---</v>
      </c>
      <c r="C235" s="88" t="s">
        <v>658</v>
      </c>
      <c r="D235" s="88" t="s">
        <v>245</v>
      </c>
      <c r="E235" s="88" t="s">
        <v>246</v>
      </c>
      <c r="F235" s="88" t="s">
        <v>160</v>
      </c>
      <c r="G235" s="88" t="s">
        <v>644</v>
      </c>
      <c r="H235" s="94" t="s">
        <v>247</v>
      </c>
      <c r="I235" s="88" t="s">
        <v>175</v>
      </c>
      <c r="J235" s="98" t="s">
        <v>163</v>
      </c>
      <c r="K235" s="88" t="s">
        <v>168</v>
      </c>
      <c r="L235" s="143" t="s">
        <v>249</v>
      </c>
      <c r="M235" s="88" t="s">
        <v>234</v>
      </c>
      <c r="N235" s="100" t="s">
        <v>153</v>
      </c>
      <c r="O235" s="88" t="s">
        <v>528</v>
      </c>
      <c r="P235" s="87" t="str">
        <f>CONCATENATE(T_SDLog[[#This Row],[PGN]],"-",T_SDLog[[#This Row],[CN]],"-",T_SDLog[[#This Row],[DIC]],"-",T_SDLog[[#This Row],[LR]],"-",T_SDLog[[#This Row],[SSA]],"-",T_SDLog[[#This Row],[SQN]])</f>
        <v>MTC-23A25-Y100-L000-0000-00004</v>
      </c>
      <c r="Q235" s="140" t="s">
        <v>596</v>
      </c>
      <c r="R235" s="227">
        <v>45879</v>
      </c>
      <c r="S235" s="88"/>
      <c r="T235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35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3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35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3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3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3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3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3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3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35" s="22"/>
      <c r="AE235" s="97"/>
      <c r="AF235" s="88"/>
      <c r="AG235" s="22" t="s">
        <v>22</v>
      </c>
      <c r="AH235" s="89"/>
      <c r="AI235" s="22" t="s">
        <v>22</v>
      </c>
      <c r="AJ235" s="22"/>
      <c r="AK235" s="89"/>
      <c r="AL235" s="22"/>
      <c r="AM235" s="22" t="s">
        <v>22</v>
      </c>
      <c r="AN235" s="89"/>
      <c r="AO235" s="22" t="s">
        <v>22</v>
      </c>
      <c r="AP235" s="22"/>
      <c r="AQ235" s="89"/>
      <c r="AR235" s="22"/>
      <c r="AS235" s="22" t="s">
        <v>22</v>
      </c>
      <c r="AT235" s="89"/>
      <c r="AU235" s="22" t="s">
        <v>22</v>
      </c>
      <c r="AV235" s="93"/>
      <c r="AW235" s="89"/>
      <c r="AX235" s="22"/>
      <c r="AY235" s="22" t="s">
        <v>22</v>
      </c>
      <c r="AZ235" s="89"/>
      <c r="BA235" s="22" t="s">
        <v>22</v>
      </c>
      <c r="BB235" s="93"/>
      <c r="BC235" s="89"/>
      <c r="BD235" s="22"/>
      <c r="BE235" s="22" t="s">
        <v>22</v>
      </c>
      <c r="BF235" s="89"/>
      <c r="BG235" s="22" t="s">
        <v>22</v>
      </c>
      <c r="BH235" s="93"/>
      <c r="BI235" s="89"/>
      <c r="BJ235" s="22"/>
      <c r="BK235" s="22" t="s">
        <v>22</v>
      </c>
      <c r="BL235" s="89"/>
      <c r="BM235" s="22" t="s">
        <v>22</v>
      </c>
      <c r="BN235" s="22"/>
      <c r="BO235" s="89"/>
      <c r="BP235" s="22"/>
      <c r="BQ235" s="22" t="s">
        <v>22</v>
      </c>
      <c r="BR235" s="89"/>
      <c r="BS235" s="22" t="s">
        <v>22</v>
      </c>
      <c r="BT235" s="22"/>
      <c r="BU235" s="89"/>
      <c r="BV235" s="22"/>
      <c r="BW235" s="22" t="s">
        <v>22</v>
      </c>
      <c r="BX235" s="89"/>
      <c r="BY235" s="22" t="s">
        <v>22</v>
      </c>
    </row>
    <row r="236" spans="2:77" ht="12.75" x14ac:dyDescent="0.25">
      <c r="B236" s="88" t="str">
        <f>IF(T_SDLog[[#This Row],[BY2]]="UNDER REVIEW",$B$6-T_SDLog[[#This Row],[27]],"---")</f>
        <v>---</v>
      </c>
      <c r="C236" s="88" t="s">
        <v>658</v>
      </c>
      <c r="D236" s="88" t="s">
        <v>245</v>
      </c>
      <c r="E236" s="88" t="s">
        <v>246</v>
      </c>
      <c r="F236" s="88" t="s">
        <v>160</v>
      </c>
      <c r="G236" s="88" t="s">
        <v>644</v>
      </c>
      <c r="H236" s="94" t="s">
        <v>247</v>
      </c>
      <c r="I236" s="88" t="s">
        <v>176</v>
      </c>
      <c r="J236" s="98" t="s">
        <v>163</v>
      </c>
      <c r="K236" s="88" t="s">
        <v>168</v>
      </c>
      <c r="L236" s="143" t="s">
        <v>249</v>
      </c>
      <c r="M236" s="88" t="s">
        <v>234</v>
      </c>
      <c r="N236" s="100" t="s">
        <v>153</v>
      </c>
      <c r="O236" s="88" t="s">
        <v>529</v>
      </c>
      <c r="P236" s="87" t="str">
        <f>CONCATENATE(T_SDLog[[#This Row],[PGN]],"-",T_SDLog[[#This Row],[CN]],"-",T_SDLog[[#This Row],[DIC]],"-",T_SDLog[[#This Row],[LR]],"-",T_SDLog[[#This Row],[SSA]],"-",T_SDLog[[#This Row],[SQN]])</f>
        <v>MTC-23A25-Y100-L000-0000-00005</v>
      </c>
      <c r="Q236" s="140" t="s">
        <v>597</v>
      </c>
      <c r="R236" s="227">
        <v>45879</v>
      </c>
      <c r="S236" s="88"/>
      <c r="T236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36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3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36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3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3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3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3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3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3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36" s="22"/>
      <c r="AE236" s="97"/>
      <c r="AF236" s="88"/>
      <c r="AG236" s="22" t="s">
        <v>22</v>
      </c>
      <c r="AH236" s="89"/>
      <c r="AI236" s="22" t="s">
        <v>22</v>
      </c>
      <c r="AJ236" s="22"/>
      <c r="AK236" s="89"/>
      <c r="AL236" s="22"/>
      <c r="AM236" s="22" t="s">
        <v>22</v>
      </c>
      <c r="AN236" s="89"/>
      <c r="AO236" s="22" t="s">
        <v>22</v>
      </c>
      <c r="AP236" s="22"/>
      <c r="AQ236" s="89"/>
      <c r="AR236" s="22"/>
      <c r="AS236" s="22" t="s">
        <v>22</v>
      </c>
      <c r="AT236" s="89"/>
      <c r="AU236" s="22" t="s">
        <v>22</v>
      </c>
      <c r="AV236" s="93"/>
      <c r="AW236" s="89"/>
      <c r="AX236" s="22"/>
      <c r="AY236" s="22" t="s">
        <v>22</v>
      </c>
      <c r="AZ236" s="89"/>
      <c r="BA236" s="22" t="s">
        <v>22</v>
      </c>
      <c r="BB236" s="93"/>
      <c r="BC236" s="89"/>
      <c r="BD236" s="22"/>
      <c r="BE236" s="22" t="s">
        <v>22</v>
      </c>
      <c r="BF236" s="89"/>
      <c r="BG236" s="22" t="s">
        <v>22</v>
      </c>
      <c r="BH236" s="93"/>
      <c r="BI236" s="89"/>
      <c r="BJ236" s="22"/>
      <c r="BK236" s="22" t="s">
        <v>22</v>
      </c>
      <c r="BL236" s="89"/>
      <c r="BM236" s="22" t="s">
        <v>22</v>
      </c>
      <c r="BN236" s="22"/>
      <c r="BO236" s="89"/>
      <c r="BP236" s="22"/>
      <c r="BQ236" s="22" t="s">
        <v>22</v>
      </c>
      <c r="BR236" s="89"/>
      <c r="BS236" s="22" t="s">
        <v>22</v>
      </c>
      <c r="BT236" s="22"/>
      <c r="BU236" s="89"/>
      <c r="BV236" s="22"/>
      <c r="BW236" s="22" t="s">
        <v>22</v>
      </c>
      <c r="BX236" s="89"/>
      <c r="BY236" s="22" t="s">
        <v>22</v>
      </c>
    </row>
    <row r="237" spans="2:77" ht="12.75" x14ac:dyDescent="0.25">
      <c r="B237" s="88" t="str">
        <f>IF(T_SDLog[[#This Row],[BY2]]="UNDER REVIEW",$B$6-T_SDLog[[#This Row],[27]],"---")</f>
        <v>---</v>
      </c>
      <c r="C237" s="88" t="s">
        <v>658</v>
      </c>
      <c r="D237" s="88" t="s">
        <v>245</v>
      </c>
      <c r="E237" s="88" t="s">
        <v>246</v>
      </c>
      <c r="F237" s="88" t="s">
        <v>160</v>
      </c>
      <c r="G237" s="88" t="s">
        <v>644</v>
      </c>
      <c r="H237" s="94" t="s">
        <v>247</v>
      </c>
      <c r="I237" s="88" t="s">
        <v>177</v>
      </c>
      <c r="J237" s="98" t="s">
        <v>163</v>
      </c>
      <c r="K237" s="88" t="s">
        <v>168</v>
      </c>
      <c r="L237" s="143" t="s">
        <v>249</v>
      </c>
      <c r="M237" s="88" t="s">
        <v>234</v>
      </c>
      <c r="N237" s="100" t="s">
        <v>153</v>
      </c>
      <c r="O237" s="88" t="s">
        <v>530</v>
      </c>
      <c r="P237" s="87" t="str">
        <f>CONCATENATE(T_SDLog[[#This Row],[PGN]],"-",T_SDLog[[#This Row],[CN]],"-",T_SDLog[[#This Row],[DIC]],"-",T_SDLog[[#This Row],[LR]],"-",T_SDLog[[#This Row],[SSA]],"-",T_SDLog[[#This Row],[SQN]])</f>
        <v>MTC-23A25-Y100-L000-0000-00006</v>
      </c>
      <c r="Q237" s="140" t="s">
        <v>598</v>
      </c>
      <c r="R237" s="227">
        <v>45879</v>
      </c>
      <c r="S237" s="88"/>
      <c r="T237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37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3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37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3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3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3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3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3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3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37" s="22"/>
      <c r="AE237" s="97"/>
      <c r="AF237" s="88"/>
      <c r="AG237" s="22" t="s">
        <v>22</v>
      </c>
      <c r="AH237" s="89"/>
      <c r="AI237" s="22" t="s">
        <v>22</v>
      </c>
      <c r="AJ237" s="22"/>
      <c r="AK237" s="89"/>
      <c r="AL237" s="22"/>
      <c r="AM237" s="22" t="s">
        <v>22</v>
      </c>
      <c r="AN237" s="89"/>
      <c r="AO237" s="22" t="s">
        <v>22</v>
      </c>
      <c r="AP237" s="22"/>
      <c r="AQ237" s="89"/>
      <c r="AR237" s="22"/>
      <c r="AS237" s="22" t="s">
        <v>22</v>
      </c>
      <c r="AT237" s="89"/>
      <c r="AU237" s="22" t="s">
        <v>22</v>
      </c>
      <c r="AV237" s="93"/>
      <c r="AW237" s="89"/>
      <c r="AX237" s="22"/>
      <c r="AY237" s="22" t="s">
        <v>22</v>
      </c>
      <c r="AZ237" s="89"/>
      <c r="BA237" s="22" t="s">
        <v>22</v>
      </c>
      <c r="BB237" s="93"/>
      <c r="BC237" s="89"/>
      <c r="BD237" s="22"/>
      <c r="BE237" s="22" t="s">
        <v>22</v>
      </c>
      <c r="BF237" s="89"/>
      <c r="BG237" s="22" t="s">
        <v>22</v>
      </c>
      <c r="BH237" s="93"/>
      <c r="BI237" s="89"/>
      <c r="BJ237" s="22"/>
      <c r="BK237" s="22" t="s">
        <v>22</v>
      </c>
      <c r="BL237" s="89"/>
      <c r="BM237" s="22" t="s">
        <v>22</v>
      </c>
      <c r="BN237" s="22"/>
      <c r="BO237" s="89"/>
      <c r="BP237" s="22"/>
      <c r="BQ237" s="22" t="s">
        <v>22</v>
      </c>
      <c r="BR237" s="89"/>
      <c r="BS237" s="22" t="s">
        <v>22</v>
      </c>
      <c r="BT237" s="22"/>
      <c r="BU237" s="89"/>
      <c r="BV237" s="22"/>
      <c r="BW237" s="22" t="s">
        <v>22</v>
      </c>
      <c r="BX237" s="89"/>
      <c r="BY237" s="22" t="s">
        <v>22</v>
      </c>
    </row>
    <row r="238" spans="2:77" ht="12.75" x14ac:dyDescent="0.25">
      <c r="B238" s="88" t="str">
        <f>IF(T_SDLog[[#This Row],[BY2]]="UNDER REVIEW",$B$6-T_SDLog[[#This Row],[27]],"---")</f>
        <v>---</v>
      </c>
      <c r="C238" s="88" t="s">
        <v>658</v>
      </c>
      <c r="D238" s="88" t="s">
        <v>245</v>
      </c>
      <c r="E238" s="88" t="s">
        <v>246</v>
      </c>
      <c r="F238" s="88" t="s">
        <v>161</v>
      </c>
      <c r="G238" s="88" t="s">
        <v>644</v>
      </c>
      <c r="H238" s="94" t="s">
        <v>247</v>
      </c>
      <c r="I238" s="88" t="s">
        <v>172</v>
      </c>
      <c r="J238" s="98" t="s">
        <v>163</v>
      </c>
      <c r="K238" s="88" t="s">
        <v>168</v>
      </c>
      <c r="L238" s="143" t="s">
        <v>255</v>
      </c>
      <c r="M238" s="88" t="s">
        <v>703</v>
      </c>
      <c r="N238" s="100" t="s">
        <v>238</v>
      </c>
      <c r="O238" s="88" t="s">
        <v>22</v>
      </c>
      <c r="P238" s="87" t="str">
        <f>CONCATENATE(T_SDLog[[#This Row],[PGN]],"-",T_SDLog[[#This Row],[CN]],"-",T_SDLog[[#This Row],[DIC]],"-",T_SDLog[[#This Row],[LR]],"-",T_SDLog[[#This Row],[SSA]],"-",T_SDLog[[#This Row],[SQN]])</f>
        <v>MTC-23A25-Y300-L000-0000-00001</v>
      </c>
      <c r="Q238" s="140" t="s">
        <v>531</v>
      </c>
      <c r="R238" s="227">
        <v>45856</v>
      </c>
      <c r="S238" s="88"/>
      <c r="T23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3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3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3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3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SDS-23A25-Y000-0013-00</v>
      </c>
      <c r="Y23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3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3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3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3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38" s="22" t="s">
        <v>822</v>
      </c>
      <c r="AE238" s="97">
        <v>45866</v>
      </c>
      <c r="AF238" s="88"/>
      <c r="AG238" s="22" t="s">
        <v>22</v>
      </c>
      <c r="AH238" s="89"/>
      <c r="AI238" s="22" t="s">
        <v>22</v>
      </c>
      <c r="AJ238" s="22"/>
      <c r="AK238" s="89"/>
      <c r="AL238" s="22"/>
      <c r="AM238" s="22" t="s">
        <v>22</v>
      </c>
      <c r="AN238" s="89"/>
      <c r="AO238" s="22" t="s">
        <v>22</v>
      </c>
      <c r="AP238" s="22"/>
      <c r="AQ238" s="89"/>
      <c r="AR238" s="22"/>
      <c r="AS238" s="22" t="s">
        <v>22</v>
      </c>
      <c r="AT238" s="89"/>
      <c r="AU238" s="22" t="s">
        <v>22</v>
      </c>
      <c r="AV238" s="93"/>
      <c r="AW238" s="89"/>
      <c r="AX238" s="22"/>
      <c r="AY238" s="22" t="s">
        <v>22</v>
      </c>
      <c r="AZ238" s="89"/>
      <c r="BA238" s="22" t="s">
        <v>22</v>
      </c>
      <c r="BB238" s="93"/>
      <c r="BC238" s="89"/>
      <c r="BD238" s="22"/>
      <c r="BE238" s="22" t="s">
        <v>22</v>
      </c>
      <c r="BF238" s="89"/>
      <c r="BG238" s="22" t="s">
        <v>22</v>
      </c>
      <c r="BH238" s="93"/>
      <c r="BI238" s="89"/>
      <c r="BJ238" s="22"/>
      <c r="BK238" s="22" t="s">
        <v>22</v>
      </c>
      <c r="BL238" s="89"/>
      <c r="BM238" s="22" t="s">
        <v>22</v>
      </c>
      <c r="BN238" s="22"/>
      <c r="BO238" s="89"/>
      <c r="BP238" s="22"/>
      <c r="BQ238" s="22" t="s">
        <v>22</v>
      </c>
      <c r="BR238" s="89"/>
      <c r="BS238" s="22" t="s">
        <v>22</v>
      </c>
      <c r="BT238" s="22"/>
      <c r="BU238" s="89"/>
      <c r="BV238" s="22"/>
      <c r="BW238" s="22" t="s">
        <v>22</v>
      </c>
      <c r="BX238" s="89"/>
      <c r="BY238" s="22" t="s">
        <v>22</v>
      </c>
    </row>
    <row r="239" spans="2:77" ht="12.75" x14ac:dyDescent="0.25">
      <c r="B239" s="88" t="str">
        <f>IF(T_SDLog[[#This Row],[BY2]]="UNDER REVIEW",$B$6-T_SDLog[[#This Row],[27]],"---")</f>
        <v>---</v>
      </c>
      <c r="C239" s="88" t="s">
        <v>658</v>
      </c>
      <c r="D239" s="88" t="s">
        <v>245</v>
      </c>
      <c r="E239" s="88" t="s">
        <v>246</v>
      </c>
      <c r="F239" s="88" t="s">
        <v>161</v>
      </c>
      <c r="G239" s="88" t="s">
        <v>644</v>
      </c>
      <c r="H239" s="94" t="s">
        <v>247</v>
      </c>
      <c r="I239" s="88" t="s">
        <v>173</v>
      </c>
      <c r="J239" s="98" t="s">
        <v>163</v>
      </c>
      <c r="K239" s="88" t="s">
        <v>168</v>
      </c>
      <c r="L239" s="143" t="s">
        <v>249</v>
      </c>
      <c r="M239" s="88" t="s">
        <v>703</v>
      </c>
      <c r="N239" s="100" t="s">
        <v>238</v>
      </c>
      <c r="O239" s="88" t="s">
        <v>532</v>
      </c>
      <c r="P239" s="87" t="str">
        <f>CONCATENATE(T_SDLog[[#This Row],[PGN]],"-",T_SDLog[[#This Row],[CN]],"-",T_SDLog[[#This Row],[DIC]],"-",T_SDLog[[#This Row],[LR]],"-",T_SDLog[[#This Row],[SSA]],"-",T_SDLog[[#This Row],[SQN]])</f>
        <v>MTC-23A25-Y300-L000-0000-00002</v>
      </c>
      <c r="Q239" s="140" t="s">
        <v>533</v>
      </c>
      <c r="R239" s="227">
        <v>45856</v>
      </c>
      <c r="S239" s="88"/>
      <c r="T23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3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3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3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3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SDS-23A25-Y000-0013-00</v>
      </c>
      <c r="Y23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3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3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3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3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39" s="22" t="s">
        <v>822</v>
      </c>
      <c r="AE239" s="97">
        <v>45866</v>
      </c>
      <c r="AF239" s="88"/>
      <c r="AG239" s="22" t="s">
        <v>22</v>
      </c>
      <c r="AH239" s="89"/>
      <c r="AI239" s="22" t="s">
        <v>22</v>
      </c>
      <c r="AJ239" s="22"/>
      <c r="AK239" s="89"/>
      <c r="AL239" s="22"/>
      <c r="AM239" s="22" t="s">
        <v>22</v>
      </c>
      <c r="AN239" s="89"/>
      <c r="AO239" s="22" t="s">
        <v>22</v>
      </c>
      <c r="AP239" s="22"/>
      <c r="AQ239" s="89"/>
      <c r="AR239" s="22"/>
      <c r="AS239" s="22" t="s">
        <v>22</v>
      </c>
      <c r="AT239" s="89"/>
      <c r="AU239" s="22" t="s">
        <v>22</v>
      </c>
      <c r="AV239" s="93"/>
      <c r="AW239" s="89"/>
      <c r="AX239" s="22"/>
      <c r="AY239" s="22" t="s">
        <v>22</v>
      </c>
      <c r="AZ239" s="89"/>
      <c r="BA239" s="22" t="s">
        <v>22</v>
      </c>
      <c r="BB239" s="93"/>
      <c r="BC239" s="89"/>
      <c r="BD239" s="22"/>
      <c r="BE239" s="22" t="s">
        <v>22</v>
      </c>
      <c r="BF239" s="89"/>
      <c r="BG239" s="22" t="s">
        <v>22</v>
      </c>
      <c r="BH239" s="93"/>
      <c r="BI239" s="89"/>
      <c r="BJ239" s="22"/>
      <c r="BK239" s="22" t="s">
        <v>22</v>
      </c>
      <c r="BL239" s="89"/>
      <c r="BM239" s="22" t="s">
        <v>22</v>
      </c>
      <c r="BN239" s="22"/>
      <c r="BO239" s="89"/>
      <c r="BP239" s="22"/>
      <c r="BQ239" s="22" t="s">
        <v>22</v>
      </c>
      <c r="BR239" s="89"/>
      <c r="BS239" s="22" t="s">
        <v>22</v>
      </c>
      <c r="BT239" s="22"/>
      <c r="BU239" s="89"/>
      <c r="BV239" s="22"/>
      <c r="BW239" s="22" t="s">
        <v>22</v>
      </c>
      <c r="BX239" s="89"/>
      <c r="BY239" s="22" t="s">
        <v>22</v>
      </c>
    </row>
    <row r="240" spans="2:77" ht="12.75" x14ac:dyDescent="0.25">
      <c r="B240" s="88" t="str">
        <f>IF(T_SDLog[[#This Row],[BY2]]="UNDER REVIEW",$B$6-T_SDLog[[#This Row],[27]],"---")</f>
        <v>---</v>
      </c>
      <c r="C240" s="88" t="s">
        <v>658</v>
      </c>
      <c r="D240" s="88" t="s">
        <v>245</v>
      </c>
      <c r="E240" s="88" t="s">
        <v>246</v>
      </c>
      <c r="F240" s="88" t="s">
        <v>161</v>
      </c>
      <c r="G240" s="88" t="s">
        <v>644</v>
      </c>
      <c r="H240" s="94" t="s">
        <v>247</v>
      </c>
      <c r="I240" s="88" t="s">
        <v>174</v>
      </c>
      <c r="J240" s="98" t="s">
        <v>163</v>
      </c>
      <c r="K240" s="88" t="s">
        <v>168</v>
      </c>
      <c r="L240" s="143" t="s">
        <v>249</v>
      </c>
      <c r="M240" s="88" t="s">
        <v>703</v>
      </c>
      <c r="N240" s="100" t="s">
        <v>238</v>
      </c>
      <c r="O240" s="88" t="s">
        <v>534</v>
      </c>
      <c r="P240" s="87" t="str">
        <f>CONCATENATE(T_SDLog[[#This Row],[PGN]],"-",T_SDLog[[#This Row],[CN]],"-",T_SDLog[[#This Row],[DIC]],"-",T_SDLog[[#This Row],[LR]],"-",T_SDLog[[#This Row],[SSA]],"-",T_SDLog[[#This Row],[SQN]])</f>
        <v>MTC-23A25-Y300-L000-0000-00003</v>
      </c>
      <c r="Q240" s="140" t="s">
        <v>535</v>
      </c>
      <c r="R240" s="227">
        <v>45856</v>
      </c>
      <c r="S240" s="88"/>
      <c r="T24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4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4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4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4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SDS-23A25-Y000-0013-00</v>
      </c>
      <c r="Y24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4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4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4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4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40" s="22" t="s">
        <v>822</v>
      </c>
      <c r="AE240" s="97">
        <v>45866</v>
      </c>
      <c r="AF240" s="88"/>
      <c r="AG240" s="22" t="s">
        <v>22</v>
      </c>
      <c r="AH240" s="89"/>
      <c r="AI240" s="22" t="s">
        <v>22</v>
      </c>
      <c r="AJ240" s="22"/>
      <c r="AK240" s="89"/>
      <c r="AL240" s="22"/>
      <c r="AM240" s="22" t="s">
        <v>22</v>
      </c>
      <c r="AN240" s="89"/>
      <c r="AO240" s="22" t="s">
        <v>22</v>
      </c>
      <c r="AP240" s="22"/>
      <c r="AQ240" s="89"/>
      <c r="AR240" s="22"/>
      <c r="AS240" s="22" t="s">
        <v>22</v>
      </c>
      <c r="AT240" s="89"/>
      <c r="AU240" s="22" t="s">
        <v>22</v>
      </c>
      <c r="AV240" s="93"/>
      <c r="AW240" s="89"/>
      <c r="AX240" s="22"/>
      <c r="AY240" s="22" t="s">
        <v>22</v>
      </c>
      <c r="AZ240" s="89"/>
      <c r="BA240" s="22" t="s">
        <v>22</v>
      </c>
      <c r="BB240" s="93"/>
      <c r="BC240" s="89"/>
      <c r="BD240" s="22"/>
      <c r="BE240" s="22" t="s">
        <v>22</v>
      </c>
      <c r="BF240" s="89"/>
      <c r="BG240" s="22" t="s">
        <v>22</v>
      </c>
      <c r="BH240" s="93"/>
      <c r="BI240" s="89"/>
      <c r="BJ240" s="22"/>
      <c r="BK240" s="22" t="s">
        <v>22</v>
      </c>
      <c r="BL240" s="89"/>
      <c r="BM240" s="22" t="s">
        <v>22</v>
      </c>
      <c r="BN240" s="22"/>
      <c r="BO240" s="89"/>
      <c r="BP240" s="22"/>
      <c r="BQ240" s="22" t="s">
        <v>22</v>
      </c>
      <c r="BR240" s="89"/>
      <c r="BS240" s="22" t="s">
        <v>22</v>
      </c>
      <c r="BT240" s="22"/>
      <c r="BU240" s="89"/>
      <c r="BV240" s="22"/>
      <c r="BW240" s="22" t="s">
        <v>22</v>
      </c>
      <c r="BX240" s="89"/>
      <c r="BY240" s="22" t="s">
        <v>22</v>
      </c>
    </row>
    <row r="241" spans="2:77" ht="12.75" x14ac:dyDescent="0.25">
      <c r="B241" s="88" t="str">
        <f>IF(T_SDLog[[#This Row],[BY2]]="UNDER REVIEW",$B$6-T_SDLog[[#This Row],[27]],"---")</f>
        <v>---</v>
      </c>
      <c r="C241" s="88" t="s">
        <v>658</v>
      </c>
      <c r="D241" s="88" t="s">
        <v>245</v>
      </c>
      <c r="E241" s="88" t="s">
        <v>246</v>
      </c>
      <c r="F241" s="88" t="s">
        <v>161</v>
      </c>
      <c r="G241" s="88" t="s">
        <v>644</v>
      </c>
      <c r="H241" s="94" t="s">
        <v>247</v>
      </c>
      <c r="I241" s="88" t="s">
        <v>175</v>
      </c>
      <c r="J241" s="98" t="s">
        <v>163</v>
      </c>
      <c r="K241" s="88" t="s">
        <v>168</v>
      </c>
      <c r="L241" s="143" t="s">
        <v>249</v>
      </c>
      <c r="M241" s="88" t="s">
        <v>703</v>
      </c>
      <c r="N241" s="100" t="s">
        <v>238</v>
      </c>
      <c r="O241" s="88" t="s">
        <v>536</v>
      </c>
      <c r="P241" s="87" t="str">
        <f>CONCATENATE(T_SDLog[[#This Row],[PGN]],"-",T_SDLog[[#This Row],[CN]],"-",T_SDLog[[#This Row],[DIC]],"-",T_SDLog[[#This Row],[LR]],"-",T_SDLog[[#This Row],[SSA]],"-",T_SDLog[[#This Row],[SQN]])</f>
        <v>MTC-23A25-Y300-L000-0000-00004</v>
      </c>
      <c r="Q241" s="140" t="s">
        <v>537</v>
      </c>
      <c r="R241" s="227">
        <v>45856</v>
      </c>
      <c r="S241" s="88"/>
      <c r="T24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4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4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4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4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SDS-23A25-Y000-0013-00</v>
      </c>
      <c r="Y24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4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4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4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4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41" s="22" t="s">
        <v>822</v>
      </c>
      <c r="AE241" s="97">
        <v>45866</v>
      </c>
      <c r="AF241" s="88"/>
      <c r="AG241" s="22" t="s">
        <v>22</v>
      </c>
      <c r="AH241" s="89"/>
      <c r="AI241" s="22" t="s">
        <v>22</v>
      </c>
      <c r="AJ241" s="22"/>
      <c r="AK241" s="89"/>
      <c r="AL241" s="22"/>
      <c r="AM241" s="22" t="s">
        <v>22</v>
      </c>
      <c r="AN241" s="89"/>
      <c r="AO241" s="22" t="s">
        <v>22</v>
      </c>
      <c r="AP241" s="22"/>
      <c r="AQ241" s="89"/>
      <c r="AR241" s="22"/>
      <c r="AS241" s="22" t="s">
        <v>22</v>
      </c>
      <c r="AT241" s="89"/>
      <c r="AU241" s="22" t="s">
        <v>22</v>
      </c>
      <c r="AV241" s="93"/>
      <c r="AW241" s="89"/>
      <c r="AX241" s="22"/>
      <c r="AY241" s="22" t="s">
        <v>22</v>
      </c>
      <c r="AZ241" s="89"/>
      <c r="BA241" s="22" t="s">
        <v>22</v>
      </c>
      <c r="BB241" s="93"/>
      <c r="BC241" s="89"/>
      <c r="BD241" s="22"/>
      <c r="BE241" s="22" t="s">
        <v>22</v>
      </c>
      <c r="BF241" s="89"/>
      <c r="BG241" s="22" t="s">
        <v>22</v>
      </c>
      <c r="BH241" s="93"/>
      <c r="BI241" s="89"/>
      <c r="BJ241" s="22"/>
      <c r="BK241" s="22" t="s">
        <v>22</v>
      </c>
      <c r="BL241" s="89"/>
      <c r="BM241" s="22" t="s">
        <v>22</v>
      </c>
      <c r="BN241" s="22"/>
      <c r="BO241" s="89"/>
      <c r="BP241" s="22"/>
      <c r="BQ241" s="22" t="s">
        <v>22</v>
      </c>
      <c r="BR241" s="89"/>
      <c r="BS241" s="22" t="s">
        <v>22</v>
      </c>
      <c r="BT241" s="22"/>
      <c r="BU241" s="89"/>
      <c r="BV241" s="22"/>
      <c r="BW241" s="22" t="s">
        <v>22</v>
      </c>
      <c r="BX241" s="89"/>
      <c r="BY241" s="22" t="s">
        <v>22</v>
      </c>
    </row>
    <row r="242" spans="2:77" ht="12.75" x14ac:dyDescent="0.25">
      <c r="B242" s="88" t="str">
        <f>IF(T_SDLog[[#This Row],[BY2]]="UNDER REVIEW",$B$6-T_SDLog[[#This Row],[27]],"---")</f>
        <v>---</v>
      </c>
      <c r="C242" s="88" t="s">
        <v>658</v>
      </c>
      <c r="D242" s="88" t="s">
        <v>245</v>
      </c>
      <c r="E242" s="88" t="s">
        <v>246</v>
      </c>
      <c r="F242" s="88" t="s">
        <v>161</v>
      </c>
      <c r="G242" s="88" t="s">
        <v>644</v>
      </c>
      <c r="H242" s="94" t="s">
        <v>247</v>
      </c>
      <c r="I242" s="88" t="s">
        <v>176</v>
      </c>
      <c r="J242" s="98" t="s">
        <v>163</v>
      </c>
      <c r="K242" s="88" t="s">
        <v>168</v>
      </c>
      <c r="L242" s="143" t="s">
        <v>249</v>
      </c>
      <c r="M242" s="88" t="s">
        <v>703</v>
      </c>
      <c r="N242" s="100" t="s">
        <v>238</v>
      </c>
      <c r="O242" s="88" t="s">
        <v>538</v>
      </c>
      <c r="P242" s="87" t="str">
        <f>CONCATENATE(T_SDLog[[#This Row],[PGN]],"-",T_SDLog[[#This Row],[CN]],"-",T_SDLog[[#This Row],[DIC]],"-",T_SDLog[[#This Row],[LR]],"-",T_SDLog[[#This Row],[SSA]],"-",T_SDLog[[#This Row],[SQN]])</f>
        <v>MTC-23A25-Y300-L000-0000-00005</v>
      </c>
      <c r="Q242" s="140" t="s">
        <v>539</v>
      </c>
      <c r="R242" s="227">
        <v>45856</v>
      </c>
      <c r="S242" s="88"/>
      <c r="T24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4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4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4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4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SDS-23A25-Y000-0013-00</v>
      </c>
      <c r="Y24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4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4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4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4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42" s="22" t="s">
        <v>822</v>
      </c>
      <c r="AE242" s="97">
        <v>45866</v>
      </c>
      <c r="AF242" s="88"/>
      <c r="AG242" s="22" t="s">
        <v>22</v>
      </c>
      <c r="AH242" s="89"/>
      <c r="AI242" s="22" t="s">
        <v>22</v>
      </c>
      <c r="AJ242" s="22"/>
      <c r="AK242" s="89"/>
      <c r="AL242" s="22"/>
      <c r="AM242" s="22" t="s">
        <v>22</v>
      </c>
      <c r="AN242" s="89"/>
      <c r="AO242" s="22" t="s">
        <v>22</v>
      </c>
      <c r="AP242" s="22"/>
      <c r="AQ242" s="89"/>
      <c r="AR242" s="22"/>
      <c r="AS242" s="22" t="s">
        <v>22</v>
      </c>
      <c r="AT242" s="89"/>
      <c r="AU242" s="22" t="s">
        <v>22</v>
      </c>
      <c r="AV242" s="93"/>
      <c r="AW242" s="89"/>
      <c r="AX242" s="22"/>
      <c r="AY242" s="22" t="s">
        <v>22</v>
      </c>
      <c r="AZ242" s="89"/>
      <c r="BA242" s="22" t="s">
        <v>22</v>
      </c>
      <c r="BB242" s="93"/>
      <c r="BC242" s="89"/>
      <c r="BD242" s="22"/>
      <c r="BE242" s="22" t="s">
        <v>22</v>
      </c>
      <c r="BF242" s="89"/>
      <c r="BG242" s="22" t="s">
        <v>22</v>
      </c>
      <c r="BH242" s="93"/>
      <c r="BI242" s="89"/>
      <c r="BJ242" s="22"/>
      <c r="BK242" s="22" t="s">
        <v>22</v>
      </c>
      <c r="BL242" s="89"/>
      <c r="BM242" s="22" t="s">
        <v>22</v>
      </c>
      <c r="BN242" s="22"/>
      <c r="BO242" s="89"/>
      <c r="BP242" s="22"/>
      <c r="BQ242" s="22" t="s">
        <v>22</v>
      </c>
      <c r="BR242" s="89"/>
      <c r="BS242" s="22" t="s">
        <v>22</v>
      </c>
      <c r="BT242" s="22"/>
      <c r="BU242" s="89"/>
      <c r="BV242" s="22"/>
      <c r="BW242" s="22" t="s">
        <v>22</v>
      </c>
      <c r="BX242" s="89"/>
      <c r="BY242" s="22" t="s">
        <v>22</v>
      </c>
    </row>
    <row r="243" spans="2:77" ht="12.75" x14ac:dyDescent="0.25">
      <c r="B243" s="88" t="str">
        <f>IF(T_SDLog[[#This Row],[BY2]]="UNDER REVIEW",$B$6-T_SDLog[[#This Row],[27]],"---")</f>
        <v>---</v>
      </c>
      <c r="C243" s="88" t="s">
        <v>658</v>
      </c>
      <c r="D243" s="88" t="s">
        <v>245</v>
      </c>
      <c r="E243" s="88" t="s">
        <v>246</v>
      </c>
      <c r="F243" s="88" t="s">
        <v>161</v>
      </c>
      <c r="G243" s="88" t="s">
        <v>644</v>
      </c>
      <c r="H243" s="94" t="s">
        <v>247</v>
      </c>
      <c r="I243" s="88" t="s">
        <v>177</v>
      </c>
      <c r="J243" s="98" t="s">
        <v>163</v>
      </c>
      <c r="K243" s="88" t="s">
        <v>168</v>
      </c>
      <c r="L243" s="143" t="s">
        <v>249</v>
      </c>
      <c r="M243" s="88" t="s">
        <v>703</v>
      </c>
      <c r="N243" s="100" t="s">
        <v>238</v>
      </c>
      <c r="O243" s="88" t="s">
        <v>540</v>
      </c>
      <c r="P243" s="87" t="str">
        <f>CONCATENATE(T_SDLog[[#This Row],[PGN]],"-",T_SDLog[[#This Row],[CN]],"-",T_SDLog[[#This Row],[DIC]],"-",T_SDLog[[#This Row],[LR]],"-",T_SDLog[[#This Row],[SSA]],"-",T_SDLog[[#This Row],[SQN]])</f>
        <v>MTC-23A25-Y300-L000-0000-00006</v>
      </c>
      <c r="Q243" s="140" t="s">
        <v>541</v>
      </c>
      <c r="R243" s="227">
        <v>45856</v>
      </c>
      <c r="S243" s="88"/>
      <c r="T24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4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4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4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4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SDS-23A25-Y000-0013-00</v>
      </c>
      <c r="Y24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4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4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4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4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43" s="22" t="s">
        <v>822</v>
      </c>
      <c r="AE243" s="97">
        <v>45866</v>
      </c>
      <c r="AF243" s="88"/>
      <c r="AG243" s="22" t="s">
        <v>22</v>
      </c>
      <c r="AH243" s="89"/>
      <c r="AI243" s="22" t="s">
        <v>22</v>
      </c>
      <c r="AJ243" s="22"/>
      <c r="AK243" s="89"/>
      <c r="AL243" s="22"/>
      <c r="AM243" s="22" t="s">
        <v>22</v>
      </c>
      <c r="AN243" s="89"/>
      <c r="AO243" s="22" t="s">
        <v>22</v>
      </c>
      <c r="AP243" s="22"/>
      <c r="AQ243" s="89"/>
      <c r="AR243" s="22"/>
      <c r="AS243" s="22" t="s">
        <v>22</v>
      </c>
      <c r="AT243" s="89"/>
      <c r="AU243" s="22" t="s">
        <v>22</v>
      </c>
      <c r="AV243" s="93"/>
      <c r="AW243" s="89"/>
      <c r="AX243" s="22"/>
      <c r="AY243" s="22" t="s">
        <v>22</v>
      </c>
      <c r="AZ243" s="89"/>
      <c r="BA243" s="22" t="s">
        <v>22</v>
      </c>
      <c r="BB243" s="93"/>
      <c r="BC243" s="89"/>
      <c r="BD243" s="22"/>
      <c r="BE243" s="22" t="s">
        <v>22</v>
      </c>
      <c r="BF243" s="89"/>
      <c r="BG243" s="22" t="s">
        <v>22</v>
      </c>
      <c r="BH243" s="93"/>
      <c r="BI243" s="89"/>
      <c r="BJ243" s="22"/>
      <c r="BK243" s="22" t="s">
        <v>22</v>
      </c>
      <c r="BL243" s="89"/>
      <c r="BM243" s="22" t="s">
        <v>22</v>
      </c>
      <c r="BN243" s="22"/>
      <c r="BO243" s="89"/>
      <c r="BP243" s="22"/>
      <c r="BQ243" s="22" t="s">
        <v>22</v>
      </c>
      <c r="BR243" s="89"/>
      <c r="BS243" s="22" t="s">
        <v>22</v>
      </c>
      <c r="BT243" s="22"/>
      <c r="BU243" s="89"/>
      <c r="BV243" s="22"/>
      <c r="BW243" s="22" t="s">
        <v>22</v>
      </c>
      <c r="BX243" s="89"/>
      <c r="BY243" s="22" t="s">
        <v>22</v>
      </c>
    </row>
    <row r="244" spans="2:77" ht="12.75" x14ac:dyDescent="0.25">
      <c r="B244" s="88" t="str">
        <f>IF(T_SDLog[[#This Row],[BY2]]="UNDER REVIEW",$B$6-T_SDLog[[#This Row],[27]],"---")</f>
        <v>---</v>
      </c>
      <c r="C244" s="88" t="s">
        <v>142</v>
      </c>
      <c r="D244" s="88" t="s">
        <v>245</v>
      </c>
      <c r="E244" s="88" t="s">
        <v>246</v>
      </c>
      <c r="F244" s="88" t="s">
        <v>233</v>
      </c>
      <c r="G244" s="88" t="s">
        <v>644</v>
      </c>
      <c r="H244" s="94" t="s">
        <v>247</v>
      </c>
      <c r="I244" s="88" t="s">
        <v>172</v>
      </c>
      <c r="J244" s="98" t="s">
        <v>163</v>
      </c>
      <c r="K244" s="88" t="s">
        <v>168</v>
      </c>
      <c r="L244" s="143" t="s">
        <v>255</v>
      </c>
      <c r="M244" s="88" t="s">
        <v>234</v>
      </c>
      <c r="N244" s="100" t="s">
        <v>142</v>
      </c>
      <c r="O244" s="88" t="s">
        <v>22</v>
      </c>
      <c r="P244" s="87" t="str">
        <f>CONCATENATE(T_SDLog[[#This Row],[PGN]],"-",T_SDLog[[#This Row],[CN]],"-",T_SDLog[[#This Row],[DIC]],"-",T_SDLog[[#This Row],[LR]],"-",T_SDLog[[#This Row],[SSA]],"-",T_SDLog[[#This Row],[SQN]])</f>
        <v>MTC-23A25-Y000-L000-0000-00001</v>
      </c>
      <c r="Q244" s="140" t="s">
        <v>692</v>
      </c>
      <c r="R244" s="227"/>
      <c r="S244" s="88"/>
      <c r="T24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24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4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4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24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SDS-23A25-Y100-0004-01</v>
      </c>
      <c r="Y24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44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45826</v>
      </c>
      <c r="AA24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SDS-23A25-Y100-0004-00</v>
      </c>
      <c r="AB24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4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44" s="88" t="s">
        <v>699</v>
      </c>
      <c r="AE244" s="89">
        <v>45800</v>
      </c>
      <c r="AF244" s="88" t="s">
        <v>699</v>
      </c>
      <c r="AG244" s="22" t="s">
        <v>700</v>
      </c>
      <c r="AH244" s="89">
        <v>45826</v>
      </c>
      <c r="AI244" s="22" t="s">
        <v>700</v>
      </c>
      <c r="AJ244" s="88" t="s">
        <v>869</v>
      </c>
      <c r="AK244" s="89">
        <v>45870</v>
      </c>
      <c r="AL244" s="22"/>
      <c r="AM244" s="22" t="s">
        <v>22</v>
      </c>
      <c r="AN244" s="89"/>
      <c r="AO244" s="22" t="s">
        <v>22</v>
      </c>
      <c r="AP244" s="22"/>
      <c r="AQ244" s="89"/>
      <c r="AR244" s="22"/>
      <c r="AS244" s="22" t="s">
        <v>22</v>
      </c>
      <c r="AT244" s="89"/>
      <c r="AU244" s="22" t="s">
        <v>22</v>
      </c>
      <c r="AV244" s="93"/>
      <c r="AW244" s="89"/>
      <c r="AX244" s="22"/>
      <c r="AY244" s="22" t="s">
        <v>22</v>
      </c>
      <c r="AZ244" s="89"/>
      <c r="BA244" s="22" t="s">
        <v>22</v>
      </c>
      <c r="BB244" s="93"/>
      <c r="BC244" s="89"/>
      <c r="BD244" s="22"/>
      <c r="BE244" s="22" t="s">
        <v>22</v>
      </c>
      <c r="BF244" s="89"/>
      <c r="BG244" s="22" t="s">
        <v>22</v>
      </c>
      <c r="BH244" s="93"/>
      <c r="BI244" s="89"/>
      <c r="BJ244" s="22"/>
      <c r="BK244" s="22" t="s">
        <v>22</v>
      </c>
      <c r="BL244" s="89"/>
      <c r="BM244" s="22" t="s">
        <v>22</v>
      </c>
      <c r="BN244" s="22"/>
      <c r="BO244" s="89"/>
      <c r="BP244" s="22"/>
      <c r="BQ244" s="22" t="s">
        <v>22</v>
      </c>
      <c r="BR244" s="89"/>
      <c r="BS244" s="22" t="s">
        <v>22</v>
      </c>
      <c r="BT244" s="22"/>
      <c r="BU244" s="89"/>
      <c r="BV244" s="22"/>
      <c r="BW244" s="22" t="s">
        <v>22</v>
      </c>
      <c r="BX244" s="89"/>
      <c r="BY244" s="22" t="s">
        <v>22</v>
      </c>
    </row>
    <row r="245" spans="2:77" ht="12.75" x14ac:dyDescent="0.25">
      <c r="B245" s="88" t="str">
        <f>IF(T_SDLog[[#This Row],[BY2]]="UNDER REVIEW",$B$6-T_SDLog[[#This Row],[27]],"---")</f>
        <v>---</v>
      </c>
      <c r="C245" s="88" t="s">
        <v>142</v>
      </c>
      <c r="D245" s="88" t="s">
        <v>245</v>
      </c>
      <c r="E245" s="88" t="s">
        <v>246</v>
      </c>
      <c r="F245" s="88" t="s">
        <v>233</v>
      </c>
      <c r="G245" s="88" t="s">
        <v>644</v>
      </c>
      <c r="H245" s="94" t="s">
        <v>247</v>
      </c>
      <c r="I245" s="88" t="s">
        <v>173</v>
      </c>
      <c r="J245" s="98" t="s">
        <v>163</v>
      </c>
      <c r="K245" s="88" t="s">
        <v>168</v>
      </c>
      <c r="L245" s="143" t="s">
        <v>255</v>
      </c>
      <c r="M245" s="88" t="s">
        <v>234</v>
      </c>
      <c r="N245" s="100" t="s">
        <v>142</v>
      </c>
      <c r="O245" s="88" t="s">
        <v>22</v>
      </c>
      <c r="P245" s="87" t="str">
        <f>CONCATENATE(T_SDLog[[#This Row],[PGN]],"-",T_SDLog[[#This Row],[CN]],"-",T_SDLog[[#This Row],[DIC]],"-",T_SDLog[[#This Row],[LR]],"-",T_SDLog[[#This Row],[SSA]],"-",T_SDLog[[#This Row],[SQN]])</f>
        <v>MTC-23A25-Y000-L000-0000-00002</v>
      </c>
      <c r="Q245" s="140" t="s">
        <v>693</v>
      </c>
      <c r="R245" s="227"/>
      <c r="S245" s="88"/>
      <c r="T24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24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4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4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24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SDS-23A25-Y100-0004-01</v>
      </c>
      <c r="Y24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45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45826</v>
      </c>
      <c r="AA24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SDS-23A25-Y100-0004-00</v>
      </c>
      <c r="AB24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4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45" s="88" t="s">
        <v>699</v>
      </c>
      <c r="AE245" s="89">
        <v>45800</v>
      </c>
      <c r="AF245" s="88" t="s">
        <v>699</v>
      </c>
      <c r="AG245" s="22" t="s">
        <v>700</v>
      </c>
      <c r="AH245" s="89">
        <v>45826</v>
      </c>
      <c r="AI245" s="22" t="s">
        <v>700</v>
      </c>
      <c r="AJ245" s="88" t="s">
        <v>869</v>
      </c>
      <c r="AK245" s="89">
        <v>45870</v>
      </c>
      <c r="AL245" s="22"/>
      <c r="AM245" s="22" t="s">
        <v>22</v>
      </c>
      <c r="AN245" s="89"/>
      <c r="AO245" s="22" t="s">
        <v>22</v>
      </c>
      <c r="AP245" s="22"/>
      <c r="AQ245" s="89"/>
      <c r="AR245" s="22"/>
      <c r="AS245" s="22" t="s">
        <v>22</v>
      </c>
      <c r="AT245" s="89"/>
      <c r="AU245" s="22" t="s">
        <v>22</v>
      </c>
      <c r="AV245" s="93"/>
      <c r="AW245" s="89"/>
      <c r="AX245" s="22"/>
      <c r="AY245" s="22" t="s">
        <v>22</v>
      </c>
      <c r="AZ245" s="89"/>
      <c r="BA245" s="22" t="s">
        <v>22</v>
      </c>
      <c r="BB245" s="93"/>
      <c r="BC245" s="89"/>
      <c r="BD245" s="22"/>
      <c r="BE245" s="22" t="s">
        <v>22</v>
      </c>
      <c r="BF245" s="89"/>
      <c r="BG245" s="22" t="s">
        <v>22</v>
      </c>
      <c r="BH245" s="93"/>
      <c r="BI245" s="89"/>
      <c r="BJ245" s="22"/>
      <c r="BK245" s="22" t="s">
        <v>22</v>
      </c>
      <c r="BL245" s="89"/>
      <c r="BM245" s="22" t="s">
        <v>22</v>
      </c>
      <c r="BN245" s="22"/>
      <c r="BO245" s="89"/>
      <c r="BP245" s="22"/>
      <c r="BQ245" s="22" t="s">
        <v>22</v>
      </c>
      <c r="BR245" s="89"/>
      <c r="BS245" s="22" t="s">
        <v>22</v>
      </c>
      <c r="BT245" s="22"/>
      <c r="BU245" s="89"/>
      <c r="BV245" s="22"/>
      <c r="BW245" s="22" t="s">
        <v>22</v>
      </c>
      <c r="BX245" s="89"/>
      <c r="BY245" s="22" t="s">
        <v>22</v>
      </c>
    </row>
    <row r="246" spans="2:77" ht="12.75" x14ac:dyDescent="0.25">
      <c r="B246" s="88" t="str">
        <f>IF(T_SDLog[[#This Row],[BY2]]="UNDER REVIEW",$B$6-T_SDLog[[#This Row],[27]],"---")</f>
        <v>---</v>
      </c>
      <c r="C246" s="88" t="s">
        <v>142</v>
      </c>
      <c r="D246" s="88" t="s">
        <v>245</v>
      </c>
      <c r="E246" s="88" t="s">
        <v>246</v>
      </c>
      <c r="F246" s="88" t="s">
        <v>233</v>
      </c>
      <c r="G246" s="88" t="s">
        <v>644</v>
      </c>
      <c r="H246" s="94" t="s">
        <v>247</v>
      </c>
      <c r="I246" s="88" t="s">
        <v>174</v>
      </c>
      <c r="J246" s="98" t="s">
        <v>163</v>
      </c>
      <c r="K246" s="88" t="s">
        <v>168</v>
      </c>
      <c r="L246" s="143" t="s">
        <v>255</v>
      </c>
      <c r="M246" s="88" t="s">
        <v>234</v>
      </c>
      <c r="N246" s="100" t="s">
        <v>142</v>
      </c>
      <c r="O246" s="88" t="s">
        <v>22</v>
      </c>
      <c r="P246" s="87" t="str">
        <f>CONCATENATE(T_SDLog[[#This Row],[PGN]],"-",T_SDLog[[#This Row],[CN]],"-",T_SDLog[[#This Row],[DIC]],"-",T_SDLog[[#This Row],[LR]],"-",T_SDLog[[#This Row],[SSA]],"-",T_SDLog[[#This Row],[SQN]])</f>
        <v>MTC-23A25-Y000-L000-0000-00003</v>
      </c>
      <c r="Q246" s="140" t="s">
        <v>694</v>
      </c>
      <c r="R246" s="227"/>
      <c r="S246" s="88"/>
      <c r="T24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</v>
      </c>
      <c r="U24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4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4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45870</v>
      </c>
      <c r="X24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SDS-23A25-Y100-0004-01</v>
      </c>
      <c r="Y24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46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45826</v>
      </c>
      <c r="AA24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SDS-23A25-Y100-0004-00</v>
      </c>
      <c r="AB24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4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46" s="88" t="s">
        <v>699</v>
      </c>
      <c r="AE246" s="89">
        <v>45800</v>
      </c>
      <c r="AF246" s="88" t="s">
        <v>699</v>
      </c>
      <c r="AG246" s="22" t="s">
        <v>700</v>
      </c>
      <c r="AH246" s="89">
        <v>45826</v>
      </c>
      <c r="AI246" s="22" t="s">
        <v>700</v>
      </c>
      <c r="AJ246" s="88" t="s">
        <v>869</v>
      </c>
      <c r="AK246" s="89">
        <v>45870</v>
      </c>
      <c r="AL246" s="22"/>
      <c r="AM246" s="22" t="s">
        <v>22</v>
      </c>
      <c r="AN246" s="89"/>
      <c r="AO246" s="22" t="s">
        <v>22</v>
      </c>
      <c r="AP246" s="22"/>
      <c r="AQ246" s="89"/>
      <c r="AR246" s="22"/>
      <c r="AS246" s="22" t="s">
        <v>22</v>
      </c>
      <c r="AT246" s="89"/>
      <c r="AU246" s="22" t="s">
        <v>22</v>
      </c>
      <c r="AV246" s="93"/>
      <c r="AW246" s="89"/>
      <c r="AX246" s="22"/>
      <c r="AY246" s="22" t="s">
        <v>22</v>
      </c>
      <c r="AZ246" s="89"/>
      <c r="BA246" s="22" t="s">
        <v>22</v>
      </c>
      <c r="BB246" s="93"/>
      <c r="BC246" s="89"/>
      <c r="BD246" s="22"/>
      <c r="BE246" s="22" t="s">
        <v>22</v>
      </c>
      <c r="BF246" s="89"/>
      <c r="BG246" s="22" t="s">
        <v>22</v>
      </c>
      <c r="BH246" s="93"/>
      <c r="BI246" s="89"/>
      <c r="BJ246" s="22"/>
      <c r="BK246" s="22" t="s">
        <v>22</v>
      </c>
      <c r="BL246" s="89"/>
      <c r="BM246" s="22" t="s">
        <v>22</v>
      </c>
      <c r="BN246" s="22"/>
      <c r="BO246" s="89"/>
      <c r="BP246" s="22"/>
      <c r="BQ246" s="22" t="s">
        <v>22</v>
      </c>
      <c r="BR246" s="89"/>
      <c r="BS246" s="22" t="s">
        <v>22</v>
      </c>
      <c r="BT246" s="22"/>
      <c r="BU246" s="89"/>
      <c r="BV246" s="22"/>
      <c r="BW246" s="22" t="s">
        <v>22</v>
      </c>
      <c r="BX246" s="89"/>
      <c r="BY246" s="22" t="s">
        <v>22</v>
      </c>
    </row>
    <row r="247" spans="2:77" ht="12.75" x14ac:dyDescent="0.25">
      <c r="B247" s="88" t="str">
        <f>IF(T_SDLog[[#This Row],[BY2]]="UNDER REVIEW",$B$6-T_SDLog[[#This Row],[27]],"---")</f>
        <v>---</v>
      </c>
      <c r="C247" s="88" t="s">
        <v>142</v>
      </c>
      <c r="D247" s="88" t="s">
        <v>245</v>
      </c>
      <c r="E247" s="88" t="s">
        <v>246</v>
      </c>
      <c r="F247" s="88" t="s">
        <v>160</v>
      </c>
      <c r="G247" s="88" t="s">
        <v>645</v>
      </c>
      <c r="H247" s="94" t="s">
        <v>247</v>
      </c>
      <c r="I247" s="213" t="s">
        <v>172</v>
      </c>
      <c r="J247" s="98" t="s">
        <v>163</v>
      </c>
      <c r="K247" s="88" t="s">
        <v>168</v>
      </c>
      <c r="L247" s="143" t="s">
        <v>255</v>
      </c>
      <c r="M247" s="88" t="s">
        <v>234</v>
      </c>
      <c r="N247" s="88" t="s">
        <v>704</v>
      </c>
      <c r="O247" s="88" t="s">
        <v>22</v>
      </c>
      <c r="P247" s="87" t="str">
        <f>CONCATENATE(T_SDLog[[#This Row],[PGN]],"-",T_SDLog[[#This Row],[CN]],"-",T_SDLog[[#This Row],[DIC]],"-",T_SDLog[[#This Row],[LR]],"-",T_SDLog[[#This Row],[SSA]],"-",T_SDLog[[#This Row],[SQN]])</f>
        <v>MTC-23A25-Y100-L001-0000-00001</v>
      </c>
      <c r="Q247" s="214" t="s">
        <v>706</v>
      </c>
      <c r="R247" s="227"/>
      <c r="S247" s="88"/>
      <c r="T247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33</v>
      </c>
      <c r="U247" s="90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12</v>
      </c>
      <c r="V24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4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45819</v>
      </c>
      <c r="X24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SDS-23A25-Y100-0005-00</v>
      </c>
      <c r="Y24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2</v>
      </c>
      <c r="Z247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45852</v>
      </c>
      <c r="AA24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SDS-23A25-Y100-0027-00</v>
      </c>
      <c r="AB24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2</v>
      </c>
      <c r="AC24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47" s="88" t="s">
        <v>707</v>
      </c>
      <c r="AE247" s="89">
        <v>45819</v>
      </c>
      <c r="AF247" s="88" t="s">
        <v>767</v>
      </c>
      <c r="AG247" s="22" t="s">
        <v>711</v>
      </c>
      <c r="AH247" s="89">
        <v>45852</v>
      </c>
      <c r="AI247" s="22" t="s">
        <v>711</v>
      </c>
      <c r="AJ247" s="22"/>
      <c r="AK247" s="89"/>
      <c r="AL247" s="22"/>
      <c r="AM247" s="22" t="s">
        <v>22</v>
      </c>
      <c r="AN247" s="89"/>
      <c r="AO247" s="22" t="s">
        <v>22</v>
      </c>
      <c r="AP247" s="22"/>
      <c r="AQ247" s="89"/>
      <c r="AR247" s="22"/>
      <c r="AS247" s="22" t="s">
        <v>22</v>
      </c>
      <c r="AT247" s="89"/>
      <c r="AU247" s="22" t="s">
        <v>22</v>
      </c>
      <c r="AV247" s="93"/>
      <c r="AW247" s="89"/>
      <c r="AX247" s="22"/>
      <c r="AY247" s="22" t="s">
        <v>22</v>
      </c>
      <c r="AZ247" s="89"/>
      <c r="BA247" s="22" t="s">
        <v>22</v>
      </c>
      <c r="BB247" s="93"/>
      <c r="BC247" s="89"/>
      <c r="BD247" s="22"/>
      <c r="BE247" s="22" t="s">
        <v>22</v>
      </c>
      <c r="BF247" s="89"/>
      <c r="BG247" s="22" t="s">
        <v>22</v>
      </c>
      <c r="BH247" s="93"/>
      <c r="BI247" s="89"/>
      <c r="BJ247" s="22"/>
      <c r="BK247" s="22" t="s">
        <v>22</v>
      </c>
      <c r="BL247" s="89"/>
      <c r="BM247" s="22" t="s">
        <v>22</v>
      </c>
      <c r="BN247" s="22"/>
      <c r="BO247" s="89"/>
      <c r="BP247" s="22"/>
      <c r="BQ247" s="22" t="s">
        <v>22</v>
      </c>
      <c r="BR247" s="89"/>
      <c r="BS247" s="22" t="s">
        <v>22</v>
      </c>
      <c r="BT247" s="22"/>
      <c r="BU247" s="89"/>
      <c r="BV247" s="22"/>
      <c r="BW247" s="22" t="s">
        <v>22</v>
      </c>
      <c r="BX247" s="89"/>
      <c r="BY247" s="22" t="s">
        <v>22</v>
      </c>
    </row>
    <row r="248" spans="2:77" ht="12.75" x14ac:dyDescent="0.25">
      <c r="B248" s="88" t="str">
        <f>IF(T_SDLog[[#This Row],[BY2]]="UNDER REVIEW",$B$6-T_SDLog[[#This Row],[27]],"---")</f>
        <v>---</v>
      </c>
      <c r="C248" s="88" t="s">
        <v>142</v>
      </c>
      <c r="D248" s="88" t="s">
        <v>245</v>
      </c>
      <c r="E248" s="88" t="s">
        <v>246</v>
      </c>
      <c r="F248" s="88" t="s">
        <v>160</v>
      </c>
      <c r="G248" s="88" t="s">
        <v>646</v>
      </c>
      <c r="H248" s="94" t="s">
        <v>247</v>
      </c>
      <c r="I248" s="213" t="s">
        <v>172</v>
      </c>
      <c r="J248" s="98" t="s">
        <v>163</v>
      </c>
      <c r="K248" s="88" t="s">
        <v>168</v>
      </c>
      <c r="L248" s="143" t="s">
        <v>255</v>
      </c>
      <c r="M248" s="88" t="s">
        <v>234</v>
      </c>
      <c r="N248" s="88" t="s">
        <v>704</v>
      </c>
      <c r="O248" s="88" t="s">
        <v>22</v>
      </c>
      <c r="P248" s="87" t="str">
        <f>CONCATENATE(T_SDLog[[#This Row],[PGN]],"-",T_SDLog[[#This Row],[CN]],"-",T_SDLog[[#This Row],[DIC]],"-",T_SDLog[[#This Row],[LR]],"-",T_SDLog[[#This Row],[SSA]],"-",T_SDLog[[#This Row],[SQN]])</f>
        <v>MTC-23A25-Y100-L002-0000-00001</v>
      </c>
      <c r="Q248" s="140" t="s">
        <v>708</v>
      </c>
      <c r="R248" s="227"/>
      <c r="S248" s="88"/>
      <c r="T24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55</v>
      </c>
      <c r="U248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34</v>
      </c>
      <c r="V24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4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45819</v>
      </c>
      <c r="X24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SDS-23A25-Y100-0006-00</v>
      </c>
      <c r="Y24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4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4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4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4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48" s="88" t="s">
        <v>709</v>
      </c>
      <c r="AE248" s="89">
        <v>45819</v>
      </c>
      <c r="AF248" s="88"/>
      <c r="AG248" s="22" t="s">
        <v>22</v>
      </c>
      <c r="AH248" s="89"/>
      <c r="AI248" s="22" t="s">
        <v>22</v>
      </c>
      <c r="AJ248" s="22"/>
      <c r="AK248" s="89"/>
      <c r="AL248" s="22"/>
      <c r="AM248" s="22" t="s">
        <v>22</v>
      </c>
      <c r="AN248" s="89"/>
      <c r="AO248" s="22" t="s">
        <v>22</v>
      </c>
      <c r="AP248" s="22"/>
      <c r="AQ248" s="89"/>
      <c r="AR248" s="22"/>
      <c r="AS248" s="22" t="s">
        <v>22</v>
      </c>
      <c r="AT248" s="89"/>
      <c r="AU248" s="22" t="s">
        <v>22</v>
      </c>
      <c r="AV248" s="93"/>
      <c r="AW248" s="89"/>
      <c r="AX248" s="22"/>
      <c r="AY248" s="22" t="s">
        <v>22</v>
      </c>
      <c r="AZ248" s="89"/>
      <c r="BA248" s="22" t="s">
        <v>22</v>
      </c>
      <c r="BB248" s="93"/>
      <c r="BC248" s="89"/>
      <c r="BD248" s="22"/>
      <c r="BE248" s="22" t="s">
        <v>22</v>
      </c>
      <c r="BF248" s="89"/>
      <c r="BG248" s="22" t="s">
        <v>22</v>
      </c>
      <c r="BH248" s="93"/>
      <c r="BI248" s="89"/>
      <c r="BJ248" s="22"/>
      <c r="BK248" s="22" t="s">
        <v>22</v>
      </c>
      <c r="BL248" s="89"/>
      <c r="BM248" s="22" t="s">
        <v>22</v>
      </c>
      <c r="BN248" s="22"/>
      <c r="BO248" s="89"/>
      <c r="BP248" s="22"/>
      <c r="BQ248" s="22" t="s">
        <v>22</v>
      </c>
      <c r="BR248" s="89"/>
      <c r="BS248" s="22" t="s">
        <v>22</v>
      </c>
      <c r="BT248" s="22"/>
      <c r="BU248" s="89"/>
      <c r="BV248" s="22"/>
      <c r="BW248" s="22" t="s">
        <v>22</v>
      </c>
      <c r="BX248" s="89"/>
      <c r="BY248" s="22" t="s">
        <v>22</v>
      </c>
    </row>
    <row r="249" spans="2:77" ht="12.75" x14ac:dyDescent="0.25">
      <c r="B249" s="88" t="str">
        <f>IF(T_SDLog[[#This Row],[BY2]]="UNDER REVIEW",$B$6-T_SDLog[[#This Row],[27]],"---")</f>
        <v>---</v>
      </c>
      <c r="C249" s="88" t="s">
        <v>142</v>
      </c>
      <c r="D249" s="88" t="s">
        <v>245</v>
      </c>
      <c r="E249" s="88" t="s">
        <v>246</v>
      </c>
      <c r="F249" s="88" t="s">
        <v>160</v>
      </c>
      <c r="G249" s="88" t="s">
        <v>644</v>
      </c>
      <c r="H249" s="94" t="s">
        <v>247</v>
      </c>
      <c r="I249" s="213" t="s">
        <v>178</v>
      </c>
      <c r="J249" s="98" t="s">
        <v>163</v>
      </c>
      <c r="K249" s="88" t="s">
        <v>168</v>
      </c>
      <c r="L249" s="143" t="s">
        <v>255</v>
      </c>
      <c r="M249" s="88" t="s">
        <v>234</v>
      </c>
      <c r="N249" s="88" t="s">
        <v>704</v>
      </c>
      <c r="O249" s="88" t="s">
        <v>22</v>
      </c>
      <c r="P249" s="87" t="str">
        <f>CONCATENATE(T_SDLog[[#This Row],[PGN]],"-",T_SDLog[[#This Row],[CN]],"-",T_SDLog[[#This Row],[DIC]],"-",T_SDLog[[#This Row],[LR]],"-",T_SDLog[[#This Row],[SSA]],"-",T_SDLog[[#This Row],[SQN]])</f>
        <v>MTC-23A25-Y100-L000-0000-00007</v>
      </c>
      <c r="Q249" s="140" t="s">
        <v>723</v>
      </c>
      <c r="R249" s="227"/>
      <c r="S249" s="88"/>
      <c r="T24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49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4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4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4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4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4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4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4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4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49" s="22" t="s">
        <v>730</v>
      </c>
      <c r="AE249" s="97">
        <v>45842</v>
      </c>
      <c r="AF249" s="88"/>
      <c r="AG249" s="22" t="s">
        <v>22</v>
      </c>
      <c r="AH249" s="89"/>
      <c r="AI249" s="22" t="s">
        <v>22</v>
      </c>
      <c r="AJ249" s="22"/>
      <c r="AK249" s="89"/>
      <c r="AL249" s="22"/>
      <c r="AM249" s="22" t="s">
        <v>22</v>
      </c>
      <c r="AN249" s="89"/>
      <c r="AO249" s="22" t="s">
        <v>22</v>
      </c>
      <c r="AP249" s="22"/>
      <c r="AQ249" s="89"/>
      <c r="AR249" s="22"/>
      <c r="AS249" s="22" t="s">
        <v>22</v>
      </c>
      <c r="AT249" s="89"/>
      <c r="AU249" s="22" t="s">
        <v>22</v>
      </c>
      <c r="AV249" s="93"/>
      <c r="AW249" s="89"/>
      <c r="AX249" s="22"/>
      <c r="AY249" s="22" t="s">
        <v>22</v>
      </c>
      <c r="AZ249" s="89"/>
      <c r="BA249" s="22" t="s">
        <v>22</v>
      </c>
      <c r="BB249" s="93"/>
      <c r="BC249" s="89"/>
      <c r="BD249" s="22"/>
      <c r="BE249" s="22" t="s">
        <v>22</v>
      </c>
      <c r="BF249" s="89"/>
      <c r="BG249" s="22" t="s">
        <v>22</v>
      </c>
      <c r="BH249" s="93"/>
      <c r="BI249" s="89"/>
      <c r="BJ249" s="22"/>
      <c r="BK249" s="22" t="s">
        <v>22</v>
      </c>
      <c r="BL249" s="89"/>
      <c r="BM249" s="22" t="s">
        <v>22</v>
      </c>
      <c r="BN249" s="22"/>
      <c r="BO249" s="89"/>
      <c r="BP249" s="22"/>
      <c r="BQ249" s="22" t="s">
        <v>22</v>
      </c>
      <c r="BR249" s="89"/>
      <c r="BS249" s="22" t="s">
        <v>22</v>
      </c>
      <c r="BT249" s="22"/>
      <c r="BU249" s="89"/>
      <c r="BV249" s="22"/>
      <c r="BW249" s="22" t="s">
        <v>22</v>
      </c>
      <c r="BX249" s="89"/>
      <c r="BY249" s="22" t="s">
        <v>22</v>
      </c>
    </row>
    <row r="250" spans="2:77" ht="12.75" x14ac:dyDescent="0.25">
      <c r="B250" s="88" t="str">
        <f>IF(T_SDLog[[#This Row],[BY2]]="UNDER REVIEW",$B$6-T_SDLog[[#This Row],[27]],"---")</f>
        <v>---</v>
      </c>
      <c r="C250" s="88" t="s">
        <v>142</v>
      </c>
      <c r="D250" s="88" t="s">
        <v>245</v>
      </c>
      <c r="E250" s="88" t="s">
        <v>246</v>
      </c>
      <c r="F250" s="88" t="s">
        <v>160</v>
      </c>
      <c r="G250" s="88" t="s">
        <v>644</v>
      </c>
      <c r="H250" s="94" t="s">
        <v>247</v>
      </c>
      <c r="I250" s="213" t="s">
        <v>179</v>
      </c>
      <c r="J250" s="98" t="s">
        <v>163</v>
      </c>
      <c r="K250" s="88" t="s">
        <v>168</v>
      </c>
      <c r="L250" s="143" t="s">
        <v>255</v>
      </c>
      <c r="M250" s="88" t="s">
        <v>234</v>
      </c>
      <c r="N250" s="88" t="s">
        <v>704</v>
      </c>
      <c r="O250" s="88" t="s">
        <v>22</v>
      </c>
      <c r="P250" s="87" t="str">
        <f>CONCATENATE(T_SDLog[[#This Row],[PGN]],"-",T_SDLog[[#This Row],[CN]],"-",T_SDLog[[#This Row],[DIC]],"-",T_SDLog[[#This Row],[LR]],"-",T_SDLog[[#This Row],[SSA]],"-",T_SDLog[[#This Row],[SQN]])</f>
        <v>MTC-23A25-Y100-L000-0000-00008</v>
      </c>
      <c r="Q250" s="140" t="s">
        <v>724</v>
      </c>
      <c r="R250" s="227"/>
      <c r="S250" s="88"/>
      <c r="T25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50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5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5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5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5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5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5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5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5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50" s="22" t="s">
        <v>730</v>
      </c>
      <c r="AE250" s="97">
        <v>45842</v>
      </c>
      <c r="AF250" s="88"/>
      <c r="AG250" s="22" t="s">
        <v>22</v>
      </c>
      <c r="AH250" s="89"/>
      <c r="AI250" s="22" t="s">
        <v>22</v>
      </c>
      <c r="AJ250" s="22"/>
      <c r="AK250" s="89"/>
      <c r="AL250" s="22"/>
      <c r="AM250" s="22" t="s">
        <v>22</v>
      </c>
      <c r="AN250" s="89"/>
      <c r="AO250" s="22" t="s">
        <v>22</v>
      </c>
      <c r="AP250" s="22"/>
      <c r="AQ250" s="89"/>
      <c r="AR250" s="22"/>
      <c r="AS250" s="22" t="s">
        <v>22</v>
      </c>
      <c r="AT250" s="89"/>
      <c r="AU250" s="22" t="s">
        <v>22</v>
      </c>
      <c r="AV250" s="93"/>
      <c r="AW250" s="89"/>
      <c r="AX250" s="22"/>
      <c r="AY250" s="22" t="s">
        <v>22</v>
      </c>
      <c r="AZ250" s="89"/>
      <c r="BA250" s="22" t="s">
        <v>22</v>
      </c>
      <c r="BB250" s="93"/>
      <c r="BC250" s="89"/>
      <c r="BD250" s="22"/>
      <c r="BE250" s="22" t="s">
        <v>22</v>
      </c>
      <c r="BF250" s="89"/>
      <c r="BG250" s="22" t="s">
        <v>22</v>
      </c>
      <c r="BH250" s="93"/>
      <c r="BI250" s="89"/>
      <c r="BJ250" s="22"/>
      <c r="BK250" s="22" t="s">
        <v>22</v>
      </c>
      <c r="BL250" s="89"/>
      <c r="BM250" s="22" t="s">
        <v>22</v>
      </c>
      <c r="BN250" s="22"/>
      <c r="BO250" s="89"/>
      <c r="BP250" s="22"/>
      <c r="BQ250" s="22" t="s">
        <v>22</v>
      </c>
      <c r="BR250" s="89"/>
      <c r="BS250" s="22" t="s">
        <v>22</v>
      </c>
      <c r="BT250" s="22"/>
      <c r="BU250" s="89"/>
      <c r="BV250" s="22"/>
      <c r="BW250" s="22" t="s">
        <v>22</v>
      </c>
      <c r="BX250" s="89"/>
      <c r="BY250" s="22" t="s">
        <v>22</v>
      </c>
    </row>
    <row r="251" spans="2:77" ht="12.75" x14ac:dyDescent="0.25">
      <c r="B251" s="88" t="str">
        <f>IF(T_SDLog[[#This Row],[BY2]]="UNDER REVIEW",$B$6-T_SDLog[[#This Row],[27]],"---")</f>
        <v>---</v>
      </c>
      <c r="C251" s="88" t="s">
        <v>142</v>
      </c>
      <c r="D251" s="88" t="s">
        <v>245</v>
      </c>
      <c r="E251" s="88" t="s">
        <v>246</v>
      </c>
      <c r="F251" s="88" t="s">
        <v>160</v>
      </c>
      <c r="G251" s="88" t="s">
        <v>644</v>
      </c>
      <c r="H251" s="94" t="s">
        <v>247</v>
      </c>
      <c r="I251" s="213" t="s">
        <v>180</v>
      </c>
      <c r="J251" s="98" t="s">
        <v>163</v>
      </c>
      <c r="K251" s="88" t="s">
        <v>168</v>
      </c>
      <c r="L251" s="143" t="s">
        <v>255</v>
      </c>
      <c r="M251" s="88" t="s">
        <v>234</v>
      </c>
      <c r="N251" s="88" t="s">
        <v>704</v>
      </c>
      <c r="O251" s="88" t="s">
        <v>22</v>
      </c>
      <c r="P251" s="87" t="str">
        <f>CONCATENATE(T_SDLog[[#This Row],[PGN]],"-",T_SDLog[[#This Row],[CN]],"-",T_SDLog[[#This Row],[DIC]],"-",T_SDLog[[#This Row],[LR]],"-",T_SDLog[[#This Row],[SSA]],"-",T_SDLog[[#This Row],[SQN]])</f>
        <v>MTC-23A25-Y100-L000-0000-00009</v>
      </c>
      <c r="Q251" s="140" t="s">
        <v>725</v>
      </c>
      <c r="R251" s="227"/>
      <c r="S251" s="88"/>
      <c r="T25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51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5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5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5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5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5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5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5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5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51" s="22" t="s">
        <v>730</v>
      </c>
      <c r="AE251" s="97">
        <v>45842</v>
      </c>
      <c r="AF251" s="88"/>
      <c r="AG251" s="22" t="s">
        <v>22</v>
      </c>
      <c r="AH251" s="89"/>
      <c r="AI251" s="22" t="s">
        <v>22</v>
      </c>
      <c r="AJ251" s="22"/>
      <c r="AK251" s="89"/>
      <c r="AL251" s="22"/>
      <c r="AM251" s="22" t="s">
        <v>22</v>
      </c>
      <c r="AN251" s="89"/>
      <c r="AO251" s="22" t="s">
        <v>22</v>
      </c>
      <c r="AP251" s="22"/>
      <c r="AQ251" s="89"/>
      <c r="AR251" s="22"/>
      <c r="AS251" s="22" t="s">
        <v>22</v>
      </c>
      <c r="AT251" s="89"/>
      <c r="AU251" s="22" t="s">
        <v>22</v>
      </c>
      <c r="AV251" s="93"/>
      <c r="AW251" s="89"/>
      <c r="AX251" s="22"/>
      <c r="AY251" s="22" t="s">
        <v>22</v>
      </c>
      <c r="AZ251" s="89"/>
      <c r="BA251" s="22" t="s">
        <v>22</v>
      </c>
      <c r="BB251" s="93"/>
      <c r="BC251" s="89"/>
      <c r="BD251" s="22"/>
      <c r="BE251" s="22" t="s">
        <v>22</v>
      </c>
      <c r="BF251" s="89"/>
      <c r="BG251" s="22" t="s">
        <v>22</v>
      </c>
      <c r="BH251" s="93"/>
      <c r="BI251" s="89"/>
      <c r="BJ251" s="22"/>
      <c r="BK251" s="22" t="s">
        <v>22</v>
      </c>
      <c r="BL251" s="89"/>
      <c r="BM251" s="22" t="s">
        <v>22</v>
      </c>
      <c r="BN251" s="22"/>
      <c r="BO251" s="89"/>
      <c r="BP251" s="22"/>
      <c r="BQ251" s="22" t="s">
        <v>22</v>
      </c>
      <c r="BR251" s="89"/>
      <c r="BS251" s="22" t="s">
        <v>22</v>
      </c>
      <c r="BT251" s="22"/>
      <c r="BU251" s="89"/>
      <c r="BV251" s="22"/>
      <c r="BW251" s="22" t="s">
        <v>22</v>
      </c>
      <c r="BX251" s="89"/>
      <c r="BY251" s="22" t="s">
        <v>22</v>
      </c>
    </row>
    <row r="252" spans="2:77" ht="12.75" x14ac:dyDescent="0.25">
      <c r="B252" s="88" t="str">
        <f>IF(T_SDLog[[#This Row],[BY2]]="UNDER REVIEW",$B$6-T_SDLog[[#This Row],[27]],"---")</f>
        <v>---</v>
      </c>
      <c r="C252" s="88" t="s">
        <v>142</v>
      </c>
      <c r="D252" s="88" t="s">
        <v>245</v>
      </c>
      <c r="E252" s="88" t="s">
        <v>246</v>
      </c>
      <c r="F252" s="88" t="s">
        <v>160</v>
      </c>
      <c r="G252" s="88" t="s">
        <v>644</v>
      </c>
      <c r="H252" s="94" t="s">
        <v>247</v>
      </c>
      <c r="I252" s="213" t="s">
        <v>181</v>
      </c>
      <c r="J252" s="98" t="s">
        <v>163</v>
      </c>
      <c r="K252" s="88" t="s">
        <v>168</v>
      </c>
      <c r="L252" s="143" t="s">
        <v>255</v>
      </c>
      <c r="M252" s="88" t="s">
        <v>234</v>
      </c>
      <c r="N252" s="88" t="s">
        <v>704</v>
      </c>
      <c r="O252" s="88" t="s">
        <v>22</v>
      </c>
      <c r="P252" s="87" t="str">
        <f>CONCATENATE(T_SDLog[[#This Row],[PGN]],"-",T_SDLog[[#This Row],[CN]],"-",T_SDLog[[#This Row],[DIC]],"-",T_SDLog[[#This Row],[LR]],"-",T_SDLog[[#This Row],[SSA]],"-",T_SDLog[[#This Row],[SQN]])</f>
        <v>MTC-23A25-Y100-L000-0000-00010</v>
      </c>
      <c r="Q252" s="140" t="s">
        <v>726</v>
      </c>
      <c r="R252" s="227"/>
      <c r="S252" s="88"/>
      <c r="T25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52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5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5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5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5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5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5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5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5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52" s="22" t="s">
        <v>730</v>
      </c>
      <c r="AE252" s="97">
        <v>45842</v>
      </c>
      <c r="AF252" s="88"/>
      <c r="AG252" s="22" t="s">
        <v>22</v>
      </c>
      <c r="AH252" s="89"/>
      <c r="AI252" s="22" t="s">
        <v>22</v>
      </c>
      <c r="AJ252" s="22"/>
      <c r="AK252" s="89"/>
      <c r="AL252" s="22"/>
      <c r="AM252" s="22" t="s">
        <v>22</v>
      </c>
      <c r="AN252" s="89"/>
      <c r="AO252" s="22" t="s">
        <v>22</v>
      </c>
      <c r="AP252" s="22"/>
      <c r="AQ252" s="89"/>
      <c r="AR252" s="22"/>
      <c r="AS252" s="22" t="s">
        <v>22</v>
      </c>
      <c r="AT252" s="89"/>
      <c r="AU252" s="22" t="s">
        <v>22</v>
      </c>
      <c r="AV252" s="93"/>
      <c r="AW252" s="89"/>
      <c r="AX252" s="22"/>
      <c r="AY252" s="22" t="s">
        <v>22</v>
      </c>
      <c r="AZ252" s="89"/>
      <c r="BA252" s="22" t="s">
        <v>22</v>
      </c>
      <c r="BB252" s="93"/>
      <c r="BC252" s="89"/>
      <c r="BD252" s="22"/>
      <c r="BE252" s="22" t="s">
        <v>22</v>
      </c>
      <c r="BF252" s="89"/>
      <c r="BG252" s="22" t="s">
        <v>22</v>
      </c>
      <c r="BH252" s="93"/>
      <c r="BI252" s="89"/>
      <c r="BJ252" s="22"/>
      <c r="BK252" s="22" t="s">
        <v>22</v>
      </c>
      <c r="BL252" s="89"/>
      <c r="BM252" s="22" t="s">
        <v>22</v>
      </c>
      <c r="BN252" s="22"/>
      <c r="BO252" s="89"/>
      <c r="BP252" s="22"/>
      <c r="BQ252" s="22" t="s">
        <v>22</v>
      </c>
      <c r="BR252" s="89"/>
      <c r="BS252" s="22" t="s">
        <v>22</v>
      </c>
      <c r="BT252" s="22"/>
      <c r="BU252" s="89"/>
      <c r="BV252" s="22"/>
      <c r="BW252" s="22" t="s">
        <v>22</v>
      </c>
      <c r="BX252" s="89"/>
      <c r="BY252" s="22" t="s">
        <v>22</v>
      </c>
    </row>
    <row r="253" spans="2:77" ht="12.75" x14ac:dyDescent="0.25">
      <c r="B253" s="88" t="str">
        <f>IF(T_SDLog[[#This Row],[BY2]]="UNDER REVIEW",$B$6-T_SDLog[[#This Row],[27]],"---")</f>
        <v>---</v>
      </c>
      <c r="C253" s="88" t="s">
        <v>142</v>
      </c>
      <c r="D253" s="88" t="s">
        <v>245</v>
      </c>
      <c r="E253" s="88" t="s">
        <v>246</v>
      </c>
      <c r="F253" s="88" t="s">
        <v>160</v>
      </c>
      <c r="G253" s="88" t="s">
        <v>644</v>
      </c>
      <c r="H253" s="94" t="s">
        <v>247</v>
      </c>
      <c r="I253" s="213" t="s">
        <v>182</v>
      </c>
      <c r="J253" s="98" t="s">
        <v>163</v>
      </c>
      <c r="K253" s="88" t="s">
        <v>168</v>
      </c>
      <c r="L253" s="143" t="s">
        <v>255</v>
      </c>
      <c r="M253" s="88" t="s">
        <v>234</v>
      </c>
      <c r="N253" s="88" t="s">
        <v>704</v>
      </c>
      <c r="O253" s="88" t="s">
        <v>22</v>
      </c>
      <c r="P253" s="87" t="str">
        <f>CONCATENATE(T_SDLog[[#This Row],[PGN]],"-",T_SDLog[[#This Row],[CN]],"-",T_SDLog[[#This Row],[DIC]],"-",T_SDLog[[#This Row],[LR]],"-",T_SDLog[[#This Row],[SSA]],"-",T_SDLog[[#This Row],[SQN]])</f>
        <v>MTC-23A25-Y100-L000-0000-00011</v>
      </c>
      <c r="Q253" s="140" t="s">
        <v>727</v>
      </c>
      <c r="R253" s="227"/>
      <c r="S253" s="88"/>
      <c r="T25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53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5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5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5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5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5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5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5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5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53" s="22" t="s">
        <v>730</v>
      </c>
      <c r="AE253" s="97">
        <v>45842</v>
      </c>
      <c r="AF253" s="88"/>
      <c r="AG253" s="22" t="s">
        <v>22</v>
      </c>
      <c r="AH253" s="89"/>
      <c r="AI253" s="22" t="s">
        <v>22</v>
      </c>
      <c r="AJ253" s="22"/>
      <c r="AK253" s="89"/>
      <c r="AL253" s="22"/>
      <c r="AM253" s="22" t="s">
        <v>22</v>
      </c>
      <c r="AN253" s="89"/>
      <c r="AO253" s="22" t="s">
        <v>22</v>
      </c>
      <c r="AP253" s="22"/>
      <c r="AQ253" s="89"/>
      <c r="AR253" s="22"/>
      <c r="AS253" s="22" t="s">
        <v>22</v>
      </c>
      <c r="AT253" s="89"/>
      <c r="AU253" s="22" t="s">
        <v>22</v>
      </c>
      <c r="AV253" s="93"/>
      <c r="AW253" s="89"/>
      <c r="AX253" s="22"/>
      <c r="AY253" s="22" t="s">
        <v>22</v>
      </c>
      <c r="AZ253" s="89"/>
      <c r="BA253" s="22" t="s">
        <v>22</v>
      </c>
      <c r="BB253" s="93"/>
      <c r="BC253" s="89"/>
      <c r="BD253" s="22"/>
      <c r="BE253" s="22" t="s">
        <v>22</v>
      </c>
      <c r="BF253" s="89"/>
      <c r="BG253" s="22" t="s">
        <v>22</v>
      </c>
      <c r="BH253" s="93"/>
      <c r="BI253" s="89"/>
      <c r="BJ253" s="22"/>
      <c r="BK253" s="22" t="s">
        <v>22</v>
      </c>
      <c r="BL253" s="89"/>
      <c r="BM253" s="22" t="s">
        <v>22</v>
      </c>
      <c r="BN253" s="22"/>
      <c r="BO253" s="89"/>
      <c r="BP253" s="22"/>
      <c r="BQ253" s="22" t="s">
        <v>22</v>
      </c>
      <c r="BR253" s="89"/>
      <c r="BS253" s="22" t="s">
        <v>22</v>
      </c>
      <c r="BT253" s="22"/>
      <c r="BU253" s="89"/>
      <c r="BV253" s="22"/>
      <c r="BW253" s="22" t="s">
        <v>22</v>
      </c>
      <c r="BX253" s="89"/>
      <c r="BY253" s="22" t="s">
        <v>22</v>
      </c>
    </row>
    <row r="254" spans="2:77" ht="12.75" x14ac:dyDescent="0.25">
      <c r="B254" s="88" t="str">
        <f>IF(T_SDLog[[#This Row],[BY2]]="UNDER REVIEW",$B$6-T_SDLog[[#This Row],[27]],"---")</f>
        <v>---</v>
      </c>
      <c r="C254" s="88" t="s">
        <v>142</v>
      </c>
      <c r="D254" s="88" t="s">
        <v>245</v>
      </c>
      <c r="E254" s="88" t="s">
        <v>246</v>
      </c>
      <c r="F254" s="88" t="s">
        <v>160</v>
      </c>
      <c r="G254" s="88" t="s">
        <v>644</v>
      </c>
      <c r="H254" s="94" t="s">
        <v>247</v>
      </c>
      <c r="I254" s="213" t="s">
        <v>183</v>
      </c>
      <c r="J254" s="98" t="s">
        <v>163</v>
      </c>
      <c r="K254" s="88" t="s">
        <v>168</v>
      </c>
      <c r="L254" s="143" t="s">
        <v>255</v>
      </c>
      <c r="M254" s="88" t="s">
        <v>234</v>
      </c>
      <c r="N254" s="88" t="s">
        <v>704</v>
      </c>
      <c r="O254" s="88" t="s">
        <v>22</v>
      </c>
      <c r="P254" s="87" t="str">
        <f>CONCATENATE(T_SDLog[[#This Row],[PGN]],"-",T_SDLog[[#This Row],[CN]],"-",T_SDLog[[#This Row],[DIC]],"-",T_SDLog[[#This Row],[LR]],"-",T_SDLog[[#This Row],[SSA]],"-",T_SDLog[[#This Row],[SQN]])</f>
        <v>MTC-23A25-Y100-L000-0000-00012</v>
      </c>
      <c r="Q254" s="140" t="s">
        <v>728</v>
      </c>
      <c r="R254" s="227"/>
      <c r="S254" s="88"/>
      <c r="T25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54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5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5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5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5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5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5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5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5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54" s="22" t="s">
        <v>730</v>
      </c>
      <c r="AE254" s="97">
        <v>45842</v>
      </c>
      <c r="AF254" s="88"/>
      <c r="AG254" s="22" t="s">
        <v>22</v>
      </c>
      <c r="AH254" s="89"/>
      <c r="AI254" s="22" t="s">
        <v>22</v>
      </c>
      <c r="AJ254" s="22"/>
      <c r="AK254" s="89"/>
      <c r="AL254" s="22"/>
      <c r="AM254" s="22" t="s">
        <v>22</v>
      </c>
      <c r="AN254" s="89"/>
      <c r="AO254" s="22" t="s">
        <v>22</v>
      </c>
      <c r="AP254" s="22"/>
      <c r="AQ254" s="89"/>
      <c r="AR254" s="22"/>
      <c r="AS254" s="22" t="s">
        <v>22</v>
      </c>
      <c r="AT254" s="89"/>
      <c r="AU254" s="22" t="s">
        <v>22</v>
      </c>
      <c r="AV254" s="93"/>
      <c r="AW254" s="89"/>
      <c r="AX254" s="22"/>
      <c r="AY254" s="22" t="s">
        <v>22</v>
      </c>
      <c r="AZ254" s="89"/>
      <c r="BA254" s="22" t="s">
        <v>22</v>
      </c>
      <c r="BB254" s="93"/>
      <c r="BC254" s="89"/>
      <c r="BD254" s="22"/>
      <c r="BE254" s="22" t="s">
        <v>22</v>
      </c>
      <c r="BF254" s="89"/>
      <c r="BG254" s="22" t="s">
        <v>22</v>
      </c>
      <c r="BH254" s="93"/>
      <c r="BI254" s="89"/>
      <c r="BJ254" s="22"/>
      <c r="BK254" s="22" t="s">
        <v>22</v>
      </c>
      <c r="BL254" s="89"/>
      <c r="BM254" s="22" t="s">
        <v>22</v>
      </c>
      <c r="BN254" s="22"/>
      <c r="BO254" s="89"/>
      <c r="BP254" s="22"/>
      <c r="BQ254" s="22" t="s">
        <v>22</v>
      </c>
      <c r="BR254" s="89"/>
      <c r="BS254" s="22" t="s">
        <v>22</v>
      </c>
      <c r="BT254" s="22"/>
      <c r="BU254" s="89"/>
      <c r="BV254" s="22"/>
      <c r="BW254" s="22" t="s">
        <v>22</v>
      </c>
      <c r="BX254" s="89"/>
      <c r="BY254" s="22" t="s">
        <v>22</v>
      </c>
    </row>
    <row r="255" spans="2:77" ht="12.75" x14ac:dyDescent="0.25">
      <c r="B255" s="88" t="str">
        <f>IF(T_SDLog[[#This Row],[BY2]]="UNDER REVIEW",$B$6-T_SDLog[[#This Row],[27]],"---")</f>
        <v>---</v>
      </c>
      <c r="C255" s="88" t="s">
        <v>142</v>
      </c>
      <c r="D255" s="88" t="s">
        <v>245</v>
      </c>
      <c r="E255" s="88" t="s">
        <v>246</v>
      </c>
      <c r="F255" s="88" t="s">
        <v>160</v>
      </c>
      <c r="G255" s="88" t="s">
        <v>644</v>
      </c>
      <c r="H255" s="94" t="s">
        <v>247</v>
      </c>
      <c r="I255" s="213" t="s">
        <v>184</v>
      </c>
      <c r="J255" s="98" t="s">
        <v>163</v>
      </c>
      <c r="K255" s="88" t="s">
        <v>168</v>
      </c>
      <c r="L255" s="143" t="s">
        <v>255</v>
      </c>
      <c r="M255" s="88" t="s">
        <v>234</v>
      </c>
      <c r="N255" s="88" t="s">
        <v>704</v>
      </c>
      <c r="O255" s="88" t="s">
        <v>22</v>
      </c>
      <c r="P255" s="87" t="str">
        <f>CONCATENATE(T_SDLog[[#This Row],[PGN]],"-",T_SDLog[[#This Row],[CN]],"-",T_SDLog[[#This Row],[DIC]],"-",T_SDLog[[#This Row],[LR]],"-",T_SDLog[[#This Row],[SSA]],"-",T_SDLog[[#This Row],[SQN]])</f>
        <v>MTC-23A25-Y100-L000-0000-00013</v>
      </c>
      <c r="Q255" s="140" t="s">
        <v>729</v>
      </c>
      <c r="R255" s="227"/>
      <c r="S255" s="88"/>
      <c r="T25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32</v>
      </c>
      <c r="U255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</v>
      </c>
      <c r="V25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5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45842</v>
      </c>
      <c r="X25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SDS-23A25-Y100-0007-00</v>
      </c>
      <c r="Y25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5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5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5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5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55" s="22" t="s">
        <v>730</v>
      </c>
      <c r="AE255" s="97">
        <v>45842</v>
      </c>
      <c r="AF255" s="88"/>
      <c r="AG255" s="22" t="s">
        <v>22</v>
      </c>
      <c r="AH255" s="89"/>
      <c r="AI255" s="22" t="s">
        <v>22</v>
      </c>
      <c r="AJ255" s="22"/>
      <c r="AK255" s="89"/>
      <c r="AL255" s="22"/>
      <c r="AM255" s="22" t="s">
        <v>22</v>
      </c>
      <c r="AN255" s="89"/>
      <c r="AO255" s="22" t="s">
        <v>22</v>
      </c>
      <c r="AP255" s="22"/>
      <c r="AQ255" s="89"/>
      <c r="AR255" s="22"/>
      <c r="AS255" s="22" t="s">
        <v>22</v>
      </c>
      <c r="AT255" s="89"/>
      <c r="AU255" s="22" t="s">
        <v>22</v>
      </c>
      <c r="AV255" s="93"/>
      <c r="AW255" s="89"/>
      <c r="AX255" s="22"/>
      <c r="AY255" s="22" t="s">
        <v>22</v>
      </c>
      <c r="AZ255" s="89"/>
      <c r="BA255" s="22" t="s">
        <v>22</v>
      </c>
      <c r="BB255" s="93"/>
      <c r="BC255" s="89"/>
      <c r="BD255" s="22"/>
      <c r="BE255" s="22" t="s">
        <v>22</v>
      </c>
      <c r="BF255" s="89"/>
      <c r="BG255" s="22" t="s">
        <v>22</v>
      </c>
      <c r="BH255" s="93"/>
      <c r="BI255" s="89"/>
      <c r="BJ255" s="22"/>
      <c r="BK255" s="22" t="s">
        <v>22</v>
      </c>
      <c r="BL255" s="89"/>
      <c r="BM255" s="22" t="s">
        <v>22</v>
      </c>
      <c r="BN255" s="22"/>
      <c r="BO255" s="89"/>
      <c r="BP255" s="22"/>
      <c r="BQ255" s="22" t="s">
        <v>22</v>
      </c>
      <c r="BR255" s="89"/>
      <c r="BS255" s="22" t="s">
        <v>22</v>
      </c>
      <c r="BT255" s="22"/>
      <c r="BU255" s="89"/>
      <c r="BV255" s="22"/>
      <c r="BW255" s="22" t="s">
        <v>22</v>
      </c>
      <c r="BX255" s="89"/>
      <c r="BY255" s="22" t="s">
        <v>22</v>
      </c>
    </row>
    <row r="256" spans="2:77" ht="12.75" x14ac:dyDescent="0.25">
      <c r="B256" s="88" t="str">
        <f>IF(T_SDLog[[#This Row],[BY2]]="UNDER REVIEW",$B$6-T_SDLog[[#This Row],[27]],"---")</f>
        <v>---</v>
      </c>
      <c r="C256" s="88" t="s">
        <v>142</v>
      </c>
      <c r="D256" s="88" t="s">
        <v>245</v>
      </c>
      <c r="E256" s="88" t="s">
        <v>246</v>
      </c>
      <c r="F256" s="88" t="s">
        <v>160</v>
      </c>
      <c r="G256" s="88" t="s">
        <v>644</v>
      </c>
      <c r="H256" s="94" t="s">
        <v>247</v>
      </c>
      <c r="I256" s="213" t="s">
        <v>185</v>
      </c>
      <c r="J256" s="98" t="s">
        <v>163</v>
      </c>
      <c r="K256" s="88" t="s">
        <v>168</v>
      </c>
      <c r="L256" s="143" t="s">
        <v>255</v>
      </c>
      <c r="M256" s="88" t="s">
        <v>234</v>
      </c>
      <c r="N256" s="88" t="s">
        <v>704</v>
      </c>
      <c r="O256" s="88" t="s">
        <v>22</v>
      </c>
      <c r="P256" s="87" t="str">
        <f>CONCATENATE(T_SDLog[[#This Row],[PGN]],"-",T_SDLog[[#This Row],[CN]],"-",T_SDLog[[#This Row],[DIC]],"-",T_SDLog[[#This Row],[LR]],"-",T_SDLog[[#This Row],[SSA]],"-",T_SDLog[[#This Row],[SQN]])</f>
        <v>MTC-23A25-Y100-L000-0000-00014</v>
      </c>
      <c r="Q256" s="140" t="s">
        <v>813</v>
      </c>
      <c r="R256" s="227">
        <v>45853</v>
      </c>
      <c r="S256" s="88"/>
      <c r="T25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5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5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5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5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SDS-23A25-Y100-0013-00</v>
      </c>
      <c r="Y25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5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5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5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5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56" s="22" t="s">
        <v>821</v>
      </c>
      <c r="AE256" s="89">
        <v>45866</v>
      </c>
      <c r="AF256" s="88"/>
      <c r="AG256" s="22" t="s">
        <v>22</v>
      </c>
      <c r="AH256" s="89"/>
      <c r="AI256" s="22" t="s">
        <v>22</v>
      </c>
      <c r="AJ256" s="22"/>
      <c r="AK256" s="89"/>
      <c r="AL256" s="22"/>
      <c r="AM256" s="22" t="s">
        <v>22</v>
      </c>
      <c r="AN256" s="89"/>
      <c r="AO256" s="22" t="s">
        <v>22</v>
      </c>
      <c r="AP256" s="22"/>
      <c r="AQ256" s="89"/>
      <c r="AR256" s="22"/>
      <c r="AS256" s="22" t="s">
        <v>22</v>
      </c>
      <c r="AT256" s="89"/>
      <c r="AU256" s="22" t="s">
        <v>22</v>
      </c>
      <c r="AV256" s="93"/>
      <c r="AW256" s="89"/>
      <c r="AX256" s="22"/>
      <c r="AY256" s="22" t="s">
        <v>22</v>
      </c>
      <c r="AZ256" s="89"/>
      <c r="BA256" s="22" t="s">
        <v>22</v>
      </c>
      <c r="BB256" s="93"/>
      <c r="BC256" s="89"/>
      <c r="BD256" s="22"/>
      <c r="BE256" s="22" t="s">
        <v>22</v>
      </c>
      <c r="BF256" s="89"/>
      <c r="BG256" s="22" t="s">
        <v>22</v>
      </c>
      <c r="BH256" s="93"/>
      <c r="BI256" s="89"/>
      <c r="BJ256" s="22"/>
      <c r="BK256" s="22" t="s">
        <v>22</v>
      </c>
      <c r="BL256" s="89"/>
      <c r="BM256" s="22" t="s">
        <v>22</v>
      </c>
      <c r="BN256" s="22"/>
      <c r="BO256" s="89"/>
      <c r="BP256" s="22"/>
      <c r="BQ256" s="22" t="s">
        <v>22</v>
      </c>
      <c r="BR256" s="89"/>
      <c r="BS256" s="22" t="s">
        <v>22</v>
      </c>
      <c r="BT256" s="22"/>
      <c r="BU256" s="89"/>
      <c r="BV256" s="22"/>
      <c r="BW256" s="22" t="s">
        <v>22</v>
      </c>
      <c r="BX256" s="89"/>
      <c r="BY256" s="22" t="s">
        <v>22</v>
      </c>
    </row>
    <row r="257" spans="2:77" ht="12.75" x14ac:dyDescent="0.25">
      <c r="B257" s="88" t="str">
        <f>IF(T_SDLog[[#This Row],[BY2]]="UNDER REVIEW",$B$6-T_SDLog[[#This Row],[27]],"---")</f>
        <v>---</v>
      </c>
      <c r="C257" s="88" t="s">
        <v>142</v>
      </c>
      <c r="D257" s="88" t="s">
        <v>245</v>
      </c>
      <c r="E257" s="88" t="s">
        <v>246</v>
      </c>
      <c r="F257" s="88" t="s">
        <v>160</v>
      </c>
      <c r="G257" s="88" t="s">
        <v>644</v>
      </c>
      <c r="H257" s="94" t="s">
        <v>247</v>
      </c>
      <c r="I257" s="213" t="s">
        <v>186</v>
      </c>
      <c r="J257" s="98" t="s">
        <v>163</v>
      </c>
      <c r="K257" s="88" t="s">
        <v>168</v>
      </c>
      <c r="L257" s="143" t="s">
        <v>255</v>
      </c>
      <c r="M257" s="88" t="s">
        <v>234</v>
      </c>
      <c r="N257" s="88" t="s">
        <v>704</v>
      </c>
      <c r="O257" s="88" t="s">
        <v>22</v>
      </c>
      <c r="P257" s="87" t="str">
        <f>CONCATENATE(T_SDLog[[#This Row],[PGN]],"-",T_SDLog[[#This Row],[CN]],"-",T_SDLog[[#This Row],[DIC]],"-",T_SDLog[[#This Row],[LR]],"-",T_SDLog[[#This Row],[SSA]],"-",T_SDLog[[#This Row],[SQN]])</f>
        <v>MTC-23A25-Y100-L000-0000-00015</v>
      </c>
      <c r="Q257" s="140" t="s">
        <v>814</v>
      </c>
      <c r="R257" s="227">
        <v>45853</v>
      </c>
      <c r="S257" s="88"/>
      <c r="T25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5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5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5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5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SDS-23A25-Y100-0013-00</v>
      </c>
      <c r="Y25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5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5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5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5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57" s="22" t="s">
        <v>821</v>
      </c>
      <c r="AE257" s="89">
        <v>45866</v>
      </c>
      <c r="AF257" s="88"/>
      <c r="AG257" s="22" t="s">
        <v>22</v>
      </c>
      <c r="AH257" s="89"/>
      <c r="AI257" s="22" t="s">
        <v>22</v>
      </c>
      <c r="AJ257" s="22"/>
      <c r="AK257" s="89"/>
      <c r="AL257" s="22"/>
      <c r="AM257" s="22" t="s">
        <v>22</v>
      </c>
      <c r="AN257" s="89"/>
      <c r="AO257" s="22" t="s">
        <v>22</v>
      </c>
      <c r="AP257" s="22"/>
      <c r="AQ257" s="89"/>
      <c r="AR257" s="22"/>
      <c r="AS257" s="22" t="s">
        <v>22</v>
      </c>
      <c r="AT257" s="89"/>
      <c r="AU257" s="22" t="s">
        <v>22</v>
      </c>
      <c r="AV257" s="93"/>
      <c r="AW257" s="89"/>
      <c r="AX257" s="22"/>
      <c r="AY257" s="22" t="s">
        <v>22</v>
      </c>
      <c r="AZ257" s="89"/>
      <c r="BA257" s="22" t="s">
        <v>22</v>
      </c>
      <c r="BB257" s="93"/>
      <c r="BC257" s="89"/>
      <c r="BD257" s="22"/>
      <c r="BE257" s="22" t="s">
        <v>22</v>
      </c>
      <c r="BF257" s="89"/>
      <c r="BG257" s="22" t="s">
        <v>22</v>
      </c>
      <c r="BH257" s="93"/>
      <c r="BI257" s="89"/>
      <c r="BJ257" s="22"/>
      <c r="BK257" s="22" t="s">
        <v>22</v>
      </c>
      <c r="BL257" s="89"/>
      <c r="BM257" s="22" t="s">
        <v>22</v>
      </c>
      <c r="BN257" s="22"/>
      <c r="BO257" s="89"/>
      <c r="BP257" s="22"/>
      <c r="BQ257" s="22" t="s">
        <v>22</v>
      </c>
      <c r="BR257" s="89"/>
      <c r="BS257" s="22" t="s">
        <v>22</v>
      </c>
      <c r="BT257" s="22"/>
      <c r="BU257" s="89"/>
      <c r="BV257" s="22"/>
      <c r="BW257" s="22" t="s">
        <v>22</v>
      </c>
      <c r="BX257" s="89"/>
      <c r="BY257" s="22" t="s">
        <v>22</v>
      </c>
    </row>
    <row r="258" spans="2:77" ht="12.75" x14ac:dyDescent="0.25">
      <c r="B258" s="88" t="str">
        <f>IF(T_SDLog[[#This Row],[BY2]]="UNDER REVIEW",$B$6-T_SDLog[[#This Row],[27]],"---")</f>
        <v>---</v>
      </c>
      <c r="C258" s="88" t="s">
        <v>142</v>
      </c>
      <c r="D258" s="88" t="s">
        <v>245</v>
      </c>
      <c r="E258" s="88" t="s">
        <v>246</v>
      </c>
      <c r="F258" s="88" t="s">
        <v>160</v>
      </c>
      <c r="G258" s="88" t="s">
        <v>644</v>
      </c>
      <c r="H258" s="94" t="s">
        <v>247</v>
      </c>
      <c r="I258" s="213" t="s">
        <v>187</v>
      </c>
      <c r="J258" s="98" t="s">
        <v>163</v>
      </c>
      <c r="K258" s="88" t="s">
        <v>168</v>
      </c>
      <c r="L258" s="143" t="s">
        <v>255</v>
      </c>
      <c r="M258" s="88" t="s">
        <v>234</v>
      </c>
      <c r="N258" s="88" t="s">
        <v>704</v>
      </c>
      <c r="O258" s="88" t="s">
        <v>22</v>
      </c>
      <c r="P258" s="87" t="str">
        <f>CONCATENATE(T_SDLog[[#This Row],[PGN]],"-",T_SDLog[[#This Row],[CN]],"-",T_SDLog[[#This Row],[DIC]],"-",T_SDLog[[#This Row],[LR]],"-",T_SDLog[[#This Row],[SSA]],"-",T_SDLog[[#This Row],[SQN]])</f>
        <v>MTC-23A25-Y100-L000-0000-00016</v>
      </c>
      <c r="Q258" s="140" t="s">
        <v>815</v>
      </c>
      <c r="R258" s="227">
        <v>45853</v>
      </c>
      <c r="S258" s="88"/>
      <c r="T25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5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5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5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5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SDS-23A25-Y100-0013-00</v>
      </c>
      <c r="Y25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5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5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5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5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58" s="22" t="s">
        <v>821</v>
      </c>
      <c r="AE258" s="89">
        <v>45866</v>
      </c>
      <c r="AF258" s="88"/>
      <c r="AG258" s="22" t="s">
        <v>22</v>
      </c>
      <c r="AH258" s="89"/>
      <c r="AI258" s="22" t="s">
        <v>22</v>
      </c>
      <c r="AJ258" s="22"/>
      <c r="AK258" s="89"/>
      <c r="AL258" s="22"/>
      <c r="AM258" s="22" t="s">
        <v>22</v>
      </c>
      <c r="AN258" s="89"/>
      <c r="AO258" s="22" t="s">
        <v>22</v>
      </c>
      <c r="AP258" s="22"/>
      <c r="AQ258" s="89"/>
      <c r="AR258" s="22"/>
      <c r="AS258" s="22" t="s">
        <v>22</v>
      </c>
      <c r="AT258" s="89"/>
      <c r="AU258" s="22" t="s">
        <v>22</v>
      </c>
      <c r="AV258" s="93"/>
      <c r="AW258" s="89"/>
      <c r="AX258" s="22"/>
      <c r="AY258" s="22" t="s">
        <v>22</v>
      </c>
      <c r="AZ258" s="89"/>
      <c r="BA258" s="22" t="s">
        <v>22</v>
      </c>
      <c r="BB258" s="93"/>
      <c r="BC258" s="89"/>
      <c r="BD258" s="22"/>
      <c r="BE258" s="22" t="s">
        <v>22</v>
      </c>
      <c r="BF258" s="89"/>
      <c r="BG258" s="22" t="s">
        <v>22</v>
      </c>
      <c r="BH258" s="93"/>
      <c r="BI258" s="89"/>
      <c r="BJ258" s="22"/>
      <c r="BK258" s="22" t="s">
        <v>22</v>
      </c>
      <c r="BL258" s="89"/>
      <c r="BM258" s="22" t="s">
        <v>22</v>
      </c>
      <c r="BN258" s="22"/>
      <c r="BO258" s="89"/>
      <c r="BP258" s="22"/>
      <c r="BQ258" s="22" t="s">
        <v>22</v>
      </c>
      <c r="BR258" s="89"/>
      <c r="BS258" s="22" t="s">
        <v>22</v>
      </c>
      <c r="BT258" s="22"/>
      <c r="BU258" s="89"/>
      <c r="BV258" s="22"/>
      <c r="BW258" s="22" t="s">
        <v>22</v>
      </c>
      <c r="BX258" s="89"/>
      <c r="BY258" s="22" t="s">
        <v>22</v>
      </c>
    </row>
    <row r="259" spans="2:77" ht="12.75" x14ac:dyDescent="0.25">
      <c r="B259" s="88" t="str">
        <f>IF(T_SDLog[[#This Row],[BY2]]="UNDER REVIEW",$B$6-T_SDLog[[#This Row],[27]],"---")</f>
        <v>---</v>
      </c>
      <c r="C259" s="88" t="s">
        <v>142</v>
      </c>
      <c r="D259" s="88" t="s">
        <v>245</v>
      </c>
      <c r="E259" s="88" t="s">
        <v>246</v>
      </c>
      <c r="F259" s="88" t="s">
        <v>160</v>
      </c>
      <c r="G259" s="88" t="s">
        <v>644</v>
      </c>
      <c r="H259" s="94" t="s">
        <v>247</v>
      </c>
      <c r="I259" s="213" t="s">
        <v>188</v>
      </c>
      <c r="J259" s="98" t="s">
        <v>163</v>
      </c>
      <c r="K259" s="88" t="s">
        <v>168</v>
      </c>
      <c r="L259" s="143" t="s">
        <v>255</v>
      </c>
      <c r="M259" s="88" t="s">
        <v>234</v>
      </c>
      <c r="N259" s="88" t="s">
        <v>704</v>
      </c>
      <c r="O259" s="88" t="s">
        <v>22</v>
      </c>
      <c r="P259" s="87" t="str">
        <f>CONCATENATE(T_SDLog[[#This Row],[PGN]],"-",T_SDLog[[#This Row],[CN]],"-",T_SDLog[[#This Row],[DIC]],"-",T_SDLog[[#This Row],[LR]],"-",T_SDLog[[#This Row],[SSA]],"-",T_SDLog[[#This Row],[SQN]])</f>
        <v>MTC-23A25-Y100-L000-0000-00017</v>
      </c>
      <c r="Q259" s="140" t="s">
        <v>816</v>
      </c>
      <c r="R259" s="227">
        <v>45853</v>
      </c>
      <c r="S259" s="88"/>
      <c r="T25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5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5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5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5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SDS-23A25-Y100-0013-00</v>
      </c>
      <c r="Y25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5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5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5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5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59" s="22" t="s">
        <v>821</v>
      </c>
      <c r="AE259" s="89">
        <v>45866</v>
      </c>
      <c r="AF259" s="88"/>
      <c r="AG259" s="22" t="s">
        <v>22</v>
      </c>
      <c r="AH259" s="89"/>
      <c r="AI259" s="22" t="s">
        <v>22</v>
      </c>
      <c r="AJ259" s="22"/>
      <c r="AK259" s="89"/>
      <c r="AL259" s="22"/>
      <c r="AM259" s="22" t="s">
        <v>22</v>
      </c>
      <c r="AN259" s="89"/>
      <c r="AO259" s="22" t="s">
        <v>22</v>
      </c>
      <c r="AP259" s="22"/>
      <c r="AQ259" s="89"/>
      <c r="AR259" s="22"/>
      <c r="AS259" s="22" t="s">
        <v>22</v>
      </c>
      <c r="AT259" s="89"/>
      <c r="AU259" s="22" t="s">
        <v>22</v>
      </c>
      <c r="AV259" s="93"/>
      <c r="AW259" s="89"/>
      <c r="AX259" s="22"/>
      <c r="AY259" s="22" t="s">
        <v>22</v>
      </c>
      <c r="AZ259" s="89"/>
      <c r="BA259" s="22" t="s">
        <v>22</v>
      </c>
      <c r="BB259" s="93"/>
      <c r="BC259" s="89"/>
      <c r="BD259" s="22"/>
      <c r="BE259" s="22" t="s">
        <v>22</v>
      </c>
      <c r="BF259" s="89"/>
      <c r="BG259" s="22" t="s">
        <v>22</v>
      </c>
      <c r="BH259" s="93"/>
      <c r="BI259" s="89"/>
      <c r="BJ259" s="22"/>
      <c r="BK259" s="22" t="s">
        <v>22</v>
      </c>
      <c r="BL259" s="89"/>
      <c r="BM259" s="22" t="s">
        <v>22</v>
      </c>
      <c r="BN259" s="22"/>
      <c r="BO259" s="89"/>
      <c r="BP259" s="22"/>
      <c r="BQ259" s="22" t="s">
        <v>22</v>
      </c>
      <c r="BR259" s="89"/>
      <c r="BS259" s="22" t="s">
        <v>22</v>
      </c>
      <c r="BT259" s="22"/>
      <c r="BU259" s="89"/>
      <c r="BV259" s="22"/>
      <c r="BW259" s="22" t="s">
        <v>22</v>
      </c>
      <c r="BX259" s="89"/>
      <c r="BY259" s="22" t="s">
        <v>22</v>
      </c>
    </row>
    <row r="260" spans="2:77" ht="12.75" x14ac:dyDescent="0.25">
      <c r="B260" s="88" t="str">
        <f>IF(T_SDLog[[#This Row],[BY2]]="UNDER REVIEW",$B$6-T_SDLog[[#This Row],[27]],"---")</f>
        <v>---</v>
      </c>
      <c r="C260" s="88" t="s">
        <v>142</v>
      </c>
      <c r="D260" s="88" t="s">
        <v>245</v>
      </c>
      <c r="E260" s="88" t="s">
        <v>246</v>
      </c>
      <c r="F260" s="88" t="s">
        <v>160</v>
      </c>
      <c r="G260" s="88" t="s">
        <v>644</v>
      </c>
      <c r="H260" s="94" t="s">
        <v>247</v>
      </c>
      <c r="I260" s="213" t="s">
        <v>189</v>
      </c>
      <c r="J260" s="98" t="s">
        <v>163</v>
      </c>
      <c r="K260" s="88" t="s">
        <v>168</v>
      </c>
      <c r="L260" s="143" t="s">
        <v>255</v>
      </c>
      <c r="M260" s="88" t="s">
        <v>234</v>
      </c>
      <c r="N260" s="88" t="s">
        <v>704</v>
      </c>
      <c r="O260" s="88" t="s">
        <v>22</v>
      </c>
      <c r="P260" s="87" t="str">
        <f>CONCATENATE(T_SDLog[[#This Row],[PGN]],"-",T_SDLog[[#This Row],[CN]],"-",T_SDLog[[#This Row],[DIC]],"-",T_SDLog[[#This Row],[LR]],"-",T_SDLog[[#This Row],[SSA]],"-",T_SDLog[[#This Row],[SQN]])</f>
        <v>MTC-23A25-Y100-L000-0000-00018</v>
      </c>
      <c r="Q260" s="140" t="s">
        <v>817</v>
      </c>
      <c r="R260" s="227">
        <v>45853</v>
      </c>
      <c r="S260" s="88"/>
      <c r="T26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6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6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60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6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SDS-23A25-Y100-0013-00</v>
      </c>
      <c r="Y26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6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6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6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6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60" s="22" t="s">
        <v>821</v>
      </c>
      <c r="AE260" s="89">
        <v>45866</v>
      </c>
      <c r="AF260" s="88"/>
      <c r="AG260" s="22" t="s">
        <v>22</v>
      </c>
      <c r="AH260" s="89"/>
      <c r="AI260" s="22" t="s">
        <v>22</v>
      </c>
      <c r="AJ260" s="22"/>
      <c r="AK260" s="89"/>
      <c r="AL260" s="22"/>
      <c r="AM260" s="22" t="s">
        <v>22</v>
      </c>
      <c r="AN260" s="89"/>
      <c r="AO260" s="22" t="s">
        <v>22</v>
      </c>
      <c r="AP260" s="22"/>
      <c r="AQ260" s="89"/>
      <c r="AR260" s="22"/>
      <c r="AS260" s="22" t="s">
        <v>22</v>
      </c>
      <c r="AT260" s="89"/>
      <c r="AU260" s="22" t="s">
        <v>22</v>
      </c>
      <c r="AV260" s="93"/>
      <c r="AW260" s="89"/>
      <c r="AX260" s="22"/>
      <c r="AY260" s="22" t="s">
        <v>22</v>
      </c>
      <c r="AZ260" s="89"/>
      <c r="BA260" s="22" t="s">
        <v>22</v>
      </c>
      <c r="BB260" s="93"/>
      <c r="BC260" s="89"/>
      <c r="BD260" s="22"/>
      <c r="BE260" s="22" t="s">
        <v>22</v>
      </c>
      <c r="BF260" s="89"/>
      <c r="BG260" s="22" t="s">
        <v>22</v>
      </c>
      <c r="BH260" s="93"/>
      <c r="BI260" s="89"/>
      <c r="BJ260" s="22"/>
      <c r="BK260" s="22" t="s">
        <v>22</v>
      </c>
      <c r="BL260" s="89"/>
      <c r="BM260" s="22" t="s">
        <v>22</v>
      </c>
      <c r="BN260" s="22"/>
      <c r="BO260" s="89"/>
      <c r="BP260" s="22"/>
      <c r="BQ260" s="22" t="s">
        <v>22</v>
      </c>
      <c r="BR260" s="89"/>
      <c r="BS260" s="22" t="s">
        <v>22</v>
      </c>
      <c r="BT260" s="22"/>
      <c r="BU260" s="89"/>
      <c r="BV260" s="22"/>
      <c r="BW260" s="22" t="s">
        <v>22</v>
      </c>
      <c r="BX260" s="89"/>
      <c r="BY260" s="22" t="s">
        <v>22</v>
      </c>
    </row>
    <row r="261" spans="2:77" ht="12.75" x14ac:dyDescent="0.25">
      <c r="B261" s="88" t="str">
        <f>IF(T_SDLog[[#This Row],[BY2]]="UNDER REVIEW",$B$6-T_SDLog[[#This Row],[27]],"---")</f>
        <v>---</v>
      </c>
      <c r="C261" s="88" t="s">
        <v>142</v>
      </c>
      <c r="D261" s="88" t="s">
        <v>245</v>
      </c>
      <c r="E261" s="88" t="s">
        <v>246</v>
      </c>
      <c r="F261" s="88" t="s">
        <v>160</v>
      </c>
      <c r="G261" s="88" t="s">
        <v>644</v>
      </c>
      <c r="H261" s="94" t="s">
        <v>247</v>
      </c>
      <c r="I261" s="213" t="s">
        <v>190</v>
      </c>
      <c r="J261" s="98" t="s">
        <v>163</v>
      </c>
      <c r="K261" s="88" t="s">
        <v>168</v>
      </c>
      <c r="L261" s="143" t="s">
        <v>255</v>
      </c>
      <c r="M261" s="88" t="s">
        <v>234</v>
      </c>
      <c r="N261" s="88" t="s">
        <v>704</v>
      </c>
      <c r="O261" s="88" t="s">
        <v>22</v>
      </c>
      <c r="P261" s="87" t="str">
        <f>CONCATENATE(T_SDLog[[#This Row],[PGN]],"-",T_SDLog[[#This Row],[CN]],"-",T_SDLog[[#This Row],[DIC]],"-",T_SDLog[[#This Row],[LR]],"-",T_SDLog[[#This Row],[SSA]],"-",T_SDLog[[#This Row],[SQN]])</f>
        <v>MTC-23A25-Y100-L000-0000-00019</v>
      </c>
      <c r="Q261" s="140" t="s">
        <v>765</v>
      </c>
      <c r="R261" s="227">
        <v>45879</v>
      </c>
      <c r="S261" s="89"/>
      <c r="T261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61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6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61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6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6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6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6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6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6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61" s="22"/>
      <c r="AE261" s="97"/>
      <c r="AF261" s="88"/>
      <c r="AG261" s="22" t="s">
        <v>22</v>
      </c>
      <c r="AH261" s="89"/>
      <c r="AI261" s="22" t="s">
        <v>22</v>
      </c>
      <c r="AJ261" s="22"/>
      <c r="AK261" s="89"/>
      <c r="AL261" s="22"/>
      <c r="AM261" s="22" t="s">
        <v>22</v>
      </c>
      <c r="AN261" s="89"/>
      <c r="AO261" s="22" t="s">
        <v>22</v>
      </c>
      <c r="AP261" s="22"/>
      <c r="AQ261" s="89"/>
      <c r="AR261" s="22"/>
      <c r="AS261" s="22" t="s">
        <v>22</v>
      </c>
      <c r="AT261" s="89"/>
      <c r="AU261" s="22" t="s">
        <v>22</v>
      </c>
      <c r="AV261" s="93"/>
      <c r="AW261" s="89"/>
      <c r="AX261" s="22"/>
      <c r="AY261" s="22" t="s">
        <v>22</v>
      </c>
      <c r="AZ261" s="89"/>
      <c r="BA261" s="22" t="s">
        <v>22</v>
      </c>
      <c r="BB261" s="93"/>
      <c r="BC261" s="89"/>
      <c r="BD261" s="22"/>
      <c r="BE261" s="22" t="s">
        <v>22</v>
      </c>
      <c r="BF261" s="89"/>
      <c r="BG261" s="22" t="s">
        <v>22</v>
      </c>
      <c r="BH261" s="93"/>
      <c r="BI261" s="89"/>
      <c r="BJ261" s="22"/>
      <c r="BK261" s="22" t="s">
        <v>22</v>
      </c>
      <c r="BL261" s="89"/>
      <c r="BM261" s="22" t="s">
        <v>22</v>
      </c>
      <c r="BN261" s="22"/>
      <c r="BO261" s="89"/>
      <c r="BP261" s="22"/>
      <c r="BQ261" s="22" t="s">
        <v>22</v>
      </c>
      <c r="BR261" s="89"/>
      <c r="BS261" s="22" t="s">
        <v>22</v>
      </c>
      <c r="BT261" s="22"/>
      <c r="BU261" s="89"/>
      <c r="BV261" s="22"/>
      <c r="BW261" s="22" t="s">
        <v>22</v>
      </c>
      <c r="BX261" s="89"/>
      <c r="BY261" s="22" t="s">
        <v>22</v>
      </c>
    </row>
    <row r="262" spans="2:77" ht="12.75" x14ac:dyDescent="0.25">
      <c r="B262" s="88" t="str">
        <f>IF(T_SDLog[[#This Row],[BY2]]="UNDER REVIEW",$B$6-T_SDLog[[#This Row],[27]],"---")</f>
        <v>---</v>
      </c>
      <c r="C262" s="88" t="s">
        <v>142</v>
      </c>
      <c r="D262" s="88" t="s">
        <v>245</v>
      </c>
      <c r="E262" s="88" t="s">
        <v>246</v>
      </c>
      <c r="F262" s="88" t="s">
        <v>250</v>
      </c>
      <c r="G262" s="88" t="s">
        <v>645</v>
      </c>
      <c r="H262" s="94" t="s">
        <v>247</v>
      </c>
      <c r="I262" s="88" t="s">
        <v>172</v>
      </c>
      <c r="J262" s="98" t="s">
        <v>163</v>
      </c>
      <c r="K262" s="88" t="s">
        <v>168</v>
      </c>
      <c r="L262" s="143" t="s">
        <v>255</v>
      </c>
      <c r="M262" s="88" t="s">
        <v>234</v>
      </c>
      <c r="N262" s="88" t="s">
        <v>705</v>
      </c>
      <c r="O262" s="88" t="s">
        <v>22</v>
      </c>
      <c r="P262" s="87" t="str">
        <f>CONCATENATE(T_SDLog[[#This Row],[PGN]],"-",T_SDLog[[#This Row],[CN]],"-",T_SDLog[[#This Row],[DIC]],"-",T_SDLog[[#This Row],[LR]],"-",T_SDLog[[#This Row],[SSA]],"-",T_SDLog[[#This Row],[SQN]])</f>
        <v>MTC-23A25-Y108-L001-0000-00001</v>
      </c>
      <c r="Q262" s="140" t="s">
        <v>712</v>
      </c>
      <c r="R262" s="227">
        <v>45850</v>
      </c>
      <c r="S262" s="88"/>
      <c r="T26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26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6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6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26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SDS-23A25-Y100-0132-01</v>
      </c>
      <c r="Y26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62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26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SDS-23A25-Y100-0132-00</v>
      </c>
      <c r="AB26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6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62" s="22" t="s">
        <v>768</v>
      </c>
      <c r="AE262" s="97">
        <v>45853</v>
      </c>
      <c r="AF262" s="88" t="s">
        <v>800</v>
      </c>
      <c r="AG262" s="22" t="s">
        <v>700</v>
      </c>
      <c r="AH262" s="89">
        <v>45860</v>
      </c>
      <c r="AI262" s="22" t="s">
        <v>700</v>
      </c>
      <c r="AJ262" s="88" t="s">
        <v>839</v>
      </c>
      <c r="AK262" s="89">
        <v>45869</v>
      </c>
      <c r="AL262" s="22"/>
      <c r="AM262" s="22" t="s">
        <v>22</v>
      </c>
      <c r="AN262" s="89"/>
      <c r="AO262" s="22" t="s">
        <v>22</v>
      </c>
      <c r="AP262" s="22"/>
      <c r="AQ262" s="89"/>
      <c r="AR262" s="22"/>
      <c r="AS262" s="22" t="s">
        <v>22</v>
      </c>
      <c r="AT262" s="89"/>
      <c r="AU262" s="22" t="s">
        <v>22</v>
      </c>
      <c r="AV262" s="93"/>
      <c r="AW262" s="89"/>
      <c r="AX262" s="22"/>
      <c r="AY262" s="22" t="s">
        <v>22</v>
      </c>
      <c r="AZ262" s="89"/>
      <c r="BA262" s="22" t="s">
        <v>22</v>
      </c>
      <c r="BB262" s="93"/>
      <c r="BC262" s="89"/>
      <c r="BD262" s="22"/>
      <c r="BE262" s="22" t="s">
        <v>22</v>
      </c>
      <c r="BF262" s="89"/>
      <c r="BG262" s="22" t="s">
        <v>22</v>
      </c>
      <c r="BH262" s="93"/>
      <c r="BI262" s="89"/>
      <c r="BJ262" s="22"/>
      <c r="BK262" s="22" t="s">
        <v>22</v>
      </c>
      <c r="BL262" s="89"/>
      <c r="BM262" s="22" t="s">
        <v>22</v>
      </c>
      <c r="BN262" s="22"/>
      <c r="BO262" s="89"/>
      <c r="BP262" s="22"/>
      <c r="BQ262" s="22" t="s">
        <v>22</v>
      </c>
      <c r="BR262" s="89"/>
      <c r="BS262" s="22" t="s">
        <v>22</v>
      </c>
      <c r="BT262" s="22"/>
      <c r="BU262" s="89"/>
      <c r="BV262" s="22"/>
      <c r="BW262" s="22" t="s">
        <v>22</v>
      </c>
      <c r="BX262" s="89"/>
      <c r="BY262" s="22" t="s">
        <v>22</v>
      </c>
    </row>
    <row r="263" spans="2:77" ht="12.75" x14ac:dyDescent="0.25">
      <c r="B263" s="88" t="str">
        <f>IF(T_SDLog[[#This Row],[BY2]]="UNDER REVIEW",$B$6-T_SDLog[[#This Row],[27]],"---")</f>
        <v>---</v>
      </c>
      <c r="C263" s="88" t="s">
        <v>142</v>
      </c>
      <c r="D263" s="88" t="s">
        <v>245</v>
      </c>
      <c r="E263" s="88" t="s">
        <v>246</v>
      </c>
      <c r="F263" s="88" t="s">
        <v>250</v>
      </c>
      <c r="G263" s="88" t="s">
        <v>646</v>
      </c>
      <c r="H263" s="94" t="s">
        <v>247</v>
      </c>
      <c r="I263" s="94" t="s">
        <v>173</v>
      </c>
      <c r="J263" s="98" t="s">
        <v>163</v>
      </c>
      <c r="K263" s="88" t="s">
        <v>168</v>
      </c>
      <c r="L263" s="143" t="s">
        <v>255</v>
      </c>
      <c r="M263" s="88" t="s">
        <v>234</v>
      </c>
      <c r="N263" s="88" t="s">
        <v>705</v>
      </c>
      <c r="O263" s="88" t="s">
        <v>22</v>
      </c>
      <c r="P263" s="87" t="str">
        <f>CONCATENATE(T_SDLog[[#This Row],[PGN]],"-",T_SDLog[[#This Row],[CN]],"-",T_SDLog[[#This Row],[DIC]],"-",T_SDLog[[#This Row],[LR]],"-",T_SDLog[[#This Row],[SSA]],"-",T_SDLog[[#This Row],[SQN]])</f>
        <v>MTC-23A25-Y108-L002-0000-00002</v>
      </c>
      <c r="Q263" s="140" t="s">
        <v>713</v>
      </c>
      <c r="R263" s="227">
        <v>45850</v>
      </c>
      <c r="S263" s="88"/>
      <c r="T26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26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6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6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26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SDS-23A25-Y100-0133-01</v>
      </c>
      <c r="Y26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63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45861</v>
      </c>
      <c r="AA26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SDS-23A25-Y100-0133-00</v>
      </c>
      <c r="AB26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6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63" s="22" t="s">
        <v>769</v>
      </c>
      <c r="AE263" s="225">
        <v>45853</v>
      </c>
      <c r="AF263" s="88" t="s">
        <v>807</v>
      </c>
      <c r="AG263" s="22" t="s">
        <v>700</v>
      </c>
      <c r="AH263" s="89">
        <v>45861</v>
      </c>
      <c r="AI263" s="22" t="s">
        <v>700</v>
      </c>
      <c r="AJ263" s="88" t="s">
        <v>840</v>
      </c>
      <c r="AK263" s="89">
        <v>45869</v>
      </c>
      <c r="AL263" s="22"/>
      <c r="AM263" s="22" t="s">
        <v>22</v>
      </c>
      <c r="AN263" s="89"/>
      <c r="AO263" s="22" t="s">
        <v>22</v>
      </c>
      <c r="AP263" s="22"/>
      <c r="AQ263" s="89"/>
      <c r="AR263" s="22"/>
      <c r="AS263" s="22" t="s">
        <v>22</v>
      </c>
      <c r="AT263" s="89"/>
      <c r="AU263" s="22" t="s">
        <v>22</v>
      </c>
      <c r="AV263" s="93"/>
      <c r="AW263" s="89"/>
      <c r="AX263" s="22"/>
      <c r="AY263" s="22" t="s">
        <v>22</v>
      </c>
      <c r="AZ263" s="89"/>
      <c r="BA263" s="22" t="s">
        <v>22</v>
      </c>
      <c r="BB263" s="93"/>
      <c r="BC263" s="89"/>
      <c r="BD263" s="22"/>
      <c r="BE263" s="22" t="s">
        <v>22</v>
      </c>
      <c r="BF263" s="89"/>
      <c r="BG263" s="22" t="s">
        <v>22</v>
      </c>
      <c r="BH263" s="93"/>
      <c r="BI263" s="89"/>
      <c r="BJ263" s="22"/>
      <c r="BK263" s="22" t="s">
        <v>22</v>
      </c>
      <c r="BL263" s="89"/>
      <c r="BM263" s="22" t="s">
        <v>22</v>
      </c>
      <c r="BN263" s="22"/>
      <c r="BO263" s="89"/>
      <c r="BP263" s="22"/>
      <c r="BQ263" s="22" t="s">
        <v>22</v>
      </c>
      <c r="BR263" s="89"/>
      <c r="BS263" s="22" t="s">
        <v>22</v>
      </c>
      <c r="BT263" s="22"/>
      <c r="BU263" s="89"/>
      <c r="BV263" s="22"/>
      <c r="BW263" s="22" t="s">
        <v>22</v>
      </c>
      <c r="BX263" s="89"/>
      <c r="BY263" s="22" t="s">
        <v>22</v>
      </c>
    </row>
    <row r="264" spans="2:77" ht="12.75" x14ac:dyDescent="0.25">
      <c r="B264" s="88" t="str">
        <f>IF(T_SDLog[[#This Row],[BY2]]="UNDER REVIEW",$B$6-T_SDLog[[#This Row],[27]],"---")</f>
        <v>---</v>
      </c>
      <c r="C264" s="88" t="s">
        <v>142</v>
      </c>
      <c r="D264" s="88" t="s">
        <v>245</v>
      </c>
      <c r="E264" s="88" t="s">
        <v>246</v>
      </c>
      <c r="F264" s="88" t="s">
        <v>250</v>
      </c>
      <c r="G264" s="88" t="s">
        <v>644</v>
      </c>
      <c r="H264" s="94" t="s">
        <v>247</v>
      </c>
      <c r="I264" s="94" t="s">
        <v>174</v>
      </c>
      <c r="J264" s="98" t="s">
        <v>163</v>
      </c>
      <c r="K264" s="88" t="s">
        <v>168</v>
      </c>
      <c r="L264" s="143" t="s">
        <v>255</v>
      </c>
      <c r="M264" s="88" t="s">
        <v>234</v>
      </c>
      <c r="N264" s="88" t="s">
        <v>705</v>
      </c>
      <c r="O264" s="88" t="s">
        <v>22</v>
      </c>
      <c r="P264" s="87" t="str">
        <f>CONCATENATE(T_SDLog[[#This Row],[PGN]],"-",T_SDLog[[#This Row],[CN]],"-",T_SDLog[[#This Row],[DIC]],"-",T_SDLog[[#This Row],[LR]],"-",T_SDLog[[#This Row],[SSA]],"-",T_SDLog[[#This Row],[SQN]])</f>
        <v>MTC-23A25-Y108-L000-0000-00003</v>
      </c>
      <c r="Q264" s="140" t="s">
        <v>717</v>
      </c>
      <c r="R264" s="227"/>
      <c r="S264" s="88"/>
      <c r="T26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26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6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6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26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SDS-23A25-Y100-0128-01</v>
      </c>
      <c r="Y26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64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26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SDS-23A25-Y100-0128-00</v>
      </c>
      <c r="AB26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6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64" s="22" t="s">
        <v>732</v>
      </c>
      <c r="AE264" s="97">
        <v>45853</v>
      </c>
      <c r="AF264" s="88" t="s">
        <v>799</v>
      </c>
      <c r="AG264" s="22" t="s">
        <v>700</v>
      </c>
      <c r="AH264" s="89">
        <v>45860</v>
      </c>
      <c r="AI264" s="22" t="s">
        <v>700</v>
      </c>
      <c r="AJ264" s="88" t="s">
        <v>841</v>
      </c>
      <c r="AK264" s="89">
        <v>45869</v>
      </c>
      <c r="AL264" s="22"/>
      <c r="AM264" s="22" t="s">
        <v>22</v>
      </c>
      <c r="AN264" s="89"/>
      <c r="AO264" s="22" t="s">
        <v>22</v>
      </c>
      <c r="AP264" s="22"/>
      <c r="AQ264" s="89"/>
      <c r="AR264" s="22"/>
      <c r="AS264" s="22" t="s">
        <v>22</v>
      </c>
      <c r="AT264" s="89"/>
      <c r="AU264" s="22" t="s">
        <v>22</v>
      </c>
      <c r="AV264" s="93"/>
      <c r="AW264" s="89"/>
      <c r="AX264" s="22"/>
      <c r="AY264" s="22" t="s">
        <v>22</v>
      </c>
      <c r="AZ264" s="89"/>
      <c r="BA264" s="22" t="s">
        <v>22</v>
      </c>
      <c r="BB264" s="93"/>
      <c r="BC264" s="89"/>
      <c r="BD264" s="22"/>
      <c r="BE264" s="22" t="s">
        <v>22</v>
      </c>
      <c r="BF264" s="89"/>
      <c r="BG264" s="22" t="s">
        <v>22</v>
      </c>
      <c r="BH264" s="93"/>
      <c r="BI264" s="89"/>
      <c r="BJ264" s="22"/>
      <c r="BK264" s="22" t="s">
        <v>22</v>
      </c>
      <c r="BL264" s="89"/>
      <c r="BM264" s="22" t="s">
        <v>22</v>
      </c>
      <c r="BN264" s="22"/>
      <c r="BO264" s="89"/>
      <c r="BP264" s="22"/>
      <c r="BQ264" s="22" t="s">
        <v>22</v>
      </c>
      <c r="BR264" s="89"/>
      <c r="BS264" s="22" t="s">
        <v>22</v>
      </c>
      <c r="BT264" s="22"/>
      <c r="BU264" s="89"/>
      <c r="BV264" s="22"/>
      <c r="BW264" s="22" t="s">
        <v>22</v>
      </c>
      <c r="BX264" s="89"/>
      <c r="BY264" s="22" t="s">
        <v>22</v>
      </c>
    </row>
    <row r="265" spans="2:77" ht="12.75" x14ac:dyDescent="0.25">
      <c r="B265" s="88" t="str">
        <f>IF(T_SDLog[[#This Row],[BY2]]="UNDER REVIEW",$B$6-T_SDLog[[#This Row],[27]],"---")</f>
        <v>---</v>
      </c>
      <c r="C265" s="88" t="s">
        <v>142</v>
      </c>
      <c r="D265" s="88" t="s">
        <v>245</v>
      </c>
      <c r="E265" s="88" t="s">
        <v>246</v>
      </c>
      <c r="F265" s="88" t="s">
        <v>250</v>
      </c>
      <c r="G265" s="88" t="s">
        <v>644</v>
      </c>
      <c r="H265" s="94" t="s">
        <v>247</v>
      </c>
      <c r="I265" s="94" t="s">
        <v>175</v>
      </c>
      <c r="J265" s="98" t="s">
        <v>163</v>
      </c>
      <c r="K265" s="88" t="s">
        <v>168</v>
      </c>
      <c r="L265" s="143" t="s">
        <v>255</v>
      </c>
      <c r="M265" s="88" t="s">
        <v>234</v>
      </c>
      <c r="N265" s="88" t="s">
        <v>705</v>
      </c>
      <c r="O265" s="88" t="s">
        <v>22</v>
      </c>
      <c r="P265" s="87" t="str">
        <f>CONCATENATE(T_SDLog[[#This Row],[PGN]],"-",T_SDLog[[#This Row],[CN]],"-",T_SDLog[[#This Row],[DIC]],"-",T_SDLog[[#This Row],[LR]],"-",T_SDLog[[#This Row],[SSA]],"-",T_SDLog[[#This Row],[SQN]])</f>
        <v>MTC-23A25-Y108-L000-0000-00004</v>
      </c>
      <c r="Q265" s="140" t="s">
        <v>719</v>
      </c>
      <c r="R265" s="227"/>
      <c r="S265" s="88"/>
      <c r="T26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26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6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65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26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SDS-23A25-Y100-0128-01</v>
      </c>
      <c r="Y26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65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26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SDS-23A25-Y100-0128-00</v>
      </c>
      <c r="AB26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6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65" s="22" t="s">
        <v>732</v>
      </c>
      <c r="AE265" s="97">
        <v>45853</v>
      </c>
      <c r="AF265" s="88" t="s">
        <v>799</v>
      </c>
      <c r="AG265" s="22" t="s">
        <v>700</v>
      </c>
      <c r="AH265" s="89">
        <v>45860</v>
      </c>
      <c r="AI265" s="22" t="s">
        <v>700</v>
      </c>
      <c r="AJ265" s="88" t="s">
        <v>841</v>
      </c>
      <c r="AK265" s="89">
        <v>45869</v>
      </c>
      <c r="AL265" s="22"/>
      <c r="AM265" s="22" t="s">
        <v>22</v>
      </c>
      <c r="AN265" s="89"/>
      <c r="AO265" s="22" t="s">
        <v>22</v>
      </c>
      <c r="AP265" s="22"/>
      <c r="AQ265" s="89"/>
      <c r="AR265" s="22"/>
      <c r="AS265" s="22" t="s">
        <v>22</v>
      </c>
      <c r="AT265" s="89"/>
      <c r="AU265" s="22" t="s">
        <v>22</v>
      </c>
      <c r="AV265" s="93"/>
      <c r="AW265" s="89"/>
      <c r="AX265" s="22"/>
      <c r="AY265" s="22" t="s">
        <v>22</v>
      </c>
      <c r="AZ265" s="89"/>
      <c r="BA265" s="22" t="s">
        <v>22</v>
      </c>
      <c r="BB265" s="93"/>
      <c r="BC265" s="89"/>
      <c r="BD265" s="22"/>
      <c r="BE265" s="22" t="s">
        <v>22</v>
      </c>
      <c r="BF265" s="89"/>
      <c r="BG265" s="22" t="s">
        <v>22</v>
      </c>
      <c r="BH265" s="93"/>
      <c r="BI265" s="89"/>
      <c r="BJ265" s="22"/>
      <c r="BK265" s="22" t="s">
        <v>22</v>
      </c>
      <c r="BL265" s="89"/>
      <c r="BM265" s="22" t="s">
        <v>22</v>
      </c>
      <c r="BN265" s="22"/>
      <c r="BO265" s="89"/>
      <c r="BP265" s="22"/>
      <c r="BQ265" s="22" t="s">
        <v>22</v>
      </c>
      <c r="BR265" s="89"/>
      <c r="BS265" s="22" t="s">
        <v>22</v>
      </c>
      <c r="BT265" s="22"/>
      <c r="BU265" s="89"/>
      <c r="BV265" s="22"/>
      <c r="BW265" s="22" t="s">
        <v>22</v>
      </c>
      <c r="BX265" s="89"/>
      <c r="BY265" s="22" t="s">
        <v>22</v>
      </c>
    </row>
    <row r="266" spans="2:77" ht="12.75" x14ac:dyDescent="0.25">
      <c r="B266" s="88" t="str">
        <f>IF(T_SDLog[[#This Row],[BY2]]="UNDER REVIEW",$B$6-T_SDLog[[#This Row],[27]],"---")</f>
        <v>---</v>
      </c>
      <c r="C266" s="88" t="s">
        <v>142</v>
      </c>
      <c r="D266" s="88" t="s">
        <v>245</v>
      </c>
      <c r="E266" s="88" t="s">
        <v>246</v>
      </c>
      <c r="F266" s="88" t="s">
        <v>250</v>
      </c>
      <c r="G266" s="88" t="s">
        <v>644</v>
      </c>
      <c r="H266" s="94" t="s">
        <v>247</v>
      </c>
      <c r="I266" s="94" t="s">
        <v>176</v>
      </c>
      <c r="J266" s="98" t="s">
        <v>163</v>
      </c>
      <c r="K266" s="88" t="s">
        <v>168</v>
      </c>
      <c r="L266" s="143" t="s">
        <v>255</v>
      </c>
      <c r="M266" s="88" t="s">
        <v>234</v>
      </c>
      <c r="N266" s="88" t="s">
        <v>705</v>
      </c>
      <c r="O266" s="88" t="s">
        <v>22</v>
      </c>
      <c r="P266" s="87" t="str">
        <f>CONCATENATE(T_SDLog[[#This Row],[PGN]],"-",T_SDLog[[#This Row],[CN]],"-",T_SDLog[[#This Row],[DIC]],"-",T_SDLog[[#This Row],[LR]],"-",T_SDLog[[#This Row],[SSA]],"-",T_SDLog[[#This Row],[SQN]])</f>
        <v>MTC-23A25-Y108-L000-0000-00005</v>
      </c>
      <c r="Q266" s="140" t="s">
        <v>720</v>
      </c>
      <c r="R266" s="227"/>
      <c r="S266" s="88"/>
      <c r="T26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26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6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6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26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SDS-23A25-Y100-0128-01</v>
      </c>
      <c r="Y26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66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26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SDS-23A25-Y100-0128-00</v>
      </c>
      <c r="AB26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6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66" s="22" t="s">
        <v>732</v>
      </c>
      <c r="AE266" s="97">
        <v>45853</v>
      </c>
      <c r="AF266" s="88" t="s">
        <v>799</v>
      </c>
      <c r="AG266" s="22" t="s">
        <v>700</v>
      </c>
      <c r="AH266" s="89">
        <v>45860</v>
      </c>
      <c r="AI266" s="22" t="s">
        <v>700</v>
      </c>
      <c r="AJ266" s="88" t="s">
        <v>841</v>
      </c>
      <c r="AK266" s="89">
        <v>45869</v>
      </c>
      <c r="AL266" s="22"/>
      <c r="AM266" s="22" t="s">
        <v>22</v>
      </c>
      <c r="AN266" s="89"/>
      <c r="AO266" s="22" t="s">
        <v>22</v>
      </c>
      <c r="AP266" s="22"/>
      <c r="AQ266" s="89"/>
      <c r="AR266" s="22"/>
      <c r="AS266" s="22" t="s">
        <v>22</v>
      </c>
      <c r="AT266" s="89"/>
      <c r="AU266" s="22" t="s">
        <v>22</v>
      </c>
      <c r="AV266" s="93"/>
      <c r="AW266" s="89"/>
      <c r="AX266" s="22"/>
      <c r="AY266" s="22" t="s">
        <v>22</v>
      </c>
      <c r="AZ266" s="89"/>
      <c r="BA266" s="22" t="s">
        <v>22</v>
      </c>
      <c r="BB266" s="93"/>
      <c r="BC266" s="89"/>
      <c r="BD266" s="22"/>
      <c r="BE266" s="22" t="s">
        <v>22</v>
      </c>
      <c r="BF266" s="89"/>
      <c r="BG266" s="22" t="s">
        <v>22</v>
      </c>
      <c r="BH266" s="93"/>
      <c r="BI266" s="89"/>
      <c r="BJ266" s="22"/>
      <c r="BK266" s="22" t="s">
        <v>22</v>
      </c>
      <c r="BL266" s="89"/>
      <c r="BM266" s="22" t="s">
        <v>22</v>
      </c>
      <c r="BN266" s="22"/>
      <c r="BO266" s="89"/>
      <c r="BP266" s="22"/>
      <c r="BQ266" s="22" t="s">
        <v>22</v>
      </c>
      <c r="BR266" s="89"/>
      <c r="BS266" s="22" t="s">
        <v>22</v>
      </c>
      <c r="BT266" s="22"/>
      <c r="BU266" s="89"/>
      <c r="BV266" s="22"/>
      <c r="BW266" s="22" t="s">
        <v>22</v>
      </c>
      <c r="BX266" s="89"/>
      <c r="BY266" s="22" t="s">
        <v>22</v>
      </c>
    </row>
    <row r="267" spans="2:77" ht="12.75" x14ac:dyDescent="0.25">
      <c r="B267" s="88" t="str">
        <f>IF(T_SDLog[[#This Row],[BY2]]="UNDER REVIEW",$B$6-T_SDLog[[#This Row],[27]],"---")</f>
        <v>---</v>
      </c>
      <c r="C267" s="88" t="s">
        <v>142</v>
      </c>
      <c r="D267" s="88" t="s">
        <v>245</v>
      </c>
      <c r="E267" s="88" t="s">
        <v>246</v>
      </c>
      <c r="F267" s="88" t="s">
        <v>250</v>
      </c>
      <c r="G267" s="88" t="s">
        <v>644</v>
      </c>
      <c r="H267" s="94" t="s">
        <v>247</v>
      </c>
      <c r="I267" s="94" t="s">
        <v>177</v>
      </c>
      <c r="J267" s="98" t="s">
        <v>163</v>
      </c>
      <c r="K267" s="88" t="s">
        <v>168</v>
      </c>
      <c r="L267" s="143" t="s">
        <v>255</v>
      </c>
      <c r="M267" s="88" t="s">
        <v>234</v>
      </c>
      <c r="N267" s="88" t="s">
        <v>705</v>
      </c>
      <c r="O267" s="88" t="s">
        <v>22</v>
      </c>
      <c r="P267" s="87" t="str">
        <f>CONCATENATE(T_SDLog[[#This Row],[PGN]],"-",T_SDLog[[#This Row],[CN]],"-",T_SDLog[[#This Row],[DIC]],"-",T_SDLog[[#This Row],[LR]],"-",T_SDLog[[#This Row],[SSA]],"-",T_SDLog[[#This Row],[SQN]])</f>
        <v>MTC-23A25-Y108-L000-0000-00006</v>
      </c>
      <c r="Q267" s="140" t="s">
        <v>718</v>
      </c>
      <c r="R267" s="227"/>
      <c r="S267" s="88"/>
      <c r="T26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5</v>
      </c>
      <c r="U26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6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26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45869</v>
      </c>
      <c r="X26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SDS-23A25-Y100-0128-01</v>
      </c>
      <c r="Y26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267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45860</v>
      </c>
      <c r="AA26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SDS-23A25-Y100-0128-00</v>
      </c>
      <c r="AB26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6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67" s="22" t="s">
        <v>732</v>
      </c>
      <c r="AE267" s="97">
        <v>45853</v>
      </c>
      <c r="AF267" s="88" t="s">
        <v>799</v>
      </c>
      <c r="AG267" s="22" t="s">
        <v>700</v>
      </c>
      <c r="AH267" s="89">
        <v>45860</v>
      </c>
      <c r="AI267" s="22" t="s">
        <v>700</v>
      </c>
      <c r="AJ267" s="88" t="s">
        <v>841</v>
      </c>
      <c r="AK267" s="89">
        <v>45869</v>
      </c>
      <c r="AL267" s="22"/>
      <c r="AM267" s="22" t="s">
        <v>22</v>
      </c>
      <c r="AN267" s="89"/>
      <c r="AO267" s="22" t="s">
        <v>22</v>
      </c>
      <c r="AP267" s="22"/>
      <c r="AQ267" s="89"/>
      <c r="AR267" s="22"/>
      <c r="AS267" s="22" t="s">
        <v>22</v>
      </c>
      <c r="AT267" s="89"/>
      <c r="AU267" s="22" t="s">
        <v>22</v>
      </c>
      <c r="AV267" s="93"/>
      <c r="AW267" s="89"/>
      <c r="AX267" s="22"/>
      <c r="AY267" s="22" t="s">
        <v>22</v>
      </c>
      <c r="AZ267" s="89"/>
      <c r="BA267" s="22" t="s">
        <v>22</v>
      </c>
      <c r="BB267" s="93"/>
      <c r="BC267" s="89"/>
      <c r="BD267" s="22"/>
      <c r="BE267" s="22" t="s">
        <v>22</v>
      </c>
      <c r="BF267" s="89"/>
      <c r="BG267" s="22" t="s">
        <v>22</v>
      </c>
      <c r="BH267" s="93"/>
      <c r="BI267" s="89"/>
      <c r="BJ267" s="22"/>
      <c r="BK267" s="22" t="s">
        <v>22</v>
      </c>
      <c r="BL267" s="89"/>
      <c r="BM267" s="22" t="s">
        <v>22</v>
      </c>
      <c r="BN267" s="22"/>
      <c r="BO267" s="89"/>
      <c r="BP267" s="22"/>
      <c r="BQ267" s="22" t="s">
        <v>22</v>
      </c>
      <c r="BR267" s="89"/>
      <c r="BS267" s="22" t="s">
        <v>22</v>
      </c>
      <c r="BT267" s="22"/>
      <c r="BU267" s="89"/>
      <c r="BV267" s="22"/>
      <c r="BW267" s="22" t="s">
        <v>22</v>
      </c>
      <c r="BX267" s="89"/>
      <c r="BY267" s="22" t="s">
        <v>22</v>
      </c>
    </row>
    <row r="268" spans="2:77" ht="12.75" x14ac:dyDescent="0.25">
      <c r="B268" s="88" t="str">
        <f>IF(T_SDLog[[#This Row],[BY2]]="UNDER REVIEW",$B$6-T_SDLog[[#This Row],[27]],"---")</f>
        <v>---</v>
      </c>
      <c r="C268" s="88" t="s">
        <v>142</v>
      </c>
      <c r="D268" s="88" t="s">
        <v>245</v>
      </c>
      <c r="E268" s="88" t="s">
        <v>246</v>
      </c>
      <c r="F268" s="88" t="s">
        <v>250</v>
      </c>
      <c r="G268" s="88" t="s">
        <v>644</v>
      </c>
      <c r="H268" s="94" t="s">
        <v>247</v>
      </c>
      <c r="I268" s="94" t="s">
        <v>189</v>
      </c>
      <c r="J268" s="98" t="s">
        <v>163</v>
      </c>
      <c r="K268" s="88" t="s">
        <v>168</v>
      </c>
      <c r="L268" s="143" t="s">
        <v>255</v>
      </c>
      <c r="M268" s="88" t="s">
        <v>234</v>
      </c>
      <c r="N268" s="88" t="s">
        <v>543</v>
      </c>
      <c r="O268" s="88" t="s">
        <v>22</v>
      </c>
      <c r="P268" s="87" t="str">
        <f>CONCATENATE(T_SDLog[[#This Row],[PGN]],"-",T_SDLog[[#This Row],[CN]],"-",T_SDLog[[#This Row],[DIC]],"-",T_SDLog[[#This Row],[LR]],"-",T_SDLog[[#This Row],[SSA]],"-",T_SDLog[[#This Row],[SQN]])</f>
        <v>MTC-23A25-Y108-L000-0000-00018</v>
      </c>
      <c r="Q268" s="140" t="s">
        <v>543</v>
      </c>
      <c r="R268" s="227">
        <v>45876</v>
      </c>
      <c r="S268" s="88"/>
      <c r="T268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68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6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68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6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6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6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6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6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6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68" s="22"/>
      <c r="AE268" s="97"/>
      <c r="AF268" s="88"/>
      <c r="AG268" s="22" t="s">
        <v>22</v>
      </c>
      <c r="AH268" s="89"/>
      <c r="AI268" s="22" t="s">
        <v>22</v>
      </c>
      <c r="AJ268" s="22"/>
      <c r="AK268" s="89"/>
      <c r="AL268" s="22"/>
      <c r="AM268" s="22" t="s">
        <v>22</v>
      </c>
      <c r="AN268" s="89"/>
      <c r="AO268" s="22" t="s">
        <v>22</v>
      </c>
      <c r="AP268" s="22"/>
      <c r="AQ268" s="89"/>
      <c r="AR268" s="22"/>
      <c r="AS268" s="22" t="s">
        <v>22</v>
      </c>
      <c r="AT268" s="89"/>
      <c r="AU268" s="22" t="s">
        <v>22</v>
      </c>
      <c r="AV268" s="93"/>
      <c r="AW268" s="89"/>
      <c r="AX268" s="22"/>
      <c r="AY268" s="22" t="s">
        <v>22</v>
      </c>
      <c r="AZ268" s="89"/>
      <c r="BA268" s="22" t="s">
        <v>22</v>
      </c>
      <c r="BB268" s="93"/>
      <c r="BC268" s="89"/>
      <c r="BD268" s="22"/>
      <c r="BE268" s="22" t="s">
        <v>22</v>
      </c>
      <c r="BF268" s="89"/>
      <c r="BG268" s="22" t="s">
        <v>22</v>
      </c>
      <c r="BH268" s="93"/>
      <c r="BI268" s="89"/>
      <c r="BJ268" s="22"/>
      <c r="BK268" s="22" t="s">
        <v>22</v>
      </c>
      <c r="BL268" s="89"/>
      <c r="BM268" s="22" t="s">
        <v>22</v>
      </c>
      <c r="BN268" s="22"/>
      <c r="BO268" s="89"/>
      <c r="BP268" s="22"/>
      <c r="BQ268" s="22" t="s">
        <v>22</v>
      </c>
      <c r="BR268" s="89"/>
      <c r="BS268" s="22" t="s">
        <v>22</v>
      </c>
      <c r="BT268" s="22"/>
      <c r="BU268" s="89"/>
      <c r="BV268" s="22"/>
      <c r="BW268" s="22" t="s">
        <v>22</v>
      </c>
      <c r="BX268" s="89"/>
      <c r="BY268" s="22" t="s">
        <v>22</v>
      </c>
    </row>
    <row r="269" spans="2:77" ht="12.75" x14ac:dyDescent="0.25">
      <c r="B269" s="88" t="str">
        <f>IF(T_SDLog[[#This Row],[BY2]]="UNDER REVIEW",$B$6-T_SDLog[[#This Row],[27]],"---")</f>
        <v>---</v>
      </c>
      <c r="C269" s="88" t="s">
        <v>142</v>
      </c>
      <c r="D269" s="88" t="s">
        <v>245</v>
      </c>
      <c r="E269" s="88" t="s">
        <v>246</v>
      </c>
      <c r="F269" s="88" t="s">
        <v>250</v>
      </c>
      <c r="G269" s="88" t="s">
        <v>644</v>
      </c>
      <c r="H269" s="94" t="s">
        <v>247</v>
      </c>
      <c r="I269" s="94" t="s">
        <v>190</v>
      </c>
      <c r="J269" s="98" t="s">
        <v>163</v>
      </c>
      <c r="K269" s="88" t="s">
        <v>168</v>
      </c>
      <c r="L269" s="143" t="s">
        <v>255</v>
      </c>
      <c r="M269" s="88" t="s">
        <v>234</v>
      </c>
      <c r="N269" s="88" t="s">
        <v>543</v>
      </c>
      <c r="O269" s="88" t="s">
        <v>22</v>
      </c>
      <c r="P269" s="87" t="str">
        <f>CONCATENATE(T_SDLog[[#This Row],[PGN]],"-",T_SDLog[[#This Row],[CN]],"-",T_SDLog[[#This Row],[DIC]],"-",T_SDLog[[#This Row],[LR]],"-",T_SDLog[[#This Row],[SSA]],"-",T_SDLog[[#This Row],[SQN]])</f>
        <v>MTC-23A25-Y108-L000-0000-00019</v>
      </c>
      <c r="Q269" s="140" t="s">
        <v>543</v>
      </c>
      <c r="R269" s="227">
        <v>45876</v>
      </c>
      <c r="S269" s="88"/>
      <c r="T269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69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6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69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6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6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6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6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6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6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69" s="22"/>
      <c r="AE269" s="97"/>
      <c r="AF269" s="88"/>
      <c r="AG269" s="22" t="s">
        <v>22</v>
      </c>
      <c r="AH269" s="89"/>
      <c r="AI269" s="22" t="s">
        <v>22</v>
      </c>
      <c r="AJ269" s="22"/>
      <c r="AK269" s="89"/>
      <c r="AL269" s="22"/>
      <c r="AM269" s="22" t="s">
        <v>22</v>
      </c>
      <c r="AN269" s="89"/>
      <c r="AO269" s="22" t="s">
        <v>22</v>
      </c>
      <c r="AP269" s="22"/>
      <c r="AQ269" s="89"/>
      <c r="AR269" s="22"/>
      <c r="AS269" s="22" t="s">
        <v>22</v>
      </c>
      <c r="AT269" s="89"/>
      <c r="AU269" s="22" t="s">
        <v>22</v>
      </c>
      <c r="AV269" s="93"/>
      <c r="AW269" s="89"/>
      <c r="AX269" s="22"/>
      <c r="AY269" s="22" t="s">
        <v>22</v>
      </c>
      <c r="AZ269" s="89"/>
      <c r="BA269" s="22" t="s">
        <v>22</v>
      </c>
      <c r="BB269" s="93"/>
      <c r="BC269" s="89"/>
      <c r="BD269" s="22"/>
      <c r="BE269" s="22" t="s">
        <v>22</v>
      </c>
      <c r="BF269" s="89"/>
      <c r="BG269" s="22" t="s">
        <v>22</v>
      </c>
      <c r="BH269" s="93"/>
      <c r="BI269" s="89"/>
      <c r="BJ269" s="22"/>
      <c r="BK269" s="22" t="s">
        <v>22</v>
      </c>
      <c r="BL269" s="89"/>
      <c r="BM269" s="22" t="s">
        <v>22</v>
      </c>
      <c r="BN269" s="22"/>
      <c r="BO269" s="89"/>
      <c r="BP269" s="22"/>
      <c r="BQ269" s="22" t="s">
        <v>22</v>
      </c>
      <c r="BR269" s="89"/>
      <c r="BS269" s="22" t="s">
        <v>22</v>
      </c>
      <c r="BT269" s="22"/>
      <c r="BU269" s="89"/>
      <c r="BV269" s="22"/>
      <c r="BW269" s="22" t="s">
        <v>22</v>
      </c>
      <c r="BX269" s="89"/>
      <c r="BY269" s="22" t="s">
        <v>22</v>
      </c>
    </row>
    <row r="270" spans="2:77" ht="12.75" x14ac:dyDescent="0.25">
      <c r="B270" s="88" t="str">
        <f>IF(T_SDLog[[#This Row],[BY2]]="UNDER REVIEW",$B$6-T_SDLog[[#This Row],[27]],"---")</f>
        <v>---</v>
      </c>
      <c r="C270" s="88" t="s">
        <v>142</v>
      </c>
      <c r="D270" s="88" t="s">
        <v>245</v>
      </c>
      <c r="E270" s="88" t="s">
        <v>246</v>
      </c>
      <c r="F270" s="88" t="s">
        <v>250</v>
      </c>
      <c r="G270" s="88" t="s">
        <v>644</v>
      </c>
      <c r="H270" s="94" t="s">
        <v>247</v>
      </c>
      <c r="I270" s="94" t="s">
        <v>191</v>
      </c>
      <c r="J270" s="98" t="s">
        <v>163</v>
      </c>
      <c r="K270" s="88" t="s">
        <v>168</v>
      </c>
      <c r="L270" s="143" t="s">
        <v>255</v>
      </c>
      <c r="M270" s="88" t="s">
        <v>234</v>
      </c>
      <c r="N270" s="88" t="s">
        <v>543</v>
      </c>
      <c r="O270" s="88" t="s">
        <v>22</v>
      </c>
      <c r="P270" s="87" t="str">
        <f>CONCATENATE(T_SDLog[[#This Row],[PGN]],"-",T_SDLog[[#This Row],[CN]],"-",T_SDLog[[#This Row],[DIC]],"-",T_SDLog[[#This Row],[LR]],"-",T_SDLog[[#This Row],[SSA]],"-",T_SDLog[[#This Row],[SQN]])</f>
        <v>MTC-23A25-Y108-L000-0000-00020</v>
      </c>
      <c r="Q270" s="140" t="s">
        <v>543</v>
      </c>
      <c r="R270" s="227">
        <v>45876</v>
      </c>
      <c r="S270" s="88"/>
      <c r="T270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70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7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70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7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7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7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7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7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7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70" s="22"/>
      <c r="AE270" s="97"/>
      <c r="AF270" s="88"/>
      <c r="AG270" s="22" t="s">
        <v>22</v>
      </c>
      <c r="AH270" s="89"/>
      <c r="AI270" s="22" t="s">
        <v>22</v>
      </c>
      <c r="AJ270" s="22"/>
      <c r="AK270" s="89"/>
      <c r="AL270" s="22"/>
      <c r="AM270" s="22" t="s">
        <v>22</v>
      </c>
      <c r="AN270" s="89"/>
      <c r="AO270" s="22" t="s">
        <v>22</v>
      </c>
      <c r="AP270" s="22"/>
      <c r="AQ270" s="89"/>
      <c r="AR270" s="22"/>
      <c r="AS270" s="22" t="s">
        <v>22</v>
      </c>
      <c r="AT270" s="89"/>
      <c r="AU270" s="22" t="s">
        <v>22</v>
      </c>
      <c r="AV270" s="93"/>
      <c r="AW270" s="89"/>
      <c r="AX270" s="22"/>
      <c r="AY270" s="22" t="s">
        <v>22</v>
      </c>
      <c r="AZ270" s="89"/>
      <c r="BA270" s="22" t="s">
        <v>22</v>
      </c>
      <c r="BB270" s="93"/>
      <c r="BC270" s="89"/>
      <c r="BD270" s="22"/>
      <c r="BE270" s="22" t="s">
        <v>22</v>
      </c>
      <c r="BF270" s="89"/>
      <c r="BG270" s="22" t="s">
        <v>22</v>
      </c>
      <c r="BH270" s="93"/>
      <c r="BI270" s="89"/>
      <c r="BJ270" s="22"/>
      <c r="BK270" s="22" t="s">
        <v>22</v>
      </c>
      <c r="BL270" s="89"/>
      <c r="BM270" s="22" t="s">
        <v>22</v>
      </c>
      <c r="BN270" s="22"/>
      <c r="BO270" s="89"/>
      <c r="BP270" s="22"/>
      <c r="BQ270" s="22" t="s">
        <v>22</v>
      </c>
      <c r="BR270" s="89"/>
      <c r="BS270" s="22" t="s">
        <v>22</v>
      </c>
      <c r="BT270" s="22"/>
      <c r="BU270" s="89"/>
      <c r="BV270" s="22"/>
      <c r="BW270" s="22" t="s">
        <v>22</v>
      </c>
      <c r="BX270" s="89"/>
      <c r="BY270" s="22" t="s">
        <v>22</v>
      </c>
    </row>
    <row r="271" spans="2:77" ht="12.75" x14ac:dyDescent="0.25">
      <c r="B271" s="88" t="str">
        <f>IF(T_SDLog[[#This Row],[BY2]]="UNDER REVIEW",$B$6-T_SDLog[[#This Row],[27]],"---")</f>
        <v>---</v>
      </c>
      <c r="C271" s="88" t="s">
        <v>142</v>
      </c>
      <c r="D271" s="88" t="s">
        <v>245</v>
      </c>
      <c r="E271" s="88" t="s">
        <v>246</v>
      </c>
      <c r="F271" s="88" t="s">
        <v>160</v>
      </c>
      <c r="G271" s="88" t="s">
        <v>644</v>
      </c>
      <c r="H271" s="94" t="s">
        <v>247</v>
      </c>
      <c r="I271" s="94" t="s">
        <v>193</v>
      </c>
      <c r="J271" s="98" t="s">
        <v>163</v>
      </c>
      <c r="K271" s="88" t="s">
        <v>168</v>
      </c>
      <c r="L271" s="143" t="s">
        <v>255</v>
      </c>
      <c r="M271" s="88" t="s">
        <v>234</v>
      </c>
      <c r="N271" s="100" t="s">
        <v>542</v>
      </c>
      <c r="O271" s="88" t="s">
        <v>22</v>
      </c>
      <c r="P271" s="87" t="str">
        <f>CONCATENATE(T_SDLog[[#This Row],[PGN]],"-",T_SDLog[[#This Row],[CN]],"-",T_SDLog[[#This Row],[DIC]],"-",T_SDLog[[#This Row],[LR]],"-",T_SDLog[[#This Row],[SSA]],"-",T_SDLog[[#This Row],[SQN]])</f>
        <v>MTC-23A25-Y100-L000-0000-00022</v>
      </c>
      <c r="Q271" s="140" t="s">
        <v>895</v>
      </c>
      <c r="R271" s="227">
        <v>45876</v>
      </c>
      <c r="S271" s="88"/>
      <c r="T27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27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7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71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27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SDS-23A25-Y100-0015-00</v>
      </c>
      <c r="Y27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7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7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7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7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71" s="22" t="s">
        <v>897</v>
      </c>
      <c r="AE271" s="97">
        <v>45874</v>
      </c>
      <c r="AF271" s="88"/>
      <c r="AG271" s="22" t="s">
        <v>22</v>
      </c>
      <c r="AH271" s="89"/>
      <c r="AI271" s="22" t="s">
        <v>22</v>
      </c>
      <c r="AJ271" s="22"/>
      <c r="AK271" s="89"/>
      <c r="AL271" s="22"/>
      <c r="AM271" s="22" t="s">
        <v>22</v>
      </c>
      <c r="AN271" s="89"/>
      <c r="AO271" s="22" t="s">
        <v>22</v>
      </c>
      <c r="AP271" s="22"/>
      <c r="AQ271" s="89"/>
      <c r="AR271" s="22"/>
      <c r="AS271" s="22" t="s">
        <v>22</v>
      </c>
      <c r="AT271" s="89"/>
      <c r="AU271" s="22" t="s">
        <v>22</v>
      </c>
      <c r="AV271" s="93"/>
      <c r="AW271" s="89"/>
      <c r="AX271" s="22"/>
      <c r="AY271" s="22" t="s">
        <v>22</v>
      </c>
      <c r="AZ271" s="89"/>
      <c r="BA271" s="22" t="s">
        <v>22</v>
      </c>
      <c r="BB271" s="93"/>
      <c r="BC271" s="89"/>
      <c r="BD271" s="22"/>
      <c r="BE271" s="22" t="s">
        <v>22</v>
      </c>
      <c r="BF271" s="89"/>
      <c r="BG271" s="22" t="s">
        <v>22</v>
      </c>
      <c r="BH271" s="93"/>
      <c r="BI271" s="89"/>
      <c r="BJ271" s="22"/>
      <c r="BK271" s="22" t="s">
        <v>22</v>
      </c>
      <c r="BL271" s="89"/>
      <c r="BM271" s="22" t="s">
        <v>22</v>
      </c>
      <c r="BN271" s="22"/>
      <c r="BO271" s="89"/>
      <c r="BP271" s="22"/>
      <c r="BQ271" s="22" t="s">
        <v>22</v>
      </c>
      <c r="BR271" s="89"/>
      <c r="BS271" s="22" t="s">
        <v>22</v>
      </c>
      <c r="BT271" s="22"/>
      <c r="BU271" s="89"/>
      <c r="BV271" s="22"/>
      <c r="BW271" s="22" t="s">
        <v>22</v>
      </c>
      <c r="BX271" s="89"/>
      <c r="BY271" s="22" t="s">
        <v>22</v>
      </c>
    </row>
    <row r="272" spans="2:77" ht="12.75" x14ac:dyDescent="0.25">
      <c r="B272" s="88" t="str">
        <f>IF(T_SDLog[[#This Row],[BY2]]="UNDER REVIEW",$B$6-T_SDLog[[#This Row],[27]],"---")</f>
        <v>---</v>
      </c>
      <c r="C272" s="88" t="s">
        <v>142</v>
      </c>
      <c r="D272" s="88" t="s">
        <v>245</v>
      </c>
      <c r="E272" s="88" t="s">
        <v>246</v>
      </c>
      <c r="F272" s="88" t="s">
        <v>160</v>
      </c>
      <c r="G272" s="88" t="s">
        <v>644</v>
      </c>
      <c r="H272" s="94" t="s">
        <v>247</v>
      </c>
      <c r="I272" s="94" t="s">
        <v>194</v>
      </c>
      <c r="J272" s="98" t="s">
        <v>163</v>
      </c>
      <c r="K272" s="88" t="s">
        <v>168</v>
      </c>
      <c r="L272" s="143" t="s">
        <v>255</v>
      </c>
      <c r="M272" s="88" t="s">
        <v>234</v>
      </c>
      <c r="N272" s="100" t="s">
        <v>542</v>
      </c>
      <c r="O272" s="88" t="s">
        <v>22</v>
      </c>
      <c r="P272" s="87" t="str">
        <f>CONCATENATE(T_SDLog[[#This Row],[PGN]],"-",T_SDLog[[#This Row],[CN]],"-",T_SDLog[[#This Row],[DIC]],"-",T_SDLog[[#This Row],[LR]],"-",T_SDLog[[#This Row],[SSA]],"-",T_SDLog[[#This Row],[SQN]])</f>
        <v>MTC-23A25-Y100-L000-0000-00023</v>
      </c>
      <c r="Q272" s="140" t="s">
        <v>896</v>
      </c>
      <c r="R272" s="227">
        <v>45876</v>
      </c>
      <c r="S272" s="88"/>
      <c r="T27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27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7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72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27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SDS-23A25-Y100-0015-00</v>
      </c>
      <c r="Y27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7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7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7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7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72" s="22" t="s">
        <v>897</v>
      </c>
      <c r="AE272" s="97">
        <v>45874</v>
      </c>
      <c r="AF272" s="88"/>
      <c r="AG272" s="22" t="s">
        <v>22</v>
      </c>
      <c r="AH272" s="89"/>
      <c r="AI272" s="22" t="s">
        <v>22</v>
      </c>
      <c r="AJ272" s="22"/>
      <c r="AK272" s="89"/>
      <c r="AL272" s="22"/>
      <c r="AM272" s="22" t="s">
        <v>22</v>
      </c>
      <c r="AN272" s="89"/>
      <c r="AO272" s="22" t="s">
        <v>22</v>
      </c>
      <c r="AP272" s="22"/>
      <c r="AQ272" s="89"/>
      <c r="AR272" s="22"/>
      <c r="AS272" s="22" t="s">
        <v>22</v>
      </c>
      <c r="AT272" s="89"/>
      <c r="AU272" s="22" t="s">
        <v>22</v>
      </c>
      <c r="AV272" s="93"/>
      <c r="AW272" s="89"/>
      <c r="AX272" s="22"/>
      <c r="AY272" s="22" t="s">
        <v>22</v>
      </c>
      <c r="AZ272" s="89"/>
      <c r="BA272" s="22" t="s">
        <v>22</v>
      </c>
      <c r="BB272" s="93"/>
      <c r="BC272" s="89"/>
      <c r="BD272" s="22"/>
      <c r="BE272" s="22" t="s">
        <v>22</v>
      </c>
      <c r="BF272" s="89"/>
      <c r="BG272" s="22" t="s">
        <v>22</v>
      </c>
      <c r="BH272" s="93"/>
      <c r="BI272" s="89"/>
      <c r="BJ272" s="22"/>
      <c r="BK272" s="22" t="s">
        <v>22</v>
      </c>
      <c r="BL272" s="89"/>
      <c r="BM272" s="22" t="s">
        <v>22</v>
      </c>
      <c r="BN272" s="22"/>
      <c r="BO272" s="89"/>
      <c r="BP272" s="22"/>
      <c r="BQ272" s="22" t="s">
        <v>22</v>
      </c>
      <c r="BR272" s="89"/>
      <c r="BS272" s="22" t="s">
        <v>22</v>
      </c>
      <c r="BT272" s="22"/>
      <c r="BU272" s="89"/>
      <c r="BV272" s="22"/>
      <c r="BW272" s="22" t="s">
        <v>22</v>
      </c>
      <c r="BX272" s="89"/>
      <c r="BY272" s="22" t="s">
        <v>22</v>
      </c>
    </row>
    <row r="273" spans="2:77" ht="12.75" x14ac:dyDescent="0.25">
      <c r="B273" s="88" t="str">
        <f>IF(T_SDLog[[#This Row],[BY2]]="UNDER REVIEW",$B$6-T_SDLog[[#This Row],[27]],"---")</f>
        <v>---</v>
      </c>
      <c r="C273" s="88" t="s">
        <v>142</v>
      </c>
      <c r="D273" s="88" t="s">
        <v>245</v>
      </c>
      <c r="E273" s="88" t="s">
        <v>246</v>
      </c>
      <c r="F273" s="88" t="s">
        <v>160</v>
      </c>
      <c r="G273" s="88" t="s">
        <v>644</v>
      </c>
      <c r="H273" s="94" t="s">
        <v>247</v>
      </c>
      <c r="I273" s="94" t="s">
        <v>195</v>
      </c>
      <c r="J273" s="98" t="s">
        <v>163</v>
      </c>
      <c r="K273" s="88" t="s">
        <v>168</v>
      </c>
      <c r="L273" s="143" t="s">
        <v>255</v>
      </c>
      <c r="M273" s="88" t="s">
        <v>234</v>
      </c>
      <c r="N273" s="100" t="s">
        <v>542</v>
      </c>
      <c r="O273" s="88" t="s">
        <v>22</v>
      </c>
      <c r="P273" s="87" t="str">
        <f>CONCATENATE(T_SDLog[[#This Row],[PGN]],"-",T_SDLog[[#This Row],[CN]],"-",T_SDLog[[#This Row],[DIC]],"-",T_SDLog[[#This Row],[LR]],"-",T_SDLog[[#This Row],[SSA]],"-",T_SDLog[[#This Row],[SQN]])</f>
        <v>MTC-23A25-Y100-L000-0000-00024</v>
      </c>
      <c r="Q273" s="140" t="s">
        <v>893</v>
      </c>
      <c r="R273" s="227">
        <v>45876</v>
      </c>
      <c r="S273" s="88"/>
      <c r="T27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27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7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73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27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SDS-23A25-Y100-0015-00</v>
      </c>
      <c r="Y27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7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7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7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7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73" s="22" t="s">
        <v>897</v>
      </c>
      <c r="AE273" s="97">
        <v>45874</v>
      </c>
      <c r="AF273" s="88"/>
      <c r="AG273" s="22" t="s">
        <v>22</v>
      </c>
      <c r="AH273" s="89"/>
      <c r="AI273" s="22" t="s">
        <v>22</v>
      </c>
      <c r="AJ273" s="22"/>
      <c r="AK273" s="89"/>
      <c r="AL273" s="22"/>
      <c r="AM273" s="22" t="s">
        <v>22</v>
      </c>
      <c r="AN273" s="89"/>
      <c r="AO273" s="22" t="s">
        <v>22</v>
      </c>
      <c r="AP273" s="22"/>
      <c r="AQ273" s="89"/>
      <c r="AR273" s="22"/>
      <c r="AS273" s="22" t="s">
        <v>22</v>
      </c>
      <c r="AT273" s="89"/>
      <c r="AU273" s="22" t="s">
        <v>22</v>
      </c>
      <c r="AV273" s="93"/>
      <c r="AW273" s="89"/>
      <c r="AX273" s="22"/>
      <c r="AY273" s="22" t="s">
        <v>22</v>
      </c>
      <c r="AZ273" s="89"/>
      <c r="BA273" s="22" t="s">
        <v>22</v>
      </c>
      <c r="BB273" s="93"/>
      <c r="BC273" s="89"/>
      <c r="BD273" s="22"/>
      <c r="BE273" s="22" t="s">
        <v>22</v>
      </c>
      <c r="BF273" s="89"/>
      <c r="BG273" s="22" t="s">
        <v>22</v>
      </c>
      <c r="BH273" s="93"/>
      <c r="BI273" s="89"/>
      <c r="BJ273" s="22"/>
      <c r="BK273" s="22" t="s">
        <v>22</v>
      </c>
      <c r="BL273" s="89"/>
      <c r="BM273" s="22" t="s">
        <v>22</v>
      </c>
      <c r="BN273" s="22"/>
      <c r="BO273" s="89"/>
      <c r="BP273" s="22"/>
      <c r="BQ273" s="22" t="s">
        <v>22</v>
      </c>
      <c r="BR273" s="89"/>
      <c r="BS273" s="22" t="s">
        <v>22</v>
      </c>
      <c r="BT273" s="22"/>
      <c r="BU273" s="89"/>
      <c r="BV273" s="22"/>
      <c r="BW273" s="22" t="s">
        <v>22</v>
      </c>
      <c r="BX273" s="89"/>
      <c r="BY273" s="22" t="s">
        <v>22</v>
      </c>
    </row>
    <row r="274" spans="2:77" ht="12.75" x14ac:dyDescent="0.25">
      <c r="B274" s="88" t="str">
        <f>IF(T_SDLog[[#This Row],[BY2]]="UNDER REVIEW",$B$6-T_SDLog[[#This Row],[27]],"---")</f>
        <v>---</v>
      </c>
      <c r="C274" s="88" t="s">
        <v>142</v>
      </c>
      <c r="D274" s="88" t="s">
        <v>245</v>
      </c>
      <c r="E274" s="88" t="s">
        <v>246</v>
      </c>
      <c r="F274" s="88" t="s">
        <v>160</v>
      </c>
      <c r="G274" s="88" t="s">
        <v>644</v>
      </c>
      <c r="H274" s="94" t="s">
        <v>247</v>
      </c>
      <c r="I274" s="94" t="s">
        <v>196</v>
      </c>
      <c r="J274" s="98" t="s">
        <v>163</v>
      </c>
      <c r="K274" s="88" t="s">
        <v>168</v>
      </c>
      <c r="L274" s="143" t="s">
        <v>255</v>
      </c>
      <c r="M274" s="88" t="s">
        <v>234</v>
      </c>
      <c r="N274" s="100" t="s">
        <v>542</v>
      </c>
      <c r="O274" s="88" t="s">
        <v>22</v>
      </c>
      <c r="P274" s="87" t="str">
        <f>CONCATENATE(T_SDLog[[#This Row],[PGN]],"-",T_SDLog[[#This Row],[CN]],"-",T_SDLog[[#This Row],[DIC]],"-",T_SDLog[[#This Row],[LR]],"-",T_SDLog[[#This Row],[SSA]],"-",T_SDLog[[#This Row],[SQN]])</f>
        <v>MTC-23A25-Y100-L000-0000-00025</v>
      </c>
      <c r="Q274" s="140" t="s">
        <v>894</v>
      </c>
      <c r="R274" s="227">
        <v>45876</v>
      </c>
      <c r="S274" s="88"/>
      <c r="T27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27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7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74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27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SDS-23A25-Y100-0015-00</v>
      </c>
      <c r="Y27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7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7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7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7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74" s="22" t="s">
        <v>897</v>
      </c>
      <c r="AE274" s="97">
        <v>45874</v>
      </c>
      <c r="AF274" s="88"/>
      <c r="AG274" s="22" t="s">
        <v>22</v>
      </c>
      <c r="AH274" s="89"/>
      <c r="AI274" s="22" t="s">
        <v>22</v>
      </c>
      <c r="AJ274" s="22"/>
      <c r="AK274" s="89"/>
      <c r="AL274" s="22"/>
      <c r="AM274" s="22" t="s">
        <v>22</v>
      </c>
      <c r="AN274" s="89"/>
      <c r="AO274" s="22" t="s">
        <v>22</v>
      </c>
      <c r="AP274" s="22"/>
      <c r="AQ274" s="89"/>
      <c r="AR274" s="22"/>
      <c r="AS274" s="22" t="s">
        <v>22</v>
      </c>
      <c r="AT274" s="89"/>
      <c r="AU274" s="22" t="s">
        <v>22</v>
      </c>
      <c r="AV274" s="93"/>
      <c r="AW274" s="89"/>
      <c r="AX274" s="22"/>
      <c r="AY274" s="22" t="s">
        <v>22</v>
      </c>
      <c r="AZ274" s="89"/>
      <c r="BA274" s="22" t="s">
        <v>22</v>
      </c>
      <c r="BB274" s="93"/>
      <c r="BC274" s="89"/>
      <c r="BD274" s="22"/>
      <c r="BE274" s="22" t="s">
        <v>22</v>
      </c>
      <c r="BF274" s="89"/>
      <c r="BG274" s="22" t="s">
        <v>22</v>
      </c>
      <c r="BH274" s="93"/>
      <c r="BI274" s="89"/>
      <c r="BJ274" s="22"/>
      <c r="BK274" s="22" t="s">
        <v>22</v>
      </c>
      <c r="BL274" s="89"/>
      <c r="BM274" s="22" t="s">
        <v>22</v>
      </c>
      <c r="BN274" s="22"/>
      <c r="BO274" s="89"/>
      <c r="BP274" s="22"/>
      <c r="BQ274" s="22" t="s">
        <v>22</v>
      </c>
      <c r="BR274" s="89"/>
      <c r="BS274" s="22" t="s">
        <v>22</v>
      </c>
      <c r="BT274" s="22"/>
      <c r="BU274" s="89"/>
      <c r="BV274" s="22"/>
      <c r="BW274" s="22" t="s">
        <v>22</v>
      </c>
      <c r="BX274" s="89"/>
      <c r="BY274" s="22" t="s">
        <v>22</v>
      </c>
    </row>
    <row r="275" spans="2:77" ht="12.75" x14ac:dyDescent="0.25">
      <c r="B275" s="88" t="str">
        <f>IF(T_SDLog[[#This Row],[BY2]]="UNDER REVIEW",$B$6-T_SDLog[[#This Row],[27]],"---")</f>
        <v>---</v>
      </c>
      <c r="C275" s="88" t="s">
        <v>142</v>
      </c>
      <c r="D275" s="88" t="s">
        <v>245</v>
      </c>
      <c r="E275" s="88" t="s">
        <v>246</v>
      </c>
      <c r="F275" s="88" t="s">
        <v>160</v>
      </c>
      <c r="G275" s="88" t="s">
        <v>644</v>
      </c>
      <c r="H275" s="94" t="s">
        <v>247</v>
      </c>
      <c r="I275" s="94" t="s">
        <v>197</v>
      </c>
      <c r="J275" s="98" t="s">
        <v>163</v>
      </c>
      <c r="K275" s="88" t="s">
        <v>168</v>
      </c>
      <c r="L275" s="143" t="s">
        <v>255</v>
      </c>
      <c r="M275" s="88" t="s">
        <v>234</v>
      </c>
      <c r="N275" s="100" t="s">
        <v>542</v>
      </c>
      <c r="O275" s="88" t="s">
        <v>22</v>
      </c>
      <c r="P275" s="87" t="str">
        <f>CONCATENATE(T_SDLog[[#This Row],[PGN]],"-",T_SDLog[[#This Row],[CN]],"-",T_SDLog[[#This Row],[DIC]],"-",T_SDLog[[#This Row],[LR]],"-",T_SDLog[[#This Row],[SSA]],"-",T_SDLog[[#This Row],[SQN]])</f>
        <v>MTC-23A25-Y100-L000-0000-00026</v>
      </c>
      <c r="Q275" s="140" t="s">
        <v>542</v>
      </c>
      <c r="R275" s="227">
        <v>45876</v>
      </c>
      <c r="S275" s="88"/>
      <c r="T275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75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7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75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7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7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7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7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7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7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75" s="22"/>
      <c r="AE275" s="97"/>
      <c r="AF275" s="88"/>
      <c r="AG275" s="22" t="s">
        <v>22</v>
      </c>
      <c r="AH275" s="89"/>
      <c r="AI275" s="22" t="s">
        <v>22</v>
      </c>
      <c r="AJ275" s="22"/>
      <c r="AK275" s="89"/>
      <c r="AL275" s="22"/>
      <c r="AM275" s="22" t="s">
        <v>22</v>
      </c>
      <c r="AN275" s="89"/>
      <c r="AO275" s="22" t="s">
        <v>22</v>
      </c>
      <c r="AP275" s="22"/>
      <c r="AQ275" s="89"/>
      <c r="AR275" s="22"/>
      <c r="AS275" s="22" t="s">
        <v>22</v>
      </c>
      <c r="AT275" s="89"/>
      <c r="AU275" s="22" t="s">
        <v>22</v>
      </c>
      <c r="AV275" s="93"/>
      <c r="AW275" s="89"/>
      <c r="AX275" s="22"/>
      <c r="AY275" s="22" t="s">
        <v>22</v>
      </c>
      <c r="AZ275" s="89"/>
      <c r="BA275" s="22" t="s">
        <v>22</v>
      </c>
      <c r="BB275" s="93"/>
      <c r="BC275" s="89"/>
      <c r="BD275" s="22"/>
      <c r="BE275" s="22" t="s">
        <v>22</v>
      </c>
      <c r="BF275" s="89"/>
      <c r="BG275" s="22" t="s">
        <v>22</v>
      </c>
      <c r="BH275" s="93"/>
      <c r="BI275" s="89"/>
      <c r="BJ275" s="22"/>
      <c r="BK275" s="22" t="s">
        <v>22</v>
      </c>
      <c r="BL275" s="89"/>
      <c r="BM275" s="22" t="s">
        <v>22</v>
      </c>
      <c r="BN275" s="22"/>
      <c r="BO275" s="89"/>
      <c r="BP275" s="22"/>
      <c r="BQ275" s="22" t="s">
        <v>22</v>
      </c>
      <c r="BR275" s="89"/>
      <c r="BS275" s="22" t="s">
        <v>22</v>
      </c>
      <c r="BT275" s="22"/>
      <c r="BU275" s="89"/>
      <c r="BV275" s="22"/>
      <c r="BW275" s="22" t="s">
        <v>22</v>
      </c>
      <c r="BX275" s="89"/>
      <c r="BY275" s="22" t="s">
        <v>22</v>
      </c>
    </row>
    <row r="276" spans="2:77" ht="12.75" x14ac:dyDescent="0.25">
      <c r="B276" s="88" t="str">
        <f>IF(T_SDLog[[#This Row],[BY2]]="UNDER REVIEW",$B$6-T_SDLog[[#This Row],[27]],"---")</f>
        <v>---</v>
      </c>
      <c r="C276" s="88" t="s">
        <v>142</v>
      </c>
      <c r="D276" s="88" t="s">
        <v>245</v>
      </c>
      <c r="E276" s="88" t="s">
        <v>246</v>
      </c>
      <c r="F276" s="88" t="s">
        <v>160</v>
      </c>
      <c r="G276" s="88" t="s">
        <v>644</v>
      </c>
      <c r="H276" s="94" t="s">
        <v>247</v>
      </c>
      <c r="I276" s="94" t="s">
        <v>198</v>
      </c>
      <c r="J276" s="98" t="s">
        <v>163</v>
      </c>
      <c r="K276" s="88" t="s">
        <v>168</v>
      </c>
      <c r="L276" s="143" t="s">
        <v>255</v>
      </c>
      <c r="M276" s="88" t="s">
        <v>234</v>
      </c>
      <c r="N276" s="100" t="s">
        <v>542</v>
      </c>
      <c r="O276" s="88" t="s">
        <v>22</v>
      </c>
      <c r="P276" s="87" t="str">
        <f>CONCATENATE(T_SDLog[[#This Row],[PGN]],"-",T_SDLog[[#This Row],[CN]],"-",T_SDLog[[#This Row],[DIC]],"-",T_SDLog[[#This Row],[LR]],"-",T_SDLog[[#This Row],[SSA]],"-",T_SDLog[[#This Row],[SQN]])</f>
        <v>MTC-23A25-Y100-L000-0000-00027</v>
      </c>
      <c r="Q276" s="140" t="s">
        <v>542</v>
      </c>
      <c r="R276" s="227">
        <v>45876</v>
      </c>
      <c r="S276" s="88"/>
      <c r="T276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76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7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76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7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7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7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7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7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7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76" s="22"/>
      <c r="AE276" s="97"/>
      <c r="AF276" s="88"/>
      <c r="AG276" s="22" t="s">
        <v>22</v>
      </c>
      <c r="AH276" s="89"/>
      <c r="AI276" s="22" t="s">
        <v>22</v>
      </c>
      <c r="AJ276" s="22"/>
      <c r="AK276" s="89"/>
      <c r="AL276" s="22"/>
      <c r="AM276" s="22" t="s">
        <v>22</v>
      </c>
      <c r="AN276" s="89"/>
      <c r="AO276" s="22" t="s">
        <v>22</v>
      </c>
      <c r="AP276" s="22"/>
      <c r="AQ276" s="89"/>
      <c r="AR276" s="22"/>
      <c r="AS276" s="22" t="s">
        <v>22</v>
      </c>
      <c r="AT276" s="89"/>
      <c r="AU276" s="22" t="s">
        <v>22</v>
      </c>
      <c r="AV276" s="93"/>
      <c r="AW276" s="89"/>
      <c r="AX276" s="22"/>
      <c r="AY276" s="22" t="s">
        <v>22</v>
      </c>
      <c r="AZ276" s="89"/>
      <c r="BA276" s="22" t="s">
        <v>22</v>
      </c>
      <c r="BB276" s="93"/>
      <c r="BC276" s="89"/>
      <c r="BD276" s="22"/>
      <c r="BE276" s="22" t="s">
        <v>22</v>
      </c>
      <c r="BF276" s="89"/>
      <c r="BG276" s="22" t="s">
        <v>22</v>
      </c>
      <c r="BH276" s="93"/>
      <c r="BI276" s="89"/>
      <c r="BJ276" s="22"/>
      <c r="BK276" s="22" t="s">
        <v>22</v>
      </c>
      <c r="BL276" s="89"/>
      <c r="BM276" s="22" t="s">
        <v>22</v>
      </c>
      <c r="BN276" s="22"/>
      <c r="BO276" s="89"/>
      <c r="BP276" s="22"/>
      <c r="BQ276" s="22" t="s">
        <v>22</v>
      </c>
      <c r="BR276" s="89"/>
      <c r="BS276" s="22" t="s">
        <v>22</v>
      </c>
      <c r="BT276" s="22"/>
      <c r="BU276" s="89"/>
      <c r="BV276" s="22"/>
      <c r="BW276" s="22" t="s">
        <v>22</v>
      </c>
      <c r="BX276" s="89"/>
      <c r="BY276" s="22" t="s">
        <v>22</v>
      </c>
    </row>
    <row r="277" spans="2:77" ht="12.75" x14ac:dyDescent="0.25">
      <c r="B277" s="88" t="str">
        <f>IF(T_SDLog[[#This Row],[BY2]]="UNDER REVIEW",$B$6-T_SDLog[[#This Row],[27]],"---")</f>
        <v>---</v>
      </c>
      <c r="C277" s="88" t="s">
        <v>142</v>
      </c>
      <c r="D277" s="88" t="s">
        <v>245</v>
      </c>
      <c r="E277" s="88" t="s">
        <v>246</v>
      </c>
      <c r="F277" s="88" t="s">
        <v>160</v>
      </c>
      <c r="G277" s="88" t="s">
        <v>644</v>
      </c>
      <c r="H277" s="94" t="s">
        <v>247</v>
      </c>
      <c r="I277" s="94" t="s">
        <v>199</v>
      </c>
      <c r="J277" s="98" t="s">
        <v>163</v>
      </c>
      <c r="K277" s="88" t="s">
        <v>168</v>
      </c>
      <c r="L277" s="143" t="s">
        <v>255</v>
      </c>
      <c r="M277" s="88" t="s">
        <v>234</v>
      </c>
      <c r="N277" s="100" t="s">
        <v>542</v>
      </c>
      <c r="O277" s="88" t="s">
        <v>22</v>
      </c>
      <c r="P277" s="87" t="str">
        <f>CONCATENATE(T_SDLog[[#This Row],[PGN]],"-",T_SDLog[[#This Row],[CN]],"-",T_SDLog[[#This Row],[DIC]],"-",T_SDLog[[#This Row],[LR]],"-",T_SDLog[[#This Row],[SSA]],"-",T_SDLog[[#This Row],[SQN]])</f>
        <v>MTC-23A25-Y100-L000-0000-00028</v>
      </c>
      <c r="Q277" s="140" t="s">
        <v>542</v>
      </c>
      <c r="R277" s="227">
        <v>45876</v>
      </c>
      <c r="S277" s="88"/>
      <c r="T277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77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7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77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7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7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7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7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7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7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77" s="22"/>
      <c r="AE277" s="97"/>
      <c r="AF277" s="88"/>
      <c r="AG277" s="22" t="s">
        <v>22</v>
      </c>
      <c r="AH277" s="89"/>
      <c r="AI277" s="22" t="s">
        <v>22</v>
      </c>
      <c r="AJ277" s="22"/>
      <c r="AK277" s="89"/>
      <c r="AL277" s="22"/>
      <c r="AM277" s="22" t="s">
        <v>22</v>
      </c>
      <c r="AN277" s="89"/>
      <c r="AO277" s="22" t="s">
        <v>22</v>
      </c>
      <c r="AP277" s="22"/>
      <c r="AQ277" s="89"/>
      <c r="AR277" s="22"/>
      <c r="AS277" s="22" t="s">
        <v>22</v>
      </c>
      <c r="AT277" s="89"/>
      <c r="AU277" s="22" t="s">
        <v>22</v>
      </c>
      <c r="AV277" s="93"/>
      <c r="AW277" s="89"/>
      <c r="AX277" s="22"/>
      <c r="AY277" s="22" t="s">
        <v>22</v>
      </c>
      <c r="AZ277" s="89"/>
      <c r="BA277" s="22" t="s">
        <v>22</v>
      </c>
      <c r="BB277" s="93"/>
      <c r="BC277" s="89"/>
      <c r="BD277" s="22"/>
      <c r="BE277" s="22" t="s">
        <v>22</v>
      </c>
      <c r="BF277" s="89"/>
      <c r="BG277" s="22" t="s">
        <v>22</v>
      </c>
      <c r="BH277" s="93"/>
      <c r="BI277" s="89"/>
      <c r="BJ277" s="22"/>
      <c r="BK277" s="22" t="s">
        <v>22</v>
      </c>
      <c r="BL277" s="89"/>
      <c r="BM277" s="22" t="s">
        <v>22</v>
      </c>
      <c r="BN277" s="22"/>
      <c r="BO277" s="89"/>
      <c r="BP277" s="22"/>
      <c r="BQ277" s="22" t="s">
        <v>22</v>
      </c>
      <c r="BR277" s="89"/>
      <c r="BS277" s="22" t="s">
        <v>22</v>
      </c>
      <c r="BT277" s="22"/>
      <c r="BU277" s="89"/>
      <c r="BV277" s="22"/>
      <c r="BW277" s="22" t="s">
        <v>22</v>
      </c>
      <c r="BX277" s="89"/>
      <c r="BY277" s="22" t="s">
        <v>22</v>
      </c>
    </row>
    <row r="278" spans="2:77" ht="12.75" x14ac:dyDescent="0.25">
      <c r="B278" s="88" t="str">
        <f>IF(T_SDLog[[#This Row],[BY2]]="UNDER REVIEW",$B$6-T_SDLog[[#This Row],[27]],"---")</f>
        <v>---</v>
      </c>
      <c r="C278" s="88" t="s">
        <v>142</v>
      </c>
      <c r="D278" s="88" t="s">
        <v>245</v>
      </c>
      <c r="E278" s="88" t="s">
        <v>246</v>
      </c>
      <c r="F278" s="88" t="s">
        <v>160</v>
      </c>
      <c r="G278" s="88" t="s">
        <v>644</v>
      </c>
      <c r="H278" s="94" t="s">
        <v>247</v>
      </c>
      <c r="I278" s="94" t="s">
        <v>200</v>
      </c>
      <c r="J278" s="98" t="s">
        <v>163</v>
      </c>
      <c r="K278" s="88" t="s">
        <v>168</v>
      </c>
      <c r="L278" s="143" t="s">
        <v>255</v>
      </c>
      <c r="M278" s="88" t="s">
        <v>234</v>
      </c>
      <c r="N278" s="100" t="s">
        <v>542</v>
      </c>
      <c r="O278" s="88" t="s">
        <v>22</v>
      </c>
      <c r="P278" s="87" t="str">
        <f>CONCATENATE(T_SDLog[[#This Row],[PGN]],"-",T_SDLog[[#This Row],[CN]],"-",T_SDLog[[#This Row],[DIC]],"-",T_SDLog[[#This Row],[LR]],"-",T_SDLog[[#This Row],[SSA]],"-",T_SDLog[[#This Row],[SQN]])</f>
        <v>MTC-23A25-Y100-L000-0000-00029</v>
      </c>
      <c r="Q278" s="140" t="s">
        <v>542</v>
      </c>
      <c r="R278" s="227">
        <v>45876</v>
      </c>
      <c r="S278" s="88"/>
      <c r="T278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78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7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78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7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7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7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7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7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7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78" s="22"/>
      <c r="AE278" s="97"/>
      <c r="AF278" s="88"/>
      <c r="AG278" s="22" t="s">
        <v>22</v>
      </c>
      <c r="AH278" s="89"/>
      <c r="AI278" s="22" t="s">
        <v>22</v>
      </c>
      <c r="AJ278" s="22"/>
      <c r="AK278" s="89"/>
      <c r="AL278" s="22"/>
      <c r="AM278" s="22" t="s">
        <v>22</v>
      </c>
      <c r="AN278" s="89"/>
      <c r="AO278" s="22" t="s">
        <v>22</v>
      </c>
      <c r="AP278" s="22"/>
      <c r="AQ278" s="89"/>
      <c r="AR278" s="22"/>
      <c r="AS278" s="22" t="s">
        <v>22</v>
      </c>
      <c r="AT278" s="89"/>
      <c r="AU278" s="22" t="s">
        <v>22</v>
      </c>
      <c r="AV278" s="93"/>
      <c r="AW278" s="89"/>
      <c r="AX278" s="22"/>
      <c r="AY278" s="22" t="s">
        <v>22</v>
      </c>
      <c r="AZ278" s="89"/>
      <c r="BA278" s="22" t="s">
        <v>22</v>
      </c>
      <c r="BB278" s="93"/>
      <c r="BC278" s="89"/>
      <c r="BD278" s="22"/>
      <c r="BE278" s="22" t="s">
        <v>22</v>
      </c>
      <c r="BF278" s="89"/>
      <c r="BG278" s="22" t="s">
        <v>22</v>
      </c>
      <c r="BH278" s="93"/>
      <c r="BI278" s="89"/>
      <c r="BJ278" s="22"/>
      <c r="BK278" s="22" t="s">
        <v>22</v>
      </c>
      <c r="BL278" s="89"/>
      <c r="BM278" s="22" t="s">
        <v>22</v>
      </c>
      <c r="BN278" s="22"/>
      <c r="BO278" s="89"/>
      <c r="BP278" s="22"/>
      <c r="BQ278" s="22" t="s">
        <v>22</v>
      </c>
      <c r="BR278" s="89"/>
      <c r="BS278" s="22" t="s">
        <v>22</v>
      </c>
      <c r="BT278" s="22"/>
      <c r="BU278" s="89"/>
      <c r="BV278" s="22"/>
      <c r="BW278" s="22" t="s">
        <v>22</v>
      </c>
      <c r="BX278" s="89"/>
      <c r="BY278" s="22" t="s">
        <v>22</v>
      </c>
    </row>
    <row r="279" spans="2:77" ht="12.75" x14ac:dyDescent="0.25">
      <c r="B279" s="88" t="str">
        <f>IF(T_SDLog[[#This Row],[BY2]]="UNDER REVIEW",$B$6-T_SDLog[[#This Row],[27]],"---")</f>
        <v>---</v>
      </c>
      <c r="C279" s="88" t="s">
        <v>142</v>
      </c>
      <c r="D279" s="88" t="s">
        <v>245</v>
      </c>
      <c r="E279" s="88" t="s">
        <v>246</v>
      </c>
      <c r="F279" s="88" t="s">
        <v>250</v>
      </c>
      <c r="G279" s="88" t="s">
        <v>644</v>
      </c>
      <c r="H279" s="94" t="s">
        <v>247</v>
      </c>
      <c r="I279" s="94" t="s">
        <v>192</v>
      </c>
      <c r="J279" s="98" t="s">
        <v>163</v>
      </c>
      <c r="K279" s="88" t="s">
        <v>168</v>
      </c>
      <c r="L279" s="143" t="s">
        <v>255</v>
      </c>
      <c r="M279" s="88" t="s">
        <v>234</v>
      </c>
      <c r="N279" s="88" t="s">
        <v>543</v>
      </c>
      <c r="O279" s="88" t="s">
        <v>22</v>
      </c>
      <c r="P279" s="87" t="str">
        <f>CONCATENATE(T_SDLog[[#This Row],[PGN]],"-",T_SDLog[[#This Row],[CN]],"-",T_SDLog[[#This Row],[DIC]],"-",T_SDLog[[#This Row],[LR]],"-",T_SDLog[[#This Row],[SSA]],"-",T_SDLog[[#This Row],[SQN]])</f>
        <v>MTC-23A25-Y108-L000-0000-00021</v>
      </c>
      <c r="Q279" s="140" t="s">
        <v>543</v>
      </c>
      <c r="R279" s="227">
        <v>45876</v>
      </c>
      <c r="S279" s="88"/>
      <c r="T279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79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7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79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7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7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7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7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7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7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79" s="22"/>
      <c r="AE279" s="97"/>
      <c r="AF279" s="88"/>
      <c r="AG279" s="22" t="s">
        <v>22</v>
      </c>
      <c r="AH279" s="89"/>
      <c r="AI279" s="22" t="s">
        <v>22</v>
      </c>
      <c r="AJ279" s="22"/>
      <c r="AK279" s="89"/>
      <c r="AL279" s="22"/>
      <c r="AM279" s="22" t="s">
        <v>22</v>
      </c>
      <c r="AN279" s="89"/>
      <c r="AO279" s="22" t="s">
        <v>22</v>
      </c>
      <c r="AP279" s="22"/>
      <c r="AQ279" s="89"/>
      <c r="AR279" s="22"/>
      <c r="AS279" s="22" t="s">
        <v>22</v>
      </c>
      <c r="AT279" s="89"/>
      <c r="AU279" s="22" t="s">
        <v>22</v>
      </c>
      <c r="AV279" s="93"/>
      <c r="AW279" s="89"/>
      <c r="AX279" s="22"/>
      <c r="AY279" s="22" t="s">
        <v>22</v>
      </c>
      <c r="AZ279" s="89"/>
      <c r="BA279" s="22" t="s">
        <v>22</v>
      </c>
      <c r="BB279" s="93"/>
      <c r="BC279" s="89"/>
      <c r="BD279" s="22"/>
      <c r="BE279" s="22" t="s">
        <v>22</v>
      </c>
      <c r="BF279" s="89"/>
      <c r="BG279" s="22" t="s">
        <v>22</v>
      </c>
      <c r="BH279" s="93"/>
      <c r="BI279" s="89"/>
      <c r="BJ279" s="22"/>
      <c r="BK279" s="22" t="s">
        <v>22</v>
      </c>
      <c r="BL279" s="89"/>
      <c r="BM279" s="22" t="s">
        <v>22</v>
      </c>
      <c r="BN279" s="22"/>
      <c r="BO279" s="89"/>
      <c r="BP279" s="22"/>
      <c r="BQ279" s="22" t="s">
        <v>22</v>
      </c>
      <c r="BR279" s="89"/>
      <c r="BS279" s="22" t="s">
        <v>22</v>
      </c>
      <c r="BT279" s="22"/>
      <c r="BU279" s="89"/>
      <c r="BV279" s="22"/>
      <c r="BW279" s="22" t="s">
        <v>22</v>
      </c>
      <c r="BX279" s="89"/>
      <c r="BY279" s="22" t="s">
        <v>22</v>
      </c>
    </row>
    <row r="280" spans="2:77" ht="12.75" x14ac:dyDescent="0.25">
      <c r="B280" s="88" t="str">
        <f>IF(T_SDLog[[#This Row],[BY2]]="UNDER REVIEW",$B$6-T_SDLog[[#This Row],[27]],"---")</f>
        <v>---</v>
      </c>
      <c r="C280" s="88" t="s">
        <v>142</v>
      </c>
      <c r="D280" s="88" t="s">
        <v>245</v>
      </c>
      <c r="E280" s="88" t="s">
        <v>246</v>
      </c>
      <c r="F280" s="88" t="s">
        <v>250</v>
      </c>
      <c r="G280" s="88" t="s">
        <v>644</v>
      </c>
      <c r="H280" s="94" t="s">
        <v>247</v>
      </c>
      <c r="I280" s="94" t="s">
        <v>193</v>
      </c>
      <c r="J280" s="98" t="s">
        <v>163</v>
      </c>
      <c r="K280" s="88" t="s">
        <v>168</v>
      </c>
      <c r="L280" s="143" t="s">
        <v>255</v>
      </c>
      <c r="M280" s="88" t="s">
        <v>234</v>
      </c>
      <c r="N280" s="88" t="s">
        <v>543</v>
      </c>
      <c r="O280" s="88" t="s">
        <v>22</v>
      </c>
      <c r="P280" s="87" t="str">
        <f>CONCATENATE(T_SDLog[[#This Row],[PGN]],"-",T_SDLog[[#This Row],[CN]],"-",T_SDLog[[#This Row],[DIC]],"-",T_SDLog[[#This Row],[LR]],"-",T_SDLog[[#This Row],[SSA]],"-",T_SDLog[[#This Row],[SQN]])</f>
        <v>MTC-23A25-Y108-L000-0000-00022</v>
      </c>
      <c r="Q280" s="140" t="s">
        <v>543</v>
      </c>
      <c r="R280" s="227">
        <v>45876</v>
      </c>
      <c r="S280" s="88"/>
      <c r="T280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80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8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80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8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8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8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8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8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8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80" s="22"/>
      <c r="AE280" s="97"/>
      <c r="AF280" s="88"/>
      <c r="AG280" s="22" t="s">
        <v>22</v>
      </c>
      <c r="AH280" s="89"/>
      <c r="AI280" s="22" t="s">
        <v>22</v>
      </c>
      <c r="AJ280" s="22"/>
      <c r="AK280" s="89"/>
      <c r="AL280" s="22"/>
      <c r="AM280" s="22" t="s">
        <v>22</v>
      </c>
      <c r="AN280" s="89"/>
      <c r="AO280" s="22" t="s">
        <v>22</v>
      </c>
      <c r="AP280" s="22"/>
      <c r="AQ280" s="89"/>
      <c r="AR280" s="22"/>
      <c r="AS280" s="22" t="s">
        <v>22</v>
      </c>
      <c r="AT280" s="89"/>
      <c r="AU280" s="22" t="s">
        <v>22</v>
      </c>
      <c r="AV280" s="93"/>
      <c r="AW280" s="89"/>
      <c r="AX280" s="22"/>
      <c r="AY280" s="22" t="s">
        <v>22</v>
      </c>
      <c r="AZ280" s="89"/>
      <c r="BA280" s="22" t="s">
        <v>22</v>
      </c>
      <c r="BB280" s="93"/>
      <c r="BC280" s="89"/>
      <c r="BD280" s="22"/>
      <c r="BE280" s="22" t="s">
        <v>22</v>
      </c>
      <c r="BF280" s="89"/>
      <c r="BG280" s="22" t="s">
        <v>22</v>
      </c>
      <c r="BH280" s="93"/>
      <c r="BI280" s="89"/>
      <c r="BJ280" s="22"/>
      <c r="BK280" s="22" t="s">
        <v>22</v>
      </c>
      <c r="BL280" s="89"/>
      <c r="BM280" s="22" t="s">
        <v>22</v>
      </c>
      <c r="BN280" s="22"/>
      <c r="BO280" s="89"/>
      <c r="BP280" s="22"/>
      <c r="BQ280" s="22" t="s">
        <v>22</v>
      </c>
      <c r="BR280" s="89"/>
      <c r="BS280" s="22" t="s">
        <v>22</v>
      </c>
      <c r="BT280" s="22"/>
      <c r="BU280" s="89"/>
      <c r="BV280" s="22"/>
      <c r="BW280" s="22" t="s">
        <v>22</v>
      </c>
      <c r="BX280" s="89"/>
      <c r="BY280" s="22" t="s">
        <v>22</v>
      </c>
    </row>
    <row r="281" spans="2:77" ht="12.75" x14ac:dyDescent="0.25">
      <c r="B281" s="88" t="str">
        <f>IF(T_SDLog[[#This Row],[BY2]]="UNDER REVIEW",$B$6-T_SDLog[[#This Row],[27]],"---")</f>
        <v>---</v>
      </c>
      <c r="C281" s="88" t="s">
        <v>142</v>
      </c>
      <c r="D281" s="88" t="s">
        <v>245</v>
      </c>
      <c r="E281" s="88" t="s">
        <v>246</v>
      </c>
      <c r="F281" s="88" t="s">
        <v>250</v>
      </c>
      <c r="G281" s="88" t="s">
        <v>644</v>
      </c>
      <c r="H281" s="94" t="s">
        <v>247</v>
      </c>
      <c r="I281" s="94" t="s">
        <v>194</v>
      </c>
      <c r="J281" s="98" t="s">
        <v>163</v>
      </c>
      <c r="K281" s="88" t="s">
        <v>168</v>
      </c>
      <c r="L281" s="143" t="s">
        <v>255</v>
      </c>
      <c r="M281" s="88" t="s">
        <v>234</v>
      </c>
      <c r="N281" s="88" t="s">
        <v>543</v>
      </c>
      <c r="O281" s="88" t="s">
        <v>22</v>
      </c>
      <c r="P281" s="87" t="str">
        <f>CONCATENATE(T_SDLog[[#This Row],[PGN]],"-",T_SDLog[[#This Row],[CN]],"-",T_SDLog[[#This Row],[DIC]],"-",T_SDLog[[#This Row],[LR]],"-",T_SDLog[[#This Row],[SSA]],"-",T_SDLog[[#This Row],[SQN]])</f>
        <v>MTC-23A25-Y108-L000-0000-00023</v>
      </c>
      <c r="Q281" s="140" t="s">
        <v>543</v>
      </c>
      <c r="R281" s="227">
        <v>45876</v>
      </c>
      <c r="S281" s="88"/>
      <c r="T281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81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8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81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8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8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8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8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8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8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81" s="22"/>
      <c r="AE281" s="97"/>
      <c r="AF281" s="88"/>
      <c r="AG281" s="22" t="s">
        <v>22</v>
      </c>
      <c r="AH281" s="89"/>
      <c r="AI281" s="22" t="s">
        <v>22</v>
      </c>
      <c r="AJ281" s="22"/>
      <c r="AK281" s="89"/>
      <c r="AL281" s="22"/>
      <c r="AM281" s="22" t="s">
        <v>22</v>
      </c>
      <c r="AN281" s="89"/>
      <c r="AO281" s="22" t="s">
        <v>22</v>
      </c>
      <c r="AP281" s="22"/>
      <c r="AQ281" s="89"/>
      <c r="AR281" s="22"/>
      <c r="AS281" s="22" t="s">
        <v>22</v>
      </c>
      <c r="AT281" s="89"/>
      <c r="AU281" s="22" t="s">
        <v>22</v>
      </c>
      <c r="AV281" s="93"/>
      <c r="AW281" s="89"/>
      <c r="AX281" s="22"/>
      <c r="AY281" s="22" t="s">
        <v>22</v>
      </c>
      <c r="AZ281" s="89"/>
      <c r="BA281" s="22" t="s">
        <v>22</v>
      </c>
      <c r="BB281" s="93"/>
      <c r="BC281" s="89"/>
      <c r="BD281" s="22"/>
      <c r="BE281" s="22" t="s">
        <v>22</v>
      </c>
      <c r="BF281" s="89"/>
      <c r="BG281" s="22" t="s">
        <v>22</v>
      </c>
      <c r="BH281" s="93"/>
      <c r="BI281" s="89"/>
      <c r="BJ281" s="22"/>
      <c r="BK281" s="22" t="s">
        <v>22</v>
      </c>
      <c r="BL281" s="89"/>
      <c r="BM281" s="22" t="s">
        <v>22</v>
      </c>
      <c r="BN281" s="22"/>
      <c r="BO281" s="89"/>
      <c r="BP281" s="22"/>
      <c r="BQ281" s="22" t="s">
        <v>22</v>
      </c>
      <c r="BR281" s="89"/>
      <c r="BS281" s="22" t="s">
        <v>22</v>
      </c>
      <c r="BT281" s="22"/>
      <c r="BU281" s="89"/>
      <c r="BV281" s="22"/>
      <c r="BW281" s="22" t="s">
        <v>22</v>
      </c>
      <c r="BX281" s="89"/>
      <c r="BY281" s="22" t="s">
        <v>22</v>
      </c>
    </row>
    <row r="282" spans="2:77" ht="12.75" x14ac:dyDescent="0.25">
      <c r="B282" s="88" t="str">
        <f>IF(T_SDLog[[#This Row],[BY2]]="UNDER REVIEW",$B$6-T_SDLog[[#This Row],[27]],"---")</f>
        <v>---</v>
      </c>
      <c r="C282" s="88" t="s">
        <v>142</v>
      </c>
      <c r="D282" s="88" t="s">
        <v>245</v>
      </c>
      <c r="E282" s="88" t="s">
        <v>246</v>
      </c>
      <c r="F282" s="88" t="s">
        <v>250</v>
      </c>
      <c r="G282" s="88" t="s">
        <v>644</v>
      </c>
      <c r="H282" s="94" t="s">
        <v>247</v>
      </c>
      <c r="I282" s="94" t="s">
        <v>195</v>
      </c>
      <c r="J282" s="98" t="s">
        <v>163</v>
      </c>
      <c r="K282" s="88" t="s">
        <v>168</v>
      </c>
      <c r="L282" s="143" t="s">
        <v>255</v>
      </c>
      <c r="M282" s="88" t="s">
        <v>234</v>
      </c>
      <c r="N282" s="88" t="s">
        <v>543</v>
      </c>
      <c r="O282" s="88" t="s">
        <v>22</v>
      </c>
      <c r="P282" s="87" t="str">
        <f>CONCATENATE(T_SDLog[[#This Row],[PGN]],"-",T_SDLog[[#This Row],[CN]],"-",T_SDLog[[#This Row],[DIC]],"-",T_SDLog[[#This Row],[LR]],"-",T_SDLog[[#This Row],[SSA]],"-",T_SDLog[[#This Row],[SQN]])</f>
        <v>MTC-23A25-Y108-L000-0000-00024</v>
      </c>
      <c r="Q282" s="140" t="s">
        <v>543</v>
      </c>
      <c r="R282" s="227">
        <v>45876</v>
      </c>
      <c r="S282" s="88"/>
      <c r="T282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82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8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82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8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8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8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8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8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8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82" s="22"/>
      <c r="AE282" s="97"/>
      <c r="AF282" s="88"/>
      <c r="AG282" s="22" t="s">
        <v>22</v>
      </c>
      <c r="AH282" s="89"/>
      <c r="AI282" s="22" t="s">
        <v>22</v>
      </c>
      <c r="AJ282" s="22"/>
      <c r="AK282" s="89"/>
      <c r="AL282" s="22"/>
      <c r="AM282" s="22" t="s">
        <v>22</v>
      </c>
      <c r="AN282" s="89"/>
      <c r="AO282" s="22" t="s">
        <v>22</v>
      </c>
      <c r="AP282" s="22"/>
      <c r="AQ282" s="89"/>
      <c r="AR282" s="22"/>
      <c r="AS282" s="22" t="s">
        <v>22</v>
      </c>
      <c r="AT282" s="89"/>
      <c r="AU282" s="22" t="s">
        <v>22</v>
      </c>
      <c r="AV282" s="93"/>
      <c r="AW282" s="89"/>
      <c r="AX282" s="22"/>
      <c r="AY282" s="22" t="s">
        <v>22</v>
      </c>
      <c r="AZ282" s="89"/>
      <c r="BA282" s="22" t="s">
        <v>22</v>
      </c>
      <c r="BB282" s="93"/>
      <c r="BC282" s="89"/>
      <c r="BD282" s="22"/>
      <c r="BE282" s="22" t="s">
        <v>22</v>
      </c>
      <c r="BF282" s="89"/>
      <c r="BG282" s="22" t="s">
        <v>22</v>
      </c>
      <c r="BH282" s="93"/>
      <c r="BI282" s="89"/>
      <c r="BJ282" s="22"/>
      <c r="BK282" s="22" t="s">
        <v>22</v>
      </c>
      <c r="BL282" s="89"/>
      <c r="BM282" s="22" t="s">
        <v>22</v>
      </c>
      <c r="BN282" s="22"/>
      <c r="BO282" s="89"/>
      <c r="BP282" s="22"/>
      <c r="BQ282" s="22" t="s">
        <v>22</v>
      </c>
      <c r="BR282" s="89"/>
      <c r="BS282" s="22" t="s">
        <v>22</v>
      </c>
      <c r="BT282" s="22"/>
      <c r="BU282" s="89"/>
      <c r="BV282" s="22"/>
      <c r="BW282" s="22" t="s">
        <v>22</v>
      </c>
      <c r="BX282" s="89"/>
      <c r="BY282" s="22" t="s">
        <v>22</v>
      </c>
    </row>
    <row r="283" spans="2:77" ht="12.75" x14ac:dyDescent="0.25">
      <c r="B283" s="88" t="str">
        <f>IF(T_SDLog[[#This Row],[BY2]]="UNDER REVIEW",$B$6-T_SDLog[[#This Row],[27]],"---")</f>
        <v>---</v>
      </c>
      <c r="C283" s="88" t="s">
        <v>142</v>
      </c>
      <c r="D283" s="88" t="s">
        <v>245</v>
      </c>
      <c r="E283" s="88" t="s">
        <v>246</v>
      </c>
      <c r="F283" s="88" t="s">
        <v>250</v>
      </c>
      <c r="G283" s="88" t="s">
        <v>644</v>
      </c>
      <c r="H283" s="94" t="s">
        <v>247</v>
      </c>
      <c r="I283" s="94" t="s">
        <v>196</v>
      </c>
      <c r="J283" s="98" t="s">
        <v>163</v>
      </c>
      <c r="K283" s="88" t="s">
        <v>168</v>
      </c>
      <c r="L283" s="143" t="s">
        <v>255</v>
      </c>
      <c r="M283" s="88" t="s">
        <v>234</v>
      </c>
      <c r="N283" s="88" t="s">
        <v>543</v>
      </c>
      <c r="O283" s="88" t="s">
        <v>22</v>
      </c>
      <c r="P283" s="87" t="str">
        <f>CONCATENATE(T_SDLog[[#This Row],[PGN]],"-",T_SDLog[[#This Row],[CN]],"-",T_SDLog[[#This Row],[DIC]],"-",T_SDLog[[#This Row],[LR]],"-",T_SDLog[[#This Row],[SSA]],"-",T_SDLog[[#This Row],[SQN]])</f>
        <v>MTC-23A25-Y108-L000-0000-00025</v>
      </c>
      <c r="Q283" s="140" t="s">
        <v>543</v>
      </c>
      <c r="R283" s="227">
        <v>45876</v>
      </c>
      <c r="S283" s="88"/>
      <c r="T283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83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8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83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8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8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8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8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8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8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83" s="22"/>
      <c r="AE283" s="97"/>
      <c r="AF283" s="88"/>
      <c r="AG283" s="22" t="s">
        <v>22</v>
      </c>
      <c r="AH283" s="89"/>
      <c r="AI283" s="22" t="s">
        <v>22</v>
      </c>
      <c r="AJ283" s="22"/>
      <c r="AK283" s="89"/>
      <c r="AL283" s="22"/>
      <c r="AM283" s="22" t="s">
        <v>22</v>
      </c>
      <c r="AN283" s="89"/>
      <c r="AO283" s="22" t="s">
        <v>22</v>
      </c>
      <c r="AP283" s="22"/>
      <c r="AQ283" s="89"/>
      <c r="AR283" s="22"/>
      <c r="AS283" s="22" t="s">
        <v>22</v>
      </c>
      <c r="AT283" s="89"/>
      <c r="AU283" s="22" t="s">
        <v>22</v>
      </c>
      <c r="AV283" s="93"/>
      <c r="AW283" s="89"/>
      <c r="AX283" s="22"/>
      <c r="AY283" s="22" t="s">
        <v>22</v>
      </c>
      <c r="AZ283" s="89"/>
      <c r="BA283" s="22" t="s">
        <v>22</v>
      </c>
      <c r="BB283" s="93"/>
      <c r="BC283" s="89"/>
      <c r="BD283" s="22"/>
      <c r="BE283" s="22" t="s">
        <v>22</v>
      </c>
      <c r="BF283" s="89"/>
      <c r="BG283" s="22" t="s">
        <v>22</v>
      </c>
      <c r="BH283" s="93"/>
      <c r="BI283" s="89"/>
      <c r="BJ283" s="22"/>
      <c r="BK283" s="22" t="s">
        <v>22</v>
      </c>
      <c r="BL283" s="89"/>
      <c r="BM283" s="22" t="s">
        <v>22</v>
      </c>
      <c r="BN283" s="22"/>
      <c r="BO283" s="89"/>
      <c r="BP283" s="22"/>
      <c r="BQ283" s="22" t="s">
        <v>22</v>
      </c>
      <c r="BR283" s="89"/>
      <c r="BS283" s="22" t="s">
        <v>22</v>
      </c>
      <c r="BT283" s="22"/>
      <c r="BU283" s="89"/>
      <c r="BV283" s="22"/>
      <c r="BW283" s="22" t="s">
        <v>22</v>
      </c>
      <c r="BX283" s="89"/>
      <c r="BY283" s="22" t="s">
        <v>22</v>
      </c>
    </row>
    <row r="284" spans="2:77" ht="12.75" x14ac:dyDescent="0.25">
      <c r="B284" s="88" t="str">
        <f>IF(T_SDLog[[#This Row],[BY2]]="UNDER REVIEW",$B$6-T_SDLog[[#This Row],[27]],"---")</f>
        <v>---</v>
      </c>
      <c r="C284" s="88" t="s">
        <v>142</v>
      </c>
      <c r="D284" s="88" t="s">
        <v>245</v>
      </c>
      <c r="E284" s="88" t="s">
        <v>246</v>
      </c>
      <c r="F284" s="88" t="s">
        <v>250</v>
      </c>
      <c r="G284" s="88" t="s">
        <v>644</v>
      </c>
      <c r="H284" s="94" t="s">
        <v>247</v>
      </c>
      <c r="I284" s="94" t="s">
        <v>197</v>
      </c>
      <c r="J284" s="98" t="s">
        <v>163</v>
      </c>
      <c r="K284" s="88" t="s">
        <v>168</v>
      </c>
      <c r="L284" s="143" t="s">
        <v>255</v>
      </c>
      <c r="M284" s="88" t="s">
        <v>234</v>
      </c>
      <c r="N284" s="88" t="s">
        <v>543</v>
      </c>
      <c r="O284" s="88" t="s">
        <v>22</v>
      </c>
      <c r="P284" s="87" t="str">
        <f>CONCATENATE(T_SDLog[[#This Row],[PGN]],"-",T_SDLog[[#This Row],[CN]],"-",T_SDLog[[#This Row],[DIC]],"-",T_SDLog[[#This Row],[LR]],"-",T_SDLog[[#This Row],[SSA]],"-",T_SDLog[[#This Row],[SQN]])</f>
        <v>MTC-23A25-Y108-L000-0000-00026</v>
      </c>
      <c r="Q284" s="140" t="s">
        <v>543</v>
      </c>
      <c r="R284" s="227">
        <v>45876</v>
      </c>
      <c r="S284" s="88"/>
      <c r="T284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84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8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84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8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8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8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8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8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8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84" s="22"/>
      <c r="AE284" s="97"/>
      <c r="AF284" s="88"/>
      <c r="AG284" s="22" t="s">
        <v>22</v>
      </c>
      <c r="AH284" s="89"/>
      <c r="AI284" s="22" t="s">
        <v>22</v>
      </c>
      <c r="AJ284" s="22"/>
      <c r="AK284" s="89"/>
      <c r="AL284" s="22"/>
      <c r="AM284" s="22" t="s">
        <v>22</v>
      </c>
      <c r="AN284" s="89"/>
      <c r="AO284" s="22" t="s">
        <v>22</v>
      </c>
      <c r="AP284" s="22"/>
      <c r="AQ284" s="89"/>
      <c r="AR284" s="22"/>
      <c r="AS284" s="22" t="s">
        <v>22</v>
      </c>
      <c r="AT284" s="89"/>
      <c r="AU284" s="22" t="s">
        <v>22</v>
      </c>
      <c r="AV284" s="93"/>
      <c r="AW284" s="89"/>
      <c r="AX284" s="22"/>
      <c r="AY284" s="22" t="s">
        <v>22</v>
      </c>
      <c r="AZ284" s="89"/>
      <c r="BA284" s="22" t="s">
        <v>22</v>
      </c>
      <c r="BB284" s="93"/>
      <c r="BC284" s="89"/>
      <c r="BD284" s="22"/>
      <c r="BE284" s="22" t="s">
        <v>22</v>
      </c>
      <c r="BF284" s="89"/>
      <c r="BG284" s="22" t="s">
        <v>22</v>
      </c>
      <c r="BH284" s="93"/>
      <c r="BI284" s="89"/>
      <c r="BJ284" s="22"/>
      <c r="BK284" s="22" t="s">
        <v>22</v>
      </c>
      <c r="BL284" s="89"/>
      <c r="BM284" s="22" t="s">
        <v>22</v>
      </c>
      <c r="BN284" s="22"/>
      <c r="BO284" s="89"/>
      <c r="BP284" s="22"/>
      <c r="BQ284" s="22" t="s">
        <v>22</v>
      </c>
      <c r="BR284" s="89"/>
      <c r="BS284" s="22" t="s">
        <v>22</v>
      </c>
      <c r="BT284" s="22"/>
      <c r="BU284" s="89"/>
      <c r="BV284" s="22"/>
      <c r="BW284" s="22" t="s">
        <v>22</v>
      </c>
      <c r="BX284" s="89"/>
      <c r="BY284" s="22" t="s">
        <v>22</v>
      </c>
    </row>
    <row r="285" spans="2:77" ht="12.75" x14ac:dyDescent="0.25">
      <c r="B285" s="88" t="str">
        <f>IF(T_SDLog[[#This Row],[BY2]]="UNDER REVIEW",$B$6-T_SDLog[[#This Row],[27]],"---")</f>
        <v>---</v>
      </c>
      <c r="C285" s="88" t="s">
        <v>142</v>
      </c>
      <c r="D285" s="88" t="s">
        <v>245</v>
      </c>
      <c r="E285" s="88" t="s">
        <v>246</v>
      </c>
      <c r="F285" s="88" t="s">
        <v>250</v>
      </c>
      <c r="G285" s="88" t="s">
        <v>644</v>
      </c>
      <c r="H285" s="94" t="s">
        <v>247</v>
      </c>
      <c r="I285" s="94" t="s">
        <v>198</v>
      </c>
      <c r="J285" s="98" t="s">
        <v>163</v>
      </c>
      <c r="K285" s="88" t="s">
        <v>168</v>
      </c>
      <c r="L285" s="143" t="s">
        <v>255</v>
      </c>
      <c r="M285" s="88" t="s">
        <v>234</v>
      </c>
      <c r="N285" s="88" t="s">
        <v>543</v>
      </c>
      <c r="O285" s="88" t="s">
        <v>22</v>
      </c>
      <c r="P285" s="87" t="str">
        <f>CONCATENATE(T_SDLog[[#This Row],[PGN]],"-",T_SDLog[[#This Row],[CN]],"-",T_SDLog[[#This Row],[DIC]],"-",T_SDLog[[#This Row],[LR]],"-",T_SDLog[[#This Row],[SSA]],"-",T_SDLog[[#This Row],[SQN]])</f>
        <v>MTC-23A25-Y108-L000-0000-00027</v>
      </c>
      <c r="Q285" s="140" t="s">
        <v>543</v>
      </c>
      <c r="R285" s="227">
        <v>45876</v>
      </c>
      <c r="S285" s="88"/>
      <c r="T285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85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8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85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8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8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8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8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8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8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85" s="22"/>
      <c r="AE285" s="97"/>
      <c r="AF285" s="88"/>
      <c r="AG285" s="22" t="s">
        <v>22</v>
      </c>
      <c r="AH285" s="89"/>
      <c r="AI285" s="22" t="s">
        <v>22</v>
      </c>
      <c r="AJ285" s="22"/>
      <c r="AK285" s="89"/>
      <c r="AL285" s="22"/>
      <c r="AM285" s="22" t="s">
        <v>22</v>
      </c>
      <c r="AN285" s="89"/>
      <c r="AO285" s="22" t="s">
        <v>22</v>
      </c>
      <c r="AP285" s="22"/>
      <c r="AQ285" s="89"/>
      <c r="AR285" s="22"/>
      <c r="AS285" s="22" t="s">
        <v>22</v>
      </c>
      <c r="AT285" s="89"/>
      <c r="AU285" s="22" t="s">
        <v>22</v>
      </c>
      <c r="AV285" s="93"/>
      <c r="AW285" s="89"/>
      <c r="AX285" s="22"/>
      <c r="AY285" s="22" t="s">
        <v>22</v>
      </c>
      <c r="AZ285" s="89"/>
      <c r="BA285" s="22" t="s">
        <v>22</v>
      </c>
      <c r="BB285" s="93"/>
      <c r="BC285" s="89"/>
      <c r="BD285" s="22"/>
      <c r="BE285" s="22" t="s">
        <v>22</v>
      </c>
      <c r="BF285" s="89"/>
      <c r="BG285" s="22" t="s">
        <v>22</v>
      </c>
      <c r="BH285" s="93"/>
      <c r="BI285" s="89"/>
      <c r="BJ285" s="22"/>
      <c r="BK285" s="22" t="s">
        <v>22</v>
      </c>
      <c r="BL285" s="89"/>
      <c r="BM285" s="22" t="s">
        <v>22</v>
      </c>
      <c r="BN285" s="22"/>
      <c r="BO285" s="89"/>
      <c r="BP285" s="22"/>
      <c r="BQ285" s="22" t="s">
        <v>22</v>
      </c>
      <c r="BR285" s="89"/>
      <c r="BS285" s="22" t="s">
        <v>22</v>
      </c>
      <c r="BT285" s="22"/>
      <c r="BU285" s="89"/>
      <c r="BV285" s="22"/>
      <c r="BW285" s="22" t="s">
        <v>22</v>
      </c>
      <c r="BX285" s="89"/>
      <c r="BY285" s="22" t="s">
        <v>22</v>
      </c>
    </row>
    <row r="286" spans="2:77" ht="12.75" x14ac:dyDescent="0.25">
      <c r="B286" s="88" t="str">
        <f>IF(T_SDLog[[#This Row],[BY2]]="UNDER REVIEW",$B$6-T_SDLog[[#This Row],[27]],"---")</f>
        <v>---</v>
      </c>
      <c r="C286" s="88" t="s">
        <v>142</v>
      </c>
      <c r="D286" s="88" t="s">
        <v>245</v>
      </c>
      <c r="E286" s="88" t="s">
        <v>246</v>
      </c>
      <c r="F286" s="88" t="s">
        <v>250</v>
      </c>
      <c r="G286" s="88" t="s">
        <v>644</v>
      </c>
      <c r="H286" s="94" t="s">
        <v>247</v>
      </c>
      <c r="I286" s="94" t="s">
        <v>199</v>
      </c>
      <c r="J286" s="98" t="s">
        <v>163</v>
      </c>
      <c r="K286" s="88" t="s">
        <v>168</v>
      </c>
      <c r="L286" s="143" t="s">
        <v>255</v>
      </c>
      <c r="M286" s="88" t="s">
        <v>234</v>
      </c>
      <c r="N286" s="88" t="s">
        <v>543</v>
      </c>
      <c r="O286" s="88" t="s">
        <v>22</v>
      </c>
      <c r="P286" s="87" t="str">
        <f>CONCATENATE(T_SDLog[[#This Row],[PGN]],"-",T_SDLog[[#This Row],[CN]],"-",T_SDLog[[#This Row],[DIC]],"-",T_SDLog[[#This Row],[LR]],"-",T_SDLog[[#This Row],[SSA]],"-",T_SDLog[[#This Row],[SQN]])</f>
        <v>MTC-23A25-Y108-L000-0000-00028</v>
      </c>
      <c r="Q286" s="140" t="s">
        <v>543</v>
      </c>
      <c r="R286" s="227">
        <v>45876</v>
      </c>
      <c r="S286" s="88"/>
      <c r="T286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86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8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86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8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8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86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8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8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8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86" s="22"/>
      <c r="AE286" s="97"/>
      <c r="AF286" s="88"/>
      <c r="AG286" s="22" t="s">
        <v>22</v>
      </c>
      <c r="AH286" s="89"/>
      <c r="AI286" s="22" t="s">
        <v>22</v>
      </c>
      <c r="AJ286" s="22"/>
      <c r="AK286" s="89"/>
      <c r="AL286" s="22"/>
      <c r="AM286" s="22" t="s">
        <v>22</v>
      </c>
      <c r="AN286" s="89"/>
      <c r="AO286" s="22" t="s">
        <v>22</v>
      </c>
      <c r="AP286" s="22"/>
      <c r="AQ286" s="89"/>
      <c r="AR286" s="22"/>
      <c r="AS286" s="22" t="s">
        <v>22</v>
      </c>
      <c r="AT286" s="89"/>
      <c r="AU286" s="22" t="s">
        <v>22</v>
      </c>
      <c r="AV286" s="93"/>
      <c r="AW286" s="89"/>
      <c r="AX286" s="22"/>
      <c r="AY286" s="22" t="s">
        <v>22</v>
      </c>
      <c r="AZ286" s="89"/>
      <c r="BA286" s="22" t="s">
        <v>22</v>
      </c>
      <c r="BB286" s="93"/>
      <c r="BC286" s="89"/>
      <c r="BD286" s="22"/>
      <c r="BE286" s="22" t="s">
        <v>22</v>
      </c>
      <c r="BF286" s="89"/>
      <c r="BG286" s="22" t="s">
        <v>22</v>
      </c>
      <c r="BH286" s="93"/>
      <c r="BI286" s="89"/>
      <c r="BJ286" s="22"/>
      <c r="BK286" s="22" t="s">
        <v>22</v>
      </c>
      <c r="BL286" s="89"/>
      <c r="BM286" s="22" t="s">
        <v>22</v>
      </c>
      <c r="BN286" s="22"/>
      <c r="BO286" s="89"/>
      <c r="BP286" s="22"/>
      <c r="BQ286" s="22" t="s">
        <v>22</v>
      </c>
      <c r="BR286" s="89"/>
      <c r="BS286" s="22" t="s">
        <v>22</v>
      </c>
      <c r="BT286" s="22"/>
      <c r="BU286" s="89"/>
      <c r="BV286" s="22"/>
      <c r="BW286" s="22" t="s">
        <v>22</v>
      </c>
      <c r="BX286" s="89"/>
      <c r="BY286" s="22" t="s">
        <v>22</v>
      </c>
    </row>
    <row r="287" spans="2:77" ht="12.75" x14ac:dyDescent="0.25">
      <c r="B287" s="88" t="str">
        <f>IF(T_SDLog[[#This Row],[BY2]]="UNDER REVIEW",$B$6-T_SDLog[[#This Row],[27]],"---")</f>
        <v>---</v>
      </c>
      <c r="C287" s="88" t="s">
        <v>142</v>
      </c>
      <c r="D287" s="88" t="s">
        <v>245</v>
      </c>
      <c r="E287" s="88" t="s">
        <v>246</v>
      </c>
      <c r="F287" s="88" t="s">
        <v>793</v>
      </c>
      <c r="G287" s="88" t="s">
        <v>644</v>
      </c>
      <c r="H287" s="94" t="s">
        <v>247</v>
      </c>
      <c r="I287" s="94" t="s">
        <v>172</v>
      </c>
      <c r="J287" s="98" t="s">
        <v>163</v>
      </c>
      <c r="K287" s="88" t="s">
        <v>168</v>
      </c>
      <c r="L287" s="143" t="s">
        <v>255</v>
      </c>
      <c r="M287" s="88" t="s">
        <v>792</v>
      </c>
      <c r="N287" s="88" t="s">
        <v>544</v>
      </c>
      <c r="O287" s="88" t="s">
        <v>22</v>
      </c>
      <c r="P287" s="230" t="str">
        <f>CONCATENATE(T_SDLog[[#This Row],[PGN]],"-",T_SDLog[[#This Row],[CN]],"-",T_SDLog[[#This Row],[DIC]],"-",T_SDLog[[#This Row],[LR]],"-",T_SDLog[[#This Row],[SSA]],"-",T_SDLog[[#This Row],[SQN]])</f>
        <v>MTC-23A25-T000-L000-0000-00001</v>
      </c>
      <c r="Q287" s="140" t="s">
        <v>789</v>
      </c>
      <c r="R287" s="227">
        <v>45883</v>
      </c>
      <c r="S287" s="88"/>
      <c r="T28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8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8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8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8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SDS-23A25-T000-0001-00</v>
      </c>
      <c r="Y28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87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8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8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8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87" s="22" t="s">
        <v>818</v>
      </c>
      <c r="AE287" s="97">
        <v>45866</v>
      </c>
      <c r="AF287" s="88"/>
      <c r="AG287" s="22" t="s">
        <v>22</v>
      </c>
      <c r="AH287" s="89"/>
      <c r="AI287" s="22" t="s">
        <v>22</v>
      </c>
      <c r="AJ287" s="22"/>
      <c r="AK287" s="89"/>
      <c r="AL287" s="22"/>
      <c r="AM287" s="22" t="s">
        <v>22</v>
      </c>
      <c r="AN287" s="89"/>
      <c r="AO287" s="22" t="s">
        <v>22</v>
      </c>
      <c r="AP287" s="22"/>
      <c r="AQ287" s="89"/>
      <c r="AR287" s="22"/>
      <c r="AS287" s="22" t="s">
        <v>22</v>
      </c>
      <c r="AT287" s="89"/>
      <c r="AU287" s="22" t="s">
        <v>22</v>
      </c>
      <c r="AV287" s="93"/>
      <c r="AW287" s="89"/>
      <c r="AX287" s="22"/>
      <c r="AY287" s="22" t="s">
        <v>22</v>
      </c>
      <c r="AZ287" s="89"/>
      <c r="BA287" s="22" t="s">
        <v>22</v>
      </c>
      <c r="BB287" s="93"/>
      <c r="BC287" s="89"/>
      <c r="BD287" s="22"/>
      <c r="BE287" s="22" t="s">
        <v>22</v>
      </c>
      <c r="BF287" s="89"/>
      <c r="BG287" s="22" t="s">
        <v>22</v>
      </c>
      <c r="BH287" s="93"/>
      <c r="BI287" s="89"/>
      <c r="BJ287" s="22"/>
      <c r="BK287" s="22" t="s">
        <v>22</v>
      </c>
      <c r="BL287" s="89"/>
      <c r="BM287" s="22" t="s">
        <v>22</v>
      </c>
      <c r="BN287" s="22"/>
      <c r="BO287" s="89"/>
      <c r="BP287" s="22"/>
      <c r="BQ287" s="22" t="s">
        <v>22</v>
      </c>
      <c r="BR287" s="89"/>
      <c r="BS287" s="22" t="s">
        <v>22</v>
      </c>
      <c r="BT287" s="22"/>
      <c r="BU287" s="89"/>
      <c r="BV287" s="22"/>
      <c r="BW287" s="22" t="s">
        <v>22</v>
      </c>
      <c r="BX287" s="89"/>
      <c r="BY287" s="22" t="s">
        <v>22</v>
      </c>
    </row>
    <row r="288" spans="2:77" ht="12.75" x14ac:dyDescent="0.25">
      <c r="B288" s="88" t="str">
        <f>IF(T_SDLog[[#This Row],[BY2]]="UNDER REVIEW",$B$6-T_SDLog[[#This Row],[27]],"---")</f>
        <v>---</v>
      </c>
      <c r="C288" s="88" t="s">
        <v>142</v>
      </c>
      <c r="D288" s="88" t="s">
        <v>245</v>
      </c>
      <c r="E288" s="88" t="s">
        <v>246</v>
      </c>
      <c r="F288" s="88" t="s">
        <v>793</v>
      </c>
      <c r="G288" s="88" t="s">
        <v>644</v>
      </c>
      <c r="H288" s="94" t="s">
        <v>247</v>
      </c>
      <c r="I288" s="94" t="s">
        <v>173</v>
      </c>
      <c r="J288" s="98" t="s">
        <v>163</v>
      </c>
      <c r="K288" s="88" t="s">
        <v>168</v>
      </c>
      <c r="L288" s="143" t="s">
        <v>255</v>
      </c>
      <c r="M288" s="88" t="s">
        <v>792</v>
      </c>
      <c r="N288" s="88" t="s">
        <v>544</v>
      </c>
      <c r="O288" s="88" t="s">
        <v>22</v>
      </c>
      <c r="P288" s="230" t="str">
        <f>CONCATENATE(T_SDLog[[#This Row],[PGN]],"-",T_SDLog[[#This Row],[CN]],"-",T_SDLog[[#This Row],[DIC]],"-",T_SDLog[[#This Row],[LR]],"-",T_SDLog[[#This Row],[SSA]],"-",T_SDLog[[#This Row],[SQN]])</f>
        <v>MTC-23A25-T000-L000-0000-00002</v>
      </c>
      <c r="Q288" s="140" t="s">
        <v>790</v>
      </c>
      <c r="R288" s="227">
        <v>45883</v>
      </c>
      <c r="S288" s="88"/>
      <c r="T28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8</v>
      </c>
      <c r="U28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8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8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45866</v>
      </c>
      <c r="X28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SDS-23A25-T000-0001-00</v>
      </c>
      <c r="Y28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8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8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8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8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88" s="22" t="s">
        <v>818</v>
      </c>
      <c r="AE288" s="97">
        <v>45866</v>
      </c>
      <c r="AF288" s="88"/>
      <c r="AG288" s="22" t="s">
        <v>22</v>
      </c>
      <c r="AH288" s="89"/>
      <c r="AI288" s="22" t="s">
        <v>22</v>
      </c>
      <c r="AJ288" s="22"/>
      <c r="AK288" s="89"/>
      <c r="AL288" s="22"/>
      <c r="AM288" s="22" t="s">
        <v>22</v>
      </c>
      <c r="AN288" s="89"/>
      <c r="AO288" s="22" t="s">
        <v>22</v>
      </c>
      <c r="AP288" s="22"/>
      <c r="AQ288" s="89"/>
      <c r="AR288" s="22"/>
      <c r="AS288" s="22" t="s">
        <v>22</v>
      </c>
      <c r="AT288" s="89"/>
      <c r="AU288" s="22" t="s">
        <v>22</v>
      </c>
      <c r="AV288" s="93"/>
      <c r="AW288" s="89"/>
      <c r="AX288" s="22"/>
      <c r="AY288" s="22" t="s">
        <v>22</v>
      </c>
      <c r="AZ288" s="89"/>
      <c r="BA288" s="22" t="s">
        <v>22</v>
      </c>
      <c r="BB288" s="93"/>
      <c r="BC288" s="89"/>
      <c r="BD288" s="22"/>
      <c r="BE288" s="22" t="s">
        <v>22</v>
      </c>
      <c r="BF288" s="89"/>
      <c r="BG288" s="22" t="s">
        <v>22</v>
      </c>
      <c r="BH288" s="93"/>
      <c r="BI288" s="89"/>
      <c r="BJ288" s="22"/>
      <c r="BK288" s="22" t="s">
        <v>22</v>
      </c>
      <c r="BL288" s="89"/>
      <c r="BM288" s="22" t="s">
        <v>22</v>
      </c>
      <c r="BN288" s="22"/>
      <c r="BO288" s="89"/>
      <c r="BP288" s="22"/>
      <c r="BQ288" s="22" t="s">
        <v>22</v>
      </c>
      <c r="BR288" s="89"/>
      <c r="BS288" s="22" t="s">
        <v>22</v>
      </c>
      <c r="BT288" s="22"/>
      <c r="BU288" s="89"/>
      <c r="BV288" s="22"/>
      <c r="BW288" s="22" t="s">
        <v>22</v>
      </c>
      <c r="BX288" s="89"/>
      <c r="BY288" s="22" t="s">
        <v>22</v>
      </c>
    </row>
    <row r="289" spans="2:77" ht="12.75" x14ac:dyDescent="0.25">
      <c r="B289" s="88" t="str">
        <f>IF(T_SDLog[[#This Row],[BY2]]="UNDER REVIEW",$B$6-T_SDLog[[#This Row],[27]],"---")</f>
        <v>---</v>
      </c>
      <c r="C289" s="88" t="s">
        <v>142</v>
      </c>
      <c r="D289" s="88" t="s">
        <v>245</v>
      </c>
      <c r="E289" s="88" t="s">
        <v>246</v>
      </c>
      <c r="F289" s="88" t="s">
        <v>233</v>
      </c>
      <c r="G289" s="88" t="s">
        <v>644</v>
      </c>
      <c r="H289" s="94" t="s">
        <v>247</v>
      </c>
      <c r="I289" s="94" t="s">
        <v>175</v>
      </c>
      <c r="J289" s="98" t="s">
        <v>163</v>
      </c>
      <c r="K289" s="88" t="s">
        <v>168</v>
      </c>
      <c r="L289" s="143" t="s">
        <v>255</v>
      </c>
      <c r="M289" s="88" t="s">
        <v>234</v>
      </c>
      <c r="N289" s="88" t="s">
        <v>544</v>
      </c>
      <c r="O289" s="88" t="s">
        <v>22</v>
      </c>
      <c r="P289" s="230" t="str">
        <f>CONCATENATE(T_SDLog[[#This Row],[PGN]],"-",T_SDLog[[#This Row],[CN]],"-",T_SDLog[[#This Row],[DIC]],"-",T_SDLog[[#This Row],[LR]],"-",T_SDLog[[#This Row],[SSA]],"-",T_SDLog[[#This Row],[SQN]])</f>
        <v>MTC-23A25-Y000-L000-0000-00004</v>
      </c>
      <c r="Q289" s="140" t="s">
        <v>544</v>
      </c>
      <c r="R289" s="227">
        <v>45883</v>
      </c>
      <c r="S289" s="88"/>
      <c r="T289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89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8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89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8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8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8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8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8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8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89" s="22"/>
      <c r="AE289" s="97"/>
      <c r="AF289" s="88"/>
      <c r="AG289" s="22" t="s">
        <v>22</v>
      </c>
      <c r="AH289" s="89"/>
      <c r="AI289" s="22" t="s">
        <v>22</v>
      </c>
      <c r="AJ289" s="22"/>
      <c r="AK289" s="89"/>
      <c r="AL289" s="22"/>
      <c r="AM289" s="22" t="s">
        <v>22</v>
      </c>
      <c r="AN289" s="89"/>
      <c r="AO289" s="22" t="s">
        <v>22</v>
      </c>
      <c r="AP289" s="22"/>
      <c r="AQ289" s="89"/>
      <c r="AR289" s="22"/>
      <c r="AS289" s="22" t="s">
        <v>22</v>
      </c>
      <c r="AT289" s="89"/>
      <c r="AU289" s="22" t="s">
        <v>22</v>
      </c>
      <c r="AV289" s="93"/>
      <c r="AW289" s="89"/>
      <c r="AX289" s="22"/>
      <c r="AY289" s="22" t="s">
        <v>22</v>
      </c>
      <c r="AZ289" s="89"/>
      <c r="BA289" s="22" t="s">
        <v>22</v>
      </c>
      <c r="BB289" s="93"/>
      <c r="BC289" s="89"/>
      <c r="BD289" s="22"/>
      <c r="BE289" s="22" t="s">
        <v>22</v>
      </c>
      <c r="BF289" s="89"/>
      <c r="BG289" s="22" t="s">
        <v>22</v>
      </c>
      <c r="BH289" s="93"/>
      <c r="BI289" s="89"/>
      <c r="BJ289" s="22"/>
      <c r="BK289" s="22" t="s">
        <v>22</v>
      </c>
      <c r="BL289" s="89"/>
      <c r="BM289" s="22" t="s">
        <v>22</v>
      </c>
      <c r="BN289" s="22"/>
      <c r="BO289" s="89"/>
      <c r="BP289" s="22"/>
      <c r="BQ289" s="22" t="s">
        <v>22</v>
      </c>
      <c r="BR289" s="89"/>
      <c r="BS289" s="22" t="s">
        <v>22</v>
      </c>
      <c r="BT289" s="22"/>
      <c r="BU289" s="89"/>
      <c r="BV289" s="22"/>
      <c r="BW289" s="22" t="s">
        <v>22</v>
      </c>
      <c r="BX289" s="89"/>
      <c r="BY289" s="22" t="s">
        <v>22</v>
      </c>
    </row>
    <row r="290" spans="2:77" ht="12.75" x14ac:dyDescent="0.25">
      <c r="B290" s="88" t="str">
        <f>IF(T_SDLog[[#This Row],[BY2]]="UNDER REVIEW",$B$6-T_SDLog[[#This Row],[27]],"---")</f>
        <v>---</v>
      </c>
      <c r="C290" s="88" t="s">
        <v>142</v>
      </c>
      <c r="D290" s="88" t="s">
        <v>245</v>
      </c>
      <c r="E290" s="88" t="s">
        <v>246</v>
      </c>
      <c r="F290" s="88" t="s">
        <v>233</v>
      </c>
      <c r="G290" s="88" t="s">
        <v>644</v>
      </c>
      <c r="H290" s="94" t="s">
        <v>247</v>
      </c>
      <c r="I290" s="94" t="s">
        <v>176</v>
      </c>
      <c r="J290" s="98" t="s">
        <v>163</v>
      </c>
      <c r="K290" s="88" t="s">
        <v>168</v>
      </c>
      <c r="L290" s="143" t="s">
        <v>255</v>
      </c>
      <c r="M290" s="88" t="s">
        <v>234</v>
      </c>
      <c r="N290" s="88" t="s">
        <v>544</v>
      </c>
      <c r="O290" s="88" t="s">
        <v>22</v>
      </c>
      <c r="P290" s="230" t="str">
        <f>CONCATENATE(T_SDLog[[#This Row],[PGN]],"-",T_SDLog[[#This Row],[CN]],"-",T_SDLog[[#This Row],[DIC]],"-",T_SDLog[[#This Row],[LR]],"-",T_SDLog[[#This Row],[SSA]],"-",T_SDLog[[#This Row],[SQN]])</f>
        <v>MTC-23A25-Y000-L000-0000-00005</v>
      </c>
      <c r="Q290" s="140" t="s">
        <v>544</v>
      </c>
      <c r="R290" s="227">
        <v>45883</v>
      </c>
      <c r="S290" s="88"/>
      <c r="T290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90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9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90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90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90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90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90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90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90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90" s="22"/>
      <c r="AE290" s="97"/>
      <c r="AF290" s="88"/>
      <c r="AG290" s="22" t="s">
        <v>22</v>
      </c>
      <c r="AH290" s="89"/>
      <c r="AI290" s="22" t="s">
        <v>22</v>
      </c>
      <c r="AJ290" s="22"/>
      <c r="AK290" s="89"/>
      <c r="AL290" s="22"/>
      <c r="AM290" s="22" t="s">
        <v>22</v>
      </c>
      <c r="AN290" s="89"/>
      <c r="AO290" s="22" t="s">
        <v>22</v>
      </c>
      <c r="AP290" s="22"/>
      <c r="AQ290" s="89"/>
      <c r="AR290" s="22"/>
      <c r="AS290" s="22" t="s">
        <v>22</v>
      </c>
      <c r="AT290" s="89"/>
      <c r="AU290" s="22" t="s">
        <v>22</v>
      </c>
      <c r="AV290" s="93"/>
      <c r="AW290" s="89"/>
      <c r="AX290" s="22"/>
      <c r="AY290" s="22" t="s">
        <v>22</v>
      </c>
      <c r="AZ290" s="89"/>
      <c r="BA290" s="22" t="s">
        <v>22</v>
      </c>
      <c r="BB290" s="93"/>
      <c r="BC290" s="89"/>
      <c r="BD290" s="22"/>
      <c r="BE290" s="22" t="s">
        <v>22</v>
      </c>
      <c r="BF290" s="89"/>
      <c r="BG290" s="22" t="s">
        <v>22</v>
      </c>
      <c r="BH290" s="93"/>
      <c r="BI290" s="89"/>
      <c r="BJ290" s="22"/>
      <c r="BK290" s="22" t="s">
        <v>22</v>
      </c>
      <c r="BL290" s="89"/>
      <c r="BM290" s="22" t="s">
        <v>22</v>
      </c>
      <c r="BN290" s="22"/>
      <c r="BO290" s="89"/>
      <c r="BP290" s="22"/>
      <c r="BQ290" s="22" t="s">
        <v>22</v>
      </c>
      <c r="BR290" s="89"/>
      <c r="BS290" s="22" t="s">
        <v>22</v>
      </c>
      <c r="BT290" s="22"/>
      <c r="BU290" s="89"/>
      <c r="BV290" s="22"/>
      <c r="BW290" s="22" t="s">
        <v>22</v>
      </c>
      <c r="BX290" s="89"/>
      <c r="BY290" s="22" t="s">
        <v>22</v>
      </c>
    </row>
    <row r="291" spans="2:77" ht="12.75" x14ac:dyDescent="0.25">
      <c r="B291" s="88" t="str">
        <f>IF(T_SDLog[[#This Row],[BY2]]="UNDER REVIEW",$B$6-T_SDLog[[#This Row],[27]],"---")</f>
        <v>---</v>
      </c>
      <c r="C291" s="88" t="s">
        <v>142</v>
      </c>
      <c r="D291" s="88" t="s">
        <v>245</v>
      </c>
      <c r="E291" s="88" t="s">
        <v>246</v>
      </c>
      <c r="F291" s="88" t="s">
        <v>233</v>
      </c>
      <c r="G291" s="88" t="s">
        <v>644</v>
      </c>
      <c r="H291" s="94" t="s">
        <v>247</v>
      </c>
      <c r="I291" s="94" t="s">
        <v>177</v>
      </c>
      <c r="J291" s="98" t="s">
        <v>163</v>
      </c>
      <c r="K291" s="88" t="s">
        <v>168</v>
      </c>
      <c r="L291" s="143" t="s">
        <v>255</v>
      </c>
      <c r="M291" s="88" t="s">
        <v>234</v>
      </c>
      <c r="N291" s="88" t="s">
        <v>544</v>
      </c>
      <c r="O291" s="88" t="s">
        <v>22</v>
      </c>
      <c r="P291" s="230" t="str">
        <f>CONCATENATE(T_SDLog[[#This Row],[PGN]],"-",T_SDLog[[#This Row],[CN]],"-",T_SDLog[[#This Row],[DIC]],"-",T_SDLog[[#This Row],[LR]],"-",T_SDLog[[#This Row],[SSA]],"-",T_SDLog[[#This Row],[SQN]])</f>
        <v>MTC-23A25-Y000-L000-0000-00006</v>
      </c>
      <c r="Q291" s="140" t="s">
        <v>544</v>
      </c>
      <c r="R291" s="227">
        <v>45883</v>
      </c>
      <c r="S291" s="88"/>
      <c r="T291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91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9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91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91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91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91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91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91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91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91" s="22"/>
      <c r="AE291" s="97"/>
      <c r="AF291" s="88"/>
      <c r="AG291" s="22" t="s">
        <v>22</v>
      </c>
      <c r="AH291" s="89"/>
      <c r="AI291" s="22" t="s">
        <v>22</v>
      </c>
      <c r="AJ291" s="22"/>
      <c r="AK291" s="89"/>
      <c r="AL291" s="22"/>
      <c r="AM291" s="22" t="s">
        <v>22</v>
      </c>
      <c r="AN291" s="89"/>
      <c r="AO291" s="22" t="s">
        <v>22</v>
      </c>
      <c r="AP291" s="22"/>
      <c r="AQ291" s="89"/>
      <c r="AR291" s="22"/>
      <c r="AS291" s="22" t="s">
        <v>22</v>
      </c>
      <c r="AT291" s="89"/>
      <c r="AU291" s="22" t="s">
        <v>22</v>
      </c>
      <c r="AV291" s="93"/>
      <c r="AW291" s="89"/>
      <c r="AX291" s="22"/>
      <c r="AY291" s="22" t="s">
        <v>22</v>
      </c>
      <c r="AZ291" s="89"/>
      <c r="BA291" s="22" t="s">
        <v>22</v>
      </c>
      <c r="BB291" s="93"/>
      <c r="BC291" s="89"/>
      <c r="BD291" s="22"/>
      <c r="BE291" s="22" t="s">
        <v>22</v>
      </c>
      <c r="BF291" s="89"/>
      <c r="BG291" s="22" t="s">
        <v>22</v>
      </c>
      <c r="BH291" s="93"/>
      <c r="BI291" s="89"/>
      <c r="BJ291" s="22"/>
      <c r="BK291" s="22" t="s">
        <v>22</v>
      </c>
      <c r="BL291" s="89"/>
      <c r="BM291" s="22" t="s">
        <v>22</v>
      </c>
      <c r="BN291" s="22"/>
      <c r="BO291" s="89"/>
      <c r="BP291" s="22"/>
      <c r="BQ291" s="22" t="s">
        <v>22</v>
      </c>
      <c r="BR291" s="89"/>
      <c r="BS291" s="22" t="s">
        <v>22</v>
      </c>
      <c r="BT291" s="22"/>
      <c r="BU291" s="89"/>
      <c r="BV291" s="22"/>
      <c r="BW291" s="22" t="s">
        <v>22</v>
      </c>
      <c r="BX291" s="89"/>
      <c r="BY291" s="22" t="s">
        <v>22</v>
      </c>
    </row>
    <row r="292" spans="2:77" ht="12.75" x14ac:dyDescent="0.25">
      <c r="B292" s="88" t="str">
        <f>IF(T_SDLog[[#This Row],[BY2]]="UNDER REVIEW",$B$6-T_SDLog[[#This Row],[27]],"---")</f>
        <v>---</v>
      </c>
      <c r="C292" s="88" t="s">
        <v>142</v>
      </c>
      <c r="D292" s="88" t="s">
        <v>245</v>
      </c>
      <c r="E292" s="88" t="s">
        <v>246</v>
      </c>
      <c r="F292" s="88" t="s">
        <v>233</v>
      </c>
      <c r="G292" s="88" t="s">
        <v>644</v>
      </c>
      <c r="H292" s="94" t="s">
        <v>247</v>
      </c>
      <c r="I292" s="94" t="s">
        <v>178</v>
      </c>
      <c r="J292" s="98" t="s">
        <v>163</v>
      </c>
      <c r="K292" s="88" t="s">
        <v>168</v>
      </c>
      <c r="L292" s="143" t="s">
        <v>255</v>
      </c>
      <c r="M292" s="88" t="s">
        <v>234</v>
      </c>
      <c r="N292" s="88" t="s">
        <v>544</v>
      </c>
      <c r="O292" s="88" t="s">
        <v>22</v>
      </c>
      <c r="P292" s="230" t="str">
        <f>CONCATENATE(T_SDLog[[#This Row],[PGN]],"-",T_SDLog[[#This Row],[CN]],"-",T_SDLog[[#This Row],[DIC]],"-",T_SDLog[[#This Row],[LR]],"-",T_SDLog[[#This Row],[SSA]],"-",T_SDLog[[#This Row],[SQN]])</f>
        <v>MTC-23A25-Y000-L000-0000-00007</v>
      </c>
      <c r="Q292" s="140" t="s">
        <v>544</v>
      </c>
      <c r="R292" s="227">
        <v>45883</v>
      </c>
      <c r="S292" s="88"/>
      <c r="T292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92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9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92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92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92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92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92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92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92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92" s="22"/>
      <c r="AE292" s="97"/>
      <c r="AF292" s="88"/>
      <c r="AG292" s="22" t="s">
        <v>22</v>
      </c>
      <c r="AH292" s="89"/>
      <c r="AI292" s="22" t="s">
        <v>22</v>
      </c>
      <c r="AJ292" s="22"/>
      <c r="AK292" s="89"/>
      <c r="AL292" s="22"/>
      <c r="AM292" s="22" t="s">
        <v>22</v>
      </c>
      <c r="AN292" s="89"/>
      <c r="AO292" s="22" t="s">
        <v>22</v>
      </c>
      <c r="AP292" s="22"/>
      <c r="AQ292" s="89"/>
      <c r="AR292" s="22"/>
      <c r="AS292" s="22" t="s">
        <v>22</v>
      </c>
      <c r="AT292" s="89"/>
      <c r="AU292" s="22" t="s">
        <v>22</v>
      </c>
      <c r="AV292" s="93"/>
      <c r="AW292" s="89"/>
      <c r="AX292" s="22"/>
      <c r="AY292" s="22" t="s">
        <v>22</v>
      </c>
      <c r="AZ292" s="89"/>
      <c r="BA292" s="22" t="s">
        <v>22</v>
      </c>
      <c r="BB292" s="93"/>
      <c r="BC292" s="89"/>
      <c r="BD292" s="22"/>
      <c r="BE292" s="22" t="s">
        <v>22</v>
      </c>
      <c r="BF292" s="89"/>
      <c r="BG292" s="22" t="s">
        <v>22</v>
      </c>
      <c r="BH292" s="93"/>
      <c r="BI292" s="89"/>
      <c r="BJ292" s="22"/>
      <c r="BK292" s="22" t="s">
        <v>22</v>
      </c>
      <c r="BL292" s="89"/>
      <c r="BM292" s="22" t="s">
        <v>22</v>
      </c>
      <c r="BN292" s="22"/>
      <c r="BO292" s="89"/>
      <c r="BP292" s="22"/>
      <c r="BQ292" s="22" t="s">
        <v>22</v>
      </c>
      <c r="BR292" s="89"/>
      <c r="BS292" s="22" t="s">
        <v>22</v>
      </c>
      <c r="BT292" s="22"/>
      <c r="BU292" s="89"/>
      <c r="BV292" s="22"/>
      <c r="BW292" s="22" t="s">
        <v>22</v>
      </c>
      <c r="BX292" s="89"/>
      <c r="BY292" s="22" t="s">
        <v>22</v>
      </c>
    </row>
    <row r="293" spans="2:77" ht="12.75" x14ac:dyDescent="0.25">
      <c r="B293" s="88" t="str">
        <f>IF(T_SDLog[[#This Row],[BY2]]="UNDER REVIEW",$B$6-T_SDLog[[#This Row],[27]],"---")</f>
        <v>---</v>
      </c>
      <c r="C293" s="88" t="s">
        <v>142</v>
      </c>
      <c r="D293" s="88" t="s">
        <v>245</v>
      </c>
      <c r="E293" s="88" t="s">
        <v>246</v>
      </c>
      <c r="F293" s="88" t="s">
        <v>233</v>
      </c>
      <c r="G293" s="88" t="s">
        <v>644</v>
      </c>
      <c r="H293" s="94" t="s">
        <v>247</v>
      </c>
      <c r="I293" s="94" t="s">
        <v>179</v>
      </c>
      <c r="J293" s="98" t="s">
        <v>163</v>
      </c>
      <c r="K293" s="88" t="s">
        <v>168</v>
      </c>
      <c r="L293" s="143" t="s">
        <v>255</v>
      </c>
      <c r="M293" s="88" t="s">
        <v>234</v>
      </c>
      <c r="N293" s="88" t="s">
        <v>544</v>
      </c>
      <c r="O293" s="88" t="s">
        <v>22</v>
      </c>
      <c r="P293" s="230" t="str">
        <f>CONCATENATE(T_SDLog[[#This Row],[PGN]],"-",T_SDLog[[#This Row],[CN]],"-",T_SDLog[[#This Row],[DIC]],"-",T_SDLog[[#This Row],[LR]],"-",T_SDLog[[#This Row],[SSA]],"-",T_SDLog[[#This Row],[SQN]])</f>
        <v>MTC-23A25-Y000-L000-0000-00008</v>
      </c>
      <c r="Q293" s="140" t="s">
        <v>544</v>
      </c>
      <c r="R293" s="227">
        <v>45883</v>
      </c>
      <c r="S293" s="88"/>
      <c r="T293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93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9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93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93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93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93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93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93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93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93" s="22"/>
      <c r="AE293" s="97"/>
      <c r="AF293" s="88"/>
      <c r="AG293" s="22" t="s">
        <v>22</v>
      </c>
      <c r="AH293" s="89"/>
      <c r="AI293" s="22" t="s">
        <v>22</v>
      </c>
      <c r="AJ293" s="22"/>
      <c r="AK293" s="89"/>
      <c r="AL293" s="22"/>
      <c r="AM293" s="22" t="s">
        <v>22</v>
      </c>
      <c r="AN293" s="89"/>
      <c r="AO293" s="22" t="s">
        <v>22</v>
      </c>
      <c r="AP293" s="22"/>
      <c r="AQ293" s="89"/>
      <c r="AR293" s="22"/>
      <c r="AS293" s="22" t="s">
        <v>22</v>
      </c>
      <c r="AT293" s="89"/>
      <c r="AU293" s="22" t="s">
        <v>22</v>
      </c>
      <c r="AV293" s="93"/>
      <c r="AW293" s="89"/>
      <c r="AX293" s="22"/>
      <c r="AY293" s="22" t="s">
        <v>22</v>
      </c>
      <c r="AZ293" s="89"/>
      <c r="BA293" s="22" t="s">
        <v>22</v>
      </c>
      <c r="BB293" s="93"/>
      <c r="BC293" s="89"/>
      <c r="BD293" s="22"/>
      <c r="BE293" s="22" t="s">
        <v>22</v>
      </c>
      <c r="BF293" s="89"/>
      <c r="BG293" s="22" t="s">
        <v>22</v>
      </c>
      <c r="BH293" s="93"/>
      <c r="BI293" s="89"/>
      <c r="BJ293" s="22"/>
      <c r="BK293" s="22" t="s">
        <v>22</v>
      </c>
      <c r="BL293" s="89"/>
      <c r="BM293" s="22" t="s">
        <v>22</v>
      </c>
      <c r="BN293" s="22"/>
      <c r="BO293" s="89"/>
      <c r="BP293" s="22"/>
      <c r="BQ293" s="22" t="s">
        <v>22</v>
      </c>
      <c r="BR293" s="89"/>
      <c r="BS293" s="22" t="s">
        <v>22</v>
      </c>
      <c r="BT293" s="22"/>
      <c r="BU293" s="89"/>
      <c r="BV293" s="22"/>
      <c r="BW293" s="22" t="s">
        <v>22</v>
      </c>
      <c r="BX293" s="89"/>
      <c r="BY293" s="22" t="s">
        <v>22</v>
      </c>
    </row>
    <row r="294" spans="2:77" ht="12.75" x14ac:dyDescent="0.25">
      <c r="B294" s="88" t="str">
        <f>IF(T_SDLog[[#This Row],[BY2]]="UNDER REVIEW",$B$6-T_SDLog[[#This Row],[27]],"---")</f>
        <v>---</v>
      </c>
      <c r="C294" s="88" t="s">
        <v>142</v>
      </c>
      <c r="D294" s="88" t="s">
        <v>245</v>
      </c>
      <c r="E294" s="88" t="s">
        <v>246</v>
      </c>
      <c r="F294" s="88" t="s">
        <v>233</v>
      </c>
      <c r="G294" s="88" t="s">
        <v>644</v>
      </c>
      <c r="H294" s="94" t="s">
        <v>247</v>
      </c>
      <c r="I294" s="94" t="s">
        <v>180</v>
      </c>
      <c r="J294" s="98" t="s">
        <v>163</v>
      </c>
      <c r="K294" s="88" t="s">
        <v>168</v>
      </c>
      <c r="L294" s="143" t="s">
        <v>255</v>
      </c>
      <c r="M294" s="88" t="s">
        <v>234</v>
      </c>
      <c r="N294" s="88" t="s">
        <v>544</v>
      </c>
      <c r="O294" s="88" t="s">
        <v>22</v>
      </c>
      <c r="P294" s="230" t="str">
        <f>CONCATENATE(T_SDLog[[#This Row],[PGN]],"-",T_SDLog[[#This Row],[CN]],"-",T_SDLog[[#This Row],[DIC]],"-",T_SDLog[[#This Row],[LR]],"-",T_SDLog[[#This Row],[SSA]],"-",T_SDLog[[#This Row],[SQN]])</f>
        <v>MTC-23A25-Y000-L000-0000-00009</v>
      </c>
      <c r="Q294" s="140" t="s">
        <v>544</v>
      </c>
      <c r="R294" s="227">
        <v>45883</v>
      </c>
      <c r="S294" s="88"/>
      <c r="T294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94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9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94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94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94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94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94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94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94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94" s="22"/>
      <c r="AE294" s="97"/>
      <c r="AF294" s="88"/>
      <c r="AG294" s="22" t="s">
        <v>22</v>
      </c>
      <c r="AH294" s="89"/>
      <c r="AI294" s="22" t="s">
        <v>22</v>
      </c>
      <c r="AJ294" s="22"/>
      <c r="AK294" s="89"/>
      <c r="AL294" s="22"/>
      <c r="AM294" s="22" t="s">
        <v>22</v>
      </c>
      <c r="AN294" s="89"/>
      <c r="AO294" s="22" t="s">
        <v>22</v>
      </c>
      <c r="AP294" s="22"/>
      <c r="AQ294" s="89"/>
      <c r="AR294" s="22"/>
      <c r="AS294" s="22" t="s">
        <v>22</v>
      </c>
      <c r="AT294" s="89"/>
      <c r="AU294" s="22" t="s">
        <v>22</v>
      </c>
      <c r="AV294" s="93"/>
      <c r="AW294" s="89"/>
      <c r="AX294" s="22"/>
      <c r="AY294" s="22" t="s">
        <v>22</v>
      </c>
      <c r="AZ294" s="89"/>
      <c r="BA294" s="22" t="s">
        <v>22</v>
      </c>
      <c r="BB294" s="93"/>
      <c r="BC294" s="89"/>
      <c r="BD294" s="22"/>
      <c r="BE294" s="22" t="s">
        <v>22</v>
      </c>
      <c r="BF294" s="89"/>
      <c r="BG294" s="22" t="s">
        <v>22</v>
      </c>
      <c r="BH294" s="93"/>
      <c r="BI294" s="89"/>
      <c r="BJ294" s="22"/>
      <c r="BK294" s="22" t="s">
        <v>22</v>
      </c>
      <c r="BL294" s="89"/>
      <c r="BM294" s="22" t="s">
        <v>22</v>
      </c>
      <c r="BN294" s="22"/>
      <c r="BO294" s="89"/>
      <c r="BP294" s="22"/>
      <c r="BQ294" s="22" t="s">
        <v>22</v>
      </c>
      <c r="BR294" s="89"/>
      <c r="BS294" s="22" t="s">
        <v>22</v>
      </c>
      <c r="BT294" s="22"/>
      <c r="BU294" s="89"/>
      <c r="BV294" s="22"/>
      <c r="BW294" s="22" t="s">
        <v>22</v>
      </c>
      <c r="BX294" s="89"/>
      <c r="BY294" s="22" t="s">
        <v>22</v>
      </c>
    </row>
    <row r="295" spans="2:77" ht="12.75" x14ac:dyDescent="0.25">
      <c r="B295" s="88" t="str">
        <f>IF(T_SDLog[[#This Row],[BY2]]="UNDER REVIEW",$B$6-T_SDLog[[#This Row],[27]],"---")</f>
        <v>---</v>
      </c>
      <c r="C295" s="88" t="s">
        <v>142</v>
      </c>
      <c r="D295" s="88" t="s">
        <v>245</v>
      </c>
      <c r="E295" s="88" t="s">
        <v>246</v>
      </c>
      <c r="F295" s="88" t="s">
        <v>233</v>
      </c>
      <c r="G295" s="88" t="s">
        <v>644</v>
      </c>
      <c r="H295" s="94" t="s">
        <v>247</v>
      </c>
      <c r="I295" s="94" t="s">
        <v>181</v>
      </c>
      <c r="J295" s="98" t="s">
        <v>163</v>
      </c>
      <c r="K295" s="88" t="s">
        <v>168</v>
      </c>
      <c r="L295" s="143" t="s">
        <v>255</v>
      </c>
      <c r="M295" s="88" t="s">
        <v>234</v>
      </c>
      <c r="N295" s="88" t="s">
        <v>544</v>
      </c>
      <c r="O295" s="88" t="s">
        <v>22</v>
      </c>
      <c r="P295" s="230" t="str">
        <f>CONCATENATE(T_SDLog[[#This Row],[PGN]],"-",T_SDLog[[#This Row],[CN]],"-",T_SDLog[[#This Row],[DIC]],"-",T_SDLog[[#This Row],[LR]],"-",T_SDLog[[#This Row],[SSA]],"-",T_SDLog[[#This Row],[SQN]])</f>
        <v>MTC-23A25-Y000-L000-0000-00010</v>
      </c>
      <c r="Q295" s="140" t="s">
        <v>544</v>
      </c>
      <c r="R295" s="227">
        <v>45883</v>
      </c>
      <c r="S295" s="88"/>
      <c r="T295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295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29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295" s="128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295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295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95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95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95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295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95" s="22"/>
      <c r="AE295" s="97"/>
      <c r="AF295" s="88"/>
      <c r="AG295" s="22" t="s">
        <v>22</v>
      </c>
      <c r="AH295" s="89"/>
      <c r="AI295" s="22" t="s">
        <v>22</v>
      </c>
      <c r="AJ295" s="22"/>
      <c r="AK295" s="89"/>
      <c r="AL295" s="22"/>
      <c r="AM295" s="22" t="s">
        <v>22</v>
      </c>
      <c r="AN295" s="89"/>
      <c r="AO295" s="22" t="s">
        <v>22</v>
      </c>
      <c r="AP295" s="22"/>
      <c r="AQ295" s="89"/>
      <c r="AR295" s="22"/>
      <c r="AS295" s="22" t="s">
        <v>22</v>
      </c>
      <c r="AT295" s="89"/>
      <c r="AU295" s="22" t="s">
        <v>22</v>
      </c>
      <c r="AV295" s="93"/>
      <c r="AW295" s="89"/>
      <c r="AX295" s="22"/>
      <c r="AY295" s="22" t="s">
        <v>22</v>
      </c>
      <c r="AZ295" s="89"/>
      <c r="BA295" s="22" t="s">
        <v>22</v>
      </c>
      <c r="BB295" s="93"/>
      <c r="BC295" s="89"/>
      <c r="BD295" s="22"/>
      <c r="BE295" s="22" t="s">
        <v>22</v>
      </c>
      <c r="BF295" s="89"/>
      <c r="BG295" s="22" t="s">
        <v>22</v>
      </c>
      <c r="BH295" s="93"/>
      <c r="BI295" s="89"/>
      <c r="BJ295" s="22"/>
      <c r="BK295" s="22" t="s">
        <v>22</v>
      </c>
      <c r="BL295" s="89"/>
      <c r="BM295" s="22" t="s">
        <v>22</v>
      </c>
      <c r="BN295" s="22"/>
      <c r="BO295" s="89"/>
      <c r="BP295" s="22"/>
      <c r="BQ295" s="22" t="s">
        <v>22</v>
      </c>
      <c r="BR295" s="89"/>
      <c r="BS295" s="22" t="s">
        <v>22</v>
      </c>
      <c r="BT295" s="22"/>
      <c r="BU295" s="89"/>
      <c r="BV295" s="22"/>
      <c r="BW295" s="22" t="s">
        <v>22</v>
      </c>
      <c r="BX295" s="89"/>
      <c r="BY295" s="22" t="s">
        <v>22</v>
      </c>
    </row>
    <row r="296" spans="2:77" ht="12.75" x14ac:dyDescent="0.25">
      <c r="B296" s="88" t="str">
        <f>IF(T_SDLog[[#This Row],[BY2]]="UNDER REVIEW",$B$6-T_SDLog[[#This Row],[27]],"---")</f>
        <v>---</v>
      </c>
      <c r="C296" s="88" t="s">
        <v>556</v>
      </c>
      <c r="D296" s="88" t="s">
        <v>245</v>
      </c>
      <c r="E296" s="88" t="s">
        <v>246</v>
      </c>
      <c r="F296" s="22" t="s">
        <v>555</v>
      </c>
      <c r="G296" s="94" t="s">
        <v>247</v>
      </c>
      <c r="H296" s="94" t="s">
        <v>247</v>
      </c>
      <c r="I296" s="213" t="s">
        <v>172</v>
      </c>
      <c r="J296" s="98" t="s">
        <v>163</v>
      </c>
      <c r="K296" s="88" t="s">
        <v>168</v>
      </c>
      <c r="L296" s="143" t="s">
        <v>255</v>
      </c>
      <c r="M296" s="22" t="s">
        <v>557</v>
      </c>
      <c r="N296" s="100" t="s">
        <v>556</v>
      </c>
      <c r="O296" s="88" t="s">
        <v>22</v>
      </c>
      <c r="P296" s="87" t="str">
        <f>CONCATENATE(T_SDLog[[#This Row],[PGN]],"-",T_SDLog[[#This Row],[CN]],"-",T_SDLog[[#This Row],[DIC]],"-",T_SDLog[[#This Row],[LR]],"-",T_SDLog[[#This Row],[SSA]],"-",T_SDLog[[#This Row],[SQN]])</f>
        <v>MTC-23A25-C000-0000-0000-00001</v>
      </c>
      <c r="Q296" s="205" t="s">
        <v>558</v>
      </c>
      <c r="R296" s="227"/>
      <c r="S296" s="89"/>
      <c r="T296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48</v>
      </c>
      <c r="U296" s="90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27</v>
      </c>
      <c r="V29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96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45716</v>
      </c>
      <c r="X296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SDS-23A25-C000-0001-00</v>
      </c>
      <c r="Y296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4</v>
      </c>
      <c r="Z296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45764</v>
      </c>
      <c r="AA296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SDS-23A25-C000-0001-00</v>
      </c>
      <c r="AB296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4</v>
      </c>
      <c r="AC296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96" s="22" t="s">
        <v>560</v>
      </c>
      <c r="AE296" s="204">
        <v>45716</v>
      </c>
      <c r="AF296" s="22" t="s">
        <v>560</v>
      </c>
      <c r="AG296" s="22" t="s">
        <v>637</v>
      </c>
      <c r="AH296" s="89">
        <v>45764</v>
      </c>
      <c r="AI296" s="22" t="s">
        <v>637</v>
      </c>
      <c r="AJ296" s="22"/>
      <c r="AK296" s="89"/>
      <c r="AL296" s="22"/>
      <c r="AM296" s="22" t="s">
        <v>22</v>
      </c>
      <c r="AN296" s="89"/>
      <c r="AO296" s="22" t="s">
        <v>22</v>
      </c>
      <c r="AP296" s="22"/>
      <c r="AQ296" s="89"/>
      <c r="AR296" s="22"/>
      <c r="AS296" s="22" t="s">
        <v>22</v>
      </c>
      <c r="AT296" s="89"/>
      <c r="AU296" s="22" t="s">
        <v>22</v>
      </c>
      <c r="AV296" s="93"/>
      <c r="AW296" s="89"/>
      <c r="AX296" s="22"/>
      <c r="AY296" s="22" t="s">
        <v>22</v>
      </c>
      <c r="AZ296" s="89"/>
      <c r="BA296" s="22" t="s">
        <v>22</v>
      </c>
      <c r="BB296" s="93"/>
      <c r="BC296" s="89"/>
      <c r="BD296" s="22"/>
      <c r="BE296" s="22" t="s">
        <v>22</v>
      </c>
      <c r="BF296" s="89"/>
      <c r="BG296" s="22" t="s">
        <v>22</v>
      </c>
      <c r="BH296" s="93"/>
      <c r="BI296" s="89"/>
      <c r="BJ296" s="22"/>
      <c r="BK296" s="22" t="s">
        <v>22</v>
      </c>
      <c r="BL296" s="89"/>
      <c r="BM296" s="22" t="s">
        <v>22</v>
      </c>
      <c r="BN296" s="22"/>
      <c r="BO296" s="89"/>
      <c r="BP296" s="22"/>
      <c r="BQ296" s="22" t="s">
        <v>22</v>
      </c>
      <c r="BR296" s="89"/>
      <c r="BS296" s="22" t="s">
        <v>22</v>
      </c>
      <c r="BT296" s="22"/>
      <c r="BU296" s="89"/>
      <c r="BV296" s="22"/>
      <c r="BW296" s="22" t="s">
        <v>22</v>
      </c>
      <c r="BX296" s="89"/>
      <c r="BY296" s="22" t="s">
        <v>22</v>
      </c>
    </row>
    <row r="297" spans="2:77" ht="12.75" x14ac:dyDescent="0.25">
      <c r="B297" s="88" t="str">
        <f>IF(T_SDLog[[#This Row],[BY2]]="UNDER REVIEW",$B$6-T_SDLog[[#This Row],[27]],"---")</f>
        <v>---</v>
      </c>
      <c r="C297" s="88" t="s">
        <v>556</v>
      </c>
      <c r="D297" s="88" t="s">
        <v>245</v>
      </c>
      <c r="E297" s="88" t="s">
        <v>246</v>
      </c>
      <c r="F297" s="22" t="s">
        <v>555</v>
      </c>
      <c r="G297" s="94" t="s">
        <v>247</v>
      </c>
      <c r="H297" s="94" t="s">
        <v>247</v>
      </c>
      <c r="I297" s="213" t="s">
        <v>173</v>
      </c>
      <c r="J297" s="98" t="s">
        <v>163</v>
      </c>
      <c r="K297" s="88" t="s">
        <v>168</v>
      </c>
      <c r="L297" s="143" t="s">
        <v>255</v>
      </c>
      <c r="M297" s="22" t="s">
        <v>557</v>
      </c>
      <c r="N297" s="100" t="s">
        <v>556</v>
      </c>
      <c r="O297" s="88" t="s">
        <v>22</v>
      </c>
      <c r="P297" s="87" t="str">
        <f>CONCATENATE(T_SDLog[[#This Row],[PGN]],"-",T_SDLog[[#This Row],[CN]],"-",T_SDLog[[#This Row],[DIC]],"-",T_SDLog[[#This Row],[LR]],"-",T_SDLog[[#This Row],[SSA]],"-",T_SDLog[[#This Row],[SQN]])</f>
        <v>MTC-23A25-C000-0000-0000-00002</v>
      </c>
      <c r="Q297" s="205" t="s">
        <v>559</v>
      </c>
      <c r="R297" s="227"/>
      <c r="S297" s="89"/>
      <c r="T297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48</v>
      </c>
      <c r="U297" s="90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27</v>
      </c>
      <c r="V29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97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45716</v>
      </c>
      <c r="X297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SDS-23A25-C000-0001-00</v>
      </c>
      <c r="Y297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4</v>
      </c>
      <c r="Z297" s="89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45764</v>
      </c>
      <c r="AA297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SDS-23A25-C000-0001-00</v>
      </c>
      <c r="AB297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4</v>
      </c>
      <c r="AC297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297" s="22" t="s">
        <v>560</v>
      </c>
      <c r="AE297" s="204">
        <v>45716</v>
      </c>
      <c r="AF297" s="22" t="s">
        <v>560</v>
      </c>
      <c r="AG297" s="22" t="s">
        <v>637</v>
      </c>
      <c r="AH297" s="89">
        <v>45764</v>
      </c>
      <c r="AI297" s="22" t="s">
        <v>637</v>
      </c>
      <c r="AJ297" s="22"/>
      <c r="AK297" s="89"/>
      <c r="AL297" s="22"/>
      <c r="AM297" s="22" t="s">
        <v>22</v>
      </c>
      <c r="AN297" s="89"/>
      <c r="AO297" s="22" t="s">
        <v>22</v>
      </c>
      <c r="AP297" s="22"/>
      <c r="AQ297" s="89"/>
      <c r="AR297" s="22"/>
      <c r="AS297" s="22" t="s">
        <v>22</v>
      </c>
      <c r="AT297" s="89"/>
      <c r="AU297" s="22" t="s">
        <v>22</v>
      </c>
      <c r="AV297" s="93"/>
      <c r="AW297" s="89"/>
      <c r="AX297" s="22"/>
      <c r="AY297" s="22" t="s">
        <v>22</v>
      </c>
      <c r="AZ297" s="89"/>
      <c r="BA297" s="22" t="s">
        <v>22</v>
      </c>
      <c r="BB297" s="93"/>
      <c r="BC297" s="89"/>
      <c r="BD297" s="22"/>
      <c r="BE297" s="22" t="s">
        <v>22</v>
      </c>
      <c r="BF297" s="89"/>
      <c r="BG297" s="22" t="s">
        <v>22</v>
      </c>
      <c r="BH297" s="93"/>
      <c r="BI297" s="89"/>
      <c r="BJ297" s="22"/>
      <c r="BK297" s="22" t="s">
        <v>22</v>
      </c>
      <c r="BL297" s="89"/>
      <c r="BM297" s="22" t="s">
        <v>22</v>
      </c>
      <c r="BN297" s="22"/>
      <c r="BO297" s="89"/>
      <c r="BP297" s="22"/>
      <c r="BQ297" s="22" t="s">
        <v>22</v>
      </c>
      <c r="BR297" s="89"/>
      <c r="BS297" s="22" t="s">
        <v>22</v>
      </c>
      <c r="BT297" s="22"/>
      <c r="BU297" s="89"/>
      <c r="BV297" s="22"/>
      <c r="BW297" s="22" t="s">
        <v>22</v>
      </c>
      <c r="BX297" s="89"/>
      <c r="BY297" s="22" t="s">
        <v>22</v>
      </c>
    </row>
    <row r="298" spans="2:77" ht="12.75" x14ac:dyDescent="0.25">
      <c r="B298" s="88" t="str">
        <f>IF(T_SDLog[[#This Row],[BY2]]="UNDER REVIEW",$B$6-T_SDLog[[#This Row],[27]],"---")</f>
        <v>---</v>
      </c>
      <c r="C298" s="88" t="s">
        <v>638</v>
      </c>
      <c r="D298" s="88" t="s">
        <v>245</v>
      </c>
      <c r="E298" s="88" t="s">
        <v>246</v>
      </c>
      <c r="F298" s="22" t="s">
        <v>555</v>
      </c>
      <c r="G298" s="94" t="s">
        <v>247</v>
      </c>
      <c r="H298" s="94" t="s">
        <v>247</v>
      </c>
      <c r="I298" s="213" t="s">
        <v>174</v>
      </c>
      <c r="J298" s="98" t="s">
        <v>163</v>
      </c>
      <c r="K298" s="88" t="s">
        <v>168</v>
      </c>
      <c r="L298" s="143" t="s">
        <v>255</v>
      </c>
      <c r="M298" s="22" t="s">
        <v>557</v>
      </c>
      <c r="N298" s="100" t="s">
        <v>638</v>
      </c>
      <c r="O298" s="88" t="s">
        <v>22</v>
      </c>
      <c r="P298" s="87" t="str">
        <f>CONCATENATE(T_SDLog[[#This Row],[PGN]],"-",T_SDLog[[#This Row],[CN]],"-",T_SDLog[[#This Row],[DIC]],"-",T_SDLog[[#This Row],[LR]],"-",T_SDLog[[#This Row],[SSA]],"-",T_SDLog[[#This Row],[SQN]])</f>
        <v>MTC-23A25-C000-0000-0000-00003</v>
      </c>
      <c r="Q298" s="205" t="s">
        <v>639</v>
      </c>
      <c r="R298" s="227"/>
      <c r="S298" s="89"/>
      <c r="T29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103</v>
      </c>
      <c r="U298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82</v>
      </c>
      <c r="V29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98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45771</v>
      </c>
      <c r="X298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SDS-23A25-C000-0002-00</v>
      </c>
      <c r="Y298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98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98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98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98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98" s="22" t="s">
        <v>641</v>
      </c>
      <c r="AE298" s="204">
        <v>45771</v>
      </c>
      <c r="AF298" s="22"/>
      <c r="AG298" s="22" t="s">
        <v>22</v>
      </c>
      <c r="AH298" s="89"/>
      <c r="AI298" s="22" t="s">
        <v>22</v>
      </c>
      <c r="AJ298" s="22"/>
      <c r="AK298" s="89"/>
      <c r="AL298" s="22"/>
      <c r="AM298" s="22" t="s">
        <v>22</v>
      </c>
      <c r="AN298" s="89"/>
      <c r="AO298" s="22" t="s">
        <v>22</v>
      </c>
      <c r="AP298" s="22"/>
      <c r="AQ298" s="89"/>
      <c r="AR298" s="22"/>
      <c r="AS298" s="22" t="s">
        <v>22</v>
      </c>
      <c r="AT298" s="89"/>
      <c r="AU298" s="22" t="s">
        <v>22</v>
      </c>
      <c r="AV298" s="93"/>
      <c r="AW298" s="89"/>
      <c r="AX298" s="22"/>
      <c r="AY298" s="22" t="s">
        <v>22</v>
      </c>
      <c r="AZ298" s="89"/>
      <c r="BA298" s="22" t="s">
        <v>22</v>
      </c>
      <c r="BB298" s="93"/>
      <c r="BC298" s="89"/>
      <c r="BD298" s="22"/>
      <c r="BE298" s="22" t="s">
        <v>22</v>
      </c>
      <c r="BF298" s="89"/>
      <c r="BG298" s="22" t="s">
        <v>22</v>
      </c>
      <c r="BH298" s="93"/>
      <c r="BI298" s="89"/>
      <c r="BJ298" s="22"/>
      <c r="BK298" s="22" t="s">
        <v>22</v>
      </c>
      <c r="BL298" s="89"/>
      <c r="BM298" s="22" t="s">
        <v>22</v>
      </c>
      <c r="BN298" s="22"/>
      <c r="BO298" s="89"/>
      <c r="BP298" s="22"/>
      <c r="BQ298" s="22" t="s">
        <v>22</v>
      </c>
      <c r="BR298" s="89"/>
      <c r="BS298" s="22" t="s">
        <v>22</v>
      </c>
      <c r="BT298" s="22"/>
      <c r="BU298" s="89"/>
      <c r="BV298" s="22"/>
      <c r="BW298" s="22" t="s">
        <v>22</v>
      </c>
      <c r="BX298" s="89"/>
      <c r="BY298" s="22" t="s">
        <v>22</v>
      </c>
    </row>
    <row r="299" spans="2:77" ht="12.75" x14ac:dyDescent="0.25">
      <c r="B299" s="22" t="str">
        <f>IF(T_SDLog[[#This Row],[BY2]]="UNDER REVIEW",$B$6-T_SDLog[[#This Row],[27]],"---")</f>
        <v>---</v>
      </c>
      <c r="C299" s="88" t="s">
        <v>638</v>
      </c>
      <c r="D299" s="88" t="s">
        <v>245</v>
      </c>
      <c r="E299" s="88" t="s">
        <v>246</v>
      </c>
      <c r="F299" s="22" t="s">
        <v>555</v>
      </c>
      <c r="G299" s="94" t="s">
        <v>247</v>
      </c>
      <c r="H299" s="94" t="s">
        <v>247</v>
      </c>
      <c r="I299" s="213" t="s">
        <v>175</v>
      </c>
      <c r="J299" s="98" t="s">
        <v>163</v>
      </c>
      <c r="K299" s="88" t="s">
        <v>168</v>
      </c>
      <c r="L299" s="143" t="s">
        <v>255</v>
      </c>
      <c r="M299" s="22" t="s">
        <v>557</v>
      </c>
      <c r="N299" s="100" t="s">
        <v>642</v>
      </c>
      <c r="O299" s="88" t="s">
        <v>22</v>
      </c>
      <c r="P299" s="87" t="str">
        <f>CONCATENATE(T_SDLog[[#This Row],[PGN]],"-",T_SDLog[[#This Row],[CN]],"-",T_SDLog[[#This Row],[DIC]],"-",T_SDLog[[#This Row],[LR]],"-",T_SDLog[[#This Row],[SSA]],"-",T_SDLog[[#This Row],[SQN]])</f>
        <v>MTC-23A25-C000-0000-0000-00004</v>
      </c>
      <c r="Q299" s="205" t="s">
        <v>640</v>
      </c>
      <c r="R299" s="227"/>
      <c r="S299" s="89"/>
      <c r="T29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103</v>
      </c>
      <c r="U299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82</v>
      </c>
      <c r="V29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299" s="128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45771</v>
      </c>
      <c r="X299" s="89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SDS-23A25-C000-0002-00</v>
      </c>
      <c r="Y299" s="88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299" s="89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299" s="99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299" s="92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299" s="22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299" s="22" t="s">
        <v>641</v>
      </c>
      <c r="AE299" s="204">
        <v>45771</v>
      </c>
      <c r="AF299" s="22"/>
      <c r="AG299" s="22" t="s">
        <v>22</v>
      </c>
      <c r="AH299" s="89"/>
      <c r="AI299" s="22" t="s">
        <v>22</v>
      </c>
      <c r="AJ299" s="22"/>
      <c r="AK299" s="89"/>
      <c r="AL299" s="22"/>
      <c r="AM299" s="22" t="s">
        <v>22</v>
      </c>
      <c r="AN299" s="89"/>
      <c r="AO299" s="89" t="s">
        <v>22</v>
      </c>
      <c r="AP299" s="93"/>
      <c r="AQ299" s="89"/>
      <c r="AR299" s="22"/>
      <c r="AS299" s="22" t="s">
        <v>22</v>
      </c>
      <c r="AT299" s="89"/>
      <c r="AU299" s="89" t="s">
        <v>22</v>
      </c>
      <c r="AV299" s="93"/>
      <c r="AW299" s="89"/>
      <c r="AX299" s="22"/>
      <c r="AY299" s="22" t="s">
        <v>22</v>
      </c>
      <c r="AZ299" s="89"/>
      <c r="BA299" s="89" t="s">
        <v>22</v>
      </c>
      <c r="BB299" s="93"/>
      <c r="BC299" s="89"/>
      <c r="BD299" s="22"/>
      <c r="BE299" s="22" t="s">
        <v>22</v>
      </c>
      <c r="BF299" s="89"/>
      <c r="BG299" s="89" t="s">
        <v>22</v>
      </c>
      <c r="BH299" s="93"/>
      <c r="BI299" s="89"/>
      <c r="BJ299" s="22"/>
      <c r="BK299" s="22" t="s">
        <v>22</v>
      </c>
      <c r="BL299" s="89"/>
      <c r="BM299" s="89" t="s">
        <v>22</v>
      </c>
      <c r="BN299" s="22"/>
      <c r="BO299" s="89"/>
      <c r="BP299" s="22"/>
      <c r="BQ299" s="22" t="s">
        <v>22</v>
      </c>
      <c r="BR299" s="89"/>
      <c r="BS299" s="89" t="s">
        <v>22</v>
      </c>
      <c r="BT299" s="22"/>
      <c r="BU299" s="89"/>
      <c r="BV299" s="22"/>
      <c r="BW299" s="22" t="s">
        <v>22</v>
      </c>
      <c r="BX299" s="89"/>
      <c r="BY299" s="22" t="s">
        <v>22</v>
      </c>
    </row>
    <row r="300" spans="2:77" ht="12.75" x14ac:dyDescent="0.25">
      <c r="B300" s="207" t="str">
        <f>IF(T_SDLog[[#This Row],[BY2]]="UNDER REVIEW",$B$6-T_SDLog[[#This Row],[27]],"---")</f>
        <v>---</v>
      </c>
      <c r="C300" s="88" t="s">
        <v>556</v>
      </c>
      <c r="D300" s="88" t="s">
        <v>245</v>
      </c>
      <c r="E300" s="88" t="s">
        <v>246</v>
      </c>
      <c r="F300" s="22" t="s">
        <v>555</v>
      </c>
      <c r="G300" s="94" t="s">
        <v>247</v>
      </c>
      <c r="H300" s="94" t="s">
        <v>247</v>
      </c>
      <c r="I300" s="213" t="s">
        <v>176</v>
      </c>
      <c r="J300" s="98" t="s">
        <v>163</v>
      </c>
      <c r="K300" s="88" t="s">
        <v>168</v>
      </c>
      <c r="L300" s="143" t="s">
        <v>255</v>
      </c>
      <c r="M300" s="22" t="s">
        <v>557</v>
      </c>
      <c r="N300" s="100" t="s">
        <v>556</v>
      </c>
      <c r="O300" s="88" t="s">
        <v>22</v>
      </c>
      <c r="P300" s="87" t="str">
        <f>CONCATENATE(T_SDLog[[#This Row],[PGN]],"-",T_SDLog[[#This Row],[CN]],"-",T_SDLog[[#This Row],[DIC]],"-",T_SDLog[[#This Row],[LR]],"-",T_SDLog[[#This Row],[SSA]],"-",T_SDLog[[#This Row],[SQN]])</f>
        <v>MTC-23A25-C000-0000-0000-00005</v>
      </c>
      <c r="Q300" s="205" t="s">
        <v>558</v>
      </c>
      <c r="R300" s="227"/>
      <c r="S300" s="89"/>
      <c r="T30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47</v>
      </c>
      <c r="U300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33</v>
      </c>
      <c r="V30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01</v>
      </c>
      <c r="W300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45827</v>
      </c>
      <c r="X300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SDS-23A25-C000-0007-01</v>
      </c>
      <c r="Y300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2</v>
      </c>
      <c r="Z300" s="215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45821</v>
      </c>
      <c r="AA300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SDS-23A25-C000-0007-00</v>
      </c>
      <c r="AB300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00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300" s="22" t="s">
        <v>643</v>
      </c>
      <c r="AE300" s="208">
        <v>45790</v>
      </c>
      <c r="AF300" s="207" t="s">
        <v>710</v>
      </c>
      <c r="AG300" s="22" t="s">
        <v>711</v>
      </c>
      <c r="AH300" s="89">
        <v>45821</v>
      </c>
      <c r="AI300" s="22" t="s">
        <v>711</v>
      </c>
      <c r="AJ300" s="22" t="s">
        <v>714</v>
      </c>
      <c r="AK300" s="89">
        <v>45827</v>
      </c>
      <c r="AL300" s="207"/>
      <c r="AM300" s="22" t="s">
        <v>22</v>
      </c>
      <c r="AN300" s="89"/>
      <c r="AO300" s="22" t="s">
        <v>22</v>
      </c>
      <c r="AP300" s="207"/>
      <c r="AQ300" s="208"/>
      <c r="AR300" s="207"/>
      <c r="AS300" s="22" t="s">
        <v>22</v>
      </c>
      <c r="AT300" s="89"/>
      <c r="AU300" s="22" t="s">
        <v>22</v>
      </c>
      <c r="AV300" s="207"/>
      <c r="AW300" s="208"/>
      <c r="AX300" s="207"/>
      <c r="AY300" s="22" t="s">
        <v>22</v>
      </c>
      <c r="AZ300" s="89"/>
      <c r="BA300" s="22" t="s">
        <v>22</v>
      </c>
      <c r="BB300" s="207"/>
      <c r="BC300" s="208"/>
      <c r="BD300" s="207"/>
      <c r="BE300" s="22" t="s">
        <v>22</v>
      </c>
      <c r="BF300" s="89"/>
      <c r="BG300" s="22" t="s">
        <v>22</v>
      </c>
      <c r="BH300" s="207"/>
      <c r="BI300" s="208"/>
      <c r="BJ300" s="207"/>
      <c r="BK300" s="22" t="s">
        <v>22</v>
      </c>
      <c r="BL300" s="89"/>
      <c r="BM300" s="22" t="s">
        <v>22</v>
      </c>
      <c r="BN300" s="207"/>
      <c r="BO300" s="208"/>
      <c r="BP300" s="207"/>
      <c r="BQ300" s="22" t="s">
        <v>22</v>
      </c>
      <c r="BR300" s="89"/>
      <c r="BS300" s="22" t="s">
        <v>22</v>
      </c>
      <c r="BT300" s="207"/>
      <c r="BU300" s="208"/>
      <c r="BV300" s="207"/>
      <c r="BW300" s="22" t="s">
        <v>22</v>
      </c>
      <c r="BX300" s="89"/>
      <c r="BY300" s="22" t="s">
        <v>22</v>
      </c>
    </row>
    <row r="301" spans="2:77" ht="12.75" x14ac:dyDescent="0.25">
      <c r="B301" s="207" t="str">
        <f>IF(T_SDLog[[#This Row],[BY2]]="UNDER REVIEW",$B$6-T_SDLog[[#This Row],[27]],"---")</f>
        <v>---</v>
      </c>
      <c r="C301" s="88" t="s">
        <v>556</v>
      </c>
      <c r="D301" s="88" t="s">
        <v>245</v>
      </c>
      <c r="E301" s="88" t="s">
        <v>246</v>
      </c>
      <c r="F301" s="22" t="s">
        <v>555</v>
      </c>
      <c r="G301" s="94" t="s">
        <v>247</v>
      </c>
      <c r="H301" s="94" t="s">
        <v>247</v>
      </c>
      <c r="I301" s="213" t="s">
        <v>177</v>
      </c>
      <c r="J301" s="98" t="s">
        <v>163</v>
      </c>
      <c r="K301" s="88" t="s">
        <v>168</v>
      </c>
      <c r="L301" s="143" t="s">
        <v>255</v>
      </c>
      <c r="M301" s="22" t="s">
        <v>557</v>
      </c>
      <c r="N301" s="100" t="s">
        <v>556</v>
      </c>
      <c r="O301" s="88" t="s">
        <v>22</v>
      </c>
      <c r="P301" s="87" t="str">
        <f>CONCATENATE(T_SDLog[[#This Row],[PGN]],"-",T_SDLog[[#This Row],[CN]],"-",T_SDLog[[#This Row],[DIC]],"-",T_SDLog[[#This Row],[LR]],"-",T_SDLog[[#This Row],[SSA]],"-",T_SDLog[[#This Row],[SQN]])</f>
        <v>MTC-23A25-C000-0000-0000-00006</v>
      </c>
      <c r="Q301" s="205" t="s">
        <v>559</v>
      </c>
      <c r="R301" s="227"/>
      <c r="S301" s="89"/>
      <c r="T301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31</v>
      </c>
      <c r="U301" s="90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10</v>
      </c>
      <c r="V30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01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45790</v>
      </c>
      <c r="X301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SDS-23A25-C000-0003-00</v>
      </c>
      <c r="Y301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2</v>
      </c>
      <c r="Z301" s="215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45821</v>
      </c>
      <c r="AA301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SDS-23A25-C000-0007-00</v>
      </c>
      <c r="AB301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2</v>
      </c>
      <c r="AC301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01" s="22" t="s">
        <v>643</v>
      </c>
      <c r="AE301" s="208">
        <v>45790</v>
      </c>
      <c r="AF301" s="207" t="s">
        <v>710</v>
      </c>
      <c r="AG301" s="22" t="s">
        <v>711</v>
      </c>
      <c r="AH301" s="89">
        <v>45821</v>
      </c>
      <c r="AI301" s="22" t="s">
        <v>711</v>
      </c>
      <c r="AJ301" s="207"/>
      <c r="AK301" s="208"/>
      <c r="AL301" s="207"/>
      <c r="AM301" s="22" t="s">
        <v>22</v>
      </c>
      <c r="AN301" s="89"/>
      <c r="AO301" s="22" t="s">
        <v>22</v>
      </c>
      <c r="AP301" s="207"/>
      <c r="AQ301" s="208"/>
      <c r="AR301" s="207"/>
      <c r="AS301" s="22" t="s">
        <v>22</v>
      </c>
      <c r="AT301" s="89"/>
      <c r="AU301" s="22" t="s">
        <v>22</v>
      </c>
      <c r="AV301" s="207"/>
      <c r="AW301" s="208"/>
      <c r="AX301" s="207"/>
      <c r="AY301" s="22" t="s">
        <v>22</v>
      </c>
      <c r="AZ301" s="89"/>
      <c r="BA301" s="22" t="s">
        <v>22</v>
      </c>
      <c r="BB301" s="207"/>
      <c r="BC301" s="208"/>
      <c r="BD301" s="207"/>
      <c r="BE301" s="22" t="s">
        <v>22</v>
      </c>
      <c r="BF301" s="89"/>
      <c r="BG301" s="22" t="s">
        <v>22</v>
      </c>
      <c r="BH301" s="207"/>
      <c r="BI301" s="208"/>
      <c r="BJ301" s="207"/>
      <c r="BK301" s="22" t="s">
        <v>22</v>
      </c>
      <c r="BL301" s="89"/>
      <c r="BM301" s="22" t="s">
        <v>22</v>
      </c>
      <c r="BN301" s="207"/>
      <c r="BO301" s="208"/>
      <c r="BP301" s="207"/>
      <c r="BQ301" s="22" t="s">
        <v>22</v>
      </c>
      <c r="BR301" s="89"/>
      <c r="BS301" s="22" t="s">
        <v>22</v>
      </c>
      <c r="BT301" s="207"/>
      <c r="BU301" s="208"/>
      <c r="BV301" s="207"/>
      <c r="BW301" s="22" t="s">
        <v>22</v>
      </c>
      <c r="BX301" s="89"/>
      <c r="BY301" s="22" t="s">
        <v>22</v>
      </c>
    </row>
    <row r="302" spans="2:77" ht="12.75" x14ac:dyDescent="0.25">
      <c r="B302" s="207" t="str">
        <f>IF(T_SDLog[[#This Row],[BY2]]="UNDER REVIEW",$B$6-T_SDLog[[#This Row],[27]],"---")</f>
        <v>---</v>
      </c>
      <c r="C302" s="88" t="s">
        <v>556</v>
      </c>
      <c r="D302" s="88" t="s">
        <v>245</v>
      </c>
      <c r="E302" s="88" t="s">
        <v>246</v>
      </c>
      <c r="F302" s="22" t="s">
        <v>555</v>
      </c>
      <c r="G302" s="94" t="s">
        <v>247</v>
      </c>
      <c r="H302" s="94" t="s">
        <v>247</v>
      </c>
      <c r="I302" s="213" t="s">
        <v>178</v>
      </c>
      <c r="J302" s="98" t="s">
        <v>163</v>
      </c>
      <c r="K302" s="88" t="s">
        <v>168</v>
      </c>
      <c r="L302" s="143" t="s">
        <v>255</v>
      </c>
      <c r="M302" s="22" t="s">
        <v>557</v>
      </c>
      <c r="N302" s="100" t="s">
        <v>556</v>
      </c>
      <c r="O302" s="88" t="s">
        <v>22</v>
      </c>
      <c r="P302" s="87" t="str">
        <f>CONCATENATE(T_SDLog[[#This Row],[PGN]],"-",T_SDLog[[#This Row],[CN]],"-",T_SDLog[[#This Row],[DIC]],"-",T_SDLog[[#This Row],[LR]],"-",T_SDLog[[#This Row],[SSA]],"-",T_SDLog[[#This Row],[SQN]])</f>
        <v>MTC-23A25-C000-0000-0000-00007</v>
      </c>
      <c r="Q302" s="219" t="s">
        <v>774</v>
      </c>
      <c r="R302" s="227"/>
      <c r="S302" s="224"/>
      <c r="T302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302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0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302" s="215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302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302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02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02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02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302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02" s="22"/>
      <c r="AE302" s="97"/>
      <c r="AF302" s="88"/>
      <c r="AG302" s="22" t="s">
        <v>22</v>
      </c>
      <c r="AH302" s="89"/>
      <c r="AI302" s="22" t="s">
        <v>22</v>
      </c>
      <c r="AJ302" s="229"/>
      <c r="AK302" s="224"/>
      <c r="AL302" s="229"/>
      <c r="AM302" s="22" t="s">
        <v>22</v>
      </c>
      <c r="AN302" s="89"/>
      <c r="AO302" s="22" t="s">
        <v>22</v>
      </c>
      <c r="AP302" s="207"/>
      <c r="AQ302" s="208"/>
      <c r="AR302" s="207"/>
      <c r="AS302" s="22" t="s">
        <v>22</v>
      </c>
      <c r="AT302" s="89"/>
      <c r="AU302" s="22" t="s">
        <v>22</v>
      </c>
      <c r="AV302" s="207"/>
      <c r="AW302" s="208"/>
      <c r="AX302" s="207"/>
      <c r="AY302" s="22" t="s">
        <v>22</v>
      </c>
      <c r="AZ302" s="89"/>
      <c r="BA302" s="22" t="s">
        <v>22</v>
      </c>
      <c r="BB302" s="207"/>
      <c r="BC302" s="208"/>
      <c r="BD302" s="207"/>
      <c r="BE302" s="22" t="s">
        <v>22</v>
      </c>
      <c r="BF302" s="89"/>
      <c r="BG302" s="22" t="s">
        <v>22</v>
      </c>
      <c r="BH302" s="207"/>
      <c r="BI302" s="208"/>
      <c r="BJ302" s="207"/>
      <c r="BK302" s="22" t="s">
        <v>22</v>
      </c>
      <c r="BL302" s="89"/>
      <c r="BM302" s="22" t="s">
        <v>22</v>
      </c>
      <c r="BN302" s="207"/>
      <c r="BO302" s="208"/>
      <c r="BP302" s="207"/>
      <c r="BQ302" s="22" t="s">
        <v>22</v>
      </c>
      <c r="BR302" s="89"/>
      <c r="BS302" s="22" t="s">
        <v>22</v>
      </c>
      <c r="BT302" s="207"/>
      <c r="BU302" s="208"/>
      <c r="BV302" s="207"/>
      <c r="BW302" s="22" t="s">
        <v>22</v>
      </c>
      <c r="BX302" s="89"/>
      <c r="BY302" s="22" t="s">
        <v>22</v>
      </c>
    </row>
    <row r="303" spans="2:77" ht="12.75" x14ac:dyDescent="0.25">
      <c r="B303" s="207" t="str">
        <f>IF(T_SDLog[[#This Row],[BY2]]="UNDER REVIEW",$B$6-T_SDLog[[#This Row],[27]],"---")</f>
        <v>---</v>
      </c>
      <c r="C303" s="88" t="s">
        <v>556</v>
      </c>
      <c r="D303" s="88" t="s">
        <v>245</v>
      </c>
      <c r="E303" s="88" t="s">
        <v>246</v>
      </c>
      <c r="F303" s="22" t="s">
        <v>555</v>
      </c>
      <c r="G303" s="94" t="s">
        <v>247</v>
      </c>
      <c r="H303" s="94" t="s">
        <v>247</v>
      </c>
      <c r="I303" s="213" t="s">
        <v>179</v>
      </c>
      <c r="J303" s="98" t="s">
        <v>163</v>
      </c>
      <c r="K303" s="88" t="s">
        <v>168</v>
      </c>
      <c r="L303" s="143" t="s">
        <v>255</v>
      </c>
      <c r="M303" s="22" t="s">
        <v>557</v>
      </c>
      <c r="N303" s="100" t="s">
        <v>556</v>
      </c>
      <c r="O303" s="88" t="s">
        <v>22</v>
      </c>
      <c r="P303" s="87" t="str">
        <f>CONCATENATE(T_SDLog[[#This Row],[PGN]],"-",T_SDLog[[#This Row],[CN]],"-",T_SDLog[[#This Row],[DIC]],"-",T_SDLog[[#This Row],[LR]],"-",T_SDLog[[#This Row],[SSA]],"-",T_SDLog[[#This Row],[SQN]])</f>
        <v>MTC-23A25-C000-0000-0000-00008</v>
      </c>
      <c r="Q303" s="219" t="s">
        <v>775</v>
      </c>
      <c r="R303" s="227"/>
      <c r="S303" s="224"/>
      <c r="T30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30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0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03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303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SDS-23A25-C000-0004-00</v>
      </c>
      <c r="Y303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03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03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03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03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03" s="22" t="s">
        <v>892</v>
      </c>
      <c r="AE303" s="97">
        <v>45874</v>
      </c>
      <c r="AF303" s="88"/>
      <c r="AG303" s="22" t="s">
        <v>22</v>
      </c>
      <c r="AH303" s="89"/>
      <c r="AI303" s="22" t="s">
        <v>22</v>
      </c>
      <c r="AJ303" s="229"/>
      <c r="AK303" s="224"/>
      <c r="AL303" s="229"/>
      <c r="AM303" s="22" t="s">
        <v>22</v>
      </c>
      <c r="AN303" s="89"/>
      <c r="AO303" s="22" t="s">
        <v>22</v>
      </c>
      <c r="AP303" s="207"/>
      <c r="AQ303" s="208"/>
      <c r="AR303" s="207"/>
      <c r="AS303" s="22" t="s">
        <v>22</v>
      </c>
      <c r="AT303" s="89"/>
      <c r="AU303" s="22" t="s">
        <v>22</v>
      </c>
      <c r="AV303" s="207"/>
      <c r="AW303" s="208"/>
      <c r="AX303" s="207"/>
      <c r="AY303" s="22" t="s">
        <v>22</v>
      </c>
      <c r="AZ303" s="89"/>
      <c r="BA303" s="22" t="s">
        <v>22</v>
      </c>
      <c r="BB303" s="207"/>
      <c r="BC303" s="208"/>
      <c r="BD303" s="207"/>
      <c r="BE303" s="22" t="s">
        <v>22</v>
      </c>
      <c r="BF303" s="89"/>
      <c r="BG303" s="22" t="s">
        <v>22</v>
      </c>
      <c r="BH303" s="207"/>
      <c r="BI303" s="208"/>
      <c r="BJ303" s="207"/>
      <c r="BK303" s="22" t="s">
        <v>22</v>
      </c>
      <c r="BL303" s="89"/>
      <c r="BM303" s="22" t="s">
        <v>22</v>
      </c>
      <c r="BN303" s="207"/>
      <c r="BO303" s="208"/>
      <c r="BP303" s="207"/>
      <c r="BQ303" s="22" t="s">
        <v>22</v>
      </c>
      <c r="BR303" s="89"/>
      <c r="BS303" s="22" t="s">
        <v>22</v>
      </c>
      <c r="BT303" s="207"/>
      <c r="BU303" s="208"/>
      <c r="BV303" s="207"/>
      <c r="BW303" s="22" t="s">
        <v>22</v>
      </c>
      <c r="BX303" s="89"/>
      <c r="BY303" s="22" t="s">
        <v>22</v>
      </c>
    </row>
    <row r="304" spans="2:77" ht="12.75" x14ac:dyDescent="0.25">
      <c r="B304" s="207" t="str">
        <f>IF(T_SDLog[[#This Row],[BY2]]="UNDER REVIEW",$B$6-T_SDLog[[#This Row],[27]],"---")</f>
        <v>---</v>
      </c>
      <c r="C304" s="88" t="s">
        <v>556</v>
      </c>
      <c r="D304" s="88" t="s">
        <v>245</v>
      </c>
      <c r="E304" s="88" t="s">
        <v>246</v>
      </c>
      <c r="F304" s="22" t="s">
        <v>555</v>
      </c>
      <c r="G304" s="94" t="s">
        <v>247</v>
      </c>
      <c r="H304" s="94" t="s">
        <v>247</v>
      </c>
      <c r="I304" s="213" t="s">
        <v>180</v>
      </c>
      <c r="J304" s="98" t="s">
        <v>163</v>
      </c>
      <c r="K304" s="88" t="s">
        <v>168</v>
      </c>
      <c r="L304" s="143" t="s">
        <v>255</v>
      </c>
      <c r="M304" s="22" t="s">
        <v>557</v>
      </c>
      <c r="N304" s="100" t="s">
        <v>556</v>
      </c>
      <c r="O304" s="88" t="s">
        <v>22</v>
      </c>
      <c r="P304" s="87" t="str">
        <f>CONCATENATE(T_SDLog[[#This Row],[PGN]],"-",T_SDLog[[#This Row],[CN]],"-",T_SDLog[[#This Row],[DIC]],"-",T_SDLog[[#This Row],[LR]],"-",T_SDLog[[#This Row],[SSA]],"-",T_SDLog[[#This Row],[SQN]])</f>
        <v>MTC-23A25-C000-0000-0000-00009</v>
      </c>
      <c r="Q304" s="219" t="s">
        <v>776</v>
      </c>
      <c r="R304" s="227"/>
      <c r="S304" s="224"/>
      <c r="T30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30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0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04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304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SDS-23A25-C000-0004-00</v>
      </c>
      <c r="Y304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04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04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04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04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04" s="22" t="s">
        <v>892</v>
      </c>
      <c r="AE304" s="97">
        <v>45874</v>
      </c>
      <c r="AF304" s="88"/>
      <c r="AG304" s="22" t="s">
        <v>22</v>
      </c>
      <c r="AH304" s="89"/>
      <c r="AI304" s="22" t="s">
        <v>22</v>
      </c>
      <c r="AJ304" s="229"/>
      <c r="AK304" s="224"/>
      <c r="AL304" s="229"/>
      <c r="AM304" s="22" t="s">
        <v>22</v>
      </c>
      <c r="AN304" s="89"/>
      <c r="AO304" s="22" t="s">
        <v>22</v>
      </c>
      <c r="AP304" s="207"/>
      <c r="AQ304" s="208"/>
      <c r="AR304" s="207"/>
      <c r="AS304" s="22" t="s">
        <v>22</v>
      </c>
      <c r="AT304" s="89"/>
      <c r="AU304" s="22" t="s">
        <v>22</v>
      </c>
      <c r="AV304" s="207"/>
      <c r="AW304" s="208"/>
      <c r="AX304" s="207"/>
      <c r="AY304" s="22" t="s">
        <v>22</v>
      </c>
      <c r="AZ304" s="89"/>
      <c r="BA304" s="22" t="s">
        <v>22</v>
      </c>
      <c r="BB304" s="207"/>
      <c r="BC304" s="208"/>
      <c r="BD304" s="207"/>
      <c r="BE304" s="22" t="s">
        <v>22</v>
      </c>
      <c r="BF304" s="89"/>
      <c r="BG304" s="22" t="s">
        <v>22</v>
      </c>
      <c r="BH304" s="207"/>
      <c r="BI304" s="208"/>
      <c r="BJ304" s="207"/>
      <c r="BK304" s="22" t="s">
        <v>22</v>
      </c>
      <c r="BL304" s="89"/>
      <c r="BM304" s="22" t="s">
        <v>22</v>
      </c>
      <c r="BN304" s="207"/>
      <c r="BO304" s="208"/>
      <c r="BP304" s="207"/>
      <c r="BQ304" s="22" t="s">
        <v>22</v>
      </c>
      <c r="BR304" s="89"/>
      <c r="BS304" s="22" t="s">
        <v>22</v>
      </c>
      <c r="BT304" s="207"/>
      <c r="BU304" s="208"/>
      <c r="BV304" s="207"/>
      <c r="BW304" s="22" t="s">
        <v>22</v>
      </c>
      <c r="BX304" s="89"/>
      <c r="BY304" s="22" t="s">
        <v>22</v>
      </c>
    </row>
    <row r="305" spans="2:77" ht="12.75" x14ac:dyDescent="0.25">
      <c r="B305" s="207" t="str">
        <f>IF(T_SDLog[[#This Row],[BY2]]="UNDER REVIEW",$B$6-T_SDLog[[#This Row],[27]],"---")</f>
        <v>---</v>
      </c>
      <c r="C305" s="88" t="s">
        <v>556</v>
      </c>
      <c r="D305" s="88" t="s">
        <v>245</v>
      </c>
      <c r="E305" s="88" t="s">
        <v>246</v>
      </c>
      <c r="F305" s="22" t="s">
        <v>555</v>
      </c>
      <c r="G305" s="94" t="s">
        <v>247</v>
      </c>
      <c r="H305" s="94" t="s">
        <v>247</v>
      </c>
      <c r="I305" s="213" t="s">
        <v>181</v>
      </c>
      <c r="J305" s="98" t="s">
        <v>163</v>
      </c>
      <c r="K305" s="88" t="s">
        <v>168</v>
      </c>
      <c r="L305" s="143" t="s">
        <v>255</v>
      </c>
      <c r="M305" s="22" t="s">
        <v>557</v>
      </c>
      <c r="N305" s="100" t="s">
        <v>556</v>
      </c>
      <c r="O305" s="88" t="s">
        <v>22</v>
      </c>
      <c r="P305" s="87" t="str">
        <f>CONCATENATE(T_SDLog[[#This Row],[PGN]],"-",T_SDLog[[#This Row],[CN]],"-",T_SDLog[[#This Row],[DIC]],"-",T_SDLog[[#This Row],[LR]],"-",T_SDLog[[#This Row],[SSA]],"-",T_SDLog[[#This Row],[SQN]])</f>
        <v>MTC-23A25-C000-0000-0000-00010</v>
      </c>
      <c r="Q305" s="219" t="s">
        <v>777</v>
      </c>
      <c r="R305" s="227"/>
      <c r="S305" s="224"/>
      <c r="T30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30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0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05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305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SDS-23A25-C000-0004-00</v>
      </c>
      <c r="Y305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05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05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05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05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05" s="22" t="s">
        <v>892</v>
      </c>
      <c r="AE305" s="97">
        <v>45874</v>
      </c>
      <c r="AF305" s="88"/>
      <c r="AG305" s="22" t="s">
        <v>22</v>
      </c>
      <c r="AH305" s="89"/>
      <c r="AI305" s="22" t="s">
        <v>22</v>
      </c>
      <c r="AJ305" s="229"/>
      <c r="AK305" s="224"/>
      <c r="AL305" s="229"/>
      <c r="AM305" s="22" t="s">
        <v>22</v>
      </c>
      <c r="AN305" s="89"/>
      <c r="AO305" s="22" t="s">
        <v>22</v>
      </c>
      <c r="AP305" s="207"/>
      <c r="AQ305" s="208"/>
      <c r="AR305" s="207"/>
      <c r="AS305" s="22" t="s">
        <v>22</v>
      </c>
      <c r="AT305" s="89"/>
      <c r="AU305" s="22" t="s">
        <v>22</v>
      </c>
      <c r="AV305" s="207"/>
      <c r="AW305" s="208"/>
      <c r="AX305" s="207"/>
      <c r="AY305" s="22" t="s">
        <v>22</v>
      </c>
      <c r="AZ305" s="89"/>
      <c r="BA305" s="22" t="s">
        <v>22</v>
      </c>
      <c r="BB305" s="207"/>
      <c r="BC305" s="208"/>
      <c r="BD305" s="207"/>
      <c r="BE305" s="22" t="s">
        <v>22</v>
      </c>
      <c r="BF305" s="89"/>
      <c r="BG305" s="22" t="s">
        <v>22</v>
      </c>
      <c r="BH305" s="207"/>
      <c r="BI305" s="208"/>
      <c r="BJ305" s="207"/>
      <c r="BK305" s="22" t="s">
        <v>22</v>
      </c>
      <c r="BL305" s="89"/>
      <c r="BM305" s="22" t="s">
        <v>22</v>
      </c>
      <c r="BN305" s="207"/>
      <c r="BO305" s="208"/>
      <c r="BP305" s="207"/>
      <c r="BQ305" s="22" t="s">
        <v>22</v>
      </c>
      <c r="BR305" s="89"/>
      <c r="BS305" s="22" t="s">
        <v>22</v>
      </c>
      <c r="BT305" s="207"/>
      <c r="BU305" s="208"/>
      <c r="BV305" s="207"/>
      <c r="BW305" s="22" t="s">
        <v>22</v>
      </c>
      <c r="BX305" s="89"/>
      <c r="BY305" s="22" t="s">
        <v>22</v>
      </c>
    </row>
    <row r="306" spans="2:77" ht="12.75" x14ac:dyDescent="0.25">
      <c r="B306" s="207" t="str">
        <f>IF(T_SDLog[[#This Row],[BY2]]="UNDER REVIEW",$B$6-T_SDLog[[#This Row],[27]],"---")</f>
        <v>---</v>
      </c>
      <c r="C306" s="88" t="s">
        <v>556</v>
      </c>
      <c r="D306" s="88" t="s">
        <v>245</v>
      </c>
      <c r="E306" s="88" t="s">
        <v>246</v>
      </c>
      <c r="F306" s="22" t="s">
        <v>555</v>
      </c>
      <c r="G306" s="94" t="s">
        <v>247</v>
      </c>
      <c r="H306" s="94" t="s">
        <v>247</v>
      </c>
      <c r="I306" s="213" t="s">
        <v>182</v>
      </c>
      <c r="J306" s="98" t="s">
        <v>163</v>
      </c>
      <c r="K306" s="88" t="s">
        <v>168</v>
      </c>
      <c r="L306" s="143" t="s">
        <v>255</v>
      </c>
      <c r="M306" s="22" t="s">
        <v>557</v>
      </c>
      <c r="N306" s="100" t="s">
        <v>556</v>
      </c>
      <c r="O306" s="88" t="s">
        <v>22</v>
      </c>
      <c r="P306" s="87" t="str">
        <f>CONCATENATE(T_SDLog[[#This Row],[PGN]],"-",T_SDLog[[#This Row],[CN]],"-",T_SDLog[[#This Row],[DIC]],"-",T_SDLog[[#This Row],[LR]],"-",T_SDLog[[#This Row],[SSA]],"-",T_SDLog[[#This Row],[SQN]])</f>
        <v>MTC-23A25-C000-0000-0000-00011</v>
      </c>
      <c r="Q306" s="219" t="s">
        <v>778</v>
      </c>
      <c r="R306" s="227"/>
      <c r="S306" s="224"/>
      <c r="T30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30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0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06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306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SDS-23A25-C000-0004-00</v>
      </c>
      <c r="Y306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06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06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06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06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06" s="22" t="s">
        <v>892</v>
      </c>
      <c r="AE306" s="97">
        <v>45874</v>
      </c>
      <c r="AF306" s="88"/>
      <c r="AG306" s="22" t="s">
        <v>22</v>
      </c>
      <c r="AH306" s="89"/>
      <c r="AI306" s="22" t="s">
        <v>22</v>
      </c>
      <c r="AJ306" s="229"/>
      <c r="AK306" s="224"/>
      <c r="AL306" s="229"/>
      <c r="AM306" s="22" t="s">
        <v>22</v>
      </c>
      <c r="AN306" s="89"/>
      <c r="AO306" s="22" t="s">
        <v>22</v>
      </c>
      <c r="AP306" s="207"/>
      <c r="AQ306" s="208"/>
      <c r="AR306" s="207"/>
      <c r="AS306" s="22" t="s">
        <v>22</v>
      </c>
      <c r="AT306" s="89"/>
      <c r="AU306" s="22" t="s">
        <v>22</v>
      </c>
      <c r="AV306" s="207"/>
      <c r="AW306" s="208"/>
      <c r="AX306" s="207"/>
      <c r="AY306" s="22" t="s">
        <v>22</v>
      </c>
      <c r="AZ306" s="89"/>
      <c r="BA306" s="22" t="s">
        <v>22</v>
      </c>
      <c r="BB306" s="207"/>
      <c r="BC306" s="208"/>
      <c r="BD306" s="207"/>
      <c r="BE306" s="22" t="s">
        <v>22</v>
      </c>
      <c r="BF306" s="89"/>
      <c r="BG306" s="22" t="s">
        <v>22</v>
      </c>
      <c r="BH306" s="207"/>
      <c r="BI306" s="208"/>
      <c r="BJ306" s="207"/>
      <c r="BK306" s="22" t="s">
        <v>22</v>
      </c>
      <c r="BL306" s="89"/>
      <c r="BM306" s="22" t="s">
        <v>22</v>
      </c>
      <c r="BN306" s="207"/>
      <c r="BO306" s="208"/>
      <c r="BP306" s="207"/>
      <c r="BQ306" s="22" t="s">
        <v>22</v>
      </c>
      <c r="BR306" s="89"/>
      <c r="BS306" s="22" t="s">
        <v>22</v>
      </c>
      <c r="BT306" s="207"/>
      <c r="BU306" s="208"/>
      <c r="BV306" s="207"/>
      <c r="BW306" s="22" t="s">
        <v>22</v>
      </c>
      <c r="BX306" s="89"/>
      <c r="BY306" s="22" t="s">
        <v>22</v>
      </c>
    </row>
    <row r="307" spans="2:77" ht="12.75" x14ac:dyDescent="0.25">
      <c r="B307" s="207" t="str">
        <f>IF(T_SDLog[[#This Row],[BY2]]="UNDER REVIEW",$B$6-T_SDLog[[#This Row],[27]],"---")</f>
        <v>---</v>
      </c>
      <c r="C307" s="88" t="s">
        <v>556</v>
      </c>
      <c r="D307" s="88" t="s">
        <v>245</v>
      </c>
      <c r="E307" s="88" t="s">
        <v>246</v>
      </c>
      <c r="F307" s="22" t="s">
        <v>555</v>
      </c>
      <c r="G307" s="94" t="s">
        <v>247</v>
      </c>
      <c r="H307" s="94" t="s">
        <v>247</v>
      </c>
      <c r="I307" s="213" t="s">
        <v>183</v>
      </c>
      <c r="J307" s="98" t="s">
        <v>163</v>
      </c>
      <c r="K307" s="88" t="s">
        <v>168</v>
      </c>
      <c r="L307" s="143" t="s">
        <v>255</v>
      </c>
      <c r="M307" s="22" t="s">
        <v>557</v>
      </c>
      <c r="N307" s="100" t="s">
        <v>556</v>
      </c>
      <c r="O307" s="88" t="s">
        <v>22</v>
      </c>
      <c r="P307" s="87" t="str">
        <f>CONCATENATE(T_SDLog[[#This Row],[PGN]],"-",T_SDLog[[#This Row],[CN]],"-",T_SDLog[[#This Row],[DIC]],"-",T_SDLog[[#This Row],[LR]],"-",T_SDLog[[#This Row],[SSA]],"-",T_SDLog[[#This Row],[SQN]])</f>
        <v>MTC-23A25-C000-0000-0000-00012</v>
      </c>
      <c r="Q307" s="219" t="s">
        <v>779</v>
      </c>
      <c r="R307" s="227"/>
      <c r="S307" s="224"/>
      <c r="T30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30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0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07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307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SDS-23A25-C000-0004-00</v>
      </c>
      <c r="Y307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07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07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07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07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07" s="22" t="s">
        <v>892</v>
      </c>
      <c r="AE307" s="97">
        <v>45874</v>
      </c>
      <c r="AF307" s="88"/>
      <c r="AG307" s="22" t="s">
        <v>22</v>
      </c>
      <c r="AH307" s="89"/>
      <c r="AI307" s="22" t="s">
        <v>22</v>
      </c>
      <c r="AJ307" s="229"/>
      <c r="AK307" s="224"/>
      <c r="AL307" s="229"/>
      <c r="AM307" s="22" t="s">
        <v>22</v>
      </c>
      <c r="AN307" s="89"/>
      <c r="AO307" s="22" t="s">
        <v>22</v>
      </c>
      <c r="AP307" s="207"/>
      <c r="AQ307" s="208"/>
      <c r="AR307" s="207"/>
      <c r="AS307" s="22" t="s">
        <v>22</v>
      </c>
      <c r="AT307" s="89"/>
      <c r="AU307" s="22" t="s">
        <v>22</v>
      </c>
      <c r="AV307" s="207"/>
      <c r="AW307" s="208"/>
      <c r="AX307" s="207"/>
      <c r="AY307" s="22" t="s">
        <v>22</v>
      </c>
      <c r="AZ307" s="89"/>
      <c r="BA307" s="22" t="s">
        <v>22</v>
      </c>
      <c r="BB307" s="207"/>
      <c r="BC307" s="208"/>
      <c r="BD307" s="207"/>
      <c r="BE307" s="22" t="s">
        <v>22</v>
      </c>
      <c r="BF307" s="89"/>
      <c r="BG307" s="22" t="s">
        <v>22</v>
      </c>
      <c r="BH307" s="207"/>
      <c r="BI307" s="208"/>
      <c r="BJ307" s="207"/>
      <c r="BK307" s="22" t="s">
        <v>22</v>
      </c>
      <c r="BL307" s="89"/>
      <c r="BM307" s="22" t="s">
        <v>22</v>
      </c>
      <c r="BN307" s="207"/>
      <c r="BO307" s="208"/>
      <c r="BP307" s="207"/>
      <c r="BQ307" s="22" t="s">
        <v>22</v>
      </c>
      <c r="BR307" s="89"/>
      <c r="BS307" s="22" t="s">
        <v>22</v>
      </c>
      <c r="BT307" s="207"/>
      <c r="BU307" s="208"/>
      <c r="BV307" s="207"/>
      <c r="BW307" s="22" t="s">
        <v>22</v>
      </c>
      <c r="BX307" s="89"/>
      <c r="BY307" s="22" t="s">
        <v>22</v>
      </c>
    </row>
    <row r="308" spans="2:77" ht="12.75" x14ac:dyDescent="0.25">
      <c r="B308" s="207" t="str">
        <f>IF(T_SDLog[[#This Row],[BY2]]="UNDER REVIEW",$B$6-T_SDLog[[#This Row],[27]],"---")</f>
        <v>---</v>
      </c>
      <c r="C308" s="88" t="s">
        <v>556</v>
      </c>
      <c r="D308" s="88" t="s">
        <v>245</v>
      </c>
      <c r="E308" s="88" t="s">
        <v>246</v>
      </c>
      <c r="F308" s="22" t="s">
        <v>555</v>
      </c>
      <c r="G308" s="94" t="s">
        <v>247</v>
      </c>
      <c r="H308" s="94" t="s">
        <v>247</v>
      </c>
      <c r="I308" s="213" t="s">
        <v>184</v>
      </c>
      <c r="J308" s="98" t="s">
        <v>163</v>
      </c>
      <c r="K308" s="88" t="s">
        <v>168</v>
      </c>
      <c r="L308" s="143" t="s">
        <v>255</v>
      </c>
      <c r="M308" s="22" t="s">
        <v>557</v>
      </c>
      <c r="N308" s="100" t="s">
        <v>556</v>
      </c>
      <c r="O308" s="88" t="s">
        <v>22</v>
      </c>
      <c r="P308" s="87" t="str">
        <f>CONCATENATE(T_SDLog[[#This Row],[PGN]],"-",T_SDLog[[#This Row],[CN]],"-",T_SDLog[[#This Row],[DIC]],"-",T_SDLog[[#This Row],[LR]],"-",T_SDLog[[#This Row],[SSA]],"-",T_SDLog[[#This Row],[SQN]])</f>
        <v>MTC-23A25-C000-0000-0000-00013</v>
      </c>
      <c r="Q308" s="219" t="s">
        <v>780</v>
      </c>
      <c r="R308" s="227"/>
      <c r="S308" s="224"/>
      <c r="T30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30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0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08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308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SDS-23A25-C000-0004-00</v>
      </c>
      <c r="Y308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08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08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08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08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08" s="22" t="s">
        <v>892</v>
      </c>
      <c r="AE308" s="97">
        <v>45874</v>
      </c>
      <c r="AF308" s="88"/>
      <c r="AG308" s="22" t="s">
        <v>22</v>
      </c>
      <c r="AH308" s="89"/>
      <c r="AI308" s="22" t="s">
        <v>22</v>
      </c>
      <c r="AJ308" s="229"/>
      <c r="AK308" s="224"/>
      <c r="AL308" s="229"/>
      <c r="AM308" s="22" t="s">
        <v>22</v>
      </c>
      <c r="AN308" s="89"/>
      <c r="AO308" s="22" t="s">
        <v>22</v>
      </c>
      <c r="AP308" s="207"/>
      <c r="AQ308" s="208"/>
      <c r="AR308" s="207"/>
      <c r="AS308" s="22" t="s">
        <v>22</v>
      </c>
      <c r="AT308" s="89"/>
      <c r="AU308" s="22" t="s">
        <v>22</v>
      </c>
      <c r="AV308" s="207"/>
      <c r="AW308" s="208"/>
      <c r="AX308" s="207"/>
      <c r="AY308" s="22" t="s">
        <v>22</v>
      </c>
      <c r="AZ308" s="89"/>
      <c r="BA308" s="22" t="s">
        <v>22</v>
      </c>
      <c r="BB308" s="207"/>
      <c r="BC308" s="208"/>
      <c r="BD308" s="207"/>
      <c r="BE308" s="22" t="s">
        <v>22</v>
      </c>
      <c r="BF308" s="89"/>
      <c r="BG308" s="22" t="s">
        <v>22</v>
      </c>
      <c r="BH308" s="207"/>
      <c r="BI308" s="208"/>
      <c r="BJ308" s="207"/>
      <c r="BK308" s="22" t="s">
        <v>22</v>
      </c>
      <c r="BL308" s="89"/>
      <c r="BM308" s="22" t="s">
        <v>22</v>
      </c>
      <c r="BN308" s="207"/>
      <c r="BO308" s="208"/>
      <c r="BP308" s="207"/>
      <c r="BQ308" s="22" t="s">
        <v>22</v>
      </c>
      <c r="BR308" s="89"/>
      <c r="BS308" s="22" t="s">
        <v>22</v>
      </c>
      <c r="BT308" s="207"/>
      <c r="BU308" s="208"/>
      <c r="BV308" s="207"/>
      <c r="BW308" s="22" t="s">
        <v>22</v>
      </c>
      <c r="BX308" s="89"/>
      <c r="BY308" s="22" t="s">
        <v>22</v>
      </c>
    </row>
    <row r="309" spans="2:77" ht="12.75" x14ac:dyDescent="0.25">
      <c r="B309" s="207" t="str">
        <f>IF(T_SDLog[[#This Row],[BY2]]="UNDER REVIEW",$B$6-T_SDLog[[#This Row],[27]],"---")</f>
        <v>---</v>
      </c>
      <c r="C309" s="88" t="s">
        <v>556</v>
      </c>
      <c r="D309" s="88" t="s">
        <v>245</v>
      </c>
      <c r="E309" s="88" t="s">
        <v>246</v>
      </c>
      <c r="F309" s="22" t="s">
        <v>555</v>
      </c>
      <c r="G309" s="94" t="s">
        <v>247</v>
      </c>
      <c r="H309" s="94" t="s">
        <v>247</v>
      </c>
      <c r="I309" s="213" t="s">
        <v>185</v>
      </c>
      <c r="J309" s="98" t="s">
        <v>163</v>
      </c>
      <c r="K309" s="88" t="s">
        <v>168</v>
      </c>
      <c r="L309" s="143" t="s">
        <v>255</v>
      </c>
      <c r="M309" s="22" t="s">
        <v>557</v>
      </c>
      <c r="N309" s="100" t="s">
        <v>556</v>
      </c>
      <c r="O309" s="88" t="s">
        <v>22</v>
      </c>
      <c r="P309" s="87" t="str">
        <f>CONCATENATE(T_SDLog[[#This Row],[PGN]],"-",T_SDLog[[#This Row],[CN]],"-",T_SDLog[[#This Row],[DIC]],"-",T_SDLog[[#This Row],[LR]],"-",T_SDLog[[#This Row],[SSA]],"-",T_SDLog[[#This Row],[SQN]])</f>
        <v>MTC-23A25-C000-0000-0000-00014</v>
      </c>
      <c r="Q309" s="219" t="s">
        <v>781</v>
      </c>
      <c r="R309" s="227"/>
      <c r="S309" s="224"/>
      <c r="T30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14</v>
      </c>
      <c r="U30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0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09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45860</v>
      </c>
      <c r="X309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SDS-23A25-C000-0005-00</v>
      </c>
      <c r="Y309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09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09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09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09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09" s="22" t="s">
        <v>791</v>
      </c>
      <c r="AE309" s="97">
        <v>45860</v>
      </c>
      <c r="AF309" s="88"/>
      <c r="AG309" s="22" t="s">
        <v>22</v>
      </c>
      <c r="AH309" s="89"/>
      <c r="AI309" s="22" t="s">
        <v>22</v>
      </c>
      <c r="AJ309" s="229"/>
      <c r="AK309" s="224"/>
      <c r="AL309" s="229"/>
      <c r="AM309" s="22" t="s">
        <v>22</v>
      </c>
      <c r="AN309" s="89"/>
      <c r="AO309" s="22" t="s">
        <v>22</v>
      </c>
      <c r="AP309" s="207"/>
      <c r="AQ309" s="208"/>
      <c r="AR309" s="207"/>
      <c r="AS309" s="22" t="s">
        <v>22</v>
      </c>
      <c r="AT309" s="89"/>
      <c r="AU309" s="22" t="s">
        <v>22</v>
      </c>
      <c r="AV309" s="207"/>
      <c r="AW309" s="208"/>
      <c r="AX309" s="207"/>
      <c r="AY309" s="22" t="s">
        <v>22</v>
      </c>
      <c r="AZ309" s="89"/>
      <c r="BA309" s="22" t="s">
        <v>22</v>
      </c>
      <c r="BB309" s="207"/>
      <c r="BC309" s="208"/>
      <c r="BD309" s="207"/>
      <c r="BE309" s="22" t="s">
        <v>22</v>
      </c>
      <c r="BF309" s="89"/>
      <c r="BG309" s="22" t="s">
        <v>22</v>
      </c>
      <c r="BH309" s="207"/>
      <c r="BI309" s="208"/>
      <c r="BJ309" s="207"/>
      <c r="BK309" s="22" t="s">
        <v>22</v>
      </c>
      <c r="BL309" s="89"/>
      <c r="BM309" s="22" t="s">
        <v>22</v>
      </c>
      <c r="BN309" s="207"/>
      <c r="BO309" s="208"/>
      <c r="BP309" s="207"/>
      <c r="BQ309" s="22" t="s">
        <v>22</v>
      </c>
      <c r="BR309" s="89"/>
      <c r="BS309" s="22" t="s">
        <v>22</v>
      </c>
      <c r="BT309" s="207"/>
      <c r="BU309" s="208"/>
      <c r="BV309" s="207"/>
      <c r="BW309" s="22" t="s">
        <v>22</v>
      </c>
      <c r="BX309" s="89"/>
      <c r="BY309" s="22" t="s">
        <v>22</v>
      </c>
    </row>
    <row r="310" spans="2:77" ht="12.75" x14ac:dyDescent="0.25">
      <c r="B310" s="207" t="str">
        <f>IF(T_SDLog[[#This Row],[BY2]]="UNDER REVIEW",$B$6-T_SDLog[[#This Row],[27]],"---")</f>
        <v>---</v>
      </c>
      <c r="C310" s="88" t="s">
        <v>556</v>
      </c>
      <c r="D310" s="88" t="s">
        <v>245</v>
      </c>
      <c r="E310" s="88" t="s">
        <v>246</v>
      </c>
      <c r="F310" s="22" t="s">
        <v>555</v>
      </c>
      <c r="G310" s="94" t="s">
        <v>247</v>
      </c>
      <c r="H310" s="94" t="s">
        <v>247</v>
      </c>
      <c r="I310" s="213" t="s">
        <v>186</v>
      </c>
      <c r="J310" s="98" t="s">
        <v>163</v>
      </c>
      <c r="K310" s="88" t="s">
        <v>168</v>
      </c>
      <c r="L310" s="143" t="s">
        <v>255</v>
      </c>
      <c r="M310" s="22" t="s">
        <v>557</v>
      </c>
      <c r="N310" s="100" t="s">
        <v>556</v>
      </c>
      <c r="O310" s="88" t="s">
        <v>22</v>
      </c>
      <c r="P310" s="87" t="str">
        <f>CONCATENATE(T_SDLog[[#This Row],[PGN]],"-",T_SDLog[[#This Row],[CN]],"-",T_SDLog[[#This Row],[DIC]],"-",T_SDLog[[#This Row],[LR]],"-",T_SDLog[[#This Row],[SSA]],"-",T_SDLog[[#This Row],[SQN]])</f>
        <v>MTC-23A25-C000-0000-0000-00015</v>
      </c>
      <c r="Q310" s="219" t="s">
        <v>782</v>
      </c>
      <c r="R310" s="227"/>
      <c r="S310" s="224"/>
      <c r="T31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14</v>
      </c>
      <c r="U31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1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10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45860</v>
      </c>
      <c r="X310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SDS-23A25-C000-0005-00</v>
      </c>
      <c r="Y310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10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10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10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10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10" s="22" t="s">
        <v>791</v>
      </c>
      <c r="AE310" s="97">
        <v>45860</v>
      </c>
      <c r="AF310" s="88"/>
      <c r="AG310" s="22" t="s">
        <v>22</v>
      </c>
      <c r="AH310" s="89"/>
      <c r="AI310" s="22" t="s">
        <v>22</v>
      </c>
      <c r="AJ310" s="229"/>
      <c r="AK310" s="224"/>
      <c r="AL310" s="229"/>
      <c r="AM310" s="22" t="s">
        <v>22</v>
      </c>
      <c r="AN310" s="89"/>
      <c r="AO310" s="22" t="s">
        <v>22</v>
      </c>
      <c r="AP310" s="207"/>
      <c r="AQ310" s="208"/>
      <c r="AR310" s="207"/>
      <c r="AS310" s="22" t="s">
        <v>22</v>
      </c>
      <c r="AT310" s="89"/>
      <c r="AU310" s="22" t="s">
        <v>22</v>
      </c>
      <c r="AV310" s="207"/>
      <c r="AW310" s="208"/>
      <c r="AX310" s="207"/>
      <c r="AY310" s="22" t="s">
        <v>22</v>
      </c>
      <c r="AZ310" s="89"/>
      <c r="BA310" s="22" t="s">
        <v>22</v>
      </c>
      <c r="BB310" s="207"/>
      <c r="BC310" s="208"/>
      <c r="BD310" s="207"/>
      <c r="BE310" s="22" t="s">
        <v>22</v>
      </c>
      <c r="BF310" s="89"/>
      <c r="BG310" s="22" t="s">
        <v>22</v>
      </c>
      <c r="BH310" s="207"/>
      <c r="BI310" s="208"/>
      <c r="BJ310" s="207"/>
      <c r="BK310" s="22" t="s">
        <v>22</v>
      </c>
      <c r="BL310" s="89"/>
      <c r="BM310" s="22" t="s">
        <v>22</v>
      </c>
      <c r="BN310" s="207"/>
      <c r="BO310" s="208"/>
      <c r="BP310" s="207"/>
      <c r="BQ310" s="22" t="s">
        <v>22</v>
      </c>
      <c r="BR310" s="89"/>
      <c r="BS310" s="22" t="s">
        <v>22</v>
      </c>
      <c r="BT310" s="207"/>
      <c r="BU310" s="208"/>
      <c r="BV310" s="207"/>
      <c r="BW310" s="22" t="s">
        <v>22</v>
      </c>
      <c r="BX310" s="89"/>
      <c r="BY310" s="22" t="s">
        <v>22</v>
      </c>
    </row>
    <row r="311" spans="2:77" ht="12.75" x14ac:dyDescent="0.25">
      <c r="B311" s="207" t="str">
        <f>IF(T_SDLog[[#This Row],[BY2]]="UNDER REVIEW",$B$6-T_SDLog[[#This Row],[27]],"---")</f>
        <v>---</v>
      </c>
      <c r="C311" s="88" t="s">
        <v>556</v>
      </c>
      <c r="D311" s="88" t="s">
        <v>245</v>
      </c>
      <c r="E311" s="88" t="s">
        <v>246</v>
      </c>
      <c r="F311" s="22" t="s">
        <v>555</v>
      </c>
      <c r="G311" s="94" t="s">
        <v>247</v>
      </c>
      <c r="H311" s="94" t="s">
        <v>247</v>
      </c>
      <c r="I311" s="213" t="s">
        <v>187</v>
      </c>
      <c r="J311" s="98" t="s">
        <v>163</v>
      </c>
      <c r="K311" s="88" t="s">
        <v>168</v>
      </c>
      <c r="L311" s="143" t="s">
        <v>255</v>
      </c>
      <c r="M311" s="22" t="s">
        <v>557</v>
      </c>
      <c r="N311" s="100" t="s">
        <v>556</v>
      </c>
      <c r="O311" s="88" t="s">
        <v>22</v>
      </c>
      <c r="P311" s="87" t="str">
        <f>CONCATENATE(T_SDLog[[#This Row],[PGN]],"-",T_SDLog[[#This Row],[CN]],"-",T_SDLog[[#This Row],[DIC]],"-",T_SDLog[[#This Row],[LR]],"-",T_SDLog[[#This Row],[SSA]],"-",T_SDLog[[#This Row],[SQN]])</f>
        <v>MTC-23A25-C000-0000-0000-00016</v>
      </c>
      <c r="Q311" s="219" t="s">
        <v>783</v>
      </c>
      <c r="R311" s="227"/>
      <c r="S311" s="224"/>
      <c r="T31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14</v>
      </c>
      <c r="U31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1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11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45860</v>
      </c>
      <c r="X311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SDS-23A25-C000-0005-00</v>
      </c>
      <c r="Y311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11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11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11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11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11" s="22" t="s">
        <v>791</v>
      </c>
      <c r="AE311" s="97">
        <v>45860</v>
      </c>
      <c r="AF311" s="88"/>
      <c r="AG311" s="22" t="s">
        <v>22</v>
      </c>
      <c r="AH311" s="89"/>
      <c r="AI311" s="22" t="s">
        <v>22</v>
      </c>
      <c r="AJ311" s="229"/>
      <c r="AK311" s="224"/>
      <c r="AL311" s="229"/>
      <c r="AM311" s="22" t="s">
        <v>22</v>
      </c>
      <c r="AN311" s="89"/>
      <c r="AO311" s="22" t="s">
        <v>22</v>
      </c>
      <c r="AP311" s="207"/>
      <c r="AQ311" s="208"/>
      <c r="AR311" s="207"/>
      <c r="AS311" s="22" t="s">
        <v>22</v>
      </c>
      <c r="AT311" s="89"/>
      <c r="AU311" s="22" t="s">
        <v>22</v>
      </c>
      <c r="AV311" s="207"/>
      <c r="AW311" s="208"/>
      <c r="AX311" s="207"/>
      <c r="AY311" s="22" t="s">
        <v>22</v>
      </c>
      <c r="AZ311" s="89"/>
      <c r="BA311" s="22" t="s">
        <v>22</v>
      </c>
      <c r="BB311" s="207"/>
      <c r="BC311" s="208"/>
      <c r="BD311" s="207"/>
      <c r="BE311" s="22" t="s">
        <v>22</v>
      </c>
      <c r="BF311" s="89"/>
      <c r="BG311" s="22" t="s">
        <v>22</v>
      </c>
      <c r="BH311" s="207"/>
      <c r="BI311" s="208"/>
      <c r="BJ311" s="207"/>
      <c r="BK311" s="22" t="s">
        <v>22</v>
      </c>
      <c r="BL311" s="89"/>
      <c r="BM311" s="22" t="s">
        <v>22</v>
      </c>
      <c r="BN311" s="207"/>
      <c r="BO311" s="208"/>
      <c r="BP311" s="207"/>
      <c r="BQ311" s="22" t="s">
        <v>22</v>
      </c>
      <c r="BR311" s="89"/>
      <c r="BS311" s="22" t="s">
        <v>22</v>
      </c>
      <c r="BT311" s="207"/>
      <c r="BU311" s="208"/>
      <c r="BV311" s="207"/>
      <c r="BW311" s="22" t="s">
        <v>22</v>
      </c>
      <c r="BX311" s="89"/>
      <c r="BY311" s="22" t="s">
        <v>22</v>
      </c>
    </row>
    <row r="312" spans="2:77" ht="12.75" x14ac:dyDescent="0.25">
      <c r="B312" s="207" t="str">
        <f>IF(T_SDLog[[#This Row],[BY2]]="UNDER REVIEW",$B$6-T_SDLog[[#This Row],[27]],"---")</f>
        <v>---</v>
      </c>
      <c r="C312" s="88" t="s">
        <v>556</v>
      </c>
      <c r="D312" s="88" t="s">
        <v>245</v>
      </c>
      <c r="E312" s="88" t="s">
        <v>246</v>
      </c>
      <c r="F312" s="22" t="s">
        <v>555</v>
      </c>
      <c r="G312" s="94" t="s">
        <v>247</v>
      </c>
      <c r="H312" s="94" t="s">
        <v>247</v>
      </c>
      <c r="I312" s="213" t="s">
        <v>188</v>
      </c>
      <c r="J312" s="98" t="s">
        <v>163</v>
      </c>
      <c r="K312" s="88" t="s">
        <v>168</v>
      </c>
      <c r="L312" s="143" t="s">
        <v>255</v>
      </c>
      <c r="M312" s="22" t="s">
        <v>557</v>
      </c>
      <c r="N312" s="100" t="s">
        <v>556</v>
      </c>
      <c r="O312" s="88" t="s">
        <v>22</v>
      </c>
      <c r="P312" s="87" t="str">
        <f>CONCATENATE(T_SDLog[[#This Row],[PGN]],"-",T_SDLog[[#This Row],[CN]],"-",T_SDLog[[#This Row],[DIC]],"-",T_SDLog[[#This Row],[LR]],"-",T_SDLog[[#This Row],[SSA]],"-",T_SDLog[[#This Row],[SQN]])</f>
        <v>MTC-23A25-C000-0000-0000-00017</v>
      </c>
      <c r="Q312" s="219" t="s">
        <v>784</v>
      </c>
      <c r="R312" s="227"/>
      <c r="S312" s="224"/>
      <c r="T31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14</v>
      </c>
      <c r="U31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1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12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45860</v>
      </c>
      <c r="X312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SDS-23A25-C000-0005-00</v>
      </c>
      <c r="Y312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12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12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12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12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12" s="22" t="s">
        <v>791</v>
      </c>
      <c r="AE312" s="97">
        <v>45860</v>
      </c>
      <c r="AF312" s="88"/>
      <c r="AG312" s="22" t="s">
        <v>22</v>
      </c>
      <c r="AH312" s="89"/>
      <c r="AI312" s="22" t="s">
        <v>22</v>
      </c>
      <c r="AJ312" s="229"/>
      <c r="AK312" s="224"/>
      <c r="AL312" s="229"/>
      <c r="AM312" s="22" t="s">
        <v>22</v>
      </c>
      <c r="AN312" s="89"/>
      <c r="AO312" s="22" t="s">
        <v>22</v>
      </c>
      <c r="AP312" s="207"/>
      <c r="AQ312" s="208"/>
      <c r="AR312" s="207"/>
      <c r="AS312" s="22" t="s">
        <v>22</v>
      </c>
      <c r="AT312" s="89"/>
      <c r="AU312" s="22" t="s">
        <v>22</v>
      </c>
      <c r="AV312" s="207"/>
      <c r="AW312" s="208"/>
      <c r="AX312" s="207"/>
      <c r="AY312" s="22" t="s">
        <v>22</v>
      </c>
      <c r="AZ312" s="89"/>
      <c r="BA312" s="22" t="s">
        <v>22</v>
      </c>
      <c r="BB312" s="207"/>
      <c r="BC312" s="208"/>
      <c r="BD312" s="207"/>
      <c r="BE312" s="22" t="s">
        <v>22</v>
      </c>
      <c r="BF312" s="89"/>
      <c r="BG312" s="22" t="s">
        <v>22</v>
      </c>
      <c r="BH312" s="207"/>
      <c r="BI312" s="208"/>
      <c r="BJ312" s="207"/>
      <c r="BK312" s="22" t="s">
        <v>22</v>
      </c>
      <c r="BL312" s="89"/>
      <c r="BM312" s="22" t="s">
        <v>22</v>
      </c>
      <c r="BN312" s="207"/>
      <c r="BO312" s="208"/>
      <c r="BP312" s="207"/>
      <c r="BQ312" s="22" t="s">
        <v>22</v>
      </c>
      <c r="BR312" s="89"/>
      <c r="BS312" s="22" t="s">
        <v>22</v>
      </c>
      <c r="BT312" s="207"/>
      <c r="BU312" s="208"/>
      <c r="BV312" s="207"/>
      <c r="BW312" s="22" t="s">
        <v>22</v>
      </c>
      <c r="BX312" s="89"/>
      <c r="BY312" s="22" t="s">
        <v>22</v>
      </c>
    </row>
    <row r="313" spans="2:77" ht="12.75" x14ac:dyDescent="0.25">
      <c r="B313" s="207" t="str">
        <f>IF(T_SDLog[[#This Row],[BY2]]="UNDER REVIEW",$B$6-T_SDLog[[#This Row],[27]],"---")</f>
        <v>---</v>
      </c>
      <c r="C313" s="88" t="s">
        <v>556</v>
      </c>
      <c r="D313" s="88" t="s">
        <v>245</v>
      </c>
      <c r="E313" s="88" t="s">
        <v>246</v>
      </c>
      <c r="F313" s="22" t="s">
        <v>555</v>
      </c>
      <c r="G313" s="94" t="s">
        <v>247</v>
      </c>
      <c r="H313" s="94" t="s">
        <v>247</v>
      </c>
      <c r="I313" s="213" t="s">
        <v>189</v>
      </c>
      <c r="J313" s="98" t="s">
        <v>163</v>
      </c>
      <c r="K313" s="88" t="s">
        <v>168</v>
      </c>
      <c r="L313" s="143" t="s">
        <v>255</v>
      </c>
      <c r="M313" s="22" t="s">
        <v>557</v>
      </c>
      <c r="N313" s="100" t="s">
        <v>556</v>
      </c>
      <c r="O313" s="88" t="s">
        <v>22</v>
      </c>
      <c r="P313" s="87" t="str">
        <f>CONCATENATE(T_SDLog[[#This Row],[PGN]],"-",T_SDLog[[#This Row],[CN]],"-",T_SDLog[[#This Row],[DIC]],"-",T_SDLog[[#This Row],[LR]],"-",T_SDLog[[#This Row],[SSA]],"-",T_SDLog[[#This Row],[SQN]])</f>
        <v>MTC-23A25-C000-0000-0000-00018</v>
      </c>
      <c r="Q313" s="219" t="s">
        <v>785</v>
      </c>
      <c r="R313" s="227"/>
      <c r="S313" s="224"/>
      <c r="T31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14</v>
      </c>
      <c r="U31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1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13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45860</v>
      </c>
      <c r="X313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SDS-23A25-C000-0005-00</v>
      </c>
      <c r="Y313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13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13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13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13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13" s="22" t="s">
        <v>791</v>
      </c>
      <c r="AE313" s="97">
        <v>45860</v>
      </c>
      <c r="AF313" s="88"/>
      <c r="AG313" s="22" t="s">
        <v>22</v>
      </c>
      <c r="AH313" s="89"/>
      <c r="AI313" s="22" t="s">
        <v>22</v>
      </c>
      <c r="AJ313" s="229"/>
      <c r="AK313" s="224"/>
      <c r="AL313" s="229"/>
      <c r="AM313" s="22" t="s">
        <v>22</v>
      </c>
      <c r="AN313" s="89"/>
      <c r="AO313" s="22" t="s">
        <v>22</v>
      </c>
      <c r="AP313" s="207"/>
      <c r="AQ313" s="208"/>
      <c r="AR313" s="207"/>
      <c r="AS313" s="22" t="s">
        <v>22</v>
      </c>
      <c r="AT313" s="89"/>
      <c r="AU313" s="22" t="s">
        <v>22</v>
      </c>
      <c r="AV313" s="207"/>
      <c r="AW313" s="208"/>
      <c r="AX313" s="207"/>
      <c r="AY313" s="22" t="s">
        <v>22</v>
      </c>
      <c r="AZ313" s="89"/>
      <c r="BA313" s="22" t="s">
        <v>22</v>
      </c>
      <c r="BB313" s="207"/>
      <c r="BC313" s="208"/>
      <c r="BD313" s="207"/>
      <c r="BE313" s="22" t="s">
        <v>22</v>
      </c>
      <c r="BF313" s="89"/>
      <c r="BG313" s="22" t="s">
        <v>22</v>
      </c>
      <c r="BH313" s="207"/>
      <c r="BI313" s="208"/>
      <c r="BJ313" s="207"/>
      <c r="BK313" s="22" t="s">
        <v>22</v>
      </c>
      <c r="BL313" s="89"/>
      <c r="BM313" s="22" t="s">
        <v>22</v>
      </c>
      <c r="BN313" s="207"/>
      <c r="BO313" s="208"/>
      <c r="BP313" s="207"/>
      <c r="BQ313" s="22" t="s">
        <v>22</v>
      </c>
      <c r="BR313" s="89"/>
      <c r="BS313" s="22" t="s">
        <v>22</v>
      </c>
      <c r="BT313" s="207"/>
      <c r="BU313" s="208"/>
      <c r="BV313" s="207"/>
      <c r="BW313" s="22" t="s">
        <v>22</v>
      </c>
      <c r="BX313" s="89"/>
      <c r="BY313" s="22" t="s">
        <v>22</v>
      </c>
    </row>
    <row r="314" spans="2:77" ht="12.75" x14ac:dyDescent="0.25">
      <c r="B314" s="207" t="str">
        <f>IF(T_SDLog[[#This Row],[BY2]]="UNDER REVIEW",$B$6-T_SDLog[[#This Row],[27]],"---")</f>
        <v>---</v>
      </c>
      <c r="C314" s="88" t="s">
        <v>556</v>
      </c>
      <c r="D314" s="88" t="s">
        <v>245</v>
      </c>
      <c r="E314" s="88" t="s">
        <v>246</v>
      </c>
      <c r="F314" s="22" t="s">
        <v>555</v>
      </c>
      <c r="G314" s="94" t="s">
        <v>247</v>
      </c>
      <c r="H314" s="94" t="s">
        <v>247</v>
      </c>
      <c r="I314" s="213" t="s">
        <v>190</v>
      </c>
      <c r="J314" s="98" t="s">
        <v>163</v>
      </c>
      <c r="K314" s="88" t="s">
        <v>168</v>
      </c>
      <c r="L314" s="143" t="s">
        <v>255</v>
      </c>
      <c r="M314" s="22" t="s">
        <v>557</v>
      </c>
      <c r="N314" s="100" t="s">
        <v>556</v>
      </c>
      <c r="O314" s="88" t="s">
        <v>22</v>
      </c>
      <c r="P314" s="87" t="str">
        <f>CONCATENATE(T_SDLog[[#This Row],[PGN]],"-",T_SDLog[[#This Row],[CN]],"-",T_SDLog[[#This Row],[DIC]],"-",T_SDLog[[#This Row],[LR]],"-",T_SDLog[[#This Row],[SSA]],"-",T_SDLog[[#This Row],[SQN]])</f>
        <v>MTC-23A25-C000-0000-0000-00019</v>
      </c>
      <c r="Q314" s="219" t="s">
        <v>786</v>
      </c>
      <c r="R314" s="227"/>
      <c r="S314" s="224"/>
      <c r="T31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14</v>
      </c>
      <c r="U31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1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14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45860</v>
      </c>
      <c r="X314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SDS-23A25-C000-0005-00</v>
      </c>
      <c r="Y314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14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14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14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14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14" s="22" t="s">
        <v>791</v>
      </c>
      <c r="AE314" s="97">
        <v>45860</v>
      </c>
      <c r="AF314" s="88"/>
      <c r="AG314" s="22" t="s">
        <v>22</v>
      </c>
      <c r="AH314" s="89"/>
      <c r="AI314" s="22" t="s">
        <v>22</v>
      </c>
      <c r="AJ314" s="229"/>
      <c r="AK314" s="224"/>
      <c r="AL314" s="229"/>
      <c r="AM314" s="22" t="s">
        <v>22</v>
      </c>
      <c r="AN314" s="89"/>
      <c r="AO314" s="22" t="s">
        <v>22</v>
      </c>
      <c r="AP314" s="207"/>
      <c r="AQ314" s="208"/>
      <c r="AR314" s="207"/>
      <c r="AS314" s="22" t="s">
        <v>22</v>
      </c>
      <c r="AT314" s="89"/>
      <c r="AU314" s="22" t="s">
        <v>22</v>
      </c>
      <c r="AV314" s="207"/>
      <c r="AW314" s="208"/>
      <c r="AX314" s="207"/>
      <c r="AY314" s="22" t="s">
        <v>22</v>
      </c>
      <c r="AZ314" s="89"/>
      <c r="BA314" s="22" t="s">
        <v>22</v>
      </c>
      <c r="BB314" s="207"/>
      <c r="BC314" s="208"/>
      <c r="BD314" s="207"/>
      <c r="BE314" s="22" t="s">
        <v>22</v>
      </c>
      <c r="BF314" s="89"/>
      <c r="BG314" s="22" t="s">
        <v>22</v>
      </c>
      <c r="BH314" s="207"/>
      <c r="BI314" s="208"/>
      <c r="BJ314" s="207"/>
      <c r="BK314" s="22" t="s">
        <v>22</v>
      </c>
      <c r="BL314" s="89"/>
      <c r="BM314" s="22" t="s">
        <v>22</v>
      </c>
      <c r="BN314" s="207"/>
      <c r="BO314" s="208"/>
      <c r="BP314" s="207"/>
      <c r="BQ314" s="22" t="s">
        <v>22</v>
      </c>
      <c r="BR314" s="89"/>
      <c r="BS314" s="22" t="s">
        <v>22</v>
      </c>
      <c r="BT314" s="207"/>
      <c r="BU314" s="208"/>
      <c r="BV314" s="207"/>
      <c r="BW314" s="22" t="s">
        <v>22</v>
      </c>
      <c r="BX314" s="89"/>
      <c r="BY314" s="22" t="s">
        <v>22</v>
      </c>
    </row>
    <row r="315" spans="2:77" ht="12.75" x14ac:dyDescent="0.25">
      <c r="B315" s="207" t="str">
        <f>IF(T_SDLog[[#This Row],[BY2]]="UNDER REVIEW",$B$6-T_SDLog[[#This Row],[27]],"---")</f>
        <v>---</v>
      </c>
      <c r="C315" s="88" t="s">
        <v>556</v>
      </c>
      <c r="D315" s="88" t="s">
        <v>245</v>
      </c>
      <c r="E315" s="88" t="s">
        <v>246</v>
      </c>
      <c r="F315" s="22" t="s">
        <v>555</v>
      </c>
      <c r="G315" s="94" t="s">
        <v>247</v>
      </c>
      <c r="H315" s="94" t="s">
        <v>247</v>
      </c>
      <c r="I315" s="213" t="s">
        <v>191</v>
      </c>
      <c r="J315" s="98" t="s">
        <v>163</v>
      </c>
      <c r="K315" s="88" t="s">
        <v>168</v>
      </c>
      <c r="L315" s="143" t="s">
        <v>255</v>
      </c>
      <c r="M315" s="22" t="s">
        <v>557</v>
      </c>
      <c r="N315" s="100" t="s">
        <v>556</v>
      </c>
      <c r="O315" s="88" t="s">
        <v>22</v>
      </c>
      <c r="P315" s="87" t="str">
        <f>CONCATENATE(T_SDLog[[#This Row],[PGN]],"-",T_SDLog[[#This Row],[CN]],"-",T_SDLog[[#This Row],[DIC]],"-",T_SDLog[[#This Row],[LR]],"-",T_SDLog[[#This Row],[SSA]],"-",T_SDLog[[#This Row],[SQN]])</f>
        <v>MTC-23A25-C000-0000-0000-00020</v>
      </c>
      <c r="Q315" s="219" t="s">
        <v>787</v>
      </c>
      <c r="R315" s="227"/>
      <c r="S315" s="224"/>
      <c r="T31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14</v>
      </c>
      <c r="U31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1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15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45860</v>
      </c>
      <c r="X315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SDS-23A25-C000-0005-00</v>
      </c>
      <c r="Y315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15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15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15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15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15" s="22" t="s">
        <v>791</v>
      </c>
      <c r="AE315" s="97">
        <v>45860</v>
      </c>
      <c r="AF315" s="88"/>
      <c r="AG315" s="22" t="s">
        <v>22</v>
      </c>
      <c r="AH315" s="89"/>
      <c r="AI315" s="22" t="s">
        <v>22</v>
      </c>
      <c r="AJ315" s="229"/>
      <c r="AK315" s="224"/>
      <c r="AL315" s="229"/>
      <c r="AM315" s="22" t="s">
        <v>22</v>
      </c>
      <c r="AN315" s="89"/>
      <c r="AO315" s="22" t="s">
        <v>22</v>
      </c>
      <c r="AP315" s="207"/>
      <c r="AQ315" s="208"/>
      <c r="AR315" s="207"/>
      <c r="AS315" s="22" t="s">
        <v>22</v>
      </c>
      <c r="AT315" s="89"/>
      <c r="AU315" s="22" t="s">
        <v>22</v>
      </c>
      <c r="AV315" s="207"/>
      <c r="AW315" s="208"/>
      <c r="AX315" s="207"/>
      <c r="AY315" s="22" t="s">
        <v>22</v>
      </c>
      <c r="AZ315" s="89"/>
      <c r="BA315" s="22" t="s">
        <v>22</v>
      </c>
      <c r="BB315" s="207"/>
      <c r="BC315" s="208"/>
      <c r="BD315" s="207"/>
      <c r="BE315" s="22" t="s">
        <v>22</v>
      </c>
      <c r="BF315" s="89"/>
      <c r="BG315" s="22" t="s">
        <v>22</v>
      </c>
      <c r="BH315" s="207"/>
      <c r="BI315" s="208"/>
      <c r="BJ315" s="207"/>
      <c r="BK315" s="22" t="s">
        <v>22</v>
      </c>
      <c r="BL315" s="89"/>
      <c r="BM315" s="22" t="s">
        <v>22</v>
      </c>
      <c r="BN315" s="207"/>
      <c r="BO315" s="208"/>
      <c r="BP315" s="207"/>
      <c r="BQ315" s="22" t="s">
        <v>22</v>
      </c>
      <c r="BR315" s="89"/>
      <c r="BS315" s="22" t="s">
        <v>22</v>
      </c>
      <c r="BT315" s="207"/>
      <c r="BU315" s="208"/>
      <c r="BV315" s="207"/>
      <c r="BW315" s="22" t="s">
        <v>22</v>
      </c>
      <c r="BX315" s="89"/>
      <c r="BY315" s="22" t="s">
        <v>22</v>
      </c>
    </row>
    <row r="316" spans="2:77" ht="12.75" x14ac:dyDescent="0.25">
      <c r="B316" s="207" t="str">
        <f>IF(T_SDLog[[#This Row],[BY2]]="UNDER REVIEW",$B$6-T_SDLog[[#This Row],[27]],"---")</f>
        <v>---</v>
      </c>
      <c r="C316" s="88" t="s">
        <v>556</v>
      </c>
      <c r="D316" s="88" t="s">
        <v>245</v>
      </c>
      <c r="E316" s="88" t="s">
        <v>246</v>
      </c>
      <c r="F316" s="22" t="s">
        <v>555</v>
      </c>
      <c r="G316" s="94" t="s">
        <v>247</v>
      </c>
      <c r="H316" s="94" t="s">
        <v>247</v>
      </c>
      <c r="I316" s="213" t="s">
        <v>192</v>
      </c>
      <c r="J316" s="98" t="s">
        <v>163</v>
      </c>
      <c r="K316" s="88" t="s">
        <v>168</v>
      </c>
      <c r="L316" s="143" t="s">
        <v>255</v>
      </c>
      <c r="M316" s="22" t="s">
        <v>557</v>
      </c>
      <c r="N316" s="100" t="s">
        <v>556</v>
      </c>
      <c r="O316" s="88" t="s">
        <v>22</v>
      </c>
      <c r="P316" s="87" t="str">
        <f>CONCATENATE(T_SDLog[[#This Row],[PGN]],"-",T_SDLog[[#This Row],[CN]],"-",T_SDLog[[#This Row],[DIC]],"-",T_SDLog[[#This Row],[LR]],"-",T_SDLog[[#This Row],[SSA]],"-",T_SDLog[[#This Row],[SQN]])</f>
        <v>MTC-23A25-C000-0000-0000-00021</v>
      </c>
      <c r="Q316" s="219" t="s">
        <v>788</v>
      </c>
      <c r="R316" s="227"/>
      <c r="S316" s="224"/>
      <c r="T31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14</v>
      </c>
      <c r="U31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1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16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45860</v>
      </c>
      <c r="X316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SDS-23A25-C000-0005-00</v>
      </c>
      <c r="Y316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16" s="215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16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16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16" s="229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16" s="22" t="s">
        <v>791</v>
      </c>
      <c r="AE316" s="97">
        <v>45860</v>
      </c>
      <c r="AF316" s="88"/>
      <c r="AG316" s="22" t="s">
        <v>22</v>
      </c>
      <c r="AH316" s="89"/>
      <c r="AI316" s="22" t="s">
        <v>22</v>
      </c>
      <c r="AJ316" s="229"/>
      <c r="AK316" s="224"/>
      <c r="AL316" s="229"/>
      <c r="AM316" s="22" t="s">
        <v>22</v>
      </c>
      <c r="AN316" s="89"/>
      <c r="AO316" s="22" t="s">
        <v>22</v>
      </c>
      <c r="AP316" s="207"/>
      <c r="AQ316" s="208"/>
      <c r="AR316" s="207"/>
      <c r="AS316" s="22" t="s">
        <v>22</v>
      </c>
      <c r="AT316" s="89"/>
      <c r="AU316" s="22" t="s">
        <v>22</v>
      </c>
      <c r="AV316" s="207"/>
      <c r="AW316" s="208"/>
      <c r="AX316" s="207"/>
      <c r="AY316" s="22" t="s">
        <v>22</v>
      </c>
      <c r="AZ316" s="89"/>
      <c r="BA316" s="22" t="s">
        <v>22</v>
      </c>
      <c r="BB316" s="207"/>
      <c r="BC316" s="208"/>
      <c r="BD316" s="207"/>
      <c r="BE316" s="22" t="s">
        <v>22</v>
      </c>
      <c r="BF316" s="89"/>
      <c r="BG316" s="22" t="s">
        <v>22</v>
      </c>
      <c r="BH316" s="207"/>
      <c r="BI316" s="208"/>
      <c r="BJ316" s="207"/>
      <c r="BK316" s="22" t="s">
        <v>22</v>
      </c>
      <c r="BL316" s="89"/>
      <c r="BM316" s="22" t="s">
        <v>22</v>
      </c>
      <c r="BN316" s="207"/>
      <c r="BO316" s="208"/>
      <c r="BP316" s="207"/>
      <c r="BQ316" s="22" t="s">
        <v>22</v>
      </c>
      <c r="BR316" s="89"/>
      <c r="BS316" s="22" t="s">
        <v>22</v>
      </c>
      <c r="BT316" s="207"/>
      <c r="BU316" s="208"/>
      <c r="BV316" s="207"/>
      <c r="BW316" s="22" t="s">
        <v>22</v>
      </c>
      <c r="BX316" s="89"/>
      <c r="BY316" s="22" t="s">
        <v>22</v>
      </c>
    </row>
    <row r="317" spans="2:77" ht="12.75" x14ac:dyDescent="0.25">
      <c r="B317" s="207" t="str">
        <f>IF(T_SDLog[[#This Row],[BY2]]="UNDER REVIEW",$B$6-T_SDLog[[#This Row],[27]],"---")</f>
        <v>---</v>
      </c>
      <c r="C317" s="88" t="s">
        <v>650</v>
      </c>
      <c r="D317" s="88" t="s">
        <v>245</v>
      </c>
      <c r="E317" s="88" t="s">
        <v>246</v>
      </c>
      <c r="F317" s="88" t="s">
        <v>160</v>
      </c>
      <c r="G317" s="88" t="s">
        <v>702</v>
      </c>
      <c r="H317" s="88">
        <v>1399</v>
      </c>
      <c r="I317" s="213" t="s">
        <v>172</v>
      </c>
      <c r="J317" s="88" t="s">
        <v>163</v>
      </c>
      <c r="K317" s="88" t="s">
        <v>168</v>
      </c>
      <c r="L317" s="142" t="s">
        <v>249</v>
      </c>
      <c r="M317" s="88" t="s">
        <v>234</v>
      </c>
      <c r="N317" s="88" t="s">
        <v>153</v>
      </c>
      <c r="O317" s="88" t="s">
        <v>257</v>
      </c>
      <c r="P317" s="206" t="s">
        <v>258</v>
      </c>
      <c r="Q317" s="205" t="s">
        <v>562</v>
      </c>
      <c r="R317" s="227"/>
      <c r="S317" s="89"/>
      <c r="T317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77</v>
      </c>
      <c r="U317" s="90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56</v>
      </c>
      <c r="V31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17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45729</v>
      </c>
      <c r="X317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SDS-23A25-Y100-0001-00</v>
      </c>
      <c r="Y317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317" s="215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45806</v>
      </c>
      <c r="AA317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SDS-23A25-Y100-0001-00</v>
      </c>
      <c r="AB317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3</v>
      </c>
      <c r="AC317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317" s="22" t="s">
        <v>636</v>
      </c>
      <c r="AE317" s="89">
        <v>45729</v>
      </c>
      <c r="AF317" s="22" t="s">
        <v>636</v>
      </c>
      <c r="AG317" s="22" t="s">
        <v>700</v>
      </c>
      <c r="AH317" s="89">
        <v>45806</v>
      </c>
      <c r="AI317" s="22" t="s">
        <v>700</v>
      </c>
      <c r="AJ317" s="207"/>
      <c r="AK317" s="208"/>
      <c r="AL317" s="207"/>
      <c r="AM317" s="22" t="s">
        <v>22</v>
      </c>
      <c r="AN317" s="89"/>
      <c r="AO317" s="22" t="s">
        <v>22</v>
      </c>
      <c r="AP317" s="207"/>
      <c r="AQ317" s="208"/>
      <c r="AR317" s="207"/>
      <c r="AS317" s="22" t="s">
        <v>22</v>
      </c>
      <c r="AT317" s="89"/>
      <c r="AU317" s="22" t="s">
        <v>22</v>
      </c>
      <c r="AV317" s="207"/>
      <c r="AW317" s="208"/>
      <c r="AX317" s="207"/>
      <c r="AY317" s="22" t="s">
        <v>22</v>
      </c>
      <c r="AZ317" s="89"/>
      <c r="BA317" s="22" t="s">
        <v>22</v>
      </c>
      <c r="BB317" s="207"/>
      <c r="BC317" s="208"/>
      <c r="BD317" s="207"/>
      <c r="BE317" s="22" t="s">
        <v>22</v>
      </c>
      <c r="BF317" s="89"/>
      <c r="BG317" s="22" t="s">
        <v>22</v>
      </c>
      <c r="BH317" s="207"/>
      <c r="BI317" s="208"/>
      <c r="BJ317" s="207"/>
      <c r="BK317" s="22" t="s">
        <v>22</v>
      </c>
      <c r="BL317" s="89"/>
      <c r="BM317" s="22" t="s">
        <v>22</v>
      </c>
      <c r="BN317" s="207"/>
      <c r="BO317" s="208"/>
      <c r="BP317" s="207"/>
      <c r="BQ317" s="22" t="s">
        <v>22</v>
      </c>
      <c r="BR317" s="89"/>
      <c r="BS317" s="22" t="s">
        <v>22</v>
      </c>
      <c r="BT317" s="207"/>
      <c r="BU317" s="208"/>
      <c r="BV317" s="207"/>
      <c r="BW317" s="22" t="s">
        <v>22</v>
      </c>
      <c r="BX317" s="89"/>
      <c r="BY317" s="22" t="s">
        <v>22</v>
      </c>
    </row>
    <row r="318" spans="2:77" ht="12.75" x14ac:dyDescent="0.25">
      <c r="B318" s="207" t="str">
        <f>IF(T_SDLog[[#This Row],[BY2]]="UNDER REVIEW",$B$6-T_SDLog[[#This Row],[27]],"---")</f>
        <v>---</v>
      </c>
      <c r="C318" s="88" t="s">
        <v>650</v>
      </c>
      <c r="D318" s="88" t="s">
        <v>245</v>
      </c>
      <c r="E318" s="88" t="s">
        <v>246</v>
      </c>
      <c r="F318" s="88" t="s">
        <v>160</v>
      </c>
      <c r="G318" s="88" t="s">
        <v>702</v>
      </c>
      <c r="H318" s="88">
        <v>1399</v>
      </c>
      <c r="I318" s="213" t="s">
        <v>173</v>
      </c>
      <c r="J318" s="88" t="s">
        <v>163</v>
      </c>
      <c r="K318" s="88" t="s">
        <v>168</v>
      </c>
      <c r="L318" s="142" t="s">
        <v>249</v>
      </c>
      <c r="M318" s="88" t="s">
        <v>234</v>
      </c>
      <c r="N318" s="88" t="s">
        <v>153</v>
      </c>
      <c r="O318" s="88" t="s">
        <v>259</v>
      </c>
      <c r="P318" s="206" t="s">
        <v>260</v>
      </c>
      <c r="Q318" s="205" t="s">
        <v>563</v>
      </c>
      <c r="R318" s="227"/>
      <c r="S318" s="89"/>
      <c r="T318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77</v>
      </c>
      <c r="U318" s="90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56</v>
      </c>
      <c r="V31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18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45729</v>
      </c>
      <c r="X318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SDS-23A25-Y100-0001-00</v>
      </c>
      <c r="Y318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318" s="215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45806</v>
      </c>
      <c r="AA318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SDS-23A25-Y100-0001-00</v>
      </c>
      <c r="AB318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3</v>
      </c>
      <c r="AC318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318" s="22" t="s">
        <v>636</v>
      </c>
      <c r="AE318" s="89">
        <v>45729</v>
      </c>
      <c r="AF318" s="22" t="s">
        <v>636</v>
      </c>
      <c r="AG318" s="22" t="s">
        <v>700</v>
      </c>
      <c r="AH318" s="89">
        <v>45806</v>
      </c>
      <c r="AI318" s="22" t="s">
        <v>700</v>
      </c>
      <c r="AJ318" s="207"/>
      <c r="AK318" s="208"/>
      <c r="AL318" s="207"/>
      <c r="AM318" s="22" t="s">
        <v>22</v>
      </c>
      <c r="AN318" s="89"/>
      <c r="AO318" s="22" t="s">
        <v>22</v>
      </c>
      <c r="AP318" s="207"/>
      <c r="AQ318" s="208"/>
      <c r="AR318" s="207"/>
      <c r="AS318" s="22" t="s">
        <v>22</v>
      </c>
      <c r="AT318" s="89"/>
      <c r="AU318" s="22" t="s">
        <v>22</v>
      </c>
      <c r="AV318" s="207"/>
      <c r="AW318" s="208"/>
      <c r="AX318" s="207"/>
      <c r="AY318" s="22" t="s">
        <v>22</v>
      </c>
      <c r="AZ318" s="89"/>
      <c r="BA318" s="22" t="s">
        <v>22</v>
      </c>
      <c r="BB318" s="207"/>
      <c r="BC318" s="208"/>
      <c r="BD318" s="207"/>
      <c r="BE318" s="22" t="s">
        <v>22</v>
      </c>
      <c r="BF318" s="89"/>
      <c r="BG318" s="22" t="s">
        <v>22</v>
      </c>
      <c r="BH318" s="207"/>
      <c r="BI318" s="208"/>
      <c r="BJ318" s="207"/>
      <c r="BK318" s="22" t="s">
        <v>22</v>
      </c>
      <c r="BL318" s="89"/>
      <c r="BM318" s="22" t="s">
        <v>22</v>
      </c>
      <c r="BN318" s="207"/>
      <c r="BO318" s="208"/>
      <c r="BP318" s="207"/>
      <c r="BQ318" s="22" t="s">
        <v>22</v>
      </c>
      <c r="BR318" s="89"/>
      <c r="BS318" s="22" t="s">
        <v>22</v>
      </c>
      <c r="BT318" s="207"/>
      <c r="BU318" s="208"/>
      <c r="BV318" s="207"/>
      <c r="BW318" s="22" t="s">
        <v>22</v>
      </c>
      <c r="BX318" s="89"/>
      <c r="BY318" s="22" t="s">
        <v>22</v>
      </c>
    </row>
    <row r="319" spans="2:77" ht="12.75" x14ac:dyDescent="0.25">
      <c r="B319" s="207" t="str">
        <f>IF(T_SDLog[[#This Row],[BY2]]="UNDER REVIEW",$B$6-T_SDLog[[#This Row],[27]],"---")</f>
        <v>---</v>
      </c>
      <c r="C319" s="88" t="s">
        <v>650</v>
      </c>
      <c r="D319" s="88" t="s">
        <v>245</v>
      </c>
      <c r="E319" s="88" t="s">
        <v>246</v>
      </c>
      <c r="F319" s="88" t="s">
        <v>160</v>
      </c>
      <c r="G319" s="88" t="s">
        <v>702</v>
      </c>
      <c r="H319" s="88">
        <v>1399</v>
      </c>
      <c r="I319" s="213" t="s">
        <v>174</v>
      </c>
      <c r="J319" s="88" t="s">
        <v>163</v>
      </c>
      <c r="K319" s="88" t="s">
        <v>168</v>
      </c>
      <c r="L319" s="142" t="s">
        <v>249</v>
      </c>
      <c r="M319" s="88" t="s">
        <v>234</v>
      </c>
      <c r="N319" s="88" t="s">
        <v>153</v>
      </c>
      <c r="O319" s="88" t="s">
        <v>261</v>
      </c>
      <c r="P319" s="206" t="s">
        <v>262</v>
      </c>
      <c r="Q319" s="205" t="s">
        <v>564</v>
      </c>
      <c r="R319" s="227"/>
      <c r="S319" s="89"/>
      <c r="T319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77</v>
      </c>
      <c r="U319" s="90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56</v>
      </c>
      <c r="V31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19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45729</v>
      </c>
      <c r="X319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SDS-23A25-Y100-0001-00</v>
      </c>
      <c r="Y319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319" s="215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45806</v>
      </c>
      <c r="AA319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SDS-23A25-Y100-0001-00</v>
      </c>
      <c r="AB319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3</v>
      </c>
      <c r="AC319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319" s="22" t="s">
        <v>636</v>
      </c>
      <c r="AE319" s="89">
        <v>45729</v>
      </c>
      <c r="AF319" s="22" t="s">
        <v>636</v>
      </c>
      <c r="AG319" s="22" t="s">
        <v>700</v>
      </c>
      <c r="AH319" s="89">
        <v>45806</v>
      </c>
      <c r="AI319" s="22" t="s">
        <v>700</v>
      </c>
      <c r="AJ319" s="207"/>
      <c r="AK319" s="208"/>
      <c r="AL319" s="207"/>
      <c r="AM319" s="22" t="s">
        <v>22</v>
      </c>
      <c r="AN319" s="89"/>
      <c r="AO319" s="22" t="s">
        <v>22</v>
      </c>
      <c r="AP319" s="207"/>
      <c r="AQ319" s="208"/>
      <c r="AR319" s="207"/>
      <c r="AS319" s="22" t="s">
        <v>22</v>
      </c>
      <c r="AT319" s="89"/>
      <c r="AU319" s="22" t="s">
        <v>22</v>
      </c>
      <c r="AV319" s="207"/>
      <c r="AW319" s="208"/>
      <c r="AX319" s="207"/>
      <c r="AY319" s="22" t="s">
        <v>22</v>
      </c>
      <c r="AZ319" s="89"/>
      <c r="BA319" s="22" t="s">
        <v>22</v>
      </c>
      <c r="BB319" s="207"/>
      <c r="BC319" s="208"/>
      <c r="BD319" s="207"/>
      <c r="BE319" s="22" t="s">
        <v>22</v>
      </c>
      <c r="BF319" s="89"/>
      <c r="BG319" s="22" t="s">
        <v>22</v>
      </c>
      <c r="BH319" s="207"/>
      <c r="BI319" s="208"/>
      <c r="BJ319" s="207"/>
      <c r="BK319" s="22" t="s">
        <v>22</v>
      </c>
      <c r="BL319" s="89"/>
      <c r="BM319" s="22" t="s">
        <v>22</v>
      </c>
      <c r="BN319" s="207"/>
      <c r="BO319" s="208"/>
      <c r="BP319" s="207"/>
      <c r="BQ319" s="22" t="s">
        <v>22</v>
      </c>
      <c r="BR319" s="89"/>
      <c r="BS319" s="22" t="s">
        <v>22</v>
      </c>
      <c r="BT319" s="207"/>
      <c r="BU319" s="208"/>
      <c r="BV319" s="207"/>
      <c r="BW319" s="22" t="s">
        <v>22</v>
      </c>
      <c r="BX319" s="89"/>
      <c r="BY319" s="22" t="s">
        <v>22</v>
      </c>
    </row>
    <row r="320" spans="2:77" ht="12.75" x14ac:dyDescent="0.25">
      <c r="B320" s="207" t="str">
        <f>IF(T_SDLog[[#This Row],[BY2]]="UNDER REVIEW",$B$6-T_SDLog[[#This Row],[27]],"---")</f>
        <v>---</v>
      </c>
      <c r="C320" s="88" t="s">
        <v>650</v>
      </c>
      <c r="D320" s="88" t="s">
        <v>245</v>
      </c>
      <c r="E320" s="88" t="s">
        <v>246</v>
      </c>
      <c r="F320" s="88" t="s">
        <v>160</v>
      </c>
      <c r="G320" s="88" t="s">
        <v>702</v>
      </c>
      <c r="H320" s="88">
        <v>1399</v>
      </c>
      <c r="I320" s="213" t="s">
        <v>175</v>
      </c>
      <c r="J320" s="88" t="s">
        <v>163</v>
      </c>
      <c r="K320" s="88" t="s">
        <v>168</v>
      </c>
      <c r="L320" s="142" t="s">
        <v>249</v>
      </c>
      <c r="M320" s="88" t="s">
        <v>234</v>
      </c>
      <c r="N320" s="88" t="s">
        <v>153</v>
      </c>
      <c r="O320" s="88" t="s">
        <v>263</v>
      </c>
      <c r="P320" s="206" t="s">
        <v>264</v>
      </c>
      <c r="Q320" s="205" t="s">
        <v>565</v>
      </c>
      <c r="R320" s="227"/>
      <c r="S320" s="89"/>
      <c r="T320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77</v>
      </c>
      <c r="U320" s="90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56</v>
      </c>
      <c r="V32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20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45729</v>
      </c>
      <c r="X320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SDS-23A25-Y100-0001-00</v>
      </c>
      <c r="Y320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320" s="215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45806</v>
      </c>
      <c r="AA320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SDS-23A25-Y100-0001-00</v>
      </c>
      <c r="AB320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3</v>
      </c>
      <c r="AC320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320" s="22" t="s">
        <v>636</v>
      </c>
      <c r="AE320" s="89">
        <v>45729</v>
      </c>
      <c r="AF320" s="22" t="s">
        <v>636</v>
      </c>
      <c r="AG320" s="22" t="s">
        <v>700</v>
      </c>
      <c r="AH320" s="89">
        <v>45806</v>
      </c>
      <c r="AI320" s="22" t="s">
        <v>700</v>
      </c>
      <c r="AJ320" s="207"/>
      <c r="AK320" s="208"/>
      <c r="AL320" s="207"/>
      <c r="AM320" s="22" t="s">
        <v>22</v>
      </c>
      <c r="AN320" s="89"/>
      <c r="AO320" s="22" t="s">
        <v>22</v>
      </c>
      <c r="AP320" s="207"/>
      <c r="AQ320" s="208"/>
      <c r="AR320" s="207"/>
      <c r="AS320" s="22" t="s">
        <v>22</v>
      </c>
      <c r="AT320" s="89"/>
      <c r="AU320" s="22" t="s">
        <v>22</v>
      </c>
      <c r="AV320" s="207"/>
      <c r="AW320" s="208"/>
      <c r="AX320" s="207"/>
      <c r="AY320" s="22" t="s">
        <v>22</v>
      </c>
      <c r="AZ320" s="89"/>
      <c r="BA320" s="22" t="s">
        <v>22</v>
      </c>
      <c r="BB320" s="207"/>
      <c r="BC320" s="208"/>
      <c r="BD320" s="207"/>
      <c r="BE320" s="22" t="s">
        <v>22</v>
      </c>
      <c r="BF320" s="89"/>
      <c r="BG320" s="22" t="s">
        <v>22</v>
      </c>
      <c r="BH320" s="207"/>
      <c r="BI320" s="208"/>
      <c r="BJ320" s="207"/>
      <c r="BK320" s="22" t="s">
        <v>22</v>
      </c>
      <c r="BL320" s="89"/>
      <c r="BM320" s="22" t="s">
        <v>22</v>
      </c>
      <c r="BN320" s="207"/>
      <c r="BO320" s="208"/>
      <c r="BP320" s="207"/>
      <c r="BQ320" s="22" t="s">
        <v>22</v>
      </c>
      <c r="BR320" s="89"/>
      <c r="BS320" s="22" t="s">
        <v>22</v>
      </c>
      <c r="BT320" s="207"/>
      <c r="BU320" s="208"/>
      <c r="BV320" s="207"/>
      <c r="BW320" s="22" t="s">
        <v>22</v>
      </c>
      <c r="BX320" s="89"/>
      <c r="BY320" s="22" t="s">
        <v>22</v>
      </c>
    </row>
    <row r="321" spans="2:77" ht="12.75" x14ac:dyDescent="0.25">
      <c r="B321" s="207" t="str">
        <f>IF(T_SDLog[[#This Row],[BY2]]="UNDER REVIEW",$B$6-T_SDLog[[#This Row],[27]],"---")</f>
        <v>---</v>
      </c>
      <c r="C321" s="88" t="s">
        <v>650</v>
      </c>
      <c r="D321" s="88" t="s">
        <v>245</v>
      </c>
      <c r="E321" s="88" t="s">
        <v>246</v>
      </c>
      <c r="F321" s="88" t="s">
        <v>160</v>
      </c>
      <c r="G321" s="88" t="s">
        <v>702</v>
      </c>
      <c r="H321" s="88">
        <v>1399</v>
      </c>
      <c r="I321" s="213" t="s">
        <v>176</v>
      </c>
      <c r="J321" s="88" t="s">
        <v>163</v>
      </c>
      <c r="K321" s="88" t="s">
        <v>168</v>
      </c>
      <c r="L321" s="142" t="s">
        <v>249</v>
      </c>
      <c r="M321" s="88" t="s">
        <v>234</v>
      </c>
      <c r="N321" s="88" t="s">
        <v>153</v>
      </c>
      <c r="O321" s="88" t="s">
        <v>265</v>
      </c>
      <c r="P321" s="206" t="s">
        <v>266</v>
      </c>
      <c r="Q321" s="205" t="s">
        <v>566</v>
      </c>
      <c r="R321" s="227"/>
      <c r="S321" s="89"/>
      <c r="T321" s="90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77</v>
      </c>
      <c r="U321" s="90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56</v>
      </c>
      <c r="V32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21" s="215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45729</v>
      </c>
      <c r="X321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SDS-23A25-Y100-0001-00</v>
      </c>
      <c r="Y321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Code 3</v>
      </c>
      <c r="Z321" s="215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45806</v>
      </c>
      <c r="AA321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>SDS-23A25-Y100-0001-00</v>
      </c>
      <c r="AB321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Code 3</v>
      </c>
      <c r="AC321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>ENG</v>
      </c>
      <c r="AD321" s="22" t="s">
        <v>636</v>
      </c>
      <c r="AE321" s="89">
        <v>45729</v>
      </c>
      <c r="AF321" s="22" t="s">
        <v>636</v>
      </c>
      <c r="AG321" s="22" t="s">
        <v>700</v>
      </c>
      <c r="AH321" s="89">
        <v>45806</v>
      </c>
      <c r="AI321" s="22" t="s">
        <v>700</v>
      </c>
      <c r="AJ321" s="207"/>
      <c r="AK321" s="208"/>
      <c r="AL321" s="207"/>
      <c r="AM321" s="22" t="s">
        <v>22</v>
      </c>
      <c r="AN321" s="89"/>
      <c r="AO321" s="22" t="s">
        <v>22</v>
      </c>
      <c r="AP321" s="207"/>
      <c r="AQ321" s="208"/>
      <c r="AR321" s="207"/>
      <c r="AS321" s="22" t="s">
        <v>22</v>
      </c>
      <c r="AT321" s="89"/>
      <c r="AU321" s="22" t="s">
        <v>22</v>
      </c>
      <c r="AV321" s="207"/>
      <c r="AW321" s="208"/>
      <c r="AX321" s="207"/>
      <c r="AY321" s="22" t="s">
        <v>22</v>
      </c>
      <c r="AZ321" s="89"/>
      <c r="BA321" s="22" t="s">
        <v>22</v>
      </c>
      <c r="BB321" s="207"/>
      <c r="BC321" s="208"/>
      <c r="BD321" s="207"/>
      <c r="BE321" s="22" t="s">
        <v>22</v>
      </c>
      <c r="BF321" s="89"/>
      <c r="BG321" s="22" t="s">
        <v>22</v>
      </c>
      <c r="BH321" s="207"/>
      <c r="BI321" s="208"/>
      <c r="BJ321" s="207"/>
      <c r="BK321" s="22" t="s">
        <v>22</v>
      </c>
      <c r="BL321" s="89"/>
      <c r="BM321" s="22" t="s">
        <v>22</v>
      </c>
      <c r="BN321" s="207"/>
      <c r="BO321" s="208"/>
      <c r="BP321" s="207"/>
      <c r="BQ321" s="22" t="s">
        <v>22</v>
      </c>
      <c r="BR321" s="89"/>
      <c r="BS321" s="22" t="s">
        <v>22</v>
      </c>
      <c r="BT321" s="207"/>
      <c r="BU321" s="208"/>
      <c r="BV321" s="207"/>
      <c r="BW321" s="22" t="s">
        <v>22</v>
      </c>
      <c r="BX321" s="89"/>
      <c r="BY321" s="22" t="s">
        <v>22</v>
      </c>
    </row>
    <row r="322" spans="2:77" ht="12.75" x14ac:dyDescent="0.25">
      <c r="B322" s="207" t="str">
        <f>IF(T_SDLog[[#This Row],[BY2]]="UNDER REVIEW",$B$6-T_SDLog[[#This Row],[27]],"---")</f>
        <v>---</v>
      </c>
      <c r="C322" s="88" t="s">
        <v>650</v>
      </c>
      <c r="D322" s="100" t="s">
        <v>245</v>
      </c>
      <c r="E322" s="100" t="s">
        <v>246</v>
      </c>
      <c r="F322" s="100" t="s">
        <v>250</v>
      </c>
      <c r="G322" s="88" t="s">
        <v>702</v>
      </c>
      <c r="H322" s="88">
        <v>1399</v>
      </c>
      <c r="I322" s="213">
        <v>1</v>
      </c>
      <c r="J322" s="98" t="s">
        <v>163</v>
      </c>
      <c r="K322" s="100" t="s">
        <v>168</v>
      </c>
      <c r="L322" s="143" t="s">
        <v>249</v>
      </c>
      <c r="M322" s="88" t="s">
        <v>234</v>
      </c>
      <c r="N322" s="100" t="s">
        <v>237</v>
      </c>
      <c r="O322" s="88" t="s">
        <v>257</v>
      </c>
      <c r="P322" s="206" t="s">
        <v>287</v>
      </c>
      <c r="Q322" s="86" t="s">
        <v>600</v>
      </c>
      <c r="R322" s="227"/>
      <c r="S322" s="89"/>
      <c r="T32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139</v>
      </c>
      <c r="U322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118</v>
      </c>
      <c r="V32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22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45735</v>
      </c>
      <c r="X322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SDS-23A25-Y100-0002-00</v>
      </c>
      <c r="Y322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22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22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22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22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22" s="22" t="s">
        <v>635</v>
      </c>
      <c r="AE322" s="89">
        <v>45735</v>
      </c>
      <c r="AF322" s="207"/>
      <c r="AG322" s="22" t="s">
        <v>22</v>
      </c>
      <c r="AH322" s="89"/>
      <c r="AI322" s="22" t="s">
        <v>22</v>
      </c>
      <c r="AJ322" s="207"/>
      <c r="AK322" s="208"/>
      <c r="AL322" s="207"/>
      <c r="AM322" s="22" t="s">
        <v>22</v>
      </c>
      <c r="AN322" s="89"/>
      <c r="AO322" s="22" t="s">
        <v>22</v>
      </c>
      <c r="AP322" s="207"/>
      <c r="AQ322" s="208"/>
      <c r="AR322" s="207"/>
      <c r="AS322" s="22" t="s">
        <v>22</v>
      </c>
      <c r="AT322" s="89"/>
      <c r="AU322" s="22" t="s">
        <v>22</v>
      </c>
      <c r="AV322" s="207"/>
      <c r="AW322" s="208"/>
      <c r="AX322" s="207"/>
      <c r="AY322" s="22" t="s">
        <v>22</v>
      </c>
      <c r="AZ322" s="89"/>
      <c r="BA322" s="22" t="s">
        <v>22</v>
      </c>
      <c r="BB322" s="207"/>
      <c r="BC322" s="208"/>
      <c r="BD322" s="207"/>
      <c r="BE322" s="22" t="s">
        <v>22</v>
      </c>
      <c r="BF322" s="89"/>
      <c r="BG322" s="22" t="s">
        <v>22</v>
      </c>
      <c r="BH322" s="207"/>
      <c r="BI322" s="208"/>
      <c r="BJ322" s="207"/>
      <c r="BK322" s="22" t="s">
        <v>22</v>
      </c>
      <c r="BL322" s="89"/>
      <c r="BM322" s="22" t="s">
        <v>22</v>
      </c>
      <c r="BN322" s="207"/>
      <c r="BO322" s="208"/>
      <c r="BP322" s="207"/>
      <c r="BQ322" s="22" t="s">
        <v>22</v>
      </c>
      <c r="BR322" s="89"/>
      <c r="BS322" s="22" t="s">
        <v>22</v>
      </c>
      <c r="BT322" s="207"/>
      <c r="BU322" s="208"/>
      <c r="BV322" s="207"/>
      <c r="BW322" s="22" t="s">
        <v>22</v>
      </c>
      <c r="BX322" s="89"/>
      <c r="BY322" s="22" t="s">
        <v>22</v>
      </c>
    </row>
    <row r="323" spans="2:77" ht="12.75" x14ac:dyDescent="0.25">
      <c r="B323" s="207" t="str">
        <f>IF(T_SDLog[[#This Row],[BY2]]="UNDER REVIEW",$B$6-T_SDLog[[#This Row],[27]],"---")</f>
        <v>---</v>
      </c>
      <c r="C323" s="88" t="s">
        <v>650</v>
      </c>
      <c r="D323" s="100" t="s">
        <v>245</v>
      </c>
      <c r="E323" s="100" t="s">
        <v>246</v>
      </c>
      <c r="F323" s="100" t="s">
        <v>250</v>
      </c>
      <c r="G323" s="88" t="s">
        <v>702</v>
      </c>
      <c r="H323" s="88">
        <v>1399</v>
      </c>
      <c r="I323" s="213">
        <v>2</v>
      </c>
      <c r="J323" s="98" t="s">
        <v>163</v>
      </c>
      <c r="K323" s="100" t="s">
        <v>168</v>
      </c>
      <c r="L323" s="143" t="s">
        <v>249</v>
      </c>
      <c r="M323" s="88" t="s">
        <v>234</v>
      </c>
      <c r="N323" s="100" t="s">
        <v>237</v>
      </c>
      <c r="O323" s="88" t="s">
        <v>259</v>
      </c>
      <c r="P323" s="206" t="s">
        <v>288</v>
      </c>
      <c r="Q323" s="86" t="s">
        <v>601</v>
      </c>
      <c r="R323" s="227"/>
      <c r="S323" s="89"/>
      <c r="T32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139</v>
      </c>
      <c r="U323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118</v>
      </c>
      <c r="V32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23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45735</v>
      </c>
      <c r="X323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SDS-23A25-Y100-0002-00</v>
      </c>
      <c r="Y323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23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23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23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23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23" s="22" t="s">
        <v>635</v>
      </c>
      <c r="AE323" s="89">
        <v>45735</v>
      </c>
      <c r="AF323" s="207"/>
      <c r="AG323" s="22" t="s">
        <v>22</v>
      </c>
      <c r="AH323" s="89"/>
      <c r="AI323" s="22" t="s">
        <v>22</v>
      </c>
      <c r="AJ323" s="207"/>
      <c r="AK323" s="208"/>
      <c r="AL323" s="207"/>
      <c r="AM323" s="22" t="s">
        <v>22</v>
      </c>
      <c r="AN323" s="89"/>
      <c r="AO323" s="22" t="s">
        <v>22</v>
      </c>
      <c r="AP323" s="207"/>
      <c r="AQ323" s="208"/>
      <c r="AR323" s="207"/>
      <c r="AS323" s="22" t="s">
        <v>22</v>
      </c>
      <c r="AT323" s="89"/>
      <c r="AU323" s="22" t="s">
        <v>22</v>
      </c>
      <c r="AV323" s="207"/>
      <c r="AW323" s="208"/>
      <c r="AX323" s="207"/>
      <c r="AY323" s="22" t="s">
        <v>22</v>
      </c>
      <c r="AZ323" s="89"/>
      <c r="BA323" s="22" t="s">
        <v>22</v>
      </c>
      <c r="BB323" s="207"/>
      <c r="BC323" s="208"/>
      <c r="BD323" s="207"/>
      <c r="BE323" s="22" t="s">
        <v>22</v>
      </c>
      <c r="BF323" s="89"/>
      <c r="BG323" s="22" t="s">
        <v>22</v>
      </c>
      <c r="BH323" s="207"/>
      <c r="BI323" s="208"/>
      <c r="BJ323" s="207"/>
      <c r="BK323" s="22" t="s">
        <v>22</v>
      </c>
      <c r="BL323" s="89"/>
      <c r="BM323" s="22" t="s">
        <v>22</v>
      </c>
      <c r="BN323" s="207"/>
      <c r="BO323" s="208"/>
      <c r="BP323" s="207"/>
      <c r="BQ323" s="22" t="s">
        <v>22</v>
      </c>
      <c r="BR323" s="89"/>
      <c r="BS323" s="22" t="s">
        <v>22</v>
      </c>
      <c r="BT323" s="207"/>
      <c r="BU323" s="208"/>
      <c r="BV323" s="207"/>
      <c r="BW323" s="22" t="s">
        <v>22</v>
      </c>
      <c r="BX323" s="89"/>
      <c r="BY323" s="22" t="s">
        <v>22</v>
      </c>
    </row>
    <row r="324" spans="2:77" ht="12.75" x14ac:dyDescent="0.25">
      <c r="B324" s="207" t="str">
        <f>IF(T_SDLog[[#This Row],[BY2]]="UNDER REVIEW",$B$6-T_SDLog[[#This Row],[27]],"---")</f>
        <v>---</v>
      </c>
      <c r="C324" s="88" t="s">
        <v>650</v>
      </c>
      <c r="D324" s="100" t="s">
        <v>245</v>
      </c>
      <c r="E324" s="100" t="s">
        <v>246</v>
      </c>
      <c r="F324" s="100" t="s">
        <v>250</v>
      </c>
      <c r="G324" s="88" t="s">
        <v>702</v>
      </c>
      <c r="H324" s="88">
        <v>1399</v>
      </c>
      <c r="I324" s="213">
        <v>3</v>
      </c>
      <c r="J324" s="98" t="s">
        <v>163</v>
      </c>
      <c r="K324" s="100" t="s">
        <v>168</v>
      </c>
      <c r="L324" s="143" t="s">
        <v>249</v>
      </c>
      <c r="M324" s="88" t="s">
        <v>234</v>
      </c>
      <c r="N324" s="100" t="s">
        <v>237</v>
      </c>
      <c r="O324" s="88" t="s">
        <v>261</v>
      </c>
      <c r="P324" s="206" t="s">
        <v>289</v>
      </c>
      <c r="Q324" s="86" t="s">
        <v>602</v>
      </c>
      <c r="R324" s="227"/>
      <c r="S324" s="89"/>
      <c r="T32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139</v>
      </c>
      <c r="U324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118</v>
      </c>
      <c r="V32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24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45735</v>
      </c>
      <c r="X324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SDS-23A25-Y100-0002-00</v>
      </c>
      <c r="Y324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24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24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24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24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24" s="22" t="s">
        <v>635</v>
      </c>
      <c r="AE324" s="89">
        <v>45735</v>
      </c>
      <c r="AF324" s="207"/>
      <c r="AG324" s="22" t="s">
        <v>22</v>
      </c>
      <c r="AH324" s="89"/>
      <c r="AI324" s="22" t="s">
        <v>22</v>
      </c>
      <c r="AJ324" s="207"/>
      <c r="AK324" s="208"/>
      <c r="AL324" s="207"/>
      <c r="AM324" s="22" t="s">
        <v>22</v>
      </c>
      <c r="AN324" s="89"/>
      <c r="AO324" s="22" t="s">
        <v>22</v>
      </c>
      <c r="AP324" s="207"/>
      <c r="AQ324" s="208"/>
      <c r="AR324" s="207"/>
      <c r="AS324" s="22" t="s">
        <v>22</v>
      </c>
      <c r="AT324" s="89"/>
      <c r="AU324" s="22" t="s">
        <v>22</v>
      </c>
      <c r="AV324" s="207"/>
      <c r="AW324" s="208"/>
      <c r="AX324" s="207"/>
      <c r="AY324" s="22" t="s">
        <v>22</v>
      </c>
      <c r="AZ324" s="89"/>
      <c r="BA324" s="22" t="s">
        <v>22</v>
      </c>
      <c r="BB324" s="207"/>
      <c r="BC324" s="208"/>
      <c r="BD324" s="207"/>
      <c r="BE324" s="22" t="s">
        <v>22</v>
      </c>
      <c r="BF324" s="89"/>
      <c r="BG324" s="22" t="s">
        <v>22</v>
      </c>
      <c r="BH324" s="207"/>
      <c r="BI324" s="208"/>
      <c r="BJ324" s="207"/>
      <c r="BK324" s="22" t="s">
        <v>22</v>
      </c>
      <c r="BL324" s="89"/>
      <c r="BM324" s="22" t="s">
        <v>22</v>
      </c>
      <c r="BN324" s="207"/>
      <c r="BO324" s="208"/>
      <c r="BP324" s="207"/>
      <c r="BQ324" s="22" t="s">
        <v>22</v>
      </c>
      <c r="BR324" s="89"/>
      <c r="BS324" s="22" t="s">
        <v>22</v>
      </c>
      <c r="BT324" s="207"/>
      <c r="BU324" s="208"/>
      <c r="BV324" s="207"/>
      <c r="BW324" s="22" t="s">
        <v>22</v>
      </c>
      <c r="BX324" s="89"/>
      <c r="BY324" s="22" t="s">
        <v>22</v>
      </c>
    </row>
    <row r="325" spans="2:77" ht="12.75" x14ac:dyDescent="0.25">
      <c r="B325" s="207" t="str">
        <f>IF(T_SDLog[[#This Row],[BY2]]="UNDER REVIEW",$B$6-T_SDLog[[#This Row],[27]],"---")</f>
        <v>---</v>
      </c>
      <c r="C325" s="88" t="s">
        <v>650</v>
      </c>
      <c r="D325" s="100" t="s">
        <v>245</v>
      </c>
      <c r="E325" s="100" t="s">
        <v>246</v>
      </c>
      <c r="F325" s="100" t="s">
        <v>250</v>
      </c>
      <c r="G325" s="88" t="s">
        <v>702</v>
      </c>
      <c r="H325" s="88">
        <v>1399</v>
      </c>
      <c r="I325" s="213">
        <v>4</v>
      </c>
      <c r="J325" s="98" t="s">
        <v>163</v>
      </c>
      <c r="K325" s="100" t="s">
        <v>168</v>
      </c>
      <c r="L325" s="143" t="s">
        <v>249</v>
      </c>
      <c r="M325" s="88" t="s">
        <v>234</v>
      </c>
      <c r="N325" s="100" t="s">
        <v>237</v>
      </c>
      <c r="O325" s="88" t="s">
        <v>263</v>
      </c>
      <c r="P325" s="206" t="s">
        <v>290</v>
      </c>
      <c r="Q325" s="86" t="s">
        <v>603</v>
      </c>
      <c r="R325" s="227"/>
      <c r="S325" s="89"/>
      <c r="T32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139</v>
      </c>
      <c r="U325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118</v>
      </c>
      <c r="V32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25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45735</v>
      </c>
      <c r="X325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SDS-23A25-Y100-0002-00</v>
      </c>
      <c r="Y325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25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25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25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25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25" s="22" t="s">
        <v>635</v>
      </c>
      <c r="AE325" s="89">
        <v>45735</v>
      </c>
      <c r="AF325" s="207"/>
      <c r="AG325" s="22" t="s">
        <v>22</v>
      </c>
      <c r="AH325" s="89"/>
      <c r="AI325" s="22" t="s">
        <v>22</v>
      </c>
      <c r="AJ325" s="207"/>
      <c r="AK325" s="208"/>
      <c r="AL325" s="207"/>
      <c r="AM325" s="22" t="s">
        <v>22</v>
      </c>
      <c r="AN325" s="89"/>
      <c r="AO325" s="22" t="s">
        <v>22</v>
      </c>
      <c r="AP325" s="207"/>
      <c r="AQ325" s="208"/>
      <c r="AR325" s="207"/>
      <c r="AS325" s="22" t="s">
        <v>22</v>
      </c>
      <c r="AT325" s="89"/>
      <c r="AU325" s="22" t="s">
        <v>22</v>
      </c>
      <c r="AV325" s="207"/>
      <c r="AW325" s="208"/>
      <c r="AX325" s="207"/>
      <c r="AY325" s="22" t="s">
        <v>22</v>
      </c>
      <c r="AZ325" s="89"/>
      <c r="BA325" s="22" t="s">
        <v>22</v>
      </c>
      <c r="BB325" s="207"/>
      <c r="BC325" s="208"/>
      <c r="BD325" s="207"/>
      <c r="BE325" s="22" t="s">
        <v>22</v>
      </c>
      <c r="BF325" s="89"/>
      <c r="BG325" s="22" t="s">
        <v>22</v>
      </c>
      <c r="BH325" s="207"/>
      <c r="BI325" s="208"/>
      <c r="BJ325" s="207"/>
      <c r="BK325" s="22" t="s">
        <v>22</v>
      </c>
      <c r="BL325" s="89"/>
      <c r="BM325" s="22" t="s">
        <v>22</v>
      </c>
      <c r="BN325" s="207"/>
      <c r="BO325" s="208"/>
      <c r="BP325" s="207"/>
      <c r="BQ325" s="22" t="s">
        <v>22</v>
      </c>
      <c r="BR325" s="89"/>
      <c r="BS325" s="22" t="s">
        <v>22</v>
      </c>
      <c r="BT325" s="207"/>
      <c r="BU325" s="208"/>
      <c r="BV325" s="207"/>
      <c r="BW325" s="22" t="s">
        <v>22</v>
      </c>
      <c r="BX325" s="89"/>
      <c r="BY325" s="22" t="s">
        <v>22</v>
      </c>
    </row>
    <row r="326" spans="2:77" ht="12.75" x14ac:dyDescent="0.25">
      <c r="B326" s="207" t="str">
        <f>IF(T_SDLog[[#This Row],[BY2]]="UNDER REVIEW",$B$6-T_SDLog[[#This Row],[27]],"---")</f>
        <v>---</v>
      </c>
      <c r="C326" s="88" t="s">
        <v>650</v>
      </c>
      <c r="D326" s="100" t="s">
        <v>245</v>
      </c>
      <c r="E326" s="100" t="s">
        <v>246</v>
      </c>
      <c r="F326" s="100" t="s">
        <v>250</v>
      </c>
      <c r="G326" s="88" t="s">
        <v>702</v>
      </c>
      <c r="H326" s="88">
        <v>1399</v>
      </c>
      <c r="I326" s="213">
        <v>5</v>
      </c>
      <c r="J326" s="98" t="s">
        <v>163</v>
      </c>
      <c r="K326" s="100" t="s">
        <v>168</v>
      </c>
      <c r="L326" s="143" t="s">
        <v>249</v>
      </c>
      <c r="M326" s="88" t="s">
        <v>234</v>
      </c>
      <c r="N326" s="100" t="s">
        <v>237</v>
      </c>
      <c r="O326" s="88" t="s">
        <v>265</v>
      </c>
      <c r="P326" s="206" t="s">
        <v>291</v>
      </c>
      <c r="Q326" s="86" t="s">
        <v>604</v>
      </c>
      <c r="R326" s="227"/>
      <c r="S326" s="89"/>
      <c r="T32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139</v>
      </c>
      <c r="U326" s="90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118</v>
      </c>
      <c r="V32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26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45735</v>
      </c>
      <c r="X326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SDS-23A25-Y100-0002-00</v>
      </c>
      <c r="Y326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26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26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26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26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26" s="22" t="s">
        <v>635</v>
      </c>
      <c r="AE326" s="89">
        <v>45735</v>
      </c>
      <c r="AF326" s="207"/>
      <c r="AG326" s="22" t="s">
        <v>22</v>
      </c>
      <c r="AH326" s="89"/>
      <c r="AI326" s="22" t="s">
        <v>22</v>
      </c>
      <c r="AJ326" s="207"/>
      <c r="AK326" s="208"/>
      <c r="AL326" s="207"/>
      <c r="AM326" s="22" t="s">
        <v>22</v>
      </c>
      <c r="AN326" s="89"/>
      <c r="AO326" s="22" t="s">
        <v>22</v>
      </c>
      <c r="AP326" s="207"/>
      <c r="AQ326" s="208"/>
      <c r="AR326" s="207"/>
      <c r="AS326" s="22" t="s">
        <v>22</v>
      </c>
      <c r="AT326" s="89"/>
      <c r="AU326" s="22" t="s">
        <v>22</v>
      </c>
      <c r="AV326" s="207"/>
      <c r="AW326" s="208"/>
      <c r="AX326" s="207"/>
      <c r="AY326" s="22" t="s">
        <v>22</v>
      </c>
      <c r="AZ326" s="89"/>
      <c r="BA326" s="22" t="s">
        <v>22</v>
      </c>
      <c r="BB326" s="207"/>
      <c r="BC326" s="208"/>
      <c r="BD326" s="207"/>
      <c r="BE326" s="22" t="s">
        <v>22</v>
      </c>
      <c r="BF326" s="89"/>
      <c r="BG326" s="22" t="s">
        <v>22</v>
      </c>
      <c r="BH326" s="207"/>
      <c r="BI326" s="208"/>
      <c r="BJ326" s="207"/>
      <c r="BK326" s="22" t="s">
        <v>22</v>
      </c>
      <c r="BL326" s="89"/>
      <c r="BM326" s="22" t="s">
        <v>22</v>
      </c>
      <c r="BN326" s="207"/>
      <c r="BO326" s="208"/>
      <c r="BP326" s="207"/>
      <c r="BQ326" s="22" t="s">
        <v>22</v>
      </c>
      <c r="BR326" s="89"/>
      <c r="BS326" s="22" t="s">
        <v>22</v>
      </c>
      <c r="BT326" s="207"/>
      <c r="BU326" s="208"/>
      <c r="BV326" s="207"/>
      <c r="BW326" s="22" t="s">
        <v>22</v>
      </c>
      <c r="BX326" s="89"/>
      <c r="BY326" s="22" t="s">
        <v>22</v>
      </c>
    </row>
    <row r="327" spans="2:77" ht="12.75" x14ac:dyDescent="0.25">
      <c r="B327" s="207" t="str">
        <f>IF(T_SDLog[[#This Row],[BY2]]="UNDER REVIEW",$B$6-T_SDLog[[#This Row],[27]],"---")</f>
        <v>---</v>
      </c>
      <c r="C327" s="88" t="s">
        <v>651</v>
      </c>
      <c r="D327" s="100" t="s">
        <v>245</v>
      </c>
      <c r="E327" s="100" t="s">
        <v>246</v>
      </c>
      <c r="F327" s="100" t="s">
        <v>824</v>
      </c>
      <c r="G327" s="88" t="s">
        <v>644</v>
      </c>
      <c r="H327" s="88">
        <v>1393</v>
      </c>
      <c r="I327" s="213" t="s">
        <v>172</v>
      </c>
      <c r="J327" s="98" t="s">
        <v>163</v>
      </c>
      <c r="K327" s="100" t="s">
        <v>168</v>
      </c>
      <c r="L327" s="143" t="s">
        <v>255</v>
      </c>
      <c r="M327" s="88" t="s">
        <v>703</v>
      </c>
      <c r="N327" s="88" t="s">
        <v>823</v>
      </c>
      <c r="O327" s="88" t="s">
        <v>22</v>
      </c>
      <c r="P327" s="87" t="str">
        <f>CONCATENATE(T_SDLog[[#This Row],[PGN]],"-",T_SDLog[[#This Row],[CN]],"-",T_SDLog[[#This Row],[DIC]],"-",T_SDLog[[#This Row],[LR]],"-",T_SDLog[[#This Row],[SSA]],"-",T_SDLog[[#This Row],[SQN]])</f>
        <v>MTC-23A25-Y305-L000-1393-00001</v>
      </c>
      <c r="Q327" s="86" t="s">
        <v>842</v>
      </c>
      <c r="R327" s="227"/>
      <c r="S327" s="89"/>
      <c r="T327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327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2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327" s="209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327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327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27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27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27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327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27" s="22"/>
      <c r="AE327" s="89"/>
      <c r="AF327" s="207"/>
      <c r="AG327" s="22" t="s">
        <v>22</v>
      </c>
      <c r="AH327" s="89"/>
      <c r="AI327" s="22" t="s">
        <v>22</v>
      </c>
      <c r="AJ327" s="207"/>
      <c r="AK327" s="208"/>
      <c r="AL327" s="207"/>
      <c r="AM327" s="22" t="s">
        <v>22</v>
      </c>
      <c r="AN327" s="89"/>
      <c r="AO327" s="22" t="s">
        <v>22</v>
      </c>
      <c r="AP327" s="207"/>
      <c r="AQ327" s="208"/>
      <c r="AR327" s="207"/>
      <c r="AS327" s="22" t="s">
        <v>22</v>
      </c>
      <c r="AT327" s="89"/>
      <c r="AU327" s="22" t="s">
        <v>22</v>
      </c>
      <c r="AV327" s="207"/>
      <c r="AW327" s="208"/>
      <c r="AX327" s="207"/>
      <c r="AY327" s="22" t="s">
        <v>22</v>
      </c>
      <c r="AZ327" s="89"/>
      <c r="BA327" s="22" t="s">
        <v>22</v>
      </c>
      <c r="BB327" s="207"/>
      <c r="BC327" s="208"/>
      <c r="BD327" s="207"/>
      <c r="BE327" s="22" t="s">
        <v>22</v>
      </c>
      <c r="BF327" s="89"/>
      <c r="BG327" s="22" t="s">
        <v>22</v>
      </c>
      <c r="BH327" s="207"/>
      <c r="BI327" s="208"/>
      <c r="BJ327" s="207"/>
      <c r="BK327" s="22" t="s">
        <v>22</v>
      </c>
      <c r="BL327" s="89"/>
      <c r="BM327" s="22" t="s">
        <v>22</v>
      </c>
      <c r="BN327" s="207"/>
      <c r="BO327" s="208"/>
      <c r="BP327" s="207"/>
      <c r="BQ327" s="22" t="s">
        <v>22</v>
      </c>
      <c r="BR327" s="89"/>
      <c r="BS327" s="22" t="s">
        <v>22</v>
      </c>
      <c r="BT327" s="207"/>
      <c r="BU327" s="208"/>
      <c r="BV327" s="207"/>
      <c r="BW327" s="22" t="s">
        <v>22</v>
      </c>
      <c r="BX327" s="89"/>
      <c r="BY327" s="22" t="s">
        <v>22</v>
      </c>
    </row>
    <row r="328" spans="2:77" ht="12.75" x14ac:dyDescent="0.25">
      <c r="B328" s="207" t="str">
        <f>IF(T_SDLog[[#This Row],[BY2]]="UNDER REVIEW",$B$6-T_SDLog[[#This Row],[27]],"---")</f>
        <v>---</v>
      </c>
      <c r="C328" s="88" t="s">
        <v>652</v>
      </c>
      <c r="D328" s="100" t="s">
        <v>245</v>
      </c>
      <c r="E328" s="100" t="s">
        <v>246</v>
      </c>
      <c r="F328" s="100" t="s">
        <v>824</v>
      </c>
      <c r="G328" s="88" t="s">
        <v>644</v>
      </c>
      <c r="H328" s="88">
        <v>1394</v>
      </c>
      <c r="I328" s="213" t="s">
        <v>172</v>
      </c>
      <c r="J328" s="98" t="s">
        <v>163</v>
      </c>
      <c r="K328" s="100" t="s">
        <v>168</v>
      </c>
      <c r="L328" s="143" t="s">
        <v>255</v>
      </c>
      <c r="M328" s="88" t="s">
        <v>703</v>
      </c>
      <c r="N328" s="88" t="s">
        <v>823</v>
      </c>
      <c r="O328" s="88" t="s">
        <v>22</v>
      </c>
      <c r="P328" s="87" t="str">
        <f>CONCATENATE(T_SDLog[[#This Row],[PGN]],"-",T_SDLog[[#This Row],[CN]],"-",T_SDLog[[#This Row],[DIC]],"-",T_SDLog[[#This Row],[LR]],"-",T_SDLog[[#This Row],[SSA]],"-",T_SDLog[[#This Row],[SQN]])</f>
        <v>MTC-23A25-Y305-L000-1394-00001</v>
      </c>
      <c r="Q328" s="86" t="s">
        <v>843</v>
      </c>
      <c r="R328" s="227"/>
      <c r="S328" s="89"/>
      <c r="T328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328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2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328" s="209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328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328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28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28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28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328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28" s="22"/>
      <c r="AE328" s="89"/>
      <c r="AF328" s="207"/>
      <c r="AG328" s="22" t="s">
        <v>22</v>
      </c>
      <c r="AH328" s="89"/>
      <c r="AI328" s="22" t="s">
        <v>22</v>
      </c>
      <c r="AJ328" s="207"/>
      <c r="AK328" s="208"/>
      <c r="AL328" s="207"/>
      <c r="AM328" s="22" t="s">
        <v>22</v>
      </c>
      <c r="AN328" s="89"/>
      <c r="AO328" s="22" t="s">
        <v>22</v>
      </c>
      <c r="AP328" s="207"/>
      <c r="AQ328" s="208"/>
      <c r="AR328" s="207"/>
      <c r="AS328" s="22" t="s">
        <v>22</v>
      </c>
      <c r="AT328" s="89"/>
      <c r="AU328" s="22" t="s">
        <v>22</v>
      </c>
      <c r="AV328" s="207"/>
      <c r="AW328" s="208"/>
      <c r="AX328" s="207"/>
      <c r="AY328" s="22" t="s">
        <v>22</v>
      </c>
      <c r="AZ328" s="89"/>
      <c r="BA328" s="22" t="s">
        <v>22</v>
      </c>
      <c r="BB328" s="207"/>
      <c r="BC328" s="208"/>
      <c r="BD328" s="207"/>
      <c r="BE328" s="22" t="s">
        <v>22</v>
      </c>
      <c r="BF328" s="89"/>
      <c r="BG328" s="22" t="s">
        <v>22</v>
      </c>
      <c r="BH328" s="207"/>
      <c r="BI328" s="208"/>
      <c r="BJ328" s="207"/>
      <c r="BK328" s="22" t="s">
        <v>22</v>
      </c>
      <c r="BL328" s="89"/>
      <c r="BM328" s="22" t="s">
        <v>22</v>
      </c>
      <c r="BN328" s="207"/>
      <c r="BO328" s="208"/>
      <c r="BP328" s="207"/>
      <c r="BQ328" s="22" t="s">
        <v>22</v>
      </c>
      <c r="BR328" s="89"/>
      <c r="BS328" s="22" t="s">
        <v>22</v>
      </c>
      <c r="BT328" s="207"/>
      <c r="BU328" s="208"/>
      <c r="BV328" s="207"/>
      <c r="BW328" s="22" t="s">
        <v>22</v>
      </c>
      <c r="BX328" s="89"/>
      <c r="BY328" s="22" t="s">
        <v>22</v>
      </c>
    </row>
    <row r="329" spans="2:77" ht="12.75" x14ac:dyDescent="0.25">
      <c r="B329" s="207" t="str">
        <f>IF(T_SDLog[[#This Row],[BY2]]="UNDER REVIEW",$B$6-T_SDLog[[#This Row],[27]],"---")</f>
        <v>---</v>
      </c>
      <c r="C329" s="88" t="s">
        <v>653</v>
      </c>
      <c r="D329" s="100" t="s">
        <v>245</v>
      </c>
      <c r="E329" s="100" t="s">
        <v>246</v>
      </c>
      <c r="F329" s="100" t="s">
        <v>824</v>
      </c>
      <c r="G329" s="88" t="s">
        <v>644</v>
      </c>
      <c r="H329" s="88">
        <v>1395</v>
      </c>
      <c r="I329" s="213" t="s">
        <v>172</v>
      </c>
      <c r="J329" s="98" t="s">
        <v>163</v>
      </c>
      <c r="K329" s="100" t="s">
        <v>168</v>
      </c>
      <c r="L329" s="143" t="s">
        <v>255</v>
      </c>
      <c r="M329" s="88" t="s">
        <v>703</v>
      </c>
      <c r="N329" s="88" t="s">
        <v>823</v>
      </c>
      <c r="O329" s="88" t="s">
        <v>22</v>
      </c>
      <c r="P329" s="87" t="str">
        <f>CONCATENATE(T_SDLog[[#This Row],[PGN]],"-",T_SDLog[[#This Row],[CN]],"-",T_SDLog[[#This Row],[DIC]],"-",T_SDLog[[#This Row],[LR]],"-",T_SDLog[[#This Row],[SSA]],"-",T_SDLog[[#This Row],[SQN]])</f>
        <v>MTC-23A25-Y305-L000-1395-00001</v>
      </c>
      <c r="Q329" s="86" t="s">
        <v>844</v>
      </c>
      <c r="R329" s="227"/>
      <c r="S329" s="89"/>
      <c r="T329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329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2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329" s="209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329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329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29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29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29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329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29" s="22"/>
      <c r="AE329" s="89"/>
      <c r="AF329" s="207"/>
      <c r="AG329" s="22" t="s">
        <v>22</v>
      </c>
      <c r="AH329" s="89"/>
      <c r="AI329" s="22" t="s">
        <v>22</v>
      </c>
      <c r="AJ329" s="207"/>
      <c r="AK329" s="208"/>
      <c r="AL329" s="207"/>
      <c r="AM329" s="22" t="s">
        <v>22</v>
      </c>
      <c r="AN329" s="89"/>
      <c r="AO329" s="22" t="s">
        <v>22</v>
      </c>
      <c r="AP329" s="207"/>
      <c r="AQ329" s="208"/>
      <c r="AR329" s="207"/>
      <c r="AS329" s="22" t="s">
        <v>22</v>
      </c>
      <c r="AT329" s="89"/>
      <c r="AU329" s="22" t="s">
        <v>22</v>
      </c>
      <c r="AV329" s="207"/>
      <c r="AW329" s="208"/>
      <c r="AX329" s="207"/>
      <c r="AY329" s="22" t="s">
        <v>22</v>
      </c>
      <c r="AZ329" s="89"/>
      <c r="BA329" s="22" t="s">
        <v>22</v>
      </c>
      <c r="BB329" s="207"/>
      <c r="BC329" s="208"/>
      <c r="BD329" s="207"/>
      <c r="BE329" s="22" t="s">
        <v>22</v>
      </c>
      <c r="BF329" s="89"/>
      <c r="BG329" s="22" t="s">
        <v>22</v>
      </c>
      <c r="BH329" s="207"/>
      <c r="BI329" s="208"/>
      <c r="BJ329" s="207"/>
      <c r="BK329" s="22" t="s">
        <v>22</v>
      </c>
      <c r="BL329" s="89"/>
      <c r="BM329" s="22" t="s">
        <v>22</v>
      </c>
      <c r="BN329" s="207"/>
      <c r="BO329" s="208"/>
      <c r="BP329" s="207"/>
      <c r="BQ329" s="22" t="s">
        <v>22</v>
      </c>
      <c r="BR329" s="89"/>
      <c r="BS329" s="22" t="s">
        <v>22</v>
      </c>
      <c r="BT329" s="207"/>
      <c r="BU329" s="208"/>
      <c r="BV329" s="207"/>
      <c r="BW329" s="22" t="s">
        <v>22</v>
      </c>
      <c r="BX329" s="89"/>
      <c r="BY329" s="22" t="s">
        <v>22</v>
      </c>
    </row>
    <row r="330" spans="2:77" ht="12.75" x14ac:dyDescent="0.25">
      <c r="B330" s="207" t="str">
        <f>IF(T_SDLog[[#This Row],[BY2]]="UNDER REVIEW",$B$6-T_SDLog[[#This Row],[27]],"---")</f>
        <v>---</v>
      </c>
      <c r="C330" s="88" t="s">
        <v>654</v>
      </c>
      <c r="D330" s="100" t="s">
        <v>245</v>
      </c>
      <c r="E330" s="100" t="s">
        <v>246</v>
      </c>
      <c r="F330" s="100" t="s">
        <v>824</v>
      </c>
      <c r="G330" s="88" t="s">
        <v>644</v>
      </c>
      <c r="H330" s="88">
        <v>1396</v>
      </c>
      <c r="I330" s="213" t="s">
        <v>172</v>
      </c>
      <c r="J330" s="98" t="s">
        <v>163</v>
      </c>
      <c r="K330" s="100" t="s">
        <v>168</v>
      </c>
      <c r="L330" s="143" t="s">
        <v>255</v>
      </c>
      <c r="M330" s="88" t="s">
        <v>703</v>
      </c>
      <c r="N330" s="88" t="s">
        <v>823</v>
      </c>
      <c r="O330" s="88" t="s">
        <v>22</v>
      </c>
      <c r="P330" s="87" t="str">
        <f>CONCATENATE(T_SDLog[[#This Row],[PGN]],"-",T_SDLog[[#This Row],[CN]],"-",T_SDLog[[#This Row],[DIC]],"-",T_SDLog[[#This Row],[LR]],"-",T_SDLog[[#This Row],[SSA]],"-",T_SDLog[[#This Row],[SQN]])</f>
        <v>MTC-23A25-Y305-L000-1396-00001</v>
      </c>
      <c r="Q330" s="86" t="s">
        <v>845</v>
      </c>
      <c r="R330" s="227"/>
      <c r="S330" s="89"/>
      <c r="T330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330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3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330" s="209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330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330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30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30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30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330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30" s="22"/>
      <c r="AE330" s="89"/>
      <c r="AF330" s="207"/>
      <c r="AG330" s="22" t="s">
        <v>22</v>
      </c>
      <c r="AH330" s="89"/>
      <c r="AI330" s="22" t="s">
        <v>22</v>
      </c>
      <c r="AJ330" s="207"/>
      <c r="AK330" s="208"/>
      <c r="AL330" s="207"/>
      <c r="AM330" s="22" t="s">
        <v>22</v>
      </c>
      <c r="AN330" s="89"/>
      <c r="AO330" s="22" t="s">
        <v>22</v>
      </c>
      <c r="AP330" s="207"/>
      <c r="AQ330" s="208"/>
      <c r="AR330" s="207"/>
      <c r="AS330" s="22" t="s">
        <v>22</v>
      </c>
      <c r="AT330" s="89"/>
      <c r="AU330" s="22" t="s">
        <v>22</v>
      </c>
      <c r="AV330" s="207"/>
      <c r="AW330" s="208"/>
      <c r="AX330" s="207"/>
      <c r="AY330" s="22" t="s">
        <v>22</v>
      </c>
      <c r="AZ330" s="89"/>
      <c r="BA330" s="22" t="s">
        <v>22</v>
      </c>
      <c r="BB330" s="207"/>
      <c r="BC330" s="208"/>
      <c r="BD330" s="207"/>
      <c r="BE330" s="22" t="s">
        <v>22</v>
      </c>
      <c r="BF330" s="89"/>
      <c r="BG330" s="22" t="s">
        <v>22</v>
      </c>
      <c r="BH330" s="207"/>
      <c r="BI330" s="208"/>
      <c r="BJ330" s="207"/>
      <c r="BK330" s="22" t="s">
        <v>22</v>
      </c>
      <c r="BL330" s="89"/>
      <c r="BM330" s="22" t="s">
        <v>22</v>
      </c>
      <c r="BN330" s="207"/>
      <c r="BO330" s="208"/>
      <c r="BP330" s="207"/>
      <c r="BQ330" s="22" t="s">
        <v>22</v>
      </c>
      <c r="BR330" s="89"/>
      <c r="BS330" s="22" t="s">
        <v>22</v>
      </c>
      <c r="BT330" s="207"/>
      <c r="BU330" s="208"/>
      <c r="BV330" s="207"/>
      <c r="BW330" s="22" t="s">
        <v>22</v>
      </c>
      <c r="BX330" s="89"/>
      <c r="BY330" s="22" t="s">
        <v>22</v>
      </c>
    </row>
    <row r="331" spans="2:77" ht="12.75" x14ac:dyDescent="0.25">
      <c r="B331" s="207" t="str">
        <f>IF(T_SDLog[[#This Row],[BY2]]="UNDER REVIEW",$B$6-T_SDLog[[#This Row],[27]],"---")</f>
        <v>---</v>
      </c>
      <c r="C331" s="88" t="s">
        <v>655</v>
      </c>
      <c r="D331" s="100" t="s">
        <v>245</v>
      </c>
      <c r="E331" s="100" t="s">
        <v>246</v>
      </c>
      <c r="F331" s="100" t="s">
        <v>824</v>
      </c>
      <c r="G331" s="88" t="s">
        <v>644</v>
      </c>
      <c r="H331" s="88">
        <v>1397</v>
      </c>
      <c r="I331" s="213" t="s">
        <v>172</v>
      </c>
      <c r="J331" s="98" t="s">
        <v>163</v>
      </c>
      <c r="K331" s="100" t="s">
        <v>168</v>
      </c>
      <c r="L331" s="143" t="s">
        <v>255</v>
      </c>
      <c r="M331" s="88" t="s">
        <v>703</v>
      </c>
      <c r="N331" s="88" t="s">
        <v>823</v>
      </c>
      <c r="O331" s="88" t="s">
        <v>22</v>
      </c>
      <c r="P331" s="87" t="str">
        <f>CONCATENATE(T_SDLog[[#This Row],[PGN]],"-",T_SDLog[[#This Row],[CN]],"-",T_SDLog[[#This Row],[DIC]],"-",T_SDLog[[#This Row],[LR]],"-",T_SDLog[[#This Row],[SSA]],"-",T_SDLog[[#This Row],[SQN]])</f>
        <v>MTC-23A25-Y305-L000-1397-00001</v>
      </c>
      <c r="Q331" s="86" t="s">
        <v>846</v>
      </c>
      <c r="R331" s="227"/>
      <c r="S331" s="89"/>
      <c r="T331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331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3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331" s="209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331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331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31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31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31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331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31" s="22"/>
      <c r="AE331" s="89"/>
      <c r="AF331" s="207"/>
      <c r="AG331" s="22" t="s">
        <v>22</v>
      </c>
      <c r="AH331" s="89"/>
      <c r="AI331" s="22" t="s">
        <v>22</v>
      </c>
      <c r="AJ331" s="207"/>
      <c r="AK331" s="208"/>
      <c r="AL331" s="207"/>
      <c r="AM331" s="22" t="s">
        <v>22</v>
      </c>
      <c r="AN331" s="89"/>
      <c r="AO331" s="22" t="s">
        <v>22</v>
      </c>
      <c r="AP331" s="207"/>
      <c r="AQ331" s="208"/>
      <c r="AR331" s="207"/>
      <c r="AS331" s="22" t="s">
        <v>22</v>
      </c>
      <c r="AT331" s="89"/>
      <c r="AU331" s="22" t="s">
        <v>22</v>
      </c>
      <c r="AV331" s="207"/>
      <c r="AW331" s="208"/>
      <c r="AX331" s="207"/>
      <c r="AY331" s="22" t="s">
        <v>22</v>
      </c>
      <c r="AZ331" s="89"/>
      <c r="BA331" s="22" t="s">
        <v>22</v>
      </c>
      <c r="BB331" s="207"/>
      <c r="BC331" s="208"/>
      <c r="BD331" s="207"/>
      <c r="BE331" s="22" t="s">
        <v>22</v>
      </c>
      <c r="BF331" s="89"/>
      <c r="BG331" s="22" t="s">
        <v>22</v>
      </c>
      <c r="BH331" s="207"/>
      <c r="BI331" s="208"/>
      <c r="BJ331" s="207"/>
      <c r="BK331" s="22" t="s">
        <v>22</v>
      </c>
      <c r="BL331" s="89"/>
      <c r="BM331" s="22" t="s">
        <v>22</v>
      </c>
      <c r="BN331" s="207"/>
      <c r="BO331" s="208"/>
      <c r="BP331" s="207"/>
      <c r="BQ331" s="22" t="s">
        <v>22</v>
      </c>
      <c r="BR331" s="89"/>
      <c r="BS331" s="22" t="s">
        <v>22</v>
      </c>
      <c r="BT331" s="207"/>
      <c r="BU331" s="208"/>
      <c r="BV331" s="207"/>
      <c r="BW331" s="22" t="s">
        <v>22</v>
      </c>
      <c r="BX331" s="89"/>
      <c r="BY331" s="22" t="s">
        <v>22</v>
      </c>
    </row>
    <row r="332" spans="2:77" ht="12.75" x14ac:dyDescent="0.25">
      <c r="B332" s="207" t="str">
        <f>IF(T_SDLog[[#This Row],[BY2]]="UNDER REVIEW",$B$6-T_SDLog[[#This Row],[27]],"---")</f>
        <v>---</v>
      </c>
      <c r="C332" s="88" t="s">
        <v>656</v>
      </c>
      <c r="D332" s="100" t="s">
        <v>245</v>
      </c>
      <c r="E332" s="100" t="s">
        <v>246</v>
      </c>
      <c r="F332" s="100" t="s">
        <v>824</v>
      </c>
      <c r="G332" s="88" t="s">
        <v>644</v>
      </c>
      <c r="H332" s="88">
        <v>1401</v>
      </c>
      <c r="I332" s="213" t="s">
        <v>172</v>
      </c>
      <c r="J332" s="98" t="s">
        <v>163</v>
      </c>
      <c r="K332" s="100" t="s">
        <v>168</v>
      </c>
      <c r="L332" s="143" t="s">
        <v>255</v>
      </c>
      <c r="M332" s="88" t="s">
        <v>703</v>
      </c>
      <c r="N332" s="88" t="s">
        <v>823</v>
      </c>
      <c r="O332" s="88" t="s">
        <v>22</v>
      </c>
      <c r="P332" s="87" t="str">
        <f>CONCATENATE(T_SDLog[[#This Row],[PGN]],"-",T_SDLog[[#This Row],[CN]],"-",T_SDLog[[#This Row],[DIC]],"-",T_SDLog[[#This Row],[LR]],"-",T_SDLog[[#This Row],[SSA]],"-",T_SDLog[[#This Row],[SQN]])</f>
        <v>MTC-23A25-Y305-L000-1401-00001</v>
      </c>
      <c r="Q332" s="86" t="s">
        <v>847</v>
      </c>
      <c r="R332" s="227"/>
      <c r="S332" s="89"/>
      <c r="T332" s="90" t="str">
        <f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---</v>
      </c>
      <c r="U332" s="90" t="str">
        <f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3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--</v>
      </c>
      <c r="W332" s="209" t="str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---</v>
      </c>
      <c r="X332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/>
      </c>
      <c r="Y332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32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32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32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---</v>
      </c>
      <c r="AC332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32" s="22"/>
      <c r="AE332" s="89"/>
      <c r="AF332" s="207"/>
      <c r="AG332" s="22" t="s">
        <v>22</v>
      </c>
      <c r="AH332" s="89"/>
      <c r="AI332" s="22" t="s">
        <v>22</v>
      </c>
      <c r="AJ332" s="207"/>
      <c r="AK332" s="208"/>
      <c r="AL332" s="207"/>
      <c r="AM332" s="22" t="s">
        <v>22</v>
      </c>
      <c r="AN332" s="89"/>
      <c r="AO332" s="22" t="s">
        <v>22</v>
      </c>
      <c r="AP332" s="207"/>
      <c r="AQ332" s="208"/>
      <c r="AR332" s="207"/>
      <c r="AS332" s="22" t="s">
        <v>22</v>
      </c>
      <c r="AT332" s="89"/>
      <c r="AU332" s="22" t="s">
        <v>22</v>
      </c>
      <c r="AV332" s="207"/>
      <c r="AW332" s="208"/>
      <c r="AX332" s="207"/>
      <c r="AY332" s="22" t="s">
        <v>22</v>
      </c>
      <c r="AZ332" s="89"/>
      <c r="BA332" s="22" t="s">
        <v>22</v>
      </c>
      <c r="BB332" s="207"/>
      <c r="BC332" s="208"/>
      <c r="BD332" s="207"/>
      <c r="BE332" s="22" t="s">
        <v>22</v>
      </c>
      <c r="BF332" s="89"/>
      <c r="BG332" s="22" t="s">
        <v>22</v>
      </c>
      <c r="BH332" s="207"/>
      <c r="BI332" s="208"/>
      <c r="BJ332" s="207"/>
      <c r="BK332" s="22" t="s">
        <v>22</v>
      </c>
      <c r="BL332" s="89"/>
      <c r="BM332" s="22" t="s">
        <v>22</v>
      </c>
      <c r="BN332" s="207"/>
      <c r="BO332" s="208"/>
      <c r="BP332" s="207"/>
      <c r="BQ332" s="22" t="s">
        <v>22</v>
      </c>
      <c r="BR332" s="89"/>
      <c r="BS332" s="22" t="s">
        <v>22</v>
      </c>
      <c r="BT332" s="207"/>
      <c r="BU332" s="208"/>
      <c r="BV332" s="207"/>
      <c r="BW332" s="22" t="s">
        <v>22</v>
      </c>
      <c r="BX332" s="89"/>
      <c r="BY332" s="22" t="s">
        <v>22</v>
      </c>
    </row>
    <row r="333" spans="2:77" ht="12.75" x14ac:dyDescent="0.25">
      <c r="B333" s="207" t="str">
        <f>IF(T_SDLog[[#This Row],[BY2]]="UNDER REVIEW",$B$6-T_SDLog[[#This Row],[27]],"---")</f>
        <v>---</v>
      </c>
      <c r="C333" s="88" t="s">
        <v>650</v>
      </c>
      <c r="D333" s="100" t="s">
        <v>245</v>
      </c>
      <c r="E333" s="100" t="s">
        <v>246</v>
      </c>
      <c r="F333" s="100" t="s">
        <v>824</v>
      </c>
      <c r="G333" s="88" t="s">
        <v>644</v>
      </c>
      <c r="H333" s="88">
        <v>1399</v>
      </c>
      <c r="I333" s="213" t="s">
        <v>172</v>
      </c>
      <c r="J333" s="98" t="s">
        <v>163</v>
      </c>
      <c r="K333" s="100" t="s">
        <v>168</v>
      </c>
      <c r="L333" s="143" t="s">
        <v>255</v>
      </c>
      <c r="M333" s="88" t="s">
        <v>703</v>
      </c>
      <c r="N333" s="88" t="s">
        <v>823</v>
      </c>
      <c r="O333" s="88" t="s">
        <v>22</v>
      </c>
      <c r="P333" s="87" t="str">
        <f>CONCATENATE(T_SDLog[[#This Row],[PGN]],"-",T_SDLog[[#This Row],[CN]],"-",T_SDLog[[#This Row],[DIC]],"-",T_SDLog[[#This Row],[LR]],"-",T_SDLog[[#This Row],[SSA]],"-",T_SDLog[[#This Row],[SQN]])</f>
        <v>MTC-23A25-Y305-L000-1399-00001</v>
      </c>
      <c r="Q333" s="86" t="s">
        <v>848</v>
      </c>
      <c r="R333" s="227"/>
      <c r="S333" s="89"/>
      <c r="T33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3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3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33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33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SDS-23A25-Y000-0014-00</v>
      </c>
      <c r="Y333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33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33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33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33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33" s="22" t="s">
        <v>887</v>
      </c>
      <c r="AE333" s="89">
        <v>45873</v>
      </c>
      <c r="AF333" s="207"/>
      <c r="AG333" s="22" t="s">
        <v>22</v>
      </c>
      <c r="AH333" s="89"/>
      <c r="AI333" s="22" t="s">
        <v>22</v>
      </c>
      <c r="AJ333" s="207"/>
      <c r="AK333" s="208"/>
      <c r="AL333" s="207"/>
      <c r="AM333" s="22" t="s">
        <v>22</v>
      </c>
      <c r="AN333" s="89"/>
      <c r="AO333" s="22" t="s">
        <v>22</v>
      </c>
      <c r="AP333" s="207"/>
      <c r="AQ333" s="208"/>
      <c r="AR333" s="207"/>
      <c r="AS333" s="22" t="s">
        <v>22</v>
      </c>
      <c r="AT333" s="89"/>
      <c r="AU333" s="22" t="s">
        <v>22</v>
      </c>
      <c r="AV333" s="207"/>
      <c r="AW333" s="208"/>
      <c r="AX333" s="207"/>
      <c r="AY333" s="22" t="s">
        <v>22</v>
      </c>
      <c r="AZ333" s="89"/>
      <c r="BA333" s="22" t="s">
        <v>22</v>
      </c>
      <c r="BB333" s="207"/>
      <c r="BC333" s="208"/>
      <c r="BD333" s="207"/>
      <c r="BE333" s="22" t="s">
        <v>22</v>
      </c>
      <c r="BF333" s="89"/>
      <c r="BG333" s="22" t="s">
        <v>22</v>
      </c>
      <c r="BH333" s="207"/>
      <c r="BI333" s="208"/>
      <c r="BJ333" s="207"/>
      <c r="BK333" s="22" t="s">
        <v>22</v>
      </c>
      <c r="BL333" s="89"/>
      <c r="BM333" s="22" t="s">
        <v>22</v>
      </c>
      <c r="BN333" s="207"/>
      <c r="BO333" s="208"/>
      <c r="BP333" s="207"/>
      <c r="BQ333" s="22" t="s">
        <v>22</v>
      </c>
      <c r="BR333" s="89"/>
      <c r="BS333" s="22" t="s">
        <v>22</v>
      </c>
      <c r="BT333" s="207"/>
      <c r="BU333" s="208"/>
      <c r="BV333" s="207"/>
      <c r="BW333" s="22" t="s">
        <v>22</v>
      </c>
      <c r="BX333" s="89"/>
      <c r="BY333" s="22" t="s">
        <v>22</v>
      </c>
    </row>
    <row r="334" spans="2:77" ht="12.75" x14ac:dyDescent="0.25">
      <c r="B334" s="207" t="str">
        <f>IF(T_SDLog[[#This Row],[BY2]]="UNDER REVIEW",$B$6-T_SDLog[[#This Row],[27]],"---")</f>
        <v>---</v>
      </c>
      <c r="C334" s="88" t="s">
        <v>650</v>
      </c>
      <c r="D334" s="100" t="s">
        <v>245</v>
      </c>
      <c r="E334" s="100" t="s">
        <v>246</v>
      </c>
      <c r="F334" s="100" t="s">
        <v>824</v>
      </c>
      <c r="G334" s="88" t="s">
        <v>644</v>
      </c>
      <c r="H334" s="88">
        <v>1399</v>
      </c>
      <c r="I334" s="213" t="s">
        <v>663</v>
      </c>
      <c r="J334" s="98" t="s">
        <v>163</v>
      </c>
      <c r="K334" s="100" t="s">
        <v>168</v>
      </c>
      <c r="L334" s="143" t="s">
        <v>255</v>
      </c>
      <c r="M334" s="88" t="s">
        <v>703</v>
      </c>
      <c r="N334" s="88" t="s">
        <v>823</v>
      </c>
      <c r="O334" s="88" t="s">
        <v>22</v>
      </c>
      <c r="P334" s="87" t="str">
        <f>CONCATENATE(T_SDLog[[#This Row],[PGN]],"-",T_SDLog[[#This Row],[CN]],"-",T_SDLog[[#This Row],[DIC]],"-",T_SDLog[[#This Row],[LR]],"-",T_SDLog[[#This Row],[SSA]],"-",T_SDLog[[#This Row],[SQN]])</f>
        <v>MTC-23A25-Y305-L000-1399-01001</v>
      </c>
      <c r="Q334" s="86" t="s">
        <v>849</v>
      </c>
      <c r="R334" s="227"/>
      <c r="S334" s="89"/>
      <c r="T33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3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3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34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34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SDS-23A25-Y000-0014-00</v>
      </c>
      <c r="Y334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34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34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34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34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34" s="22" t="s">
        <v>887</v>
      </c>
      <c r="AE334" s="89">
        <v>45873</v>
      </c>
      <c r="AF334" s="207"/>
      <c r="AG334" s="22" t="s">
        <v>22</v>
      </c>
      <c r="AH334" s="89"/>
      <c r="AI334" s="22" t="s">
        <v>22</v>
      </c>
      <c r="AJ334" s="207"/>
      <c r="AK334" s="208"/>
      <c r="AL334" s="207"/>
      <c r="AM334" s="22" t="s">
        <v>22</v>
      </c>
      <c r="AN334" s="89"/>
      <c r="AO334" s="22" t="s">
        <v>22</v>
      </c>
      <c r="AP334" s="207"/>
      <c r="AQ334" s="208"/>
      <c r="AR334" s="207"/>
      <c r="AS334" s="22" t="s">
        <v>22</v>
      </c>
      <c r="AT334" s="89"/>
      <c r="AU334" s="22" t="s">
        <v>22</v>
      </c>
      <c r="AV334" s="207"/>
      <c r="AW334" s="208"/>
      <c r="AX334" s="207"/>
      <c r="AY334" s="22" t="s">
        <v>22</v>
      </c>
      <c r="AZ334" s="89"/>
      <c r="BA334" s="22" t="s">
        <v>22</v>
      </c>
      <c r="BB334" s="207"/>
      <c r="BC334" s="208"/>
      <c r="BD334" s="207"/>
      <c r="BE334" s="22" t="s">
        <v>22</v>
      </c>
      <c r="BF334" s="89"/>
      <c r="BG334" s="22" t="s">
        <v>22</v>
      </c>
      <c r="BH334" s="207"/>
      <c r="BI334" s="208"/>
      <c r="BJ334" s="207"/>
      <c r="BK334" s="22" t="s">
        <v>22</v>
      </c>
      <c r="BL334" s="89"/>
      <c r="BM334" s="22" t="s">
        <v>22</v>
      </c>
      <c r="BN334" s="207"/>
      <c r="BO334" s="208"/>
      <c r="BP334" s="207"/>
      <c r="BQ334" s="22" t="s">
        <v>22</v>
      </c>
      <c r="BR334" s="89"/>
      <c r="BS334" s="22" t="s">
        <v>22</v>
      </c>
      <c r="BT334" s="207"/>
      <c r="BU334" s="208"/>
      <c r="BV334" s="207"/>
      <c r="BW334" s="22" t="s">
        <v>22</v>
      </c>
      <c r="BX334" s="89"/>
      <c r="BY334" s="22" t="s">
        <v>22</v>
      </c>
    </row>
    <row r="335" spans="2:77" ht="12.75" x14ac:dyDescent="0.25">
      <c r="B335" s="207" t="str">
        <f>IF(T_SDLog[[#This Row],[BY2]]="UNDER REVIEW",$B$6-T_SDLog[[#This Row],[27]],"---")</f>
        <v>---</v>
      </c>
      <c r="C335" s="88" t="s">
        <v>650</v>
      </c>
      <c r="D335" s="100" t="s">
        <v>245</v>
      </c>
      <c r="E335" s="100" t="s">
        <v>246</v>
      </c>
      <c r="F335" s="100" t="s">
        <v>824</v>
      </c>
      <c r="G335" s="88" t="s">
        <v>644</v>
      </c>
      <c r="H335" s="88">
        <v>1399</v>
      </c>
      <c r="I335" s="213" t="s">
        <v>664</v>
      </c>
      <c r="J335" s="98" t="s">
        <v>163</v>
      </c>
      <c r="K335" s="100" t="s">
        <v>168</v>
      </c>
      <c r="L335" s="143" t="s">
        <v>255</v>
      </c>
      <c r="M335" s="88" t="s">
        <v>703</v>
      </c>
      <c r="N335" s="88" t="s">
        <v>823</v>
      </c>
      <c r="O335" s="88" t="s">
        <v>22</v>
      </c>
      <c r="P335" s="87" t="str">
        <f>CONCATENATE(T_SDLog[[#This Row],[PGN]],"-",T_SDLog[[#This Row],[CN]],"-",T_SDLog[[#This Row],[DIC]],"-",T_SDLog[[#This Row],[LR]],"-",T_SDLog[[#This Row],[SSA]],"-",T_SDLog[[#This Row],[SQN]])</f>
        <v>MTC-23A25-Y305-L000-1399-02001</v>
      </c>
      <c r="Q335" s="86" t="s">
        <v>850</v>
      </c>
      <c r="R335" s="227"/>
      <c r="S335" s="89"/>
      <c r="T33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3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3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35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35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SDS-23A25-Y000-0014-00</v>
      </c>
      <c r="Y335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35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35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35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35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35" s="22" t="s">
        <v>887</v>
      </c>
      <c r="AE335" s="89">
        <v>45873</v>
      </c>
      <c r="AF335" s="207"/>
      <c r="AG335" s="22" t="s">
        <v>22</v>
      </c>
      <c r="AH335" s="89"/>
      <c r="AI335" s="22" t="s">
        <v>22</v>
      </c>
      <c r="AJ335" s="207"/>
      <c r="AK335" s="208"/>
      <c r="AL335" s="207"/>
      <c r="AM335" s="22" t="s">
        <v>22</v>
      </c>
      <c r="AN335" s="89"/>
      <c r="AO335" s="22" t="s">
        <v>22</v>
      </c>
      <c r="AP335" s="207"/>
      <c r="AQ335" s="208"/>
      <c r="AR335" s="207"/>
      <c r="AS335" s="22" t="s">
        <v>22</v>
      </c>
      <c r="AT335" s="89"/>
      <c r="AU335" s="22" t="s">
        <v>22</v>
      </c>
      <c r="AV335" s="207"/>
      <c r="AW335" s="208"/>
      <c r="AX335" s="207"/>
      <c r="AY335" s="22" t="s">
        <v>22</v>
      </c>
      <c r="AZ335" s="89"/>
      <c r="BA335" s="22" t="s">
        <v>22</v>
      </c>
      <c r="BB335" s="207"/>
      <c r="BC335" s="208"/>
      <c r="BD335" s="207"/>
      <c r="BE335" s="22" t="s">
        <v>22</v>
      </c>
      <c r="BF335" s="89"/>
      <c r="BG335" s="22" t="s">
        <v>22</v>
      </c>
      <c r="BH335" s="207"/>
      <c r="BI335" s="208"/>
      <c r="BJ335" s="207"/>
      <c r="BK335" s="22" t="s">
        <v>22</v>
      </c>
      <c r="BL335" s="89"/>
      <c r="BM335" s="22" t="s">
        <v>22</v>
      </c>
      <c r="BN335" s="207"/>
      <c r="BO335" s="208"/>
      <c r="BP335" s="207"/>
      <c r="BQ335" s="22" t="s">
        <v>22</v>
      </c>
      <c r="BR335" s="89"/>
      <c r="BS335" s="22" t="s">
        <v>22</v>
      </c>
      <c r="BT335" s="207"/>
      <c r="BU335" s="208"/>
      <c r="BV335" s="207"/>
      <c r="BW335" s="22" t="s">
        <v>22</v>
      </c>
      <c r="BX335" s="89"/>
      <c r="BY335" s="22" t="s">
        <v>22</v>
      </c>
    </row>
    <row r="336" spans="2:77" ht="12.75" x14ac:dyDescent="0.25">
      <c r="B336" s="207" t="str">
        <f>IF(T_SDLog[[#This Row],[BY2]]="UNDER REVIEW",$B$6-T_SDLog[[#This Row],[27]],"---")</f>
        <v>---</v>
      </c>
      <c r="C336" s="88" t="s">
        <v>650</v>
      </c>
      <c r="D336" s="100" t="s">
        <v>245</v>
      </c>
      <c r="E336" s="100" t="s">
        <v>246</v>
      </c>
      <c r="F336" s="100" t="s">
        <v>824</v>
      </c>
      <c r="G336" s="88" t="s">
        <v>644</v>
      </c>
      <c r="H336" s="88">
        <v>1399</v>
      </c>
      <c r="I336" s="213" t="s">
        <v>659</v>
      </c>
      <c r="J336" s="98" t="s">
        <v>163</v>
      </c>
      <c r="K336" s="100" t="s">
        <v>168</v>
      </c>
      <c r="L336" s="143" t="s">
        <v>255</v>
      </c>
      <c r="M336" s="88" t="s">
        <v>703</v>
      </c>
      <c r="N336" s="88" t="s">
        <v>823</v>
      </c>
      <c r="O336" s="88" t="s">
        <v>22</v>
      </c>
      <c r="P336" s="87" t="str">
        <f>CONCATENATE(T_SDLog[[#This Row],[PGN]],"-",T_SDLog[[#This Row],[CN]],"-",T_SDLog[[#This Row],[DIC]],"-",T_SDLog[[#This Row],[LR]],"-",T_SDLog[[#This Row],[SSA]],"-",T_SDLog[[#This Row],[SQN]])</f>
        <v>MTC-23A25-Y305-L000-1399-03001</v>
      </c>
      <c r="Q336" s="86" t="s">
        <v>851</v>
      </c>
      <c r="R336" s="227"/>
      <c r="S336" s="89"/>
      <c r="T33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3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3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36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36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SDS-23A25-Y000-0014-00</v>
      </c>
      <c r="Y336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36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36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36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36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36" s="22" t="s">
        <v>887</v>
      </c>
      <c r="AE336" s="89">
        <v>45873</v>
      </c>
      <c r="AF336" s="207"/>
      <c r="AG336" s="22" t="s">
        <v>22</v>
      </c>
      <c r="AH336" s="89"/>
      <c r="AI336" s="22" t="s">
        <v>22</v>
      </c>
      <c r="AJ336" s="207"/>
      <c r="AK336" s="208"/>
      <c r="AL336" s="207"/>
      <c r="AM336" s="22" t="s">
        <v>22</v>
      </c>
      <c r="AN336" s="89"/>
      <c r="AO336" s="22" t="s">
        <v>22</v>
      </c>
      <c r="AP336" s="207"/>
      <c r="AQ336" s="208"/>
      <c r="AR336" s="207"/>
      <c r="AS336" s="22" t="s">
        <v>22</v>
      </c>
      <c r="AT336" s="89"/>
      <c r="AU336" s="22" t="s">
        <v>22</v>
      </c>
      <c r="AV336" s="207"/>
      <c r="AW336" s="208"/>
      <c r="AX336" s="207"/>
      <c r="AY336" s="22" t="s">
        <v>22</v>
      </c>
      <c r="AZ336" s="89"/>
      <c r="BA336" s="22" t="s">
        <v>22</v>
      </c>
      <c r="BB336" s="207"/>
      <c r="BC336" s="208"/>
      <c r="BD336" s="207"/>
      <c r="BE336" s="22" t="s">
        <v>22</v>
      </c>
      <c r="BF336" s="89"/>
      <c r="BG336" s="22" t="s">
        <v>22</v>
      </c>
      <c r="BH336" s="207"/>
      <c r="BI336" s="208"/>
      <c r="BJ336" s="207"/>
      <c r="BK336" s="22" t="s">
        <v>22</v>
      </c>
      <c r="BL336" s="89"/>
      <c r="BM336" s="22" t="s">
        <v>22</v>
      </c>
      <c r="BN336" s="207"/>
      <c r="BO336" s="208"/>
      <c r="BP336" s="207"/>
      <c r="BQ336" s="22" t="s">
        <v>22</v>
      </c>
      <c r="BR336" s="89"/>
      <c r="BS336" s="22" t="s">
        <v>22</v>
      </c>
      <c r="BT336" s="207"/>
      <c r="BU336" s="208"/>
      <c r="BV336" s="207"/>
      <c r="BW336" s="22" t="s">
        <v>22</v>
      </c>
      <c r="BX336" s="89"/>
      <c r="BY336" s="22" t="s">
        <v>22</v>
      </c>
    </row>
    <row r="337" spans="2:77" ht="12.75" x14ac:dyDescent="0.25">
      <c r="B337" s="207" t="str">
        <f>IF(T_SDLog[[#This Row],[BY2]]="UNDER REVIEW",$B$6-T_SDLog[[#This Row],[27]],"---")</f>
        <v>---</v>
      </c>
      <c r="C337" s="88" t="s">
        <v>650</v>
      </c>
      <c r="D337" s="100" t="s">
        <v>245</v>
      </c>
      <c r="E337" s="100" t="s">
        <v>246</v>
      </c>
      <c r="F337" s="100" t="s">
        <v>824</v>
      </c>
      <c r="G337" s="88" t="s">
        <v>644</v>
      </c>
      <c r="H337" s="88">
        <v>1399</v>
      </c>
      <c r="I337" s="213" t="s">
        <v>660</v>
      </c>
      <c r="J337" s="98" t="s">
        <v>163</v>
      </c>
      <c r="K337" s="100" t="s">
        <v>168</v>
      </c>
      <c r="L337" s="143" t="s">
        <v>255</v>
      </c>
      <c r="M337" s="88" t="s">
        <v>703</v>
      </c>
      <c r="N337" s="88" t="s">
        <v>823</v>
      </c>
      <c r="O337" s="88" t="s">
        <v>22</v>
      </c>
      <c r="P337" s="87" t="str">
        <f>CONCATENATE(T_SDLog[[#This Row],[PGN]],"-",T_SDLog[[#This Row],[CN]],"-",T_SDLog[[#This Row],[DIC]],"-",T_SDLog[[#This Row],[LR]],"-",T_SDLog[[#This Row],[SSA]],"-",T_SDLog[[#This Row],[SQN]])</f>
        <v>MTC-23A25-Y305-L000-1399-04001</v>
      </c>
      <c r="Q337" s="86" t="s">
        <v>852</v>
      </c>
      <c r="R337" s="227"/>
      <c r="S337" s="89"/>
      <c r="T33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3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3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37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37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SDS-23A25-Y000-0014-00</v>
      </c>
      <c r="Y337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37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37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37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37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37" s="22" t="s">
        <v>887</v>
      </c>
      <c r="AE337" s="89">
        <v>45873</v>
      </c>
      <c r="AF337" s="207"/>
      <c r="AG337" s="22" t="s">
        <v>22</v>
      </c>
      <c r="AH337" s="89"/>
      <c r="AI337" s="22" t="s">
        <v>22</v>
      </c>
      <c r="AJ337" s="207"/>
      <c r="AK337" s="208"/>
      <c r="AL337" s="207"/>
      <c r="AM337" s="22" t="s">
        <v>22</v>
      </c>
      <c r="AN337" s="89"/>
      <c r="AO337" s="22" t="s">
        <v>22</v>
      </c>
      <c r="AP337" s="207"/>
      <c r="AQ337" s="208"/>
      <c r="AR337" s="207"/>
      <c r="AS337" s="22" t="s">
        <v>22</v>
      </c>
      <c r="AT337" s="89"/>
      <c r="AU337" s="22" t="s">
        <v>22</v>
      </c>
      <c r="AV337" s="207"/>
      <c r="AW337" s="208"/>
      <c r="AX337" s="207"/>
      <c r="AY337" s="22" t="s">
        <v>22</v>
      </c>
      <c r="AZ337" s="89"/>
      <c r="BA337" s="22" t="s">
        <v>22</v>
      </c>
      <c r="BB337" s="207"/>
      <c r="BC337" s="208"/>
      <c r="BD337" s="207"/>
      <c r="BE337" s="22" t="s">
        <v>22</v>
      </c>
      <c r="BF337" s="89"/>
      <c r="BG337" s="22" t="s">
        <v>22</v>
      </c>
      <c r="BH337" s="207"/>
      <c r="BI337" s="208"/>
      <c r="BJ337" s="207"/>
      <c r="BK337" s="22" t="s">
        <v>22</v>
      </c>
      <c r="BL337" s="89"/>
      <c r="BM337" s="22" t="s">
        <v>22</v>
      </c>
      <c r="BN337" s="207"/>
      <c r="BO337" s="208"/>
      <c r="BP337" s="207"/>
      <c r="BQ337" s="22" t="s">
        <v>22</v>
      </c>
      <c r="BR337" s="89"/>
      <c r="BS337" s="22" t="s">
        <v>22</v>
      </c>
      <c r="BT337" s="207"/>
      <c r="BU337" s="208"/>
      <c r="BV337" s="207"/>
      <c r="BW337" s="22" t="s">
        <v>22</v>
      </c>
      <c r="BX337" s="89"/>
      <c r="BY337" s="22" t="s">
        <v>22</v>
      </c>
    </row>
    <row r="338" spans="2:77" ht="12.75" x14ac:dyDescent="0.25">
      <c r="B338" s="207" t="str">
        <f>IF(T_SDLog[[#This Row],[BY2]]="UNDER REVIEW",$B$6-T_SDLog[[#This Row],[27]],"---")</f>
        <v>---</v>
      </c>
      <c r="C338" s="88" t="s">
        <v>650</v>
      </c>
      <c r="D338" s="100" t="s">
        <v>245</v>
      </c>
      <c r="E338" s="100" t="s">
        <v>246</v>
      </c>
      <c r="F338" s="100" t="s">
        <v>824</v>
      </c>
      <c r="G338" s="88" t="s">
        <v>644</v>
      </c>
      <c r="H338" s="88">
        <v>1399</v>
      </c>
      <c r="I338" s="213" t="s">
        <v>661</v>
      </c>
      <c r="J338" s="98" t="s">
        <v>163</v>
      </c>
      <c r="K338" s="100" t="s">
        <v>168</v>
      </c>
      <c r="L338" s="143" t="s">
        <v>255</v>
      </c>
      <c r="M338" s="88" t="s">
        <v>703</v>
      </c>
      <c r="N338" s="88" t="s">
        <v>823</v>
      </c>
      <c r="O338" s="88" t="s">
        <v>22</v>
      </c>
      <c r="P338" s="87" t="str">
        <f>CONCATENATE(T_SDLog[[#This Row],[PGN]],"-",T_SDLog[[#This Row],[CN]],"-",T_SDLog[[#This Row],[DIC]],"-",T_SDLog[[#This Row],[LR]],"-",T_SDLog[[#This Row],[SSA]],"-",T_SDLog[[#This Row],[SQN]])</f>
        <v>MTC-23A25-Y305-L000-1399-05001</v>
      </c>
      <c r="Q338" s="86" t="s">
        <v>853</v>
      </c>
      <c r="R338" s="227"/>
      <c r="S338" s="89"/>
      <c r="T33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3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3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38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38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SDS-23A25-Y000-0014-00</v>
      </c>
      <c r="Y338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38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38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38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38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38" s="22" t="s">
        <v>887</v>
      </c>
      <c r="AE338" s="89">
        <v>45873</v>
      </c>
      <c r="AF338" s="207"/>
      <c r="AG338" s="22" t="s">
        <v>22</v>
      </c>
      <c r="AH338" s="89"/>
      <c r="AI338" s="22" t="s">
        <v>22</v>
      </c>
      <c r="AJ338" s="207"/>
      <c r="AK338" s="208"/>
      <c r="AL338" s="207"/>
      <c r="AM338" s="22" t="s">
        <v>22</v>
      </c>
      <c r="AN338" s="89"/>
      <c r="AO338" s="22" t="s">
        <v>22</v>
      </c>
      <c r="AP338" s="207"/>
      <c r="AQ338" s="208"/>
      <c r="AR338" s="207"/>
      <c r="AS338" s="22" t="s">
        <v>22</v>
      </c>
      <c r="AT338" s="89"/>
      <c r="AU338" s="22" t="s">
        <v>22</v>
      </c>
      <c r="AV338" s="207"/>
      <c r="AW338" s="208"/>
      <c r="AX338" s="207"/>
      <c r="AY338" s="22" t="s">
        <v>22</v>
      </c>
      <c r="AZ338" s="89"/>
      <c r="BA338" s="22" t="s">
        <v>22</v>
      </c>
      <c r="BB338" s="207"/>
      <c r="BC338" s="208"/>
      <c r="BD338" s="207"/>
      <c r="BE338" s="22" t="s">
        <v>22</v>
      </c>
      <c r="BF338" s="89"/>
      <c r="BG338" s="22" t="s">
        <v>22</v>
      </c>
      <c r="BH338" s="207"/>
      <c r="BI338" s="208"/>
      <c r="BJ338" s="207"/>
      <c r="BK338" s="22" t="s">
        <v>22</v>
      </c>
      <c r="BL338" s="89"/>
      <c r="BM338" s="22" t="s">
        <v>22</v>
      </c>
      <c r="BN338" s="207"/>
      <c r="BO338" s="208"/>
      <c r="BP338" s="207"/>
      <c r="BQ338" s="22" t="s">
        <v>22</v>
      </c>
      <c r="BR338" s="89"/>
      <c r="BS338" s="22" t="s">
        <v>22</v>
      </c>
      <c r="BT338" s="207"/>
      <c r="BU338" s="208"/>
      <c r="BV338" s="207"/>
      <c r="BW338" s="22" t="s">
        <v>22</v>
      </c>
      <c r="BX338" s="89"/>
      <c r="BY338" s="22" t="s">
        <v>22</v>
      </c>
    </row>
    <row r="339" spans="2:77" ht="12.75" x14ac:dyDescent="0.25">
      <c r="B339" s="207" t="str">
        <f>IF(T_SDLog[[#This Row],[BY2]]="UNDER REVIEW",$B$6-T_SDLog[[#This Row],[27]],"---")</f>
        <v>---</v>
      </c>
      <c r="C339" s="88" t="s">
        <v>650</v>
      </c>
      <c r="D339" s="100" t="s">
        <v>245</v>
      </c>
      <c r="E339" s="100" t="s">
        <v>246</v>
      </c>
      <c r="F339" s="100" t="s">
        <v>824</v>
      </c>
      <c r="G339" s="88" t="s">
        <v>644</v>
      </c>
      <c r="H339" s="88">
        <v>1399</v>
      </c>
      <c r="I339" s="213" t="s">
        <v>662</v>
      </c>
      <c r="J339" s="98" t="s">
        <v>163</v>
      </c>
      <c r="K339" s="100" t="s">
        <v>168</v>
      </c>
      <c r="L339" s="143" t="s">
        <v>255</v>
      </c>
      <c r="M339" s="88" t="s">
        <v>703</v>
      </c>
      <c r="N339" s="88" t="s">
        <v>823</v>
      </c>
      <c r="O339" s="88" t="s">
        <v>22</v>
      </c>
      <c r="P339" s="87" t="str">
        <f>CONCATENATE(T_SDLog[[#This Row],[PGN]],"-",T_SDLog[[#This Row],[CN]],"-",T_SDLog[[#This Row],[DIC]],"-",T_SDLog[[#This Row],[LR]],"-",T_SDLog[[#This Row],[SSA]],"-",T_SDLog[[#This Row],[SQN]])</f>
        <v>MTC-23A25-Y305-L000-1399-06001</v>
      </c>
      <c r="Q339" s="86" t="s">
        <v>854</v>
      </c>
      <c r="R339" s="227"/>
      <c r="S339" s="89"/>
      <c r="T33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3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3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39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39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SDS-23A25-Y000-0014-00</v>
      </c>
      <c r="Y339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39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39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39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39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39" s="22" t="s">
        <v>887</v>
      </c>
      <c r="AE339" s="89">
        <v>45873</v>
      </c>
      <c r="AF339" s="207"/>
      <c r="AG339" s="22" t="s">
        <v>22</v>
      </c>
      <c r="AH339" s="89"/>
      <c r="AI339" s="22" t="s">
        <v>22</v>
      </c>
      <c r="AJ339" s="207"/>
      <c r="AK339" s="208"/>
      <c r="AL339" s="207"/>
      <c r="AM339" s="22" t="s">
        <v>22</v>
      </c>
      <c r="AN339" s="89"/>
      <c r="AO339" s="22" t="s">
        <v>22</v>
      </c>
      <c r="AP339" s="207"/>
      <c r="AQ339" s="208"/>
      <c r="AR339" s="207"/>
      <c r="AS339" s="22" t="s">
        <v>22</v>
      </c>
      <c r="AT339" s="89"/>
      <c r="AU339" s="22" t="s">
        <v>22</v>
      </c>
      <c r="AV339" s="207"/>
      <c r="AW339" s="208"/>
      <c r="AX339" s="207"/>
      <c r="AY339" s="22" t="s">
        <v>22</v>
      </c>
      <c r="AZ339" s="89"/>
      <c r="BA339" s="22" t="s">
        <v>22</v>
      </c>
      <c r="BB339" s="207"/>
      <c r="BC339" s="208"/>
      <c r="BD339" s="207"/>
      <c r="BE339" s="22" t="s">
        <v>22</v>
      </c>
      <c r="BF339" s="89"/>
      <c r="BG339" s="22" t="s">
        <v>22</v>
      </c>
      <c r="BH339" s="207"/>
      <c r="BI339" s="208"/>
      <c r="BJ339" s="207"/>
      <c r="BK339" s="22" t="s">
        <v>22</v>
      </c>
      <c r="BL339" s="89"/>
      <c r="BM339" s="22" t="s">
        <v>22</v>
      </c>
      <c r="BN339" s="207"/>
      <c r="BO339" s="208"/>
      <c r="BP339" s="207"/>
      <c r="BQ339" s="22" t="s">
        <v>22</v>
      </c>
      <c r="BR339" s="89"/>
      <c r="BS339" s="22" t="s">
        <v>22</v>
      </c>
      <c r="BT339" s="207"/>
      <c r="BU339" s="208"/>
      <c r="BV339" s="207"/>
      <c r="BW339" s="22" t="s">
        <v>22</v>
      </c>
      <c r="BX339" s="89"/>
      <c r="BY339" s="22" t="s">
        <v>22</v>
      </c>
    </row>
    <row r="340" spans="2:77" ht="12.75" x14ac:dyDescent="0.25">
      <c r="B340" s="207" t="str">
        <f>IF(T_SDLog[[#This Row],[BY2]]="UNDER REVIEW",$B$6-T_SDLog[[#This Row],[27]],"---")</f>
        <v>---</v>
      </c>
      <c r="C340" s="88" t="s">
        <v>650</v>
      </c>
      <c r="D340" s="100" t="s">
        <v>245</v>
      </c>
      <c r="E340" s="100" t="s">
        <v>246</v>
      </c>
      <c r="F340" s="100" t="s">
        <v>824</v>
      </c>
      <c r="G340" s="88" t="s">
        <v>644</v>
      </c>
      <c r="H340" s="88">
        <v>1399</v>
      </c>
      <c r="I340" s="213" t="s">
        <v>665</v>
      </c>
      <c r="J340" s="98" t="s">
        <v>163</v>
      </c>
      <c r="K340" s="100" t="s">
        <v>168</v>
      </c>
      <c r="L340" s="143" t="s">
        <v>255</v>
      </c>
      <c r="M340" s="88" t="s">
        <v>703</v>
      </c>
      <c r="N340" s="88" t="s">
        <v>823</v>
      </c>
      <c r="O340" s="88" t="s">
        <v>22</v>
      </c>
      <c r="P340" s="87" t="str">
        <f>CONCATENATE(T_SDLog[[#This Row],[PGN]],"-",T_SDLog[[#This Row],[CN]],"-",T_SDLog[[#This Row],[DIC]],"-",T_SDLog[[#This Row],[LR]],"-",T_SDLog[[#This Row],[SSA]],"-",T_SDLog[[#This Row],[SQN]])</f>
        <v>MTC-23A25-Y305-L000-1399-07001</v>
      </c>
      <c r="Q340" s="86" t="s">
        <v>855</v>
      </c>
      <c r="R340" s="227"/>
      <c r="S340" s="89"/>
      <c r="T34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4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4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40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40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SDS-23A25-Y000-0014-00</v>
      </c>
      <c r="Y340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40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40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40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40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40" s="22" t="s">
        <v>887</v>
      </c>
      <c r="AE340" s="89">
        <v>45873</v>
      </c>
      <c r="AF340" s="207"/>
      <c r="AG340" s="22" t="s">
        <v>22</v>
      </c>
      <c r="AH340" s="89"/>
      <c r="AI340" s="22" t="s">
        <v>22</v>
      </c>
      <c r="AJ340" s="207"/>
      <c r="AK340" s="208"/>
      <c r="AL340" s="207"/>
      <c r="AM340" s="22" t="s">
        <v>22</v>
      </c>
      <c r="AN340" s="89"/>
      <c r="AO340" s="22" t="s">
        <v>22</v>
      </c>
      <c r="AP340" s="207"/>
      <c r="AQ340" s="208"/>
      <c r="AR340" s="207"/>
      <c r="AS340" s="22" t="s">
        <v>22</v>
      </c>
      <c r="AT340" s="89"/>
      <c r="AU340" s="22" t="s">
        <v>22</v>
      </c>
      <c r="AV340" s="207"/>
      <c r="AW340" s="208"/>
      <c r="AX340" s="207"/>
      <c r="AY340" s="22" t="s">
        <v>22</v>
      </c>
      <c r="AZ340" s="89"/>
      <c r="BA340" s="22" t="s">
        <v>22</v>
      </c>
      <c r="BB340" s="207"/>
      <c r="BC340" s="208"/>
      <c r="BD340" s="207"/>
      <c r="BE340" s="22" t="s">
        <v>22</v>
      </c>
      <c r="BF340" s="89"/>
      <c r="BG340" s="22" t="s">
        <v>22</v>
      </c>
      <c r="BH340" s="207"/>
      <c r="BI340" s="208"/>
      <c r="BJ340" s="207"/>
      <c r="BK340" s="22" t="s">
        <v>22</v>
      </c>
      <c r="BL340" s="89"/>
      <c r="BM340" s="22" t="s">
        <v>22</v>
      </c>
      <c r="BN340" s="207"/>
      <c r="BO340" s="208"/>
      <c r="BP340" s="207"/>
      <c r="BQ340" s="22" t="s">
        <v>22</v>
      </c>
      <c r="BR340" s="89"/>
      <c r="BS340" s="22" t="s">
        <v>22</v>
      </c>
      <c r="BT340" s="207"/>
      <c r="BU340" s="208"/>
      <c r="BV340" s="207"/>
      <c r="BW340" s="22" t="s">
        <v>22</v>
      </c>
      <c r="BX340" s="89"/>
      <c r="BY340" s="22" t="s">
        <v>22</v>
      </c>
    </row>
    <row r="341" spans="2:77" ht="12.75" x14ac:dyDescent="0.25">
      <c r="B341" s="207" t="str">
        <f>IF(T_SDLog[[#This Row],[BY2]]="UNDER REVIEW",$B$6-T_SDLog[[#This Row],[27]],"---")</f>
        <v>---</v>
      </c>
      <c r="C341" s="88" t="s">
        <v>650</v>
      </c>
      <c r="D341" s="100" t="s">
        <v>245</v>
      </c>
      <c r="E341" s="100" t="s">
        <v>246</v>
      </c>
      <c r="F341" s="100" t="s">
        <v>824</v>
      </c>
      <c r="G341" s="88" t="s">
        <v>644</v>
      </c>
      <c r="H341" s="88">
        <v>1399</v>
      </c>
      <c r="I341" s="213" t="s">
        <v>666</v>
      </c>
      <c r="J341" s="98" t="s">
        <v>163</v>
      </c>
      <c r="K341" s="100" t="s">
        <v>168</v>
      </c>
      <c r="L341" s="143" t="s">
        <v>255</v>
      </c>
      <c r="M341" s="88" t="s">
        <v>703</v>
      </c>
      <c r="N341" s="88" t="s">
        <v>823</v>
      </c>
      <c r="O341" s="88" t="s">
        <v>22</v>
      </c>
      <c r="P341" s="87" t="str">
        <f>CONCATENATE(T_SDLog[[#This Row],[PGN]],"-",T_SDLog[[#This Row],[CN]],"-",T_SDLog[[#This Row],[DIC]],"-",T_SDLog[[#This Row],[LR]],"-",T_SDLog[[#This Row],[SSA]],"-",T_SDLog[[#This Row],[SQN]])</f>
        <v>MTC-23A25-Y305-L000-1399-08001</v>
      </c>
      <c r="Q341" s="86" t="s">
        <v>856</v>
      </c>
      <c r="R341" s="227"/>
      <c r="S341" s="89"/>
      <c r="T34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4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4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41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41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SDS-23A25-Y000-0014-00</v>
      </c>
      <c r="Y341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41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41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41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41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41" s="22" t="s">
        <v>887</v>
      </c>
      <c r="AE341" s="89">
        <v>45873</v>
      </c>
      <c r="AF341" s="207"/>
      <c r="AG341" s="22" t="s">
        <v>22</v>
      </c>
      <c r="AH341" s="89"/>
      <c r="AI341" s="22" t="s">
        <v>22</v>
      </c>
      <c r="AJ341" s="207"/>
      <c r="AK341" s="208"/>
      <c r="AL341" s="207"/>
      <c r="AM341" s="22" t="s">
        <v>22</v>
      </c>
      <c r="AN341" s="89"/>
      <c r="AO341" s="22" t="s">
        <v>22</v>
      </c>
      <c r="AP341" s="207"/>
      <c r="AQ341" s="208"/>
      <c r="AR341" s="207"/>
      <c r="AS341" s="22" t="s">
        <v>22</v>
      </c>
      <c r="AT341" s="89"/>
      <c r="AU341" s="22" t="s">
        <v>22</v>
      </c>
      <c r="AV341" s="207"/>
      <c r="AW341" s="208"/>
      <c r="AX341" s="207"/>
      <c r="AY341" s="22" t="s">
        <v>22</v>
      </c>
      <c r="AZ341" s="89"/>
      <c r="BA341" s="22" t="s">
        <v>22</v>
      </c>
      <c r="BB341" s="207"/>
      <c r="BC341" s="208"/>
      <c r="BD341" s="207"/>
      <c r="BE341" s="22" t="s">
        <v>22</v>
      </c>
      <c r="BF341" s="89"/>
      <c r="BG341" s="22" t="s">
        <v>22</v>
      </c>
      <c r="BH341" s="207"/>
      <c r="BI341" s="208"/>
      <c r="BJ341" s="207"/>
      <c r="BK341" s="22" t="s">
        <v>22</v>
      </c>
      <c r="BL341" s="89"/>
      <c r="BM341" s="22" t="s">
        <v>22</v>
      </c>
      <c r="BN341" s="207"/>
      <c r="BO341" s="208"/>
      <c r="BP341" s="207"/>
      <c r="BQ341" s="22" t="s">
        <v>22</v>
      </c>
      <c r="BR341" s="89"/>
      <c r="BS341" s="22" t="s">
        <v>22</v>
      </c>
      <c r="BT341" s="207"/>
      <c r="BU341" s="208"/>
      <c r="BV341" s="207"/>
      <c r="BW341" s="22" t="s">
        <v>22</v>
      </c>
      <c r="BX341" s="89"/>
      <c r="BY341" s="22" t="s">
        <v>22</v>
      </c>
    </row>
    <row r="342" spans="2:77" ht="12.75" x14ac:dyDescent="0.25">
      <c r="B342" s="207" t="str">
        <f>IF(T_SDLog[[#This Row],[BY2]]="UNDER REVIEW",$B$6-T_SDLog[[#This Row],[27]],"---")</f>
        <v>---</v>
      </c>
      <c r="C342" s="88" t="s">
        <v>650</v>
      </c>
      <c r="D342" s="100" t="s">
        <v>245</v>
      </c>
      <c r="E342" s="100" t="s">
        <v>246</v>
      </c>
      <c r="F342" s="100" t="s">
        <v>824</v>
      </c>
      <c r="G342" s="88" t="s">
        <v>644</v>
      </c>
      <c r="H342" s="88">
        <v>1399</v>
      </c>
      <c r="I342" s="213" t="s">
        <v>667</v>
      </c>
      <c r="J342" s="98" t="s">
        <v>163</v>
      </c>
      <c r="K342" s="100" t="s">
        <v>168</v>
      </c>
      <c r="L342" s="143" t="s">
        <v>255</v>
      </c>
      <c r="M342" s="88" t="s">
        <v>703</v>
      </c>
      <c r="N342" s="88" t="s">
        <v>823</v>
      </c>
      <c r="O342" s="88" t="s">
        <v>22</v>
      </c>
      <c r="P342" s="87" t="str">
        <f>CONCATENATE(T_SDLog[[#This Row],[PGN]],"-",T_SDLog[[#This Row],[CN]],"-",T_SDLog[[#This Row],[DIC]],"-",T_SDLog[[#This Row],[LR]],"-",T_SDLog[[#This Row],[SSA]],"-",T_SDLog[[#This Row],[SQN]])</f>
        <v>MTC-23A25-Y305-L000-1399-09001</v>
      </c>
      <c r="Q342" s="86" t="s">
        <v>857</v>
      </c>
      <c r="R342" s="227"/>
      <c r="S342" s="89"/>
      <c r="T34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4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4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42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42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SDS-23A25-Y000-0015-00</v>
      </c>
      <c r="Y342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42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42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42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42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42" s="22" t="s">
        <v>888</v>
      </c>
      <c r="AE342" s="89">
        <v>45873</v>
      </c>
      <c r="AF342" s="207"/>
      <c r="AG342" s="22" t="s">
        <v>22</v>
      </c>
      <c r="AH342" s="89"/>
      <c r="AI342" s="22" t="s">
        <v>22</v>
      </c>
      <c r="AJ342" s="207"/>
      <c r="AK342" s="208"/>
      <c r="AL342" s="207"/>
      <c r="AM342" s="22" t="s">
        <v>22</v>
      </c>
      <c r="AN342" s="89"/>
      <c r="AO342" s="22" t="s">
        <v>22</v>
      </c>
      <c r="AP342" s="207"/>
      <c r="AQ342" s="208"/>
      <c r="AR342" s="207"/>
      <c r="AS342" s="22" t="s">
        <v>22</v>
      </c>
      <c r="AT342" s="89"/>
      <c r="AU342" s="22" t="s">
        <v>22</v>
      </c>
      <c r="AV342" s="207"/>
      <c r="AW342" s="208"/>
      <c r="AX342" s="207"/>
      <c r="AY342" s="22" t="s">
        <v>22</v>
      </c>
      <c r="AZ342" s="89"/>
      <c r="BA342" s="22" t="s">
        <v>22</v>
      </c>
      <c r="BB342" s="207"/>
      <c r="BC342" s="208"/>
      <c r="BD342" s="207"/>
      <c r="BE342" s="22" t="s">
        <v>22</v>
      </c>
      <c r="BF342" s="89"/>
      <c r="BG342" s="22" t="s">
        <v>22</v>
      </c>
      <c r="BH342" s="207"/>
      <c r="BI342" s="208"/>
      <c r="BJ342" s="207"/>
      <c r="BK342" s="22" t="s">
        <v>22</v>
      </c>
      <c r="BL342" s="89"/>
      <c r="BM342" s="22" t="s">
        <v>22</v>
      </c>
      <c r="BN342" s="207"/>
      <c r="BO342" s="208"/>
      <c r="BP342" s="207"/>
      <c r="BQ342" s="22" t="s">
        <v>22</v>
      </c>
      <c r="BR342" s="89"/>
      <c r="BS342" s="22" t="s">
        <v>22</v>
      </c>
      <c r="BT342" s="207"/>
      <c r="BU342" s="208"/>
      <c r="BV342" s="207"/>
      <c r="BW342" s="22" t="s">
        <v>22</v>
      </c>
      <c r="BX342" s="89"/>
      <c r="BY342" s="22" t="s">
        <v>22</v>
      </c>
    </row>
    <row r="343" spans="2:77" ht="12.75" x14ac:dyDescent="0.25">
      <c r="B343" s="207" t="str">
        <f>IF(T_SDLog[[#This Row],[BY2]]="UNDER REVIEW",$B$6-T_SDLog[[#This Row],[27]],"---")</f>
        <v>---</v>
      </c>
      <c r="C343" s="88" t="s">
        <v>650</v>
      </c>
      <c r="D343" s="100" t="s">
        <v>245</v>
      </c>
      <c r="E343" s="100" t="s">
        <v>246</v>
      </c>
      <c r="F343" s="100" t="s">
        <v>824</v>
      </c>
      <c r="G343" s="88" t="s">
        <v>644</v>
      </c>
      <c r="H343" s="88">
        <v>1399</v>
      </c>
      <c r="I343" s="213" t="s">
        <v>668</v>
      </c>
      <c r="J343" s="98" t="s">
        <v>163</v>
      </c>
      <c r="K343" s="100" t="s">
        <v>168</v>
      </c>
      <c r="L343" s="143" t="s">
        <v>255</v>
      </c>
      <c r="M343" s="88" t="s">
        <v>703</v>
      </c>
      <c r="N343" s="88" t="s">
        <v>823</v>
      </c>
      <c r="O343" s="88" t="s">
        <v>22</v>
      </c>
      <c r="P343" s="87" t="str">
        <f>CONCATENATE(T_SDLog[[#This Row],[PGN]],"-",T_SDLog[[#This Row],[CN]],"-",T_SDLog[[#This Row],[DIC]],"-",T_SDLog[[#This Row],[LR]],"-",T_SDLog[[#This Row],[SSA]],"-",T_SDLog[[#This Row],[SQN]])</f>
        <v>MTC-23A25-Y305-L000-1399-10001</v>
      </c>
      <c r="Q343" s="86" t="s">
        <v>858</v>
      </c>
      <c r="R343" s="227"/>
      <c r="S343" s="89"/>
      <c r="T34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4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4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43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43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SDS-23A25-Y000-0015-00</v>
      </c>
      <c r="Y343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43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43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43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43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43" s="22" t="s">
        <v>888</v>
      </c>
      <c r="AE343" s="89">
        <v>45873</v>
      </c>
      <c r="AF343" s="207"/>
      <c r="AG343" s="22" t="s">
        <v>22</v>
      </c>
      <c r="AH343" s="89"/>
      <c r="AI343" s="22" t="s">
        <v>22</v>
      </c>
      <c r="AJ343" s="207"/>
      <c r="AK343" s="208"/>
      <c r="AL343" s="207"/>
      <c r="AM343" s="22" t="s">
        <v>22</v>
      </c>
      <c r="AN343" s="89"/>
      <c r="AO343" s="22" t="s">
        <v>22</v>
      </c>
      <c r="AP343" s="207"/>
      <c r="AQ343" s="208"/>
      <c r="AR343" s="207"/>
      <c r="AS343" s="22" t="s">
        <v>22</v>
      </c>
      <c r="AT343" s="89"/>
      <c r="AU343" s="22" t="s">
        <v>22</v>
      </c>
      <c r="AV343" s="207"/>
      <c r="AW343" s="208"/>
      <c r="AX343" s="207"/>
      <c r="AY343" s="22" t="s">
        <v>22</v>
      </c>
      <c r="AZ343" s="89"/>
      <c r="BA343" s="22" t="s">
        <v>22</v>
      </c>
      <c r="BB343" s="207"/>
      <c r="BC343" s="208"/>
      <c r="BD343" s="207"/>
      <c r="BE343" s="22" t="s">
        <v>22</v>
      </c>
      <c r="BF343" s="89"/>
      <c r="BG343" s="22" t="s">
        <v>22</v>
      </c>
      <c r="BH343" s="207"/>
      <c r="BI343" s="208"/>
      <c r="BJ343" s="207"/>
      <c r="BK343" s="22" t="s">
        <v>22</v>
      </c>
      <c r="BL343" s="89"/>
      <c r="BM343" s="22" t="s">
        <v>22</v>
      </c>
      <c r="BN343" s="207"/>
      <c r="BO343" s="208"/>
      <c r="BP343" s="207"/>
      <c r="BQ343" s="22" t="s">
        <v>22</v>
      </c>
      <c r="BR343" s="89"/>
      <c r="BS343" s="22" t="s">
        <v>22</v>
      </c>
      <c r="BT343" s="207"/>
      <c r="BU343" s="208"/>
      <c r="BV343" s="207"/>
      <c r="BW343" s="22" t="s">
        <v>22</v>
      </c>
      <c r="BX343" s="89"/>
      <c r="BY343" s="22" t="s">
        <v>22</v>
      </c>
    </row>
    <row r="344" spans="2:77" ht="12.75" x14ac:dyDescent="0.25">
      <c r="B344" s="207" t="str">
        <f>IF(T_SDLog[[#This Row],[BY2]]="UNDER REVIEW",$B$6-T_SDLog[[#This Row],[27]],"---")</f>
        <v>---</v>
      </c>
      <c r="C344" s="88" t="s">
        <v>650</v>
      </c>
      <c r="D344" s="100" t="s">
        <v>245</v>
      </c>
      <c r="E344" s="100" t="s">
        <v>246</v>
      </c>
      <c r="F344" s="100" t="s">
        <v>824</v>
      </c>
      <c r="G344" s="88" t="s">
        <v>644</v>
      </c>
      <c r="H344" s="88">
        <v>1399</v>
      </c>
      <c r="I344" s="213" t="s">
        <v>669</v>
      </c>
      <c r="J344" s="98" t="s">
        <v>163</v>
      </c>
      <c r="K344" s="100" t="s">
        <v>168</v>
      </c>
      <c r="L344" s="143" t="s">
        <v>255</v>
      </c>
      <c r="M344" s="88" t="s">
        <v>703</v>
      </c>
      <c r="N344" s="88" t="s">
        <v>823</v>
      </c>
      <c r="O344" s="88" t="s">
        <v>22</v>
      </c>
      <c r="P344" s="87" t="str">
        <f>CONCATENATE(T_SDLog[[#This Row],[PGN]],"-",T_SDLog[[#This Row],[CN]],"-",T_SDLog[[#This Row],[DIC]],"-",T_SDLog[[#This Row],[LR]],"-",T_SDLog[[#This Row],[SSA]],"-",T_SDLog[[#This Row],[SQN]])</f>
        <v>MTC-23A25-Y305-L000-1399-11001</v>
      </c>
      <c r="Q344" s="86" t="s">
        <v>859</v>
      </c>
      <c r="R344" s="227"/>
      <c r="S344" s="89"/>
      <c r="T34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4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4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44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44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SDS-23A25-Y000-0015-00</v>
      </c>
      <c r="Y344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44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44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44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44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44" s="22" t="s">
        <v>888</v>
      </c>
      <c r="AE344" s="89">
        <v>45873</v>
      </c>
      <c r="AF344" s="207"/>
      <c r="AG344" s="22" t="s">
        <v>22</v>
      </c>
      <c r="AH344" s="89"/>
      <c r="AI344" s="22" t="s">
        <v>22</v>
      </c>
      <c r="AJ344" s="207"/>
      <c r="AK344" s="208"/>
      <c r="AL344" s="207"/>
      <c r="AM344" s="22" t="s">
        <v>22</v>
      </c>
      <c r="AN344" s="89"/>
      <c r="AO344" s="22" t="s">
        <v>22</v>
      </c>
      <c r="AP344" s="207"/>
      <c r="AQ344" s="208"/>
      <c r="AR344" s="207"/>
      <c r="AS344" s="22" t="s">
        <v>22</v>
      </c>
      <c r="AT344" s="89"/>
      <c r="AU344" s="22" t="s">
        <v>22</v>
      </c>
      <c r="AV344" s="207"/>
      <c r="AW344" s="208"/>
      <c r="AX344" s="207"/>
      <c r="AY344" s="22" t="s">
        <v>22</v>
      </c>
      <c r="AZ344" s="89"/>
      <c r="BA344" s="22" t="s">
        <v>22</v>
      </c>
      <c r="BB344" s="207"/>
      <c r="BC344" s="208"/>
      <c r="BD344" s="207"/>
      <c r="BE344" s="22" t="s">
        <v>22</v>
      </c>
      <c r="BF344" s="89"/>
      <c r="BG344" s="22" t="s">
        <v>22</v>
      </c>
      <c r="BH344" s="207"/>
      <c r="BI344" s="208"/>
      <c r="BJ344" s="207"/>
      <c r="BK344" s="22" t="s">
        <v>22</v>
      </c>
      <c r="BL344" s="89"/>
      <c r="BM344" s="22" t="s">
        <v>22</v>
      </c>
      <c r="BN344" s="207"/>
      <c r="BO344" s="208"/>
      <c r="BP344" s="207"/>
      <c r="BQ344" s="22" t="s">
        <v>22</v>
      </c>
      <c r="BR344" s="89"/>
      <c r="BS344" s="22" t="s">
        <v>22</v>
      </c>
      <c r="BT344" s="207"/>
      <c r="BU344" s="208"/>
      <c r="BV344" s="207"/>
      <c r="BW344" s="22" t="s">
        <v>22</v>
      </c>
      <c r="BX344" s="89"/>
      <c r="BY344" s="22" t="s">
        <v>22</v>
      </c>
    </row>
    <row r="345" spans="2:77" ht="12.75" x14ac:dyDescent="0.25">
      <c r="B345" s="207" t="str">
        <f>IF(T_SDLog[[#This Row],[BY2]]="UNDER REVIEW",$B$6-T_SDLog[[#This Row],[27]],"---")</f>
        <v>---</v>
      </c>
      <c r="C345" s="88" t="s">
        <v>650</v>
      </c>
      <c r="D345" s="100" t="s">
        <v>245</v>
      </c>
      <c r="E345" s="100" t="s">
        <v>246</v>
      </c>
      <c r="F345" s="100" t="s">
        <v>824</v>
      </c>
      <c r="G345" s="88" t="s">
        <v>644</v>
      </c>
      <c r="H345" s="88">
        <v>1399</v>
      </c>
      <c r="I345" s="213" t="s">
        <v>670</v>
      </c>
      <c r="J345" s="98" t="s">
        <v>163</v>
      </c>
      <c r="K345" s="100" t="s">
        <v>168</v>
      </c>
      <c r="L345" s="143" t="s">
        <v>255</v>
      </c>
      <c r="M345" s="88" t="s">
        <v>703</v>
      </c>
      <c r="N345" s="88" t="s">
        <v>823</v>
      </c>
      <c r="O345" s="88" t="s">
        <v>22</v>
      </c>
      <c r="P345" s="87" t="str">
        <f>CONCATENATE(T_SDLog[[#This Row],[PGN]],"-",T_SDLog[[#This Row],[CN]],"-",T_SDLog[[#This Row],[DIC]],"-",T_SDLog[[#This Row],[LR]],"-",T_SDLog[[#This Row],[SSA]],"-",T_SDLog[[#This Row],[SQN]])</f>
        <v>MTC-23A25-Y305-L000-1399-12001</v>
      </c>
      <c r="Q345" s="86" t="s">
        <v>860</v>
      </c>
      <c r="R345" s="227"/>
      <c r="S345" s="89"/>
      <c r="T34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4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4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45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45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SDS-23A25-Y000-0015-00</v>
      </c>
      <c r="Y345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45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45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45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45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45" s="22" t="s">
        <v>888</v>
      </c>
      <c r="AE345" s="89">
        <v>45873</v>
      </c>
      <c r="AF345" s="207"/>
      <c r="AG345" s="22" t="s">
        <v>22</v>
      </c>
      <c r="AH345" s="89"/>
      <c r="AI345" s="22" t="s">
        <v>22</v>
      </c>
      <c r="AJ345" s="207"/>
      <c r="AK345" s="208"/>
      <c r="AL345" s="207"/>
      <c r="AM345" s="22" t="s">
        <v>22</v>
      </c>
      <c r="AN345" s="89"/>
      <c r="AO345" s="22" t="s">
        <v>22</v>
      </c>
      <c r="AP345" s="207"/>
      <c r="AQ345" s="208"/>
      <c r="AR345" s="207"/>
      <c r="AS345" s="22" t="s">
        <v>22</v>
      </c>
      <c r="AT345" s="89"/>
      <c r="AU345" s="22" t="s">
        <v>22</v>
      </c>
      <c r="AV345" s="207"/>
      <c r="AW345" s="208"/>
      <c r="AX345" s="207"/>
      <c r="AY345" s="22" t="s">
        <v>22</v>
      </c>
      <c r="AZ345" s="89"/>
      <c r="BA345" s="22" t="s">
        <v>22</v>
      </c>
      <c r="BB345" s="207"/>
      <c r="BC345" s="208"/>
      <c r="BD345" s="207"/>
      <c r="BE345" s="22" t="s">
        <v>22</v>
      </c>
      <c r="BF345" s="89"/>
      <c r="BG345" s="22" t="s">
        <v>22</v>
      </c>
      <c r="BH345" s="207"/>
      <c r="BI345" s="208"/>
      <c r="BJ345" s="207"/>
      <c r="BK345" s="22" t="s">
        <v>22</v>
      </c>
      <c r="BL345" s="89"/>
      <c r="BM345" s="22" t="s">
        <v>22</v>
      </c>
      <c r="BN345" s="207"/>
      <c r="BO345" s="208"/>
      <c r="BP345" s="207"/>
      <c r="BQ345" s="22" t="s">
        <v>22</v>
      </c>
      <c r="BR345" s="89"/>
      <c r="BS345" s="22" t="s">
        <v>22</v>
      </c>
      <c r="BT345" s="207"/>
      <c r="BU345" s="208"/>
      <c r="BV345" s="207"/>
      <c r="BW345" s="22" t="s">
        <v>22</v>
      </c>
      <c r="BX345" s="89"/>
      <c r="BY345" s="22" t="s">
        <v>22</v>
      </c>
    </row>
    <row r="346" spans="2:77" ht="12.75" x14ac:dyDescent="0.25">
      <c r="B346" s="207" t="str">
        <f>IF(T_SDLog[[#This Row],[BY2]]="UNDER REVIEW",$B$6-T_SDLog[[#This Row],[27]],"---")</f>
        <v>---</v>
      </c>
      <c r="C346" s="88" t="s">
        <v>650</v>
      </c>
      <c r="D346" s="100" t="s">
        <v>245</v>
      </c>
      <c r="E346" s="100" t="s">
        <v>246</v>
      </c>
      <c r="F346" s="100" t="s">
        <v>824</v>
      </c>
      <c r="G346" s="88" t="s">
        <v>644</v>
      </c>
      <c r="H346" s="88">
        <v>1399</v>
      </c>
      <c r="I346" s="213" t="s">
        <v>671</v>
      </c>
      <c r="J346" s="98" t="s">
        <v>163</v>
      </c>
      <c r="K346" s="100" t="s">
        <v>168</v>
      </c>
      <c r="L346" s="143" t="s">
        <v>255</v>
      </c>
      <c r="M346" s="88" t="s">
        <v>703</v>
      </c>
      <c r="N346" s="88" t="s">
        <v>823</v>
      </c>
      <c r="O346" s="88" t="s">
        <v>22</v>
      </c>
      <c r="P346" s="87" t="str">
        <f>CONCATENATE(T_SDLog[[#This Row],[PGN]],"-",T_SDLog[[#This Row],[CN]],"-",T_SDLog[[#This Row],[DIC]],"-",T_SDLog[[#This Row],[LR]],"-",T_SDLog[[#This Row],[SSA]],"-",T_SDLog[[#This Row],[SQN]])</f>
        <v>MTC-23A25-Y305-L000-1399-13001</v>
      </c>
      <c r="Q346" s="86" t="s">
        <v>861</v>
      </c>
      <c r="R346" s="227"/>
      <c r="S346" s="89"/>
      <c r="T34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4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4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46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46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SDS-23A25-Y000-0015-00</v>
      </c>
      <c r="Y346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46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46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46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46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46" s="22" t="s">
        <v>888</v>
      </c>
      <c r="AE346" s="89">
        <v>45873</v>
      </c>
      <c r="AF346" s="207"/>
      <c r="AG346" s="22" t="s">
        <v>22</v>
      </c>
      <c r="AH346" s="89"/>
      <c r="AI346" s="22" t="s">
        <v>22</v>
      </c>
      <c r="AJ346" s="207"/>
      <c r="AK346" s="208"/>
      <c r="AL346" s="207"/>
      <c r="AM346" s="22" t="s">
        <v>22</v>
      </c>
      <c r="AN346" s="89"/>
      <c r="AO346" s="22" t="s">
        <v>22</v>
      </c>
      <c r="AP346" s="207"/>
      <c r="AQ346" s="208"/>
      <c r="AR346" s="207"/>
      <c r="AS346" s="22" t="s">
        <v>22</v>
      </c>
      <c r="AT346" s="89"/>
      <c r="AU346" s="22" t="s">
        <v>22</v>
      </c>
      <c r="AV346" s="207"/>
      <c r="AW346" s="208"/>
      <c r="AX346" s="207"/>
      <c r="AY346" s="22" t="s">
        <v>22</v>
      </c>
      <c r="AZ346" s="89"/>
      <c r="BA346" s="22" t="s">
        <v>22</v>
      </c>
      <c r="BB346" s="207"/>
      <c r="BC346" s="208"/>
      <c r="BD346" s="207"/>
      <c r="BE346" s="22" t="s">
        <v>22</v>
      </c>
      <c r="BF346" s="89"/>
      <c r="BG346" s="22" t="s">
        <v>22</v>
      </c>
      <c r="BH346" s="207"/>
      <c r="BI346" s="208"/>
      <c r="BJ346" s="207"/>
      <c r="BK346" s="22" t="s">
        <v>22</v>
      </c>
      <c r="BL346" s="89"/>
      <c r="BM346" s="22" t="s">
        <v>22</v>
      </c>
      <c r="BN346" s="207"/>
      <c r="BO346" s="208"/>
      <c r="BP346" s="207"/>
      <c r="BQ346" s="22" t="s">
        <v>22</v>
      </c>
      <c r="BR346" s="89"/>
      <c r="BS346" s="22" t="s">
        <v>22</v>
      </c>
      <c r="BT346" s="207"/>
      <c r="BU346" s="208"/>
      <c r="BV346" s="207"/>
      <c r="BW346" s="22" t="s">
        <v>22</v>
      </c>
      <c r="BX346" s="89"/>
      <c r="BY346" s="22" t="s">
        <v>22</v>
      </c>
    </row>
    <row r="347" spans="2:77" ht="12.75" x14ac:dyDescent="0.25">
      <c r="B347" s="207" t="str">
        <f>IF(T_SDLog[[#This Row],[BY2]]="UNDER REVIEW",$B$6-T_SDLog[[#This Row],[27]],"---")</f>
        <v>---</v>
      </c>
      <c r="C347" s="88" t="s">
        <v>650</v>
      </c>
      <c r="D347" s="100" t="s">
        <v>245</v>
      </c>
      <c r="E347" s="100" t="s">
        <v>246</v>
      </c>
      <c r="F347" s="100" t="s">
        <v>824</v>
      </c>
      <c r="G347" s="88" t="s">
        <v>644</v>
      </c>
      <c r="H347" s="88">
        <v>1399</v>
      </c>
      <c r="I347" s="213" t="s">
        <v>672</v>
      </c>
      <c r="J347" s="98" t="s">
        <v>163</v>
      </c>
      <c r="K347" s="100" t="s">
        <v>168</v>
      </c>
      <c r="L347" s="143" t="s">
        <v>255</v>
      </c>
      <c r="M347" s="88" t="s">
        <v>703</v>
      </c>
      <c r="N347" s="88" t="s">
        <v>823</v>
      </c>
      <c r="O347" s="88" t="s">
        <v>22</v>
      </c>
      <c r="P347" s="87" t="str">
        <f>CONCATENATE(T_SDLog[[#This Row],[PGN]],"-",T_SDLog[[#This Row],[CN]],"-",T_SDLog[[#This Row],[DIC]],"-",T_SDLog[[#This Row],[LR]],"-",T_SDLog[[#This Row],[SSA]],"-",T_SDLog[[#This Row],[SQN]])</f>
        <v>MTC-23A25-Y305-L000-1399-14001</v>
      </c>
      <c r="Q347" s="86" t="s">
        <v>862</v>
      </c>
      <c r="R347" s="227"/>
      <c r="S347" s="89"/>
      <c r="T34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4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4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47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47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SDS-23A25-Y000-0015-00</v>
      </c>
      <c r="Y347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47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47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47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47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47" s="22" t="s">
        <v>888</v>
      </c>
      <c r="AE347" s="89">
        <v>45873</v>
      </c>
      <c r="AF347" s="207"/>
      <c r="AG347" s="22" t="s">
        <v>22</v>
      </c>
      <c r="AH347" s="89"/>
      <c r="AI347" s="22" t="s">
        <v>22</v>
      </c>
      <c r="AJ347" s="207"/>
      <c r="AK347" s="208"/>
      <c r="AL347" s="207"/>
      <c r="AM347" s="22" t="s">
        <v>22</v>
      </c>
      <c r="AN347" s="89"/>
      <c r="AO347" s="22" t="s">
        <v>22</v>
      </c>
      <c r="AP347" s="207"/>
      <c r="AQ347" s="208"/>
      <c r="AR347" s="207"/>
      <c r="AS347" s="22" t="s">
        <v>22</v>
      </c>
      <c r="AT347" s="89"/>
      <c r="AU347" s="22" t="s">
        <v>22</v>
      </c>
      <c r="AV347" s="207"/>
      <c r="AW347" s="208"/>
      <c r="AX347" s="207"/>
      <c r="AY347" s="22" t="s">
        <v>22</v>
      </c>
      <c r="AZ347" s="89"/>
      <c r="BA347" s="22" t="s">
        <v>22</v>
      </c>
      <c r="BB347" s="207"/>
      <c r="BC347" s="208"/>
      <c r="BD347" s="207"/>
      <c r="BE347" s="22" t="s">
        <v>22</v>
      </c>
      <c r="BF347" s="89"/>
      <c r="BG347" s="22" t="s">
        <v>22</v>
      </c>
      <c r="BH347" s="207"/>
      <c r="BI347" s="208"/>
      <c r="BJ347" s="207"/>
      <c r="BK347" s="22" t="s">
        <v>22</v>
      </c>
      <c r="BL347" s="89"/>
      <c r="BM347" s="22" t="s">
        <v>22</v>
      </c>
      <c r="BN347" s="207"/>
      <c r="BO347" s="208"/>
      <c r="BP347" s="207"/>
      <c r="BQ347" s="22" t="s">
        <v>22</v>
      </c>
      <c r="BR347" s="89"/>
      <c r="BS347" s="22" t="s">
        <v>22</v>
      </c>
      <c r="BT347" s="207"/>
      <c r="BU347" s="208"/>
      <c r="BV347" s="207"/>
      <c r="BW347" s="22" t="s">
        <v>22</v>
      </c>
      <c r="BX347" s="89"/>
      <c r="BY347" s="22" t="s">
        <v>22</v>
      </c>
    </row>
    <row r="348" spans="2:77" ht="12.75" x14ac:dyDescent="0.25">
      <c r="B348" s="207" t="str">
        <f>IF(T_SDLog[[#This Row],[BY2]]="UNDER REVIEW",$B$6-T_SDLog[[#This Row],[27]],"---")</f>
        <v>---</v>
      </c>
      <c r="C348" s="88" t="s">
        <v>650</v>
      </c>
      <c r="D348" s="100" t="s">
        <v>245</v>
      </c>
      <c r="E348" s="100" t="s">
        <v>246</v>
      </c>
      <c r="F348" s="100" t="s">
        <v>824</v>
      </c>
      <c r="G348" s="88" t="s">
        <v>644</v>
      </c>
      <c r="H348" s="88">
        <v>1399</v>
      </c>
      <c r="I348" s="213" t="s">
        <v>673</v>
      </c>
      <c r="J348" s="98" t="s">
        <v>163</v>
      </c>
      <c r="K348" s="100" t="s">
        <v>168</v>
      </c>
      <c r="L348" s="143" t="s">
        <v>255</v>
      </c>
      <c r="M348" s="88" t="s">
        <v>703</v>
      </c>
      <c r="N348" s="88" t="s">
        <v>823</v>
      </c>
      <c r="O348" s="88" t="s">
        <v>22</v>
      </c>
      <c r="P348" s="87" t="str">
        <f>CONCATENATE(T_SDLog[[#This Row],[PGN]],"-",T_SDLog[[#This Row],[CN]],"-",T_SDLog[[#This Row],[DIC]],"-",T_SDLog[[#This Row],[LR]],"-",T_SDLog[[#This Row],[SSA]],"-",T_SDLog[[#This Row],[SQN]])</f>
        <v>MTC-23A25-Y305-L000-1399-15001</v>
      </c>
      <c r="Q348" s="86" t="s">
        <v>863</v>
      </c>
      <c r="R348" s="227"/>
      <c r="S348" s="89"/>
      <c r="T34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4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4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48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48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SDS-23A25-Y000-0015-00</v>
      </c>
      <c r="Y348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48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48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48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48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48" s="22" t="s">
        <v>888</v>
      </c>
      <c r="AE348" s="89">
        <v>45873</v>
      </c>
      <c r="AF348" s="207"/>
      <c r="AG348" s="22" t="s">
        <v>22</v>
      </c>
      <c r="AH348" s="89"/>
      <c r="AI348" s="22" t="s">
        <v>22</v>
      </c>
      <c r="AJ348" s="207"/>
      <c r="AK348" s="208"/>
      <c r="AL348" s="207"/>
      <c r="AM348" s="22" t="s">
        <v>22</v>
      </c>
      <c r="AN348" s="89"/>
      <c r="AO348" s="22" t="s">
        <v>22</v>
      </c>
      <c r="AP348" s="207"/>
      <c r="AQ348" s="208"/>
      <c r="AR348" s="207"/>
      <c r="AS348" s="22" t="s">
        <v>22</v>
      </c>
      <c r="AT348" s="89"/>
      <c r="AU348" s="22" t="s">
        <v>22</v>
      </c>
      <c r="AV348" s="207"/>
      <c r="AW348" s="208"/>
      <c r="AX348" s="207"/>
      <c r="AY348" s="22" t="s">
        <v>22</v>
      </c>
      <c r="AZ348" s="89"/>
      <c r="BA348" s="22" t="s">
        <v>22</v>
      </c>
      <c r="BB348" s="207"/>
      <c r="BC348" s="208"/>
      <c r="BD348" s="207"/>
      <c r="BE348" s="22" t="s">
        <v>22</v>
      </c>
      <c r="BF348" s="89"/>
      <c r="BG348" s="22" t="s">
        <v>22</v>
      </c>
      <c r="BH348" s="207"/>
      <c r="BI348" s="208"/>
      <c r="BJ348" s="207"/>
      <c r="BK348" s="22" t="s">
        <v>22</v>
      </c>
      <c r="BL348" s="89"/>
      <c r="BM348" s="22" t="s">
        <v>22</v>
      </c>
      <c r="BN348" s="207"/>
      <c r="BO348" s="208"/>
      <c r="BP348" s="207"/>
      <c r="BQ348" s="22" t="s">
        <v>22</v>
      </c>
      <c r="BR348" s="89"/>
      <c r="BS348" s="22" t="s">
        <v>22</v>
      </c>
      <c r="BT348" s="207"/>
      <c r="BU348" s="208"/>
      <c r="BV348" s="207"/>
      <c r="BW348" s="22" t="s">
        <v>22</v>
      </c>
      <c r="BX348" s="89"/>
      <c r="BY348" s="22" t="s">
        <v>22</v>
      </c>
    </row>
    <row r="349" spans="2:77" ht="12.75" x14ac:dyDescent="0.25">
      <c r="B349" s="207" t="str">
        <f>IF(T_SDLog[[#This Row],[BY2]]="UNDER REVIEW",$B$6-T_SDLog[[#This Row],[27]],"---")</f>
        <v>---</v>
      </c>
      <c r="C349" s="88" t="s">
        <v>650</v>
      </c>
      <c r="D349" s="100" t="s">
        <v>245</v>
      </c>
      <c r="E349" s="100" t="s">
        <v>246</v>
      </c>
      <c r="F349" s="100" t="s">
        <v>824</v>
      </c>
      <c r="G349" s="88" t="s">
        <v>644</v>
      </c>
      <c r="H349" s="88">
        <v>1399</v>
      </c>
      <c r="I349" s="213" t="s">
        <v>674</v>
      </c>
      <c r="J349" s="98" t="s">
        <v>163</v>
      </c>
      <c r="K349" s="100" t="s">
        <v>168</v>
      </c>
      <c r="L349" s="143" t="s">
        <v>255</v>
      </c>
      <c r="M349" s="88" t="s">
        <v>703</v>
      </c>
      <c r="N349" s="88" t="s">
        <v>823</v>
      </c>
      <c r="O349" s="88" t="s">
        <v>22</v>
      </c>
      <c r="P349" s="87" t="str">
        <f>CONCATENATE(T_SDLog[[#This Row],[PGN]],"-",T_SDLog[[#This Row],[CN]],"-",T_SDLog[[#This Row],[DIC]],"-",T_SDLog[[#This Row],[LR]],"-",T_SDLog[[#This Row],[SSA]],"-",T_SDLog[[#This Row],[SQN]])</f>
        <v>MTC-23A25-Y305-L000-1399-16001</v>
      </c>
      <c r="Q349" s="86" t="s">
        <v>864</v>
      </c>
      <c r="R349" s="227"/>
      <c r="S349" s="89"/>
      <c r="T34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4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4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49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49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SDS-23A25-Y000-0015-00</v>
      </c>
      <c r="Y349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49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49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49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49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49" s="22" t="s">
        <v>888</v>
      </c>
      <c r="AE349" s="89">
        <v>45873</v>
      </c>
      <c r="AF349" s="207"/>
      <c r="AG349" s="22" t="s">
        <v>22</v>
      </c>
      <c r="AH349" s="89"/>
      <c r="AI349" s="22" t="s">
        <v>22</v>
      </c>
      <c r="AJ349" s="207"/>
      <c r="AK349" s="208"/>
      <c r="AL349" s="207"/>
      <c r="AM349" s="22" t="s">
        <v>22</v>
      </c>
      <c r="AN349" s="89"/>
      <c r="AO349" s="22" t="s">
        <v>22</v>
      </c>
      <c r="AP349" s="207"/>
      <c r="AQ349" s="208"/>
      <c r="AR349" s="207"/>
      <c r="AS349" s="22" t="s">
        <v>22</v>
      </c>
      <c r="AT349" s="89"/>
      <c r="AU349" s="22" t="s">
        <v>22</v>
      </c>
      <c r="AV349" s="207"/>
      <c r="AW349" s="208"/>
      <c r="AX349" s="207"/>
      <c r="AY349" s="22" t="s">
        <v>22</v>
      </c>
      <c r="AZ349" s="89"/>
      <c r="BA349" s="22" t="s">
        <v>22</v>
      </c>
      <c r="BB349" s="207"/>
      <c r="BC349" s="208"/>
      <c r="BD349" s="207"/>
      <c r="BE349" s="22" t="s">
        <v>22</v>
      </c>
      <c r="BF349" s="89"/>
      <c r="BG349" s="22" t="s">
        <v>22</v>
      </c>
      <c r="BH349" s="207"/>
      <c r="BI349" s="208"/>
      <c r="BJ349" s="207"/>
      <c r="BK349" s="22" t="s">
        <v>22</v>
      </c>
      <c r="BL349" s="89"/>
      <c r="BM349" s="22" t="s">
        <v>22</v>
      </c>
      <c r="BN349" s="207"/>
      <c r="BO349" s="208"/>
      <c r="BP349" s="207"/>
      <c r="BQ349" s="22" t="s">
        <v>22</v>
      </c>
      <c r="BR349" s="89"/>
      <c r="BS349" s="22" t="s">
        <v>22</v>
      </c>
      <c r="BT349" s="207"/>
      <c r="BU349" s="208"/>
      <c r="BV349" s="207"/>
      <c r="BW349" s="22" t="s">
        <v>22</v>
      </c>
      <c r="BX349" s="89"/>
      <c r="BY349" s="22" t="s">
        <v>22</v>
      </c>
    </row>
    <row r="350" spans="2:77" ht="12.75" x14ac:dyDescent="0.25">
      <c r="B350" s="207" t="str">
        <f>IF(T_SDLog[[#This Row],[BY2]]="UNDER REVIEW",$B$6-T_SDLog[[#This Row],[27]],"---")</f>
        <v>---</v>
      </c>
      <c r="C350" s="88" t="s">
        <v>650</v>
      </c>
      <c r="D350" s="100" t="s">
        <v>245</v>
      </c>
      <c r="E350" s="100" t="s">
        <v>246</v>
      </c>
      <c r="F350" s="100" t="s">
        <v>824</v>
      </c>
      <c r="G350" s="88" t="s">
        <v>644</v>
      </c>
      <c r="H350" s="88">
        <v>1399</v>
      </c>
      <c r="I350" s="213" t="s">
        <v>675</v>
      </c>
      <c r="J350" s="98" t="s">
        <v>163</v>
      </c>
      <c r="K350" s="100" t="s">
        <v>168</v>
      </c>
      <c r="L350" s="143" t="s">
        <v>255</v>
      </c>
      <c r="M350" s="88" t="s">
        <v>703</v>
      </c>
      <c r="N350" s="88" t="s">
        <v>823</v>
      </c>
      <c r="O350" s="88" t="s">
        <v>22</v>
      </c>
      <c r="P350" s="87" t="str">
        <f>CONCATENATE(T_SDLog[[#This Row],[PGN]],"-",T_SDLog[[#This Row],[CN]],"-",T_SDLog[[#This Row],[DIC]],"-",T_SDLog[[#This Row],[LR]],"-",T_SDLog[[#This Row],[SSA]],"-",T_SDLog[[#This Row],[SQN]])</f>
        <v>MTC-23A25-Y305-L000-1399-17001</v>
      </c>
      <c r="Q350" s="86" t="s">
        <v>865</v>
      </c>
      <c r="R350" s="227"/>
      <c r="S350" s="89"/>
      <c r="T35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5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5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50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50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SDS-23A25-Y000-0015-00</v>
      </c>
      <c r="Y350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50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50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50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50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50" s="22" t="s">
        <v>888</v>
      </c>
      <c r="AE350" s="89">
        <v>45873</v>
      </c>
      <c r="AF350" s="207"/>
      <c r="AG350" s="22" t="s">
        <v>22</v>
      </c>
      <c r="AH350" s="89"/>
      <c r="AI350" s="22" t="s">
        <v>22</v>
      </c>
      <c r="AJ350" s="207"/>
      <c r="AK350" s="208"/>
      <c r="AL350" s="207"/>
      <c r="AM350" s="22" t="s">
        <v>22</v>
      </c>
      <c r="AN350" s="89"/>
      <c r="AO350" s="22" t="s">
        <v>22</v>
      </c>
      <c r="AP350" s="207"/>
      <c r="AQ350" s="208"/>
      <c r="AR350" s="207"/>
      <c r="AS350" s="22" t="s">
        <v>22</v>
      </c>
      <c r="AT350" s="89"/>
      <c r="AU350" s="22" t="s">
        <v>22</v>
      </c>
      <c r="AV350" s="207"/>
      <c r="AW350" s="208"/>
      <c r="AX350" s="207"/>
      <c r="AY350" s="22" t="s">
        <v>22</v>
      </c>
      <c r="AZ350" s="89"/>
      <c r="BA350" s="22" t="s">
        <v>22</v>
      </c>
      <c r="BB350" s="207"/>
      <c r="BC350" s="208"/>
      <c r="BD350" s="207"/>
      <c r="BE350" s="22" t="s">
        <v>22</v>
      </c>
      <c r="BF350" s="89"/>
      <c r="BG350" s="22" t="s">
        <v>22</v>
      </c>
      <c r="BH350" s="207"/>
      <c r="BI350" s="208"/>
      <c r="BJ350" s="207"/>
      <c r="BK350" s="22" t="s">
        <v>22</v>
      </c>
      <c r="BL350" s="89"/>
      <c r="BM350" s="22" t="s">
        <v>22</v>
      </c>
      <c r="BN350" s="207"/>
      <c r="BO350" s="208"/>
      <c r="BP350" s="207"/>
      <c r="BQ350" s="22" t="s">
        <v>22</v>
      </c>
      <c r="BR350" s="89"/>
      <c r="BS350" s="22" t="s">
        <v>22</v>
      </c>
      <c r="BT350" s="207"/>
      <c r="BU350" s="208"/>
      <c r="BV350" s="207"/>
      <c r="BW350" s="22" t="s">
        <v>22</v>
      </c>
      <c r="BX350" s="89"/>
      <c r="BY350" s="22" t="s">
        <v>22</v>
      </c>
    </row>
    <row r="351" spans="2:77" ht="12.75" x14ac:dyDescent="0.25">
      <c r="B351" s="207" t="str">
        <f>IF(T_SDLog[[#This Row],[BY2]]="UNDER REVIEW",$B$6-T_SDLog[[#This Row],[27]],"---")</f>
        <v>---</v>
      </c>
      <c r="C351" s="88" t="s">
        <v>650</v>
      </c>
      <c r="D351" s="100" t="s">
        <v>245</v>
      </c>
      <c r="E351" s="100" t="s">
        <v>246</v>
      </c>
      <c r="F351" s="100" t="s">
        <v>824</v>
      </c>
      <c r="G351" s="88" t="s">
        <v>644</v>
      </c>
      <c r="H351" s="88">
        <v>1399</v>
      </c>
      <c r="I351" s="213" t="s">
        <v>676</v>
      </c>
      <c r="J351" s="98" t="s">
        <v>163</v>
      </c>
      <c r="K351" s="100" t="s">
        <v>168</v>
      </c>
      <c r="L351" s="143" t="s">
        <v>255</v>
      </c>
      <c r="M351" s="88" t="s">
        <v>703</v>
      </c>
      <c r="N351" s="88" t="s">
        <v>823</v>
      </c>
      <c r="O351" s="88" t="s">
        <v>22</v>
      </c>
      <c r="P351" s="87" t="str">
        <f>CONCATENATE(T_SDLog[[#This Row],[PGN]],"-",T_SDLog[[#This Row],[CN]],"-",T_SDLog[[#This Row],[DIC]],"-",T_SDLog[[#This Row],[LR]],"-",T_SDLog[[#This Row],[SSA]],"-",T_SDLog[[#This Row],[SQN]])</f>
        <v>MTC-23A25-Y305-L000-1399-18001</v>
      </c>
      <c r="Q351" s="86" t="s">
        <v>866</v>
      </c>
      <c r="R351" s="227"/>
      <c r="S351" s="89"/>
      <c r="T35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5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5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51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51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SDS-23A25-Y000-0015-00</v>
      </c>
      <c r="Y351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51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51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51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51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51" s="22" t="s">
        <v>888</v>
      </c>
      <c r="AE351" s="89">
        <v>45873</v>
      </c>
      <c r="AF351" s="207"/>
      <c r="AG351" s="22" t="s">
        <v>22</v>
      </c>
      <c r="AH351" s="89"/>
      <c r="AI351" s="22" t="s">
        <v>22</v>
      </c>
      <c r="AJ351" s="207"/>
      <c r="AK351" s="208"/>
      <c r="AL351" s="207"/>
      <c r="AM351" s="22" t="s">
        <v>22</v>
      </c>
      <c r="AN351" s="89"/>
      <c r="AO351" s="22" t="s">
        <v>22</v>
      </c>
      <c r="AP351" s="207"/>
      <c r="AQ351" s="208"/>
      <c r="AR351" s="207"/>
      <c r="AS351" s="22" t="s">
        <v>22</v>
      </c>
      <c r="AT351" s="89"/>
      <c r="AU351" s="22" t="s">
        <v>22</v>
      </c>
      <c r="AV351" s="207"/>
      <c r="AW351" s="208"/>
      <c r="AX351" s="207"/>
      <c r="AY351" s="22" t="s">
        <v>22</v>
      </c>
      <c r="AZ351" s="89"/>
      <c r="BA351" s="22" t="s">
        <v>22</v>
      </c>
      <c r="BB351" s="207"/>
      <c r="BC351" s="208"/>
      <c r="BD351" s="207"/>
      <c r="BE351" s="22" t="s">
        <v>22</v>
      </c>
      <c r="BF351" s="89"/>
      <c r="BG351" s="22" t="s">
        <v>22</v>
      </c>
      <c r="BH351" s="207"/>
      <c r="BI351" s="208"/>
      <c r="BJ351" s="207"/>
      <c r="BK351" s="22" t="s">
        <v>22</v>
      </c>
      <c r="BL351" s="89"/>
      <c r="BM351" s="22" t="s">
        <v>22</v>
      </c>
      <c r="BN351" s="207"/>
      <c r="BO351" s="208"/>
      <c r="BP351" s="207"/>
      <c r="BQ351" s="22" t="s">
        <v>22</v>
      </c>
      <c r="BR351" s="89"/>
      <c r="BS351" s="22" t="s">
        <v>22</v>
      </c>
      <c r="BT351" s="207"/>
      <c r="BU351" s="208"/>
      <c r="BV351" s="207"/>
      <c r="BW351" s="22" t="s">
        <v>22</v>
      </c>
      <c r="BX351" s="89"/>
      <c r="BY351" s="22" t="s">
        <v>22</v>
      </c>
    </row>
    <row r="352" spans="2:77" ht="12.75" x14ac:dyDescent="0.25">
      <c r="B352" s="207" t="str">
        <f>IF(T_SDLog[[#This Row],[BY2]]="UNDER REVIEW",$B$6-T_SDLog[[#This Row],[27]],"---")</f>
        <v>---</v>
      </c>
      <c r="C352" s="88" t="s">
        <v>650</v>
      </c>
      <c r="D352" s="100" t="s">
        <v>245</v>
      </c>
      <c r="E352" s="100" t="s">
        <v>246</v>
      </c>
      <c r="F352" s="100" t="s">
        <v>824</v>
      </c>
      <c r="G352" s="88" t="s">
        <v>645</v>
      </c>
      <c r="H352" s="88">
        <v>1399</v>
      </c>
      <c r="I352" s="213" t="s">
        <v>172</v>
      </c>
      <c r="J352" s="98" t="s">
        <v>163</v>
      </c>
      <c r="K352" s="100" t="s">
        <v>168</v>
      </c>
      <c r="L352" s="143" t="s">
        <v>255</v>
      </c>
      <c r="M352" s="88" t="s">
        <v>703</v>
      </c>
      <c r="N352" s="88" t="s">
        <v>823</v>
      </c>
      <c r="O352" s="88" t="s">
        <v>22</v>
      </c>
      <c r="P352" s="87" t="str">
        <f>CONCATENATE(T_SDLog[[#This Row],[PGN]],"-",T_SDLog[[#This Row],[CN]],"-",T_SDLog[[#This Row],[DIC]],"-",T_SDLog[[#This Row],[LR]],"-",T_SDLog[[#This Row],[SSA]],"-",T_SDLog[[#This Row],[SQN]])</f>
        <v>MTC-23A25-Y305-L001-1399-00001</v>
      </c>
      <c r="Q352" s="86" t="s">
        <v>870</v>
      </c>
      <c r="R352" s="227"/>
      <c r="S352" s="89"/>
      <c r="T35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5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5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52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52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SDS-23A25-Y000-0016-00</v>
      </c>
      <c r="Y352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52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52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52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52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52" s="22" t="s">
        <v>889</v>
      </c>
      <c r="AE352" s="89">
        <v>45873</v>
      </c>
      <c r="AF352" s="207"/>
      <c r="AG352" s="22" t="s">
        <v>22</v>
      </c>
      <c r="AH352" s="89"/>
      <c r="AI352" s="22" t="s">
        <v>22</v>
      </c>
      <c r="AJ352" s="207"/>
      <c r="AK352" s="208"/>
      <c r="AL352" s="207"/>
      <c r="AM352" s="22" t="s">
        <v>22</v>
      </c>
      <c r="AN352" s="89"/>
      <c r="AO352" s="22" t="s">
        <v>22</v>
      </c>
      <c r="AP352" s="207"/>
      <c r="AQ352" s="208"/>
      <c r="AR352" s="207"/>
      <c r="AS352" s="22" t="s">
        <v>22</v>
      </c>
      <c r="AT352" s="89"/>
      <c r="AU352" s="22" t="s">
        <v>22</v>
      </c>
      <c r="AV352" s="207"/>
      <c r="AW352" s="208"/>
      <c r="AX352" s="207"/>
      <c r="AY352" s="22" t="s">
        <v>22</v>
      </c>
      <c r="AZ352" s="89"/>
      <c r="BA352" s="22" t="s">
        <v>22</v>
      </c>
      <c r="BB352" s="207"/>
      <c r="BC352" s="208"/>
      <c r="BD352" s="207"/>
      <c r="BE352" s="22" t="s">
        <v>22</v>
      </c>
      <c r="BF352" s="89"/>
      <c r="BG352" s="22" t="s">
        <v>22</v>
      </c>
      <c r="BH352" s="207"/>
      <c r="BI352" s="208"/>
      <c r="BJ352" s="207"/>
      <c r="BK352" s="22" t="s">
        <v>22</v>
      </c>
      <c r="BL352" s="89"/>
      <c r="BM352" s="22" t="s">
        <v>22</v>
      </c>
      <c r="BN352" s="207"/>
      <c r="BO352" s="208"/>
      <c r="BP352" s="207"/>
      <c r="BQ352" s="22" t="s">
        <v>22</v>
      </c>
      <c r="BR352" s="89"/>
      <c r="BS352" s="22" t="s">
        <v>22</v>
      </c>
      <c r="BT352" s="207"/>
      <c r="BU352" s="208"/>
      <c r="BV352" s="207"/>
      <c r="BW352" s="22" t="s">
        <v>22</v>
      </c>
      <c r="BX352" s="89"/>
      <c r="BY352" s="22" t="s">
        <v>22</v>
      </c>
    </row>
    <row r="353" spans="2:77" ht="12.75" x14ac:dyDescent="0.25">
      <c r="B353" s="207" t="str">
        <f>IF(T_SDLog[[#This Row],[BY2]]="UNDER REVIEW",$B$6-T_SDLog[[#This Row],[27]],"---")</f>
        <v>---</v>
      </c>
      <c r="C353" s="88" t="s">
        <v>650</v>
      </c>
      <c r="D353" s="100" t="s">
        <v>245</v>
      </c>
      <c r="E353" s="100" t="s">
        <v>246</v>
      </c>
      <c r="F353" s="100" t="s">
        <v>824</v>
      </c>
      <c r="G353" s="88" t="s">
        <v>645</v>
      </c>
      <c r="H353" s="88">
        <v>1399</v>
      </c>
      <c r="I353" s="213" t="s">
        <v>661</v>
      </c>
      <c r="J353" s="98" t="s">
        <v>163</v>
      </c>
      <c r="K353" s="100" t="s">
        <v>168</v>
      </c>
      <c r="L353" s="143" t="s">
        <v>255</v>
      </c>
      <c r="M353" s="88" t="s">
        <v>703</v>
      </c>
      <c r="N353" s="88" t="s">
        <v>823</v>
      </c>
      <c r="O353" s="88" t="s">
        <v>22</v>
      </c>
      <c r="P353" s="87" t="str">
        <f>CONCATENATE(T_SDLog[[#This Row],[PGN]],"-",T_SDLog[[#This Row],[CN]],"-",T_SDLog[[#This Row],[DIC]],"-",T_SDLog[[#This Row],[LR]],"-",T_SDLog[[#This Row],[SSA]],"-",T_SDLog[[#This Row],[SQN]])</f>
        <v>MTC-23A25-Y305-L001-1399-05001</v>
      </c>
      <c r="Q353" s="86" t="s">
        <v>871</v>
      </c>
      <c r="R353" s="227"/>
      <c r="S353" s="89"/>
      <c r="T35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5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5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53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53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SDS-23A25-Y000-0016-00</v>
      </c>
      <c r="Y353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53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53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53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53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53" s="22" t="s">
        <v>889</v>
      </c>
      <c r="AE353" s="89">
        <v>45873</v>
      </c>
      <c r="AF353" s="207"/>
      <c r="AG353" s="22" t="s">
        <v>22</v>
      </c>
      <c r="AH353" s="89"/>
      <c r="AI353" s="22" t="s">
        <v>22</v>
      </c>
      <c r="AJ353" s="207"/>
      <c r="AK353" s="208"/>
      <c r="AL353" s="207"/>
      <c r="AM353" s="22" t="s">
        <v>22</v>
      </c>
      <c r="AN353" s="89"/>
      <c r="AO353" s="22" t="s">
        <v>22</v>
      </c>
      <c r="AP353" s="207"/>
      <c r="AQ353" s="208"/>
      <c r="AR353" s="207"/>
      <c r="AS353" s="22" t="s">
        <v>22</v>
      </c>
      <c r="AT353" s="89"/>
      <c r="AU353" s="22" t="s">
        <v>22</v>
      </c>
      <c r="AV353" s="207"/>
      <c r="AW353" s="208"/>
      <c r="AX353" s="207"/>
      <c r="AY353" s="22" t="s">
        <v>22</v>
      </c>
      <c r="AZ353" s="89"/>
      <c r="BA353" s="22" t="s">
        <v>22</v>
      </c>
      <c r="BB353" s="207"/>
      <c r="BC353" s="208"/>
      <c r="BD353" s="207"/>
      <c r="BE353" s="22" t="s">
        <v>22</v>
      </c>
      <c r="BF353" s="89"/>
      <c r="BG353" s="22" t="s">
        <v>22</v>
      </c>
      <c r="BH353" s="207"/>
      <c r="BI353" s="208"/>
      <c r="BJ353" s="207"/>
      <c r="BK353" s="22" t="s">
        <v>22</v>
      </c>
      <c r="BL353" s="89"/>
      <c r="BM353" s="22" t="s">
        <v>22</v>
      </c>
      <c r="BN353" s="207"/>
      <c r="BO353" s="208"/>
      <c r="BP353" s="207"/>
      <c r="BQ353" s="22" t="s">
        <v>22</v>
      </c>
      <c r="BR353" s="89"/>
      <c r="BS353" s="22" t="s">
        <v>22</v>
      </c>
      <c r="BT353" s="207"/>
      <c r="BU353" s="208"/>
      <c r="BV353" s="207"/>
      <c r="BW353" s="22" t="s">
        <v>22</v>
      </c>
      <c r="BX353" s="89"/>
      <c r="BY353" s="22" t="s">
        <v>22</v>
      </c>
    </row>
    <row r="354" spans="2:77" ht="12.75" x14ac:dyDescent="0.25">
      <c r="B354" s="207" t="str">
        <f>IF(T_SDLog[[#This Row],[BY2]]="UNDER REVIEW",$B$6-T_SDLog[[#This Row],[27]],"---")</f>
        <v>---</v>
      </c>
      <c r="C354" s="88" t="s">
        <v>650</v>
      </c>
      <c r="D354" s="100" t="s">
        <v>245</v>
      </c>
      <c r="E354" s="100" t="s">
        <v>246</v>
      </c>
      <c r="F354" s="100" t="s">
        <v>824</v>
      </c>
      <c r="G354" s="88" t="s">
        <v>645</v>
      </c>
      <c r="H354" s="88">
        <v>1399</v>
      </c>
      <c r="I354" s="213" t="s">
        <v>672</v>
      </c>
      <c r="J354" s="98" t="s">
        <v>163</v>
      </c>
      <c r="K354" s="100" t="s">
        <v>168</v>
      </c>
      <c r="L354" s="143" t="s">
        <v>255</v>
      </c>
      <c r="M354" s="88" t="s">
        <v>703</v>
      </c>
      <c r="N354" s="88" t="s">
        <v>823</v>
      </c>
      <c r="O354" s="88" t="s">
        <v>22</v>
      </c>
      <c r="P354" s="87" t="str">
        <f>CONCATENATE(T_SDLog[[#This Row],[PGN]],"-",T_SDLog[[#This Row],[CN]],"-",T_SDLog[[#This Row],[DIC]],"-",T_SDLog[[#This Row],[LR]],"-",T_SDLog[[#This Row],[SSA]],"-",T_SDLog[[#This Row],[SQN]])</f>
        <v>MTC-23A25-Y305-L001-1399-14001</v>
      </c>
      <c r="Q354" s="86" t="s">
        <v>872</v>
      </c>
      <c r="R354" s="227"/>
      <c r="S354" s="89"/>
      <c r="T35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5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5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54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54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SDS-23A25-Y000-0016-00</v>
      </c>
      <c r="Y354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54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54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54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54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54" s="22" t="s">
        <v>889</v>
      </c>
      <c r="AE354" s="89">
        <v>45873</v>
      </c>
      <c r="AF354" s="207"/>
      <c r="AG354" s="22" t="s">
        <v>22</v>
      </c>
      <c r="AH354" s="89"/>
      <c r="AI354" s="22" t="s">
        <v>22</v>
      </c>
      <c r="AJ354" s="207"/>
      <c r="AK354" s="208"/>
      <c r="AL354" s="207"/>
      <c r="AM354" s="22" t="s">
        <v>22</v>
      </c>
      <c r="AN354" s="89"/>
      <c r="AO354" s="22" t="s">
        <v>22</v>
      </c>
      <c r="AP354" s="207"/>
      <c r="AQ354" s="208"/>
      <c r="AR354" s="207"/>
      <c r="AS354" s="22" t="s">
        <v>22</v>
      </c>
      <c r="AT354" s="89"/>
      <c r="AU354" s="22" t="s">
        <v>22</v>
      </c>
      <c r="AV354" s="207"/>
      <c r="AW354" s="208"/>
      <c r="AX354" s="207"/>
      <c r="AY354" s="22" t="s">
        <v>22</v>
      </c>
      <c r="AZ354" s="89"/>
      <c r="BA354" s="22" t="s">
        <v>22</v>
      </c>
      <c r="BB354" s="207"/>
      <c r="BC354" s="208"/>
      <c r="BD354" s="207"/>
      <c r="BE354" s="22" t="s">
        <v>22</v>
      </c>
      <c r="BF354" s="89"/>
      <c r="BG354" s="22" t="s">
        <v>22</v>
      </c>
      <c r="BH354" s="207"/>
      <c r="BI354" s="208"/>
      <c r="BJ354" s="207"/>
      <c r="BK354" s="22" t="s">
        <v>22</v>
      </c>
      <c r="BL354" s="89"/>
      <c r="BM354" s="22" t="s">
        <v>22</v>
      </c>
      <c r="BN354" s="207"/>
      <c r="BO354" s="208"/>
      <c r="BP354" s="207"/>
      <c r="BQ354" s="22" t="s">
        <v>22</v>
      </c>
      <c r="BR354" s="89"/>
      <c r="BS354" s="22" t="s">
        <v>22</v>
      </c>
      <c r="BT354" s="207"/>
      <c r="BU354" s="208"/>
      <c r="BV354" s="207"/>
      <c r="BW354" s="22" t="s">
        <v>22</v>
      </c>
      <c r="BX354" s="89"/>
      <c r="BY354" s="22" t="s">
        <v>22</v>
      </c>
    </row>
    <row r="355" spans="2:77" ht="12.75" x14ac:dyDescent="0.25">
      <c r="B355" s="207" t="str">
        <f>IF(T_SDLog[[#This Row],[BY2]]="UNDER REVIEW",$B$6-T_SDLog[[#This Row],[27]],"---")</f>
        <v>---</v>
      </c>
      <c r="C355" s="88" t="s">
        <v>650</v>
      </c>
      <c r="D355" s="100" t="s">
        <v>245</v>
      </c>
      <c r="E355" s="100" t="s">
        <v>246</v>
      </c>
      <c r="F355" s="100" t="s">
        <v>824</v>
      </c>
      <c r="G355" s="88" t="s">
        <v>645</v>
      </c>
      <c r="H355" s="88">
        <v>1399</v>
      </c>
      <c r="I355" s="213" t="s">
        <v>673</v>
      </c>
      <c r="J355" s="98" t="s">
        <v>163</v>
      </c>
      <c r="K355" s="100" t="s">
        <v>168</v>
      </c>
      <c r="L355" s="143" t="s">
        <v>255</v>
      </c>
      <c r="M355" s="88" t="s">
        <v>703</v>
      </c>
      <c r="N355" s="88" t="s">
        <v>823</v>
      </c>
      <c r="O355" s="88" t="s">
        <v>22</v>
      </c>
      <c r="P355" s="87" t="str">
        <f>CONCATENATE(T_SDLog[[#This Row],[PGN]],"-",T_SDLog[[#This Row],[CN]],"-",T_SDLog[[#This Row],[DIC]],"-",T_SDLog[[#This Row],[LR]],"-",T_SDLog[[#This Row],[SSA]],"-",T_SDLog[[#This Row],[SQN]])</f>
        <v>MTC-23A25-Y305-L001-1399-15001</v>
      </c>
      <c r="Q355" s="86" t="s">
        <v>873</v>
      </c>
      <c r="R355" s="227"/>
      <c r="S355" s="89"/>
      <c r="T35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5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5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55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55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SDS-23A25-Y000-0016-00</v>
      </c>
      <c r="Y355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55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55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55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55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55" s="22" t="s">
        <v>889</v>
      </c>
      <c r="AE355" s="89">
        <v>45873</v>
      </c>
      <c r="AF355" s="207"/>
      <c r="AG355" s="22" t="s">
        <v>22</v>
      </c>
      <c r="AH355" s="89"/>
      <c r="AI355" s="22" t="s">
        <v>22</v>
      </c>
      <c r="AJ355" s="207"/>
      <c r="AK355" s="208"/>
      <c r="AL355" s="207"/>
      <c r="AM355" s="22" t="s">
        <v>22</v>
      </c>
      <c r="AN355" s="89"/>
      <c r="AO355" s="22" t="s">
        <v>22</v>
      </c>
      <c r="AP355" s="207"/>
      <c r="AQ355" s="208"/>
      <c r="AR355" s="207"/>
      <c r="AS355" s="22" t="s">
        <v>22</v>
      </c>
      <c r="AT355" s="89"/>
      <c r="AU355" s="22" t="s">
        <v>22</v>
      </c>
      <c r="AV355" s="207"/>
      <c r="AW355" s="208"/>
      <c r="AX355" s="207"/>
      <c r="AY355" s="22" t="s">
        <v>22</v>
      </c>
      <c r="AZ355" s="89"/>
      <c r="BA355" s="22" t="s">
        <v>22</v>
      </c>
      <c r="BB355" s="207"/>
      <c r="BC355" s="208"/>
      <c r="BD355" s="207"/>
      <c r="BE355" s="22" t="s">
        <v>22</v>
      </c>
      <c r="BF355" s="89"/>
      <c r="BG355" s="22" t="s">
        <v>22</v>
      </c>
      <c r="BH355" s="207"/>
      <c r="BI355" s="208"/>
      <c r="BJ355" s="207"/>
      <c r="BK355" s="22" t="s">
        <v>22</v>
      </c>
      <c r="BL355" s="89"/>
      <c r="BM355" s="22" t="s">
        <v>22</v>
      </c>
      <c r="BN355" s="207"/>
      <c r="BO355" s="208"/>
      <c r="BP355" s="207"/>
      <c r="BQ355" s="22" t="s">
        <v>22</v>
      </c>
      <c r="BR355" s="89"/>
      <c r="BS355" s="22" t="s">
        <v>22</v>
      </c>
      <c r="BT355" s="207"/>
      <c r="BU355" s="208"/>
      <c r="BV355" s="207"/>
      <c r="BW355" s="22" t="s">
        <v>22</v>
      </c>
      <c r="BX355" s="89"/>
      <c r="BY355" s="22" t="s">
        <v>22</v>
      </c>
    </row>
    <row r="356" spans="2:77" ht="12.75" x14ac:dyDescent="0.25">
      <c r="B356" s="207" t="str">
        <f>IF(T_SDLog[[#This Row],[BY2]]="UNDER REVIEW",$B$6-T_SDLog[[#This Row],[27]],"---")</f>
        <v>---</v>
      </c>
      <c r="C356" s="88" t="s">
        <v>650</v>
      </c>
      <c r="D356" s="100" t="s">
        <v>245</v>
      </c>
      <c r="E356" s="100" t="s">
        <v>246</v>
      </c>
      <c r="F356" s="100" t="s">
        <v>824</v>
      </c>
      <c r="G356" s="88" t="s">
        <v>646</v>
      </c>
      <c r="H356" s="88">
        <v>1399</v>
      </c>
      <c r="I356" s="213" t="s">
        <v>172</v>
      </c>
      <c r="J356" s="98" t="s">
        <v>163</v>
      </c>
      <c r="K356" s="100" t="s">
        <v>168</v>
      </c>
      <c r="L356" s="143" t="s">
        <v>255</v>
      </c>
      <c r="M356" s="88" t="s">
        <v>703</v>
      </c>
      <c r="N356" s="88" t="s">
        <v>823</v>
      </c>
      <c r="O356" s="88" t="s">
        <v>22</v>
      </c>
      <c r="P356" s="87" t="str">
        <f>CONCATENATE(T_SDLog[[#This Row],[PGN]],"-",T_SDLog[[#This Row],[CN]],"-",T_SDLog[[#This Row],[DIC]],"-",T_SDLog[[#This Row],[LR]],"-",T_SDLog[[#This Row],[SSA]],"-",T_SDLog[[#This Row],[SQN]])</f>
        <v>MTC-23A25-Y305-L002-1399-00001</v>
      </c>
      <c r="Q356" s="86" t="s">
        <v>874</v>
      </c>
      <c r="R356" s="227"/>
      <c r="S356" s="89"/>
      <c r="T35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5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5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56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56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SDS-23A25-Y000-0017-00</v>
      </c>
      <c r="Y356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56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56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56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56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56" s="22" t="s">
        <v>890</v>
      </c>
      <c r="AE356" s="89">
        <v>45873</v>
      </c>
      <c r="AF356" s="207"/>
      <c r="AG356" s="22" t="s">
        <v>22</v>
      </c>
      <c r="AH356" s="89"/>
      <c r="AI356" s="22" t="s">
        <v>22</v>
      </c>
      <c r="AJ356" s="207"/>
      <c r="AK356" s="208"/>
      <c r="AL356" s="207"/>
      <c r="AM356" s="22" t="s">
        <v>22</v>
      </c>
      <c r="AN356" s="89"/>
      <c r="AO356" s="22" t="s">
        <v>22</v>
      </c>
      <c r="AP356" s="207"/>
      <c r="AQ356" s="208"/>
      <c r="AR356" s="207"/>
      <c r="AS356" s="22" t="s">
        <v>22</v>
      </c>
      <c r="AT356" s="89"/>
      <c r="AU356" s="22" t="s">
        <v>22</v>
      </c>
      <c r="AV356" s="207"/>
      <c r="AW356" s="208"/>
      <c r="AX356" s="207"/>
      <c r="AY356" s="22" t="s">
        <v>22</v>
      </c>
      <c r="AZ356" s="89"/>
      <c r="BA356" s="22" t="s">
        <v>22</v>
      </c>
      <c r="BB356" s="207"/>
      <c r="BC356" s="208"/>
      <c r="BD356" s="207"/>
      <c r="BE356" s="22" t="s">
        <v>22</v>
      </c>
      <c r="BF356" s="89"/>
      <c r="BG356" s="22" t="s">
        <v>22</v>
      </c>
      <c r="BH356" s="207"/>
      <c r="BI356" s="208"/>
      <c r="BJ356" s="207"/>
      <c r="BK356" s="22" t="s">
        <v>22</v>
      </c>
      <c r="BL356" s="89"/>
      <c r="BM356" s="22" t="s">
        <v>22</v>
      </c>
      <c r="BN356" s="207"/>
      <c r="BO356" s="208"/>
      <c r="BP356" s="207"/>
      <c r="BQ356" s="22" t="s">
        <v>22</v>
      </c>
      <c r="BR356" s="89"/>
      <c r="BS356" s="22" t="s">
        <v>22</v>
      </c>
      <c r="BT356" s="207"/>
      <c r="BU356" s="208"/>
      <c r="BV356" s="207"/>
      <c r="BW356" s="22" t="s">
        <v>22</v>
      </c>
      <c r="BX356" s="89"/>
      <c r="BY356" s="22" t="s">
        <v>22</v>
      </c>
    </row>
    <row r="357" spans="2:77" ht="12.75" x14ac:dyDescent="0.25">
      <c r="B357" s="207" t="str">
        <f>IF(T_SDLog[[#This Row],[BY2]]="UNDER REVIEW",$B$6-T_SDLog[[#This Row],[27]],"---")</f>
        <v>---</v>
      </c>
      <c r="C357" s="88" t="s">
        <v>650</v>
      </c>
      <c r="D357" s="100" t="s">
        <v>245</v>
      </c>
      <c r="E357" s="100" t="s">
        <v>246</v>
      </c>
      <c r="F357" s="100" t="s">
        <v>824</v>
      </c>
      <c r="G357" s="88" t="s">
        <v>646</v>
      </c>
      <c r="H357" s="88">
        <v>1399</v>
      </c>
      <c r="I357" s="213" t="s">
        <v>659</v>
      </c>
      <c r="J357" s="98" t="s">
        <v>163</v>
      </c>
      <c r="K357" s="100" t="s">
        <v>168</v>
      </c>
      <c r="L357" s="143" t="s">
        <v>255</v>
      </c>
      <c r="M357" s="88" t="s">
        <v>703</v>
      </c>
      <c r="N357" s="88" t="s">
        <v>823</v>
      </c>
      <c r="O357" s="88" t="s">
        <v>22</v>
      </c>
      <c r="P357" s="87" t="str">
        <f>CONCATENATE(T_SDLog[[#This Row],[PGN]],"-",T_SDLog[[#This Row],[CN]],"-",T_SDLog[[#This Row],[DIC]],"-",T_SDLog[[#This Row],[LR]],"-",T_SDLog[[#This Row],[SSA]],"-",T_SDLog[[#This Row],[SQN]])</f>
        <v>MTC-23A25-Y305-L002-1399-03001</v>
      </c>
      <c r="Q357" s="86" t="s">
        <v>875</v>
      </c>
      <c r="R357" s="227"/>
      <c r="S357" s="89"/>
      <c r="T35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5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5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57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57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SDS-23A25-Y000-0017-00</v>
      </c>
      <c r="Y357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57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57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57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57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57" s="22" t="s">
        <v>890</v>
      </c>
      <c r="AE357" s="89">
        <v>45873</v>
      </c>
      <c r="AF357" s="207"/>
      <c r="AG357" s="22" t="s">
        <v>22</v>
      </c>
      <c r="AH357" s="89"/>
      <c r="AI357" s="22" t="s">
        <v>22</v>
      </c>
      <c r="AJ357" s="207"/>
      <c r="AK357" s="208"/>
      <c r="AL357" s="207"/>
      <c r="AM357" s="22" t="s">
        <v>22</v>
      </c>
      <c r="AN357" s="89"/>
      <c r="AO357" s="22" t="s">
        <v>22</v>
      </c>
      <c r="AP357" s="207"/>
      <c r="AQ357" s="208"/>
      <c r="AR357" s="207"/>
      <c r="AS357" s="22" t="s">
        <v>22</v>
      </c>
      <c r="AT357" s="89"/>
      <c r="AU357" s="22" t="s">
        <v>22</v>
      </c>
      <c r="AV357" s="207"/>
      <c r="AW357" s="208"/>
      <c r="AX357" s="207"/>
      <c r="AY357" s="22" t="s">
        <v>22</v>
      </c>
      <c r="AZ357" s="89"/>
      <c r="BA357" s="22" t="s">
        <v>22</v>
      </c>
      <c r="BB357" s="207"/>
      <c r="BC357" s="208"/>
      <c r="BD357" s="207"/>
      <c r="BE357" s="22" t="s">
        <v>22</v>
      </c>
      <c r="BF357" s="89"/>
      <c r="BG357" s="22" t="s">
        <v>22</v>
      </c>
      <c r="BH357" s="207"/>
      <c r="BI357" s="208"/>
      <c r="BJ357" s="207"/>
      <c r="BK357" s="22" t="s">
        <v>22</v>
      </c>
      <c r="BL357" s="89"/>
      <c r="BM357" s="22" t="s">
        <v>22</v>
      </c>
      <c r="BN357" s="207"/>
      <c r="BO357" s="208"/>
      <c r="BP357" s="207"/>
      <c r="BQ357" s="22" t="s">
        <v>22</v>
      </c>
      <c r="BR357" s="89"/>
      <c r="BS357" s="22" t="s">
        <v>22</v>
      </c>
      <c r="BT357" s="207"/>
      <c r="BU357" s="208"/>
      <c r="BV357" s="207"/>
      <c r="BW357" s="22" t="s">
        <v>22</v>
      </c>
      <c r="BX357" s="89"/>
      <c r="BY357" s="22" t="s">
        <v>22</v>
      </c>
    </row>
    <row r="358" spans="2:77" ht="12.75" x14ac:dyDescent="0.25">
      <c r="B358" s="207" t="str">
        <f>IF(T_SDLog[[#This Row],[BY2]]="UNDER REVIEW",$B$6-T_SDLog[[#This Row],[27]],"---")</f>
        <v>---</v>
      </c>
      <c r="C358" s="88" t="s">
        <v>650</v>
      </c>
      <c r="D358" s="100" t="s">
        <v>245</v>
      </c>
      <c r="E358" s="100" t="s">
        <v>246</v>
      </c>
      <c r="F358" s="100" t="s">
        <v>824</v>
      </c>
      <c r="G358" s="88" t="s">
        <v>646</v>
      </c>
      <c r="H358" s="88">
        <v>1399</v>
      </c>
      <c r="I358" s="213" t="s">
        <v>660</v>
      </c>
      <c r="J358" s="98" t="s">
        <v>163</v>
      </c>
      <c r="K358" s="100" t="s">
        <v>168</v>
      </c>
      <c r="L358" s="143" t="s">
        <v>255</v>
      </c>
      <c r="M358" s="88" t="s">
        <v>703</v>
      </c>
      <c r="N358" s="88" t="s">
        <v>823</v>
      </c>
      <c r="O358" s="88" t="s">
        <v>22</v>
      </c>
      <c r="P358" s="87" t="str">
        <f>CONCATENATE(T_SDLog[[#This Row],[PGN]],"-",T_SDLog[[#This Row],[CN]],"-",T_SDLog[[#This Row],[DIC]],"-",T_SDLog[[#This Row],[LR]],"-",T_SDLog[[#This Row],[SSA]],"-",T_SDLog[[#This Row],[SQN]])</f>
        <v>MTC-23A25-Y305-L002-1399-04001</v>
      </c>
      <c r="Q358" s="86" t="s">
        <v>876</v>
      </c>
      <c r="R358" s="227"/>
      <c r="S358" s="89"/>
      <c r="T35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5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5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58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58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SDS-23A25-Y000-0017-00</v>
      </c>
      <c r="Y358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58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58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58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58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58" s="22" t="s">
        <v>890</v>
      </c>
      <c r="AE358" s="89">
        <v>45873</v>
      </c>
      <c r="AF358" s="207"/>
      <c r="AG358" s="22" t="s">
        <v>22</v>
      </c>
      <c r="AH358" s="89"/>
      <c r="AI358" s="22" t="s">
        <v>22</v>
      </c>
      <c r="AJ358" s="207"/>
      <c r="AK358" s="208"/>
      <c r="AL358" s="207"/>
      <c r="AM358" s="22" t="s">
        <v>22</v>
      </c>
      <c r="AN358" s="89"/>
      <c r="AO358" s="22" t="s">
        <v>22</v>
      </c>
      <c r="AP358" s="207"/>
      <c r="AQ358" s="208"/>
      <c r="AR358" s="207"/>
      <c r="AS358" s="22" t="s">
        <v>22</v>
      </c>
      <c r="AT358" s="89"/>
      <c r="AU358" s="22" t="s">
        <v>22</v>
      </c>
      <c r="AV358" s="207"/>
      <c r="AW358" s="208"/>
      <c r="AX358" s="207"/>
      <c r="AY358" s="22" t="s">
        <v>22</v>
      </c>
      <c r="AZ358" s="89"/>
      <c r="BA358" s="22" t="s">
        <v>22</v>
      </c>
      <c r="BB358" s="207"/>
      <c r="BC358" s="208"/>
      <c r="BD358" s="207"/>
      <c r="BE358" s="22" t="s">
        <v>22</v>
      </c>
      <c r="BF358" s="89"/>
      <c r="BG358" s="22" t="s">
        <v>22</v>
      </c>
      <c r="BH358" s="207"/>
      <c r="BI358" s="208"/>
      <c r="BJ358" s="207"/>
      <c r="BK358" s="22" t="s">
        <v>22</v>
      </c>
      <c r="BL358" s="89"/>
      <c r="BM358" s="22" t="s">
        <v>22</v>
      </c>
      <c r="BN358" s="207"/>
      <c r="BO358" s="208"/>
      <c r="BP358" s="207"/>
      <c r="BQ358" s="22" t="s">
        <v>22</v>
      </c>
      <c r="BR358" s="89"/>
      <c r="BS358" s="22" t="s">
        <v>22</v>
      </c>
      <c r="BT358" s="207"/>
      <c r="BU358" s="208"/>
      <c r="BV358" s="207"/>
      <c r="BW358" s="22" t="s">
        <v>22</v>
      </c>
      <c r="BX358" s="89"/>
      <c r="BY358" s="22" t="s">
        <v>22</v>
      </c>
    </row>
    <row r="359" spans="2:77" ht="12.75" x14ac:dyDescent="0.25">
      <c r="B359" s="207" t="str">
        <f>IF(T_SDLog[[#This Row],[BY2]]="UNDER REVIEW",$B$6-T_SDLog[[#This Row],[27]],"---")</f>
        <v>---</v>
      </c>
      <c r="C359" s="88" t="s">
        <v>650</v>
      </c>
      <c r="D359" s="100" t="s">
        <v>245</v>
      </c>
      <c r="E359" s="100" t="s">
        <v>246</v>
      </c>
      <c r="F359" s="100" t="s">
        <v>824</v>
      </c>
      <c r="G359" s="88" t="s">
        <v>646</v>
      </c>
      <c r="H359" s="88">
        <v>1399</v>
      </c>
      <c r="I359" s="213" t="s">
        <v>661</v>
      </c>
      <c r="J359" s="98" t="s">
        <v>163</v>
      </c>
      <c r="K359" s="100" t="s">
        <v>168</v>
      </c>
      <c r="L359" s="143" t="s">
        <v>255</v>
      </c>
      <c r="M359" s="88" t="s">
        <v>703</v>
      </c>
      <c r="N359" s="88" t="s">
        <v>823</v>
      </c>
      <c r="O359" s="88" t="s">
        <v>22</v>
      </c>
      <c r="P359" s="87" t="str">
        <f>CONCATENATE(T_SDLog[[#This Row],[PGN]],"-",T_SDLog[[#This Row],[CN]],"-",T_SDLog[[#This Row],[DIC]],"-",T_SDLog[[#This Row],[LR]],"-",T_SDLog[[#This Row],[SSA]],"-",T_SDLog[[#This Row],[SQN]])</f>
        <v>MTC-23A25-Y305-L002-1399-05001</v>
      </c>
      <c r="Q359" s="86" t="s">
        <v>877</v>
      </c>
      <c r="R359" s="227"/>
      <c r="S359" s="89"/>
      <c r="T359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59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59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59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59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SDS-23A25-Y000-0017-00</v>
      </c>
      <c r="Y359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59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59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59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59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59" s="22" t="s">
        <v>890</v>
      </c>
      <c r="AE359" s="89">
        <v>45873</v>
      </c>
      <c r="AF359" s="207"/>
      <c r="AG359" s="22" t="s">
        <v>22</v>
      </c>
      <c r="AH359" s="89"/>
      <c r="AI359" s="22" t="s">
        <v>22</v>
      </c>
      <c r="AJ359" s="207"/>
      <c r="AK359" s="208"/>
      <c r="AL359" s="207"/>
      <c r="AM359" s="22" t="s">
        <v>22</v>
      </c>
      <c r="AN359" s="89"/>
      <c r="AO359" s="22" t="s">
        <v>22</v>
      </c>
      <c r="AP359" s="207"/>
      <c r="AQ359" s="208"/>
      <c r="AR359" s="207"/>
      <c r="AS359" s="22" t="s">
        <v>22</v>
      </c>
      <c r="AT359" s="89"/>
      <c r="AU359" s="22" t="s">
        <v>22</v>
      </c>
      <c r="AV359" s="207"/>
      <c r="AW359" s="208"/>
      <c r="AX359" s="207"/>
      <c r="AY359" s="22" t="s">
        <v>22</v>
      </c>
      <c r="AZ359" s="89"/>
      <c r="BA359" s="22" t="s">
        <v>22</v>
      </c>
      <c r="BB359" s="207"/>
      <c r="BC359" s="208"/>
      <c r="BD359" s="207"/>
      <c r="BE359" s="22" t="s">
        <v>22</v>
      </c>
      <c r="BF359" s="89"/>
      <c r="BG359" s="22" t="s">
        <v>22</v>
      </c>
      <c r="BH359" s="207"/>
      <c r="BI359" s="208"/>
      <c r="BJ359" s="207"/>
      <c r="BK359" s="22" t="s">
        <v>22</v>
      </c>
      <c r="BL359" s="89"/>
      <c r="BM359" s="22" t="s">
        <v>22</v>
      </c>
      <c r="BN359" s="207"/>
      <c r="BO359" s="208"/>
      <c r="BP359" s="207"/>
      <c r="BQ359" s="22" t="s">
        <v>22</v>
      </c>
      <c r="BR359" s="89"/>
      <c r="BS359" s="22" t="s">
        <v>22</v>
      </c>
      <c r="BT359" s="207"/>
      <c r="BU359" s="208"/>
      <c r="BV359" s="207"/>
      <c r="BW359" s="22" t="s">
        <v>22</v>
      </c>
      <c r="BX359" s="89"/>
      <c r="BY359" s="22" t="s">
        <v>22</v>
      </c>
    </row>
    <row r="360" spans="2:77" ht="12.75" x14ac:dyDescent="0.25">
      <c r="B360" s="207" t="str">
        <f>IF(T_SDLog[[#This Row],[BY2]]="UNDER REVIEW",$B$6-T_SDLog[[#This Row],[27]],"---")</f>
        <v>---</v>
      </c>
      <c r="C360" s="88" t="s">
        <v>650</v>
      </c>
      <c r="D360" s="100" t="s">
        <v>245</v>
      </c>
      <c r="E360" s="100" t="s">
        <v>246</v>
      </c>
      <c r="F360" s="100" t="s">
        <v>824</v>
      </c>
      <c r="G360" s="88" t="s">
        <v>646</v>
      </c>
      <c r="H360" s="88">
        <v>1399</v>
      </c>
      <c r="I360" s="213" t="s">
        <v>662</v>
      </c>
      <c r="J360" s="98" t="s">
        <v>163</v>
      </c>
      <c r="K360" s="100" t="s">
        <v>168</v>
      </c>
      <c r="L360" s="143" t="s">
        <v>255</v>
      </c>
      <c r="M360" s="88" t="s">
        <v>703</v>
      </c>
      <c r="N360" s="88" t="s">
        <v>823</v>
      </c>
      <c r="O360" s="88" t="s">
        <v>22</v>
      </c>
      <c r="P360" s="87" t="str">
        <f>CONCATENATE(T_SDLog[[#This Row],[PGN]],"-",T_SDLog[[#This Row],[CN]],"-",T_SDLog[[#This Row],[DIC]],"-",T_SDLog[[#This Row],[LR]],"-",T_SDLog[[#This Row],[SSA]],"-",T_SDLog[[#This Row],[SQN]])</f>
        <v>MTC-23A25-Y305-L002-1399-06001</v>
      </c>
      <c r="Q360" s="86" t="s">
        <v>878</v>
      </c>
      <c r="R360" s="227"/>
      <c r="S360" s="89"/>
      <c r="T360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60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60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60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60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SDS-23A25-Y000-0017-00</v>
      </c>
      <c r="Y360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60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60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60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60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60" s="22" t="s">
        <v>890</v>
      </c>
      <c r="AE360" s="89">
        <v>45873</v>
      </c>
      <c r="AF360" s="207"/>
      <c r="AG360" s="22" t="s">
        <v>22</v>
      </c>
      <c r="AH360" s="89"/>
      <c r="AI360" s="22" t="s">
        <v>22</v>
      </c>
      <c r="AJ360" s="207"/>
      <c r="AK360" s="208"/>
      <c r="AL360" s="207"/>
      <c r="AM360" s="22" t="s">
        <v>22</v>
      </c>
      <c r="AN360" s="89"/>
      <c r="AO360" s="22" t="s">
        <v>22</v>
      </c>
      <c r="AP360" s="207"/>
      <c r="AQ360" s="208"/>
      <c r="AR360" s="207"/>
      <c r="AS360" s="22" t="s">
        <v>22</v>
      </c>
      <c r="AT360" s="89"/>
      <c r="AU360" s="22" t="s">
        <v>22</v>
      </c>
      <c r="AV360" s="207"/>
      <c r="AW360" s="208"/>
      <c r="AX360" s="207"/>
      <c r="AY360" s="22" t="s">
        <v>22</v>
      </c>
      <c r="AZ360" s="89"/>
      <c r="BA360" s="22" t="s">
        <v>22</v>
      </c>
      <c r="BB360" s="207"/>
      <c r="BC360" s="208"/>
      <c r="BD360" s="207"/>
      <c r="BE360" s="22" t="s">
        <v>22</v>
      </c>
      <c r="BF360" s="89"/>
      <c r="BG360" s="22" t="s">
        <v>22</v>
      </c>
      <c r="BH360" s="207"/>
      <c r="BI360" s="208"/>
      <c r="BJ360" s="207"/>
      <c r="BK360" s="22" t="s">
        <v>22</v>
      </c>
      <c r="BL360" s="89"/>
      <c r="BM360" s="22" t="s">
        <v>22</v>
      </c>
      <c r="BN360" s="207"/>
      <c r="BO360" s="208"/>
      <c r="BP360" s="207"/>
      <c r="BQ360" s="22" t="s">
        <v>22</v>
      </c>
      <c r="BR360" s="89"/>
      <c r="BS360" s="22" t="s">
        <v>22</v>
      </c>
      <c r="BT360" s="207"/>
      <c r="BU360" s="208"/>
      <c r="BV360" s="207"/>
      <c r="BW360" s="22" t="s">
        <v>22</v>
      </c>
      <c r="BX360" s="89"/>
      <c r="BY360" s="22" t="s">
        <v>22</v>
      </c>
    </row>
    <row r="361" spans="2:77" ht="12.75" x14ac:dyDescent="0.25">
      <c r="B361" s="207" t="str">
        <f>IF(T_SDLog[[#This Row],[BY2]]="UNDER REVIEW",$B$6-T_SDLog[[#This Row],[27]],"---")</f>
        <v>---</v>
      </c>
      <c r="C361" s="88" t="s">
        <v>650</v>
      </c>
      <c r="D361" s="100" t="s">
        <v>245</v>
      </c>
      <c r="E361" s="100" t="s">
        <v>246</v>
      </c>
      <c r="F361" s="100" t="s">
        <v>824</v>
      </c>
      <c r="G361" s="88" t="s">
        <v>646</v>
      </c>
      <c r="H361" s="88">
        <v>1399</v>
      </c>
      <c r="I361" s="213" t="s">
        <v>672</v>
      </c>
      <c r="J361" s="98" t="s">
        <v>163</v>
      </c>
      <c r="K361" s="100" t="s">
        <v>168</v>
      </c>
      <c r="L361" s="143" t="s">
        <v>255</v>
      </c>
      <c r="M361" s="88" t="s">
        <v>703</v>
      </c>
      <c r="N361" s="88" t="s">
        <v>823</v>
      </c>
      <c r="O361" s="88" t="s">
        <v>22</v>
      </c>
      <c r="P361" s="87" t="str">
        <f>CONCATENATE(T_SDLog[[#This Row],[PGN]],"-",T_SDLog[[#This Row],[CN]],"-",T_SDLog[[#This Row],[DIC]],"-",T_SDLog[[#This Row],[LR]],"-",T_SDLog[[#This Row],[SSA]],"-",T_SDLog[[#This Row],[SQN]])</f>
        <v>MTC-23A25-Y305-L002-1399-14001</v>
      </c>
      <c r="Q361" s="86" t="s">
        <v>879</v>
      </c>
      <c r="R361" s="227"/>
      <c r="S361" s="89"/>
      <c r="T361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61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61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61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61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SDS-23A25-Y000-0017-00</v>
      </c>
      <c r="Y361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61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61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61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61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61" s="22" t="s">
        <v>890</v>
      </c>
      <c r="AE361" s="89">
        <v>45873</v>
      </c>
      <c r="AF361" s="207"/>
      <c r="AG361" s="22" t="s">
        <v>22</v>
      </c>
      <c r="AH361" s="89"/>
      <c r="AI361" s="22" t="s">
        <v>22</v>
      </c>
      <c r="AJ361" s="207"/>
      <c r="AK361" s="208"/>
      <c r="AL361" s="207"/>
      <c r="AM361" s="22" t="s">
        <v>22</v>
      </c>
      <c r="AN361" s="89"/>
      <c r="AO361" s="22" t="s">
        <v>22</v>
      </c>
      <c r="AP361" s="207"/>
      <c r="AQ361" s="208"/>
      <c r="AR361" s="207"/>
      <c r="AS361" s="22" t="s">
        <v>22</v>
      </c>
      <c r="AT361" s="89"/>
      <c r="AU361" s="22" t="s">
        <v>22</v>
      </c>
      <c r="AV361" s="207"/>
      <c r="AW361" s="208"/>
      <c r="AX361" s="207"/>
      <c r="AY361" s="22" t="s">
        <v>22</v>
      </c>
      <c r="AZ361" s="89"/>
      <c r="BA361" s="22" t="s">
        <v>22</v>
      </c>
      <c r="BB361" s="207"/>
      <c r="BC361" s="208"/>
      <c r="BD361" s="207"/>
      <c r="BE361" s="22" t="s">
        <v>22</v>
      </c>
      <c r="BF361" s="89"/>
      <c r="BG361" s="22" t="s">
        <v>22</v>
      </c>
      <c r="BH361" s="207"/>
      <c r="BI361" s="208"/>
      <c r="BJ361" s="207"/>
      <c r="BK361" s="22" t="s">
        <v>22</v>
      </c>
      <c r="BL361" s="89"/>
      <c r="BM361" s="22" t="s">
        <v>22</v>
      </c>
      <c r="BN361" s="207"/>
      <c r="BO361" s="208"/>
      <c r="BP361" s="207"/>
      <c r="BQ361" s="22" t="s">
        <v>22</v>
      </c>
      <c r="BR361" s="89"/>
      <c r="BS361" s="22" t="s">
        <v>22</v>
      </c>
      <c r="BT361" s="207"/>
      <c r="BU361" s="208"/>
      <c r="BV361" s="207"/>
      <c r="BW361" s="22" t="s">
        <v>22</v>
      </c>
      <c r="BX361" s="89"/>
      <c r="BY361" s="22" t="s">
        <v>22</v>
      </c>
    </row>
    <row r="362" spans="2:77" ht="12.75" x14ac:dyDescent="0.25">
      <c r="B362" s="207" t="str">
        <f>IF(T_SDLog[[#This Row],[BY2]]="UNDER REVIEW",$B$6-T_SDLog[[#This Row],[27]],"---")</f>
        <v>---</v>
      </c>
      <c r="C362" s="88" t="s">
        <v>650</v>
      </c>
      <c r="D362" s="100" t="s">
        <v>245</v>
      </c>
      <c r="E362" s="100" t="s">
        <v>246</v>
      </c>
      <c r="F362" s="100" t="s">
        <v>824</v>
      </c>
      <c r="G362" s="88" t="s">
        <v>646</v>
      </c>
      <c r="H362" s="88">
        <v>1399</v>
      </c>
      <c r="I362" s="213" t="s">
        <v>673</v>
      </c>
      <c r="J362" s="98" t="s">
        <v>163</v>
      </c>
      <c r="K362" s="100" t="s">
        <v>168</v>
      </c>
      <c r="L362" s="143" t="s">
        <v>255</v>
      </c>
      <c r="M362" s="88" t="s">
        <v>703</v>
      </c>
      <c r="N362" s="88" t="s">
        <v>823</v>
      </c>
      <c r="O362" s="88" t="s">
        <v>22</v>
      </c>
      <c r="P362" s="87" t="str">
        <f>CONCATENATE(T_SDLog[[#This Row],[PGN]],"-",T_SDLog[[#This Row],[CN]],"-",T_SDLog[[#This Row],[DIC]],"-",T_SDLog[[#This Row],[LR]],"-",T_SDLog[[#This Row],[SSA]],"-",T_SDLog[[#This Row],[SQN]])</f>
        <v>MTC-23A25-Y305-L002-1399-15001</v>
      </c>
      <c r="Q362" s="86" t="s">
        <v>880</v>
      </c>
      <c r="R362" s="227"/>
      <c r="S362" s="89"/>
      <c r="T362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1</v>
      </c>
      <c r="U362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62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62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45873</v>
      </c>
      <c r="X362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SDS-23A25-Y000-0017-00</v>
      </c>
      <c r="Y362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62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62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62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62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62" s="22" t="s">
        <v>890</v>
      </c>
      <c r="AE362" s="89">
        <v>45873</v>
      </c>
      <c r="AF362" s="207"/>
      <c r="AG362" s="22" t="s">
        <v>22</v>
      </c>
      <c r="AH362" s="89"/>
      <c r="AI362" s="22" t="s">
        <v>22</v>
      </c>
      <c r="AJ362" s="207"/>
      <c r="AK362" s="208"/>
      <c r="AL362" s="207"/>
      <c r="AM362" s="22" t="s">
        <v>22</v>
      </c>
      <c r="AN362" s="89"/>
      <c r="AO362" s="22" t="s">
        <v>22</v>
      </c>
      <c r="AP362" s="207"/>
      <c r="AQ362" s="208"/>
      <c r="AR362" s="207"/>
      <c r="AS362" s="22" t="s">
        <v>22</v>
      </c>
      <c r="AT362" s="89"/>
      <c r="AU362" s="22" t="s">
        <v>22</v>
      </c>
      <c r="AV362" s="207"/>
      <c r="AW362" s="208"/>
      <c r="AX362" s="207"/>
      <c r="AY362" s="22" t="s">
        <v>22</v>
      </c>
      <c r="AZ362" s="89"/>
      <c r="BA362" s="22" t="s">
        <v>22</v>
      </c>
      <c r="BB362" s="207"/>
      <c r="BC362" s="208"/>
      <c r="BD362" s="207"/>
      <c r="BE362" s="22" t="s">
        <v>22</v>
      </c>
      <c r="BF362" s="89"/>
      <c r="BG362" s="22" t="s">
        <v>22</v>
      </c>
      <c r="BH362" s="207"/>
      <c r="BI362" s="208"/>
      <c r="BJ362" s="207"/>
      <c r="BK362" s="22" t="s">
        <v>22</v>
      </c>
      <c r="BL362" s="89"/>
      <c r="BM362" s="22" t="s">
        <v>22</v>
      </c>
      <c r="BN362" s="207"/>
      <c r="BO362" s="208"/>
      <c r="BP362" s="207"/>
      <c r="BQ362" s="22" t="s">
        <v>22</v>
      </c>
      <c r="BR362" s="89"/>
      <c r="BS362" s="22" t="s">
        <v>22</v>
      </c>
      <c r="BT362" s="207"/>
      <c r="BU362" s="208"/>
      <c r="BV362" s="207"/>
      <c r="BW362" s="22" t="s">
        <v>22</v>
      </c>
      <c r="BX362" s="89"/>
      <c r="BY362" s="22" t="s">
        <v>22</v>
      </c>
    </row>
    <row r="363" spans="2:77" ht="12.75" x14ac:dyDescent="0.25">
      <c r="B363" s="207" t="str">
        <f>IF(T_SDLog[[#This Row],[BY2]]="UNDER REVIEW",$B$6-T_SDLog[[#This Row],[27]],"---")</f>
        <v>---</v>
      </c>
      <c r="C363" s="88" t="s">
        <v>650</v>
      </c>
      <c r="D363" s="100" t="s">
        <v>245</v>
      </c>
      <c r="E363" s="100" t="s">
        <v>246</v>
      </c>
      <c r="F363" s="100" t="s">
        <v>824</v>
      </c>
      <c r="G363" s="88" t="s">
        <v>825</v>
      </c>
      <c r="H363" s="88">
        <v>1399</v>
      </c>
      <c r="I363" s="213" t="s">
        <v>172</v>
      </c>
      <c r="J363" s="98" t="s">
        <v>163</v>
      </c>
      <c r="K363" s="100" t="s">
        <v>168</v>
      </c>
      <c r="L363" s="143" t="s">
        <v>255</v>
      </c>
      <c r="M363" s="88" t="s">
        <v>703</v>
      </c>
      <c r="N363" s="88" t="s">
        <v>823</v>
      </c>
      <c r="O363" s="88" t="s">
        <v>22</v>
      </c>
      <c r="P363" s="87" t="str">
        <f>CONCATENATE(T_SDLog[[#This Row],[PGN]],"-",T_SDLog[[#This Row],[CN]],"-",T_SDLog[[#This Row],[DIC]],"-",T_SDLog[[#This Row],[LR]],"-",T_SDLog[[#This Row],[SSA]],"-",T_SDLog[[#This Row],[SQN]])</f>
        <v>MTC-23A25-Y305-L00M-1399-00001</v>
      </c>
      <c r="Q363" s="86" t="s">
        <v>881</v>
      </c>
      <c r="R363" s="227"/>
      <c r="S363" s="89"/>
      <c r="T363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363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63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63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363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SDS-23A25-Y000-0018-00</v>
      </c>
      <c r="Y363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63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63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63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63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63" s="22" t="s">
        <v>891</v>
      </c>
      <c r="AE363" s="89">
        <v>45874</v>
      </c>
      <c r="AF363" s="207"/>
      <c r="AG363" s="22" t="s">
        <v>22</v>
      </c>
      <c r="AH363" s="89"/>
      <c r="AI363" s="22" t="s">
        <v>22</v>
      </c>
      <c r="AJ363" s="207"/>
      <c r="AK363" s="208"/>
      <c r="AL363" s="207"/>
      <c r="AM363" s="22" t="s">
        <v>22</v>
      </c>
      <c r="AN363" s="89"/>
      <c r="AO363" s="22" t="s">
        <v>22</v>
      </c>
      <c r="AP363" s="207"/>
      <c r="AQ363" s="208"/>
      <c r="AR363" s="207"/>
      <c r="AS363" s="22" t="s">
        <v>22</v>
      </c>
      <c r="AT363" s="89"/>
      <c r="AU363" s="22" t="s">
        <v>22</v>
      </c>
      <c r="AV363" s="207"/>
      <c r="AW363" s="208"/>
      <c r="AX363" s="207"/>
      <c r="AY363" s="22" t="s">
        <v>22</v>
      </c>
      <c r="AZ363" s="89"/>
      <c r="BA363" s="22" t="s">
        <v>22</v>
      </c>
      <c r="BB363" s="207"/>
      <c r="BC363" s="208"/>
      <c r="BD363" s="207"/>
      <c r="BE363" s="22" t="s">
        <v>22</v>
      </c>
      <c r="BF363" s="89"/>
      <c r="BG363" s="22" t="s">
        <v>22</v>
      </c>
      <c r="BH363" s="207"/>
      <c r="BI363" s="208"/>
      <c r="BJ363" s="207"/>
      <c r="BK363" s="22" t="s">
        <v>22</v>
      </c>
      <c r="BL363" s="89"/>
      <c r="BM363" s="22" t="s">
        <v>22</v>
      </c>
      <c r="BN363" s="207"/>
      <c r="BO363" s="208"/>
      <c r="BP363" s="207"/>
      <c r="BQ363" s="22" t="s">
        <v>22</v>
      </c>
      <c r="BR363" s="89"/>
      <c r="BS363" s="22" t="s">
        <v>22</v>
      </c>
      <c r="BT363" s="207"/>
      <c r="BU363" s="208"/>
      <c r="BV363" s="207"/>
      <c r="BW363" s="22" t="s">
        <v>22</v>
      </c>
      <c r="BX363" s="89"/>
      <c r="BY363" s="22" t="s">
        <v>22</v>
      </c>
    </row>
    <row r="364" spans="2:77" ht="12.75" x14ac:dyDescent="0.25">
      <c r="B364" s="207" t="str">
        <f>IF(T_SDLog[[#This Row],[BY2]]="UNDER REVIEW",$B$6-T_SDLog[[#This Row],[27]],"---")</f>
        <v>---</v>
      </c>
      <c r="C364" s="88" t="s">
        <v>650</v>
      </c>
      <c r="D364" s="100" t="s">
        <v>245</v>
      </c>
      <c r="E364" s="100" t="s">
        <v>246</v>
      </c>
      <c r="F364" s="100" t="s">
        <v>824</v>
      </c>
      <c r="G364" s="88" t="s">
        <v>825</v>
      </c>
      <c r="H364" s="88">
        <v>1399</v>
      </c>
      <c r="I364" s="213" t="s">
        <v>662</v>
      </c>
      <c r="J364" s="98" t="s">
        <v>163</v>
      </c>
      <c r="K364" s="100" t="s">
        <v>168</v>
      </c>
      <c r="L364" s="143" t="s">
        <v>255</v>
      </c>
      <c r="M364" s="88" t="s">
        <v>703</v>
      </c>
      <c r="N364" s="88" t="s">
        <v>823</v>
      </c>
      <c r="O364" s="88" t="s">
        <v>22</v>
      </c>
      <c r="P364" s="87" t="str">
        <f>CONCATENATE(T_SDLog[[#This Row],[PGN]],"-",T_SDLog[[#This Row],[CN]],"-",T_SDLog[[#This Row],[DIC]],"-",T_SDLog[[#This Row],[LR]],"-",T_SDLog[[#This Row],[SSA]],"-",T_SDLog[[#This Row],[SQN]])</f>
        <v>MTC-23A25-Y305-L00M-1399-06001</v>
      </c>
      <c r="Q364" s="86" t="s">
        <v>882</v>
      </c>
      <c r="R364" s="227"/>
      <c r="S364" s="89"/>
      <c r="T364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364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64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64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364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SDS-23A25-Y000-0018-00</v>
      </c>
      <c r="Y364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64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64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64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64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64" s="22" t="s">
        <v>891</v>
      </c>
      <c r="AE364" s="89">
        <v>45874</v>
      </c>
      <c r="AF364" s="207"/>
      <c r="AG364" s="22" t="s">
        <v>22</v>
      </c>
      <c r="AH364" s="89"/>
      <c r="AI364" s="22" t="s">
        <v>22</v>
      </c>
      <c r="AJ364" s="207"/>
      <c r="AK364" s="208"/>
      <c r="AL364" s="207"/>
      <c r="AM364" s="22" t="s">
        <v>22</v>
      </c>
      <c r="AN364" s="89"/>
      <c r="AO364" s="22" t="s">
        <v>22</v>
      </c>
      <c r="AP364" s="207"/>
      <c r="AQ364" s="208"/>
      <c r="AR364" s="207"/>
      <c r="AS364" s="22" t="s">
        <v>22</v>
      </c>
      <c r="AT364" s="89"/>
      <c r="AU364" s="22" t="s">
        <v>22</v>
      </c>
      <c r="AV364" s="207"/>
      <c r="AW364" s="208"/>
      <c r="AX364" s="207"/>
      <c r="AY364" s="22" t="s">
        <v>22</v>
      </c>
      <c r="AZ364" s="89"/>
      <c r="BA364" s="22" t="s">
        <v>22</v>
      </c>
      <c r="BB364" s="207"/>
      <c r="BC364" s="208"/>
      <c r="BD364" s="207"/>
      <c r="BE364" s="22" t="s">
        <v>22</v>
      </c>
      <c r="BF364" s="89"/>
      <c r="BG364" s="22" t="s">
        <v>22</v>
      </c>
      <c r="BH364" s="207"/>
      <c r="BI364" s="208"/>
      <c r="BJ364" s="207"/>
      <c r="BK364" s="22" t="s">
        <v>22</v>
      </c>
      <c r="BL364" s="89"/>
      <c r="BM364" s="22" t="s">
        <v>22</v>
      </c>
      <c r="BN364" s="207"/>
      <c r="BO364" s="208"/>
      <c r="BP364" s="207"/>
      <c r="BQ364" s="22" t="s">
        <v>22</v>
      </c>
      <c r="BR364" s="89"/>
      <c r="BS364" s="22" t="s">
        <v>22</v>
      </c>
      <c r="BT364" s="207"/>
      <c r="BU364" s="208"/>
      <c r="BV364" s="207"/>
      <c r="BW364" s="22" t="s">
        <v>22</v>
      </c>
      <c r="BX364" s="89"/>
      <c r="BY364" s="22" t="s">
        <v>22</v>
      </c>
    </row>
    <row r="365" spans="2:77" ht="12.75" x14ac:dyDescent="0.25">
      <c r="B365" s="207" t="str">
        <f>IF(T_SDLog[[#This Row],[BY2]]="UNDER REVIEW",$B$6-T_SDLog[[#This Row],[27]],"---")</f>
        <v>---</v>
      </c>
      <c r="C365" s="88" t="s">
        <v>650</v>
      </c>
      <c r="D365" s="100" t="s">
        <v>245</v>
      </c>
      <c r="E365" s="100" t="s">
        <v>246</v>
      </c>
      <c r="F365" s="100" t="s">
        <v>824</v>
      </c>
      <c r="G365" s="88" t="s">
        <v>825</v>
      </c>
      <c r="H365" s="88">
        <v>1399</v>
      </c>
      <c r="I365" s="213" t="s">
        <v>670</v>
      </c>
      <c r="J365" s="98" t="s">
        <v>163</v>
      </c>
      <c r="K365" s="100" t="s">
        <v>168</v>
      </c>
      <c r="L365" s="143" t="s">
        <v>255</v>
      </c>
      <c r="M365" s="88" t="s">
        <v>703</v>
      </c>
      <c r="N365" s="88" t="s">
        <v>823</v>
      </c>
      <c r="O365" s="88" t="s">
        <v>22</v>
      </c>
      <c r="P365" s="87" t="str">
        <f>CONCATENATE(T_SDLog[[#This Row],[PGN]],"-",T_SDLog[[#This Row],[CN]],"-",T_SDLog[[#This Row],[DIC]],"-",T_SDLog[[#This Row],[LR]],"-",T_SDLog[[#This Row],[SSA]],"-",T_SDLog[[#This Row],[SQN]])</f>
        <v>MTC-23A25-Y305-L00M-1399-12001</v>
      </c>
      <c r="Q365" s="86" t="s">
        <v>883</v>
      </c>
      <c r="R365" s="227"/>
      <c r="S365" s="89"/>
      <c r="T365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365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65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65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365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SDS-23A25-Y000-0018-00</v>
      </c>
      <c r="Y365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65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65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65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65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65" s="22" t="s">
        <v>891</v>
      </c>
      <c r="AE365" s="89">
        <v>45874</v>
      </c>
      <c r="AF365" s="207"/>
      <c r="AG365" s="22" t="s">
        <v>22</v>
      </c>
      <c r="AH365" s="89"/>
      <c r="AI365" s="22" t="s">
        <v>22</v>
      </c>
      <c r="AJ365" s="207"/>
      <c r="AK365" s="208"/>
      <c r="AL365" s="207"/>
      <c r="AM365" s="22" t="s">
        <v>22</v>
      </c>
      <c r="AN365" s="89"/>
      <c r="AO365" s="22" t="s">
        <v>22</v>
      </c>
      <c r="AP365" s="207"/>
      <c r="AQ365" s="208"/>
      <c r="AR365" s="207"/>
      <c r="AS365" s="22" t="s">
        <v>22</v>
      </c>
      <c r="AT365" s="89"/>
      <c r="AU365" s="22" t="s">
        <v>22</v>
      </c>
      <c r="AV365" s="207"/>
      <c r="AW365" s="208"/>
      <c r="AX365" s="207"/>
      <c r="AY365" s="22" t="s">
        <v>22</v>
      </c>
      <c r="AZ365" s="89"/>
      <c r="BA365" s="22" t="s">
        <v>22</v>
      </c>
      <c r="BB365" s="207"/>
      <c r="BC365" s="208"/>
      <c r="BD365" s="207"/>
      <c r="BE365" s="22" t="s">
        <v>22</v>
      </c>
      <c r="BF365" s="89"/>
      <c r="BG365" s="22" t="s">
        <v>22</v>
      </c>
      <c r="BH365" s="207"/>
      <c r="BI365" s="208"/>
      <c r="BJ365" s="207"/>
      <c r="BK365" s="22" t="s">
        <v>22</v>
      </c>
      <c r="BL365" s="89"/>
      <c r="BM365" s="22" t="s">
        <v>22</v>
      </c>
      <c r="BN365" s="207"/>
      <c r="BO365" s="208"/>
      <c r="BP365" s="207"/>
      <c r="BQ365" s="22" t="s">
        <v>22</v>
      </c>
      <c r="BR365" s="89"/>
      <c r="BS365" s="22" t="s">
        <v>22</v>
      </c>
      <c r="BT365" s="207"/>
      <c r="BU365" s="208"/>
      <c r="BV365" s="207"/>
      <c r="BW365" s="22" t="s">
        <v>22</v>
      </c>
      <c r="BX365" s="89"/>
      <c r="BY365" s="22" t="s">
        <v>22</v>
      </c>
    </row>
    <row r="366" spans="2:77" ht="12.75" x14ac:dyDescent="0.25">
      <c r="B366" s="207" t="str">
        <f>IF(T_SDLog[[#This Row],[BY2]]="UNDER REVIEW",$B$6-T_SDLog[[#This Row],[27]],"---")</f>
        <v>---</v>
      </c>
      <c r="C366" s="88" t="s">
        <v>650</v>
      </c>
      <c r="D366" s="100" t="s">
        <v>245</v>
      </c>
      <c r="E366" s="100" t="s">
        <v>246</v>
      </c>
      <c r="F366" s="100" t="s">
        <v>824</v>
      </c>
      <c r="G366" s="88" t="s">
        <v>825</v>
      </c>
      <c r="H366" s="88">
        <v>1399</v>
      </c>
      <c r="I366" s="213" t="s">
        <v>672</v>
      </c>
      <c r="J366" s="98" t="s">
        <v>163</v>
      </c>
      <c r="K366" s="100" t="s">
        <v>168</v>
      </c>
      <c r="L366" s="143" t="s">
        <v>255</v>
      </c>
      <c r="M366" s="88" t="s">
        <v>703</v>
      </c>
      <c r="N366" s="88" t="s">
        <v>823</v>
      </c>
      <c r="O366" s="88" t="s">
        <v>22</v>
      </c>
      <c r="P366" s="87" t="str">
        <f>CONCATENATE(T_SDLog[[#This Row],[PGN]],"-",T_SDLog[[#This Row],[CN]],"-",T_SDLog[[#This Row],[DIC]],"-",T_SDLog[[#This Row],[LR]],"-",T_SDLog[[#This Row],[SSA]],"-",T_SDLog[[#This Row],[SQN]])</f>
        <v>MTC-23A25-Y305-L00M-1399-14001</v>
      </c>
      <c r="Q366" s="86" t="s">
        <v>884</v>
      </c>
      <c r="R366" s="227"/>
      <c r="S366" s="89"/>
      <c r="T366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366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66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66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366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SDS-23A25-Y000-0018-00</v>
      </c>
      <c r="Y366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66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66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66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66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66" s="22" t="s">
        <v>891</v>
      </c>
      <c r="AE366" s="89">
        <v>45874</v>
      </c>
      <c r="AF366" s="207"/>
      <c r="AG366" s="22" t="s">
        <v>22</v>
      </c>
      <c r="AH366" s="89"/>
      <c r="AI366" s="22" t="s">
        <v>22</v>
      </c>
      <c r="AJ366" s="207"/>
      <c r="AK366" s="208"/>
      <c r="AL366" s="207"/>
      <c r="AM366" s="22" t="s">
        <v>22</v>
      </c>
      <c r="AN366" s="89"/>
      <c r="AO366" s="22" t="s">
        <v>22</v>
      </c>
      <c r="AP366" s="207"/>
      <c r="AQ366" s="208"/>
      <c r="AR366" s="207"/>
      <c r="AS366" s="22" t="s">
        <v>22</v>
      </c>
      <c r="AT366" s="89"/>
      <c r="AU366" s="22" t="s">
        <v>22</v>
      </c>
      <c r="AV366" s="207"/>
      <c r="AW366" s="208"/>
      <c r="AX366" s="207"/>
      <c r="AY366" s="22" t="s">
        <v>22</v>
      </c>
      <c r="AZ366" s="89"/>
      <c r="BA366" s="22" t="s">
        <v>22</v>
      </c>
      <c r="BB366" s="207"/>
      <c r="BC366" s="208"/>
      <c r="BD366" s="207"/>
      <c r="BE366" s="22" t="s">
        <v>22</v>
      </c>
      <c r="BF366" s="89"/>
      <c r="BG366" s="22" t="s">
        <v>22</v>
      </c>
      <c r="BH366" s="207"/>
      <c r="BI366" s="208"/>
      <c r="BJ366" s="207"/>
      <c r="BK366" s="22" t="s">
        <v>22</v>
      </c>
      <c r="BL366" s="89"/>
      <c r="BM366" s="22" t="s">
        <v>22</v>
      </c>
      <c r="BN366" s="207"/>
      <c r="BO366" s="208"/>
      <c r="BP366" s="207"/>
      <c r="BQ366" s="22" t="s">
        <v>22</v>
      </c>
      <c r="BR366" s="89"/>
      <c r="BS366" s="22" t="s">
        <v>22</v>
      </c>
      <c r="BT366" s="207"/>
      <c r="BU366" s="208"/>
      <c r="BV366" s="207"/>
      <c r="BW366" s="22" t="s">
        <v>22</v>
      </c>
      <c r="BX366" s="89"/>
      <c r="BY366" s="22" t="s">
        <v>22</v>
      </c>
    </row>
    <row r="367" spans="2:77" ht="12.75" x14ac:dyDescent="0.25">
      <c r="B367" s="207" t="str">
        <f>IF(T_SDLog[[#This Row],[BY2]]="UNDER REVIEW",$B$6-T_SDLog[[#This Row],[27]],"---")</f>
        <v>---</v>
      </c>
      <c r="C367" s="88" t="s">
        <v>650</v>
      </c>
      <c r="D367" s="100" t="s">
        <v>245</v>
      </c>
      <c r="E367" s="100" t="s">
        <v>246</v>
      </c>
      <c r="F367" s="100" t="s">
        <v>824</v>
      </c>
      <c r="G367" s="88" t="s">
        <v>825</v>
      </c>
      <c r="H367" s="88">
        <v>1399</v>
      </c>
      <c r="I367" s="213" t="s">
        <v>673</v>
      </c>
      <c r="J367" s="98" t="s">
        <v>163</v>
      </c>
      <c r="K367" s="100" t="s">
        <v>168</v>
      </c>
      <c r="L367" s="143" t="s">
        <v>255</v>
      </c>
      <c r="M367" s="88" t="s">
        <v>703</v>
      </c>
      <c r="N367" s="88" t="s">
        <v>823</v>
      </c>
      <c r="O367" s="88" t="s">
        <v>22</v>
      </c>
      <c r="P367" s="87" t="str">
        <f>CONCATENATE(T_SDLog[[#This Row],[PGN]],"-",T_SDLog[[#This Row],[CN]],"-",T_SDLog[[#This Row],[DIC]],"-",T_SDLog[[#This Row],[LR]],"-",T_SDLog[[#This Row],[SSA]],"-",T_SDLog[[#This Row],[SQN]])</f>
        <v>MTC-23A25-Y305-L00M-1399-15001</v>
      </c>
      <c r="Q367" s="86" t="s">
        <v>885</v>
      </c>
      <c r="R367" s="227"/>
      <c r="S367" s="89"/>
      <c r="T367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367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67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67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367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SDS-23A25-Y000-0018-00</v>
      </c>
      <c r="Y367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67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67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67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67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67" s="22" t="s">
        <v>891</v>
      </c>
      <c r="AE367" s="89">
        <v>45874</v>
      </c>
      <c r="AF367" s="207"/>
      <c r="AG367" s="22" t="s">
        <v>22</v>
      </c>
      <c r="AH367" s="89"/>
      <c r="AI367" s="22" t="s">
        <v>22</v>
      </c>
      <c r="AJ367" s="207"/>
      <c r="AK367" s="208"/>
      <c r="AL367" s="207"/>
      <c r="AM367" s="22" t="s">
        <v>22</v>
      </c>
      <c r="AN367" s="89"/>
      <c r="AO367" s="22" t="s">
        <v>22</v>
      </c>
      <c r="AP367" s="207"/>
      <c r="AQ367" s="208"/>
      <c r="AR367" s="207"/>
      <c r="AS367" s="22" t="s">
        <v>22</v>
      </c>
      <c r="AT367" s="89"/>
      <c r="AU367" s="22" t="s">
        <v>22</v>
      </c>
      <c r="AV367" s="207"/>
      <c r="AW367" s="208"/>
      <c r="AX367" s="207"/>
      <c r="AY367" s="22" t="s">
        <v>22</v>
      </c>
      <c r="AZ367" s="89"/>
      <c r="BA367" s="22" t="s">
        <v>22</v>
      </c>
      <c r="BB367" s="207"/>
      <c r="BC367" s="208"/>
      <c r="BD367" s="207"/>
      <c r="BE367" s="22" t="s">
        <v>22</v>
      </c>
      <c r="BF367" s="89"/>
      <c r="BG367" s="22" t="s">
        <v>22</v>
      </c>
      <c r="BH367" s="207"/>
      <c r="BI367" s="208"/>
      <c r="BJ367" s="207"/>
      <c r="BK367" s="22" t="s">
        <v>22</v>
      </c>
      <c r="BL367" s="89"/>
      <c r="BM367" s="22" t="s">
        <v>22</v>
      </c>
      <c r="BN367" s="207"/>
      <c r="BO367" s="208"/>
      <c r="BP367" s="207"/>
      <c r="BQ367" s="22" t="s">
        <v>22</v>
      </c>
      <c r="BR367" s="89"/>
      <c r="BS367" s="22" t="s">
        <v>22</v>
      </c>
      <c r="BT367" s="207"/>
      <c r="BU367" s="208"/>
      <c r="BV367" s="207"/>
      <c r="BW367" s="22" t="s">
        <v>22</v>
      </c>
      <c r="BX367" s="89"/>
      <c r="BY367" s="22" t="s">
        <v>22</v>
      </c>
    </row>
    <row r="368" spans="2:77" ht="12.75" x14ac:dyDescent="0.25">
      <c r="B368" s="207" t="str">
        <f>IF(T_SDLog[[#This Row],[BY2]]="UNDER REVIEW",$B$6-T_SDLog[[#This Row],[27]],"---")</f>
        <v>---</v>
      </c>
      <c r="C368" s="88" t="s">
        <v>650</v>
      </c>
      <c r="D368" s="100" t="s">
        <v>245</v>
      </c>
      <c r="E368" s="100" t="s">
        <v>246</v>
      </c>
      <c r="F368" s="100" t="s">
        <v>824</v>
      </c>
      <c r="G368" s="88" t="s">
        <v>825</v>
      </c>
      <c r="H368" s="88">
        <v>1399</v>
      </c>
      <c r="I368" s="213" t="s">
        <v>676</v>
      </c>
      <c r="J368" s="98" t="s">
        <v>163</v>
      </c>
      <c r="K368" s="100" t="s">
        <v>168</v>
      </c>
      <c r="L368" s="143" t="s">
        <v>255</v>
      </c>
      <c r="M368" s="88" t="s">
        <v>703</v>
      </c>
      <c r="N368" s="88" t="s">
        <v>823</v>
      </c>
      <c r="O368" s="88" t="s">
        <v>22</v>
      </c>
      <c r="P368" s="87" t="str">
        <f>CONCATENATE(T_SDLog[[#This Row],[PGN]],"-",T_SDLog[[#This Row],[CN]],"-",T_SDLog[[#This Row],[DIC]],"-",T_SDLog[[#This Row],[LR]],"-",T_SDLog[[#This Row],[SSA]],"-",T_SDLog[[#This Row],[SQN]])</f>
        <v>MTC-23A25-Y305-L00M-1399-18001</v>
      </c>
      <c r="Q368" s="86" t="s">
        <v>886</v>
      </c>
      <c r="R368" s="227"/>
      <c r="S368" s="89"/>
      <c r="T368" s="90">
        <f ca="1">IF(AND(T_SDLog[[#This Row],[C_STATUS]]="CODE 3",T_SDLog[[#This Row],[BY2]]="TCA"),"---",IF(T_SDLog[[#This Row],[C_STATUS]]="---","---",IF(T_SDLog[[#This Row],[C_STATUS]]="UNDER REVIEW",$U$6-T_SDLog[[#This Row],[S_DATE]],IF(T_SDLog[[#This Row],[C_DATE]]-T_SDLog[[#This Row],[S_DATE]]&gt;110,"---",T_SDLog[[#This Row],[C_DATE]]-T_SDLog[[#This Row],[S_DATE]]))))</f>
        <v>0</v>
      </c>
      <c r="U368" s="90" t="str">
        <f ca="1">IF(T_SDLog[[#This Row],[C_STATUS]]&lt;&gt;"---",IF(IF(T_SDLog[[#This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Row],[25]]="01",14,7)))&lt;=0,"---",IF(T_SDLog[[#This Row],[C_STATUS]]="UNDER REVIEW",$U$6-T_SDLog[[#This Row],[S_DATE]]-IF(T_SDLog[[#This Row],[25]]="00",21,IF(T_SDLog[[#This Row],[25]]="01",14,7)),T_SDLog[[#This Row],[C_DATE]]-T_SDLog[[#This Row],[S_DATE]]-IF(T_SDLog[[#This Row],[25]]="00",21,IF(T_SDLog[[#This Row],[25]]="01",14,7)))),"---")</f>
        <v>---</v>
      </c>
      <c r="V368" s="91" t="str">
        <f>IF(T_SDLog[[#This Row],[AREF_7]]&lt;&gt;"","07",IF(T_SDLog[[#This Row],[AREF_6]]&lt;&gt;"","06",IF(T_SDLog[[#This Row],[AREF_5]]&lt;&gt;"","05",IF(T_SDLog[[#This Row],[AREF_4]]&lt;&gt;"","04",IF(T_SDLog[[#This Row],[AREF_3]]&lt;&gt;"","03",IF(T_SDLog[[#This Row],[AREF_2]]&lt;&gt;"","02",IF(T_SDLog[[#This Row],[AREF_1]]&lt;&gt;"","01",IF(T_SDLog[[#This Row],[AREF_0]]&lt;&gt;"","00","--"))))))))</f>
        <v>00</v>
      </c>
      <c r="W368" s="209">
        <f>IF(SUM(T_SDLog[[#This Row],[ASUB_0]],T_SDLog[[#This Row],[ASUB_1]],T_SDLog[[#This Row],[ASUB_2]],T_SDLog[[#This Row],[ASUB_3]],T_SDLog[[#This Row],[ASUB_4]],T_SDLog[[#This Row],[ASUB_5]],T_SDLog[[#This Row],[ASUB_6]],T_SDLog[[#This Row],[ASUB_7]])&gt;0,MAX(T_SDLog[[#This Row],[ASUB_0]],T_SDLog[[#This Row],[ASUB_1]],T_SDLog[[#This Row],[ASUB_2]],T_SDLog[[#This Row],[ASUB_3]],T_SDLog[[#This Row],[ASUB_4]],T_SDLog[[#This Row],[ASUB_5]],T_SDLog[[#This Row],[ASUB_6]],T_SDLog[[#This Row],[ASUB_7]]),"---")</f>
        <v>45874</v>
      </c>
      <c r="X368" s="208" t="str">
        <f>IF(T_SDLog[[#This Row],[AREF_7]]&lt;&gt;"",T_SDLog[[#This Row],[AREF_7]],IF(T_SDLog[[#This Row],[AREF_6]]&lt;&gt;"",T_SDLog[[#This Row],[AREF_6]],IF(T_SDLog[[#This Row],[AREF_5]]&lt;&gt;"",T_SDLog[[#This Row],[AREF_5]],IF(T_SDLog[[#This Row],[AREF_4]]&lt;&gt;"",T_SDLog[[#This Row],[AREF_4]],IF(T_SDLog[[#This Row],[AREF_3]]&lt;&gt;"",T_SDLog[[#This Row],[AREF_3]],IF(T_SDLog[[#This Row],[AREF_2]]&lt;&gt;"",T_SDLog[[#This Row],[AREF_2]],IF(T_SDLog[[#This Row],[AREF_1]]&lt;&gt;"",T_SDLog[[#This Row],[AREF_1]],IF(T_SDLog[[#This Row],[AREF_0]]&lt;&gt;"",T_SDLog[[#This Row],[AREF_0]],""))))))))</f>
        <v>SDS-23A25-Y000-0018-00</v>
      </c>
      <c r="Y368" s="207" t="str">
        <f>IF(T_SDLog[[#This Row],[CMAC_7]]&lt;&gt;"---",T_SDLog[[#This Row],[CMAC_7]],IF(T_SDLog[[#This Row],[JVC_7]]&lt;&gt;"---",T_SDLog[[#This Row],[JVC_7]],IF(T_SDLog[[#This Row],[CMAC_6]]&lt;&gt;"---",T_SDLog[[#This Row],[CMAC_6]],IF(T_SDLog[[#This Row],[JVC_6]]&lt;&gt;"---",T_SDLog[[#This Row],[JVC_6]],IF(T_SDLog[[#This Row],[CMAC_5]]&lt;&gt;"---",T_SDLog[[#This Row],[CMAC_5]],IF(T_SDLog[[#This Row],[JVC_5]]&lt;&gt;"---",T_SDLog[[#This Row],[JVC_5]],IF(T_SDLog[[#This Row],[CMAC_4]]&lt;&gt;"---",T_SDLog[[#This Row],[CMAC_4]],IF(T_SDLog[[#This Row],[JVC_4]]&lt;&gt;"---",T_SDLog[[#This Row],[JVC_4]],IF(T_SDLog[[#This Row],[CMAC_3]]&lt;&gt;"---",T_SDLog[[#This Row],[CMAC_3]],IF(T_SDLog[[#This Row],[JVC_3]]&lt;&gt;"---",T_SDLog[[#This Row],[JVC_3]],IF(T_SDLog[[#This Row],[CMAC_2]]&lt;&gt;"---",T_SDLog[[#This Row],[CMAC_2]],IF(T_SDLog[[#This Row],[JVC_2]]&lt;&gt;"---",T_SDLog[[#This Row],[JVC_2]],IF(T_SDLog[[#This Row],[CMAC_2]]&lt;&gt;"---",T_SDLog[[#This Row],[CMAC_2]],IF(T_SDLog[[#This Row],[CMAC_1]]&lt;&gt;"---",T_SDLog[[#This Row],[CMAC_1]],IF(T_SDLog[[#This Row],[CMAC_2]]&lt;&gt;"---",T_SDLog[[#This Row],[CMAC_2]],IF(T_SDLog[[#This Row],[JVC_1]]&lt;&gt;"---",T_SDLog[[#This Row],[JVC_1]],IF(T_SDLog[[#This Row],[CMAC_2]]&lt;&gt;"---",T_SDLog[[#This Row],[CMAC_2]],IF(T_SDLog[[#This Row],[CMAC_0]]&lt;&gt;"---",T_SDLog[[#This Row],[CMAC_0]],IF(T_SDLog[[#This Row],[CMAC_2]]&lt;&gt;"---",T_SDLog[[#This Row],[CMAC_2]],IF(T_SDLog[[#This Row],[JVC_0]]&lt;&gt;"---",T_SDLog[[#This Row],[JVC_0]],"---"))))))))))))))))))))</f>
        <v>---</v>
      </c>
      <c r="Z368" s="207" t="str">
        <f>IF(T_SDLog[[#This Row],[JVCD_7]]&lt;&gt;"",T_SDLog[[#This Row],[JVCD_7]],IF(T_SDLog[[#This Row],[JVCD_6]]&lt;&gt;"",T_SDLog[[#This Row],[JVCD_6]],IF(T_SDLog[[#This Row],[JVCD_5]]&lt;&gt;"",T_SDLog[[#This Row],[JVCD_5]],IF(T_SDLog[[#This Row],[JVCD_4]]&lt;&gt;"",T_SDLog[[#This Row],[JVCD_4]],IF(T_SDLog[[#This Row],[JVCD_3]]&lt;&gt;"",T_SDLog[[#This Row],[JVCD_3]],IF(T_SDLog[[#This Row],[JVCD_2]]&lt;&gt;"",T_SDLog[[#This Row],[JVCD_2]],IF(T_SDLog[[#This Row],[JVCD_1]]&lt;&gt;"",T_SDLog[[#This Row],[JVCD_1]],IF(T_SDLog[[#This Row],[JVCD_0]]&lt;&gt;"",T_SDLog[[#This Row],[JVCD_0]],"---"))))))))</f>
        <v>---</v>
      </c>
      <c r="AA368" s="208" t="str">
        <f>IF(T_SDLog[[#This Row],[JVREF_7]]&lt;&gt;"",T_SDLog[[#This Row],[JVREF_7]],IF(T_SDLog[[#This Row],[JVREF_6]]&lt;&gt;"",T_SDLog[[#This Row],[JVREF_6]],IF(T_SDLog[[#This Row],[JVREF_5]]&lt;&gt;"",T_SDLog[[#This Row],[JVREF_5]],IF(T_SDLog[[#This Row],[JVREF_4]]&lt;&gt;"",T_SDLog[[#This Row],[JVREF_4]],IF(T_SDLog[[#This Row],[JVREF_3]]&lt;&gt;"",T_SDLog[[#This Row],[JVREF_3]],IF(T_SDLog[[#This Row],[JVREF_2]]&lt;&gt;"",T_SDLog[[#This Row],[JVREF_2]],IF(T_SDLog[[#This Row],[JVREF_1]]&lt;&gt;"",T_SDLog[[#This Row],[JVREF_1]],IF(T_SDLog[[#This Row],[JVREF_0]]&lt;&gt;"",T_SDLog[[#This Row],[JVREF_0]],""))))))))</f>
        <v/>
      </c>
      <c r="AB368" s="210" t="str">
        <f>IF(AND(T_SDLog[[#This Row],[AREF_7]]&lt;&gt;"",T_SDLog[[#This Row],[JVC_7]]&amp;T_SDLog[[#This Row],[CMAC_7]]="------"),"UNDER REVIEW",IF(AND(T_SDLog[[#This Row],[AREF_6]]&lt;&gt;"",T_SDLog[[#This Row],[JVC_6]]&amp;T_SDLog[[#This Row],[CMAC_6]]="------"),"UNDER REVIEW",IF(AND(T_SDLog[[#This Row],[AREF_5]]&lt;&gt;"",T_SDLog[[#This Row],[JVC_5]]&amp;T_SDLog[[#This Row],[CMAC_5]]="------"),"UNDER REVIEW",IF(AND(T_SDLog[[#This Row],[AREF_4]]&lt;&gt;"",T_SDLog[[#This Row],[JVC_4]]&amp;T_SDLog[[#This Row],[CMAC_4]]="------"),"UNDER REVIEW",IF(AND(T_SDLog[[#This Row],[AREF_3]]&lt;&gt;"",T_SDLog[[#This Row],[JVC_3]]&amp;T_SDLog[[#This Row],[CMAC_3]]="------"),"UNDER REVIEW",IF(AND(T_SDLog[[#This Row],[AREF_2]]&lt;&gt;"",T_SDLog[[#This Row],[JVC_2]]&amp;T_SDLog[[#This Row],[CMAC_2]]="------"),"UNDER REVIEW",IF(AND(T_SDLog[[#This Row],[AREF_1]]&lt;&gt;"",T_SDLog[[#This Row],[JVC_1]]&amp;T_SDLog[[#This Row],[CMAC_1]]="------"),"UNDER REVIEW",IF(AND(T_SDLog[[#This Row],[AREF_0]]&lt;&gt;"",T_SDLog[[#This Row],[JVC_0]]&amp;T_SDLog[[#This Row],[CMAC_0]]="------"),"UNDER REVIEW",T_SDLog[[#This Row],[28]]))))))))</f>
        <v>UNDER REVIEW</v>
      </c>
      <c r="AC368" s="207" t="str">
        <f>IF(AND(T_SDLog[[#This Row],[25]]="00",OR(T_SDLog[[#This Row],[C_STATUS]]="CODE 3",T_SDLog[[#This Row],[C_STATUS]]="CODE 4")),IF(T_SDLog[[#This Row],[CMAC_0]]="---","ENG","ENG"),IF(AND(T_SDLog[[#This Row],[25]]="01",OR(T_SDLog[[#This Row],[C_STATUS]]="CODE 3",T_SDLog[[#This Row],[C_STATUS]]="CODE 4",T_SDLog[[#This Row],[C_STATUS]]="UNDER REVIEW")),IF(T_SDLog[[#This Row],[CMAC_1]]="---","ENG","ENG"),IF(AND(T_SDLog[[#This Row],[25]]="02",OR(T_SDLog[[#This Row],[C_STATUS]]="CODE 3",T_SDLog[[#This Row],[C_STATUS]]="CODE 4",T_SDLog[[#This Row],[C_STATUS]]="UNDER REVIEW")),IF(T_SDLog[[#This Row],[CMAC_2]]="---","ENG","ENG"),IF(AND(T_SDLog[[#This Row],[25]]="03",OR(T_SDLog[[#This Row],[C_STATUS]]="CODE 3",T_SDLog[[#This Row],[C_STATUS]]="CODE 4",T_SDLog[[#This Row],[C_STATUS]]="UNDER REVIEW")),IF(T_SDLog[[#This Row],[CMAC_3]]="---","ENG","ENG"),IF(AND(T_SDLog[[#This Row],[25]]="04",OR(T_SDLog[[#This Row],[C_STATUS]]="CODE 3",T_SDLog[[#This Row],[C_STATUS]]="CODE 4",T_SDLog[[#This Row],[C_STATUS]]="UNDER REVIEW")),IF(T_SDLog[[#This Row],[CMAC_4]]="---","ENG","ENG"),IF(AND(T_SDLog[[#This Row],[25]]="05",OR(T_SDLog[[#This Row],[C_STATUS]]="CODE 3",T_SDLog[[#This Row],[C_STATUS]]="CODE 4",T_SDLog[[#This Row],[C_STATUS]]="UNDER REVIEW")),IF(T_SDLog[[#This Row],[CMAC_5]]="---","ENG","ENG"),IF(AND(T_SDLog[[#This Row],[25]]="06",OR(T_SDLog[[#This Row],[C_STATUS]]="CODE 3",T_SDLog[[#This Row],[C_STATUS]]="CODE 4",T_SDLog[[#This Row],[C_STATUS]]="UNDER REVIEW")),IF(T_SDLog[[#This Row],[CMAC_6]]="---","ENG","ENG"),"")))))))</f>
        <v/>
      </c>
      <c r="AD368" s="22" t="s">
        <v>891</v>
      </c>
      <c r="AE368" s="89">
        <v>45874</v>
      </c>
      <c r="AF368" s="207"/>
      <c r="AG368" s="22" t="s">
        <v>22</v>
      </c>
      <c r="AH368" s="89"/>
      <c r="AI368" s="22" t="s">
        <v>22</v>
      </c>
      <c r="AJ368" s="207"/>
      <c r="AK368" s="208"/>
      <c r="AL368" s="207"/>
      <c r="AM368" s="22" t="s">
        <v>22</v>
      </c>
      <c r="AN368" s="89"/>
      <c r="AO368" s="22" t="s">
        <v>22</v>
      </c>
      <c r="AP368" s="207"/>
      <c r="AQ368" s="208"/>
      <c r="AR368" s="207"/>
      <c r="AS368" s="22" t="s">
        <v>22</v>
      </c>
      <c r="AT368" s="89"/>
      <c r="AU368" s="22" t="s">
        <v>22</v>
      </c>
      <c r="AV368" s="207"/>
      <c r="AW368" s="208"/>
      <c r="AX368" s="207"/>
      <c r="AY368" s="22" t="s">
        <v>22</v>
      </c>
      <c r="AZ368" s="89"/>
      <c r="BA368" s="22" t="s">
        <v>22</v>
      </c>
      <c r="BB368" s="207"/>
      <c r="BC368" s="208"/>
      <c r="BD368" s="207"/>
      <c r="BE368" s="22" t="s">
        <v>22</v>
      </c>
      <c r="BF368" s="89"/>
      <c r="BG368" s="22" t="s">
        <v>22</v>
      </c>
      <c r="BH368" s="207"/>
      <c r="BI368" s="208"/>
      <c r="BJ368" s="207"/>
      <c r="BK368" s="22" t="s">
        <v>22</v>
      </c>
      <c r="BL368" s="89"/>
      <c r="BM368" s="22" t="s">
        <v>22</v>
      </c>
      <c r="BN368" s="207"/>
      <c r="BO368" s="208"/>
      <c r="BP368" s="207"/>
      <c r="BQ368" s="22" t="s">
        <v>22</v>
      </c>
      <c r="BR368" s="89"/>
      <c r="BS368" s="22" t="s">
        <v>22</v>
      </c>
      <c r="BT368" s="207"/>
      <c r="BU368" s="208"/>
      <c r="BV368" s="207"/>
      <c r="BW368" s="22" t="s">
        <v>22</v>
      </c>
      <c r="BX368" s="89"/>
      <c r="BY368" s="22" t="s">
        <v>22</v>
      </c>
    </row>
  </sheetData>
  <dataConsolidate/>
  <mergeCells count="25">
    <mergeCell ref="V6:AC7"/>
    <mergeCell ref="AD6:AF7"/>
    <mergeCell ref="AG6:AI7"/>
    <mergeCell ref="AJ6:AL7"/>
    <mergeCell ref="BT5:BY5"/>
    <mergeCell ref="BN5:BS5"/>
    <mergeCell ref="BQ6:BS7"/>
    <mergeCell ref="BT6:BV7"/>
    <mergeCell ref="BW6:BY7"/>
    <mergeCell ref="AV5:BA5"/>
    <mergeCell ref="BH5:BM5"/>
    <mergeCell ref="AD5:AI5"/>
    <mergeCell ref="BB5:BG5"/>
    <mergeCell ref="AJ5:AO5"/>
    <mergeCell ref="AP5:AU5"/>
    <mergeCell ref="AM6:AO7"/>
    <mergeCell ref="BE6:BG7"/>
    <mergeCell ref="BH6:BJ7"/>
    <mergeCell ref="BK6:BM7"/>
    <mergeCell ref="BN6:BP7"/>
    <mergeCell ref="AP6:AR7"/>
    <mergeCell ref="AS6:AU7"/>
    <mergeCell ref="AV6:AX7"/>
    <mergeCell ref="AY6:BA7"/>
    <mergeCell ref="BB6:BD7"/>
  </mergeCells>
  <phoneticPr fontId="41" type="noConversion"/>
  <conditionalFormatting sqref="A1:A1048576 P1:P1048576">
    <cfRule type="duplicateValues" dxfId="15" priority="2"/>
    <cfRule type="duplicateValues" dxfId="14" priority="3"/>
  </conditionalFormatting>
  <conditionalFormatting sqref="A1:A1048576">
    <cfRule type="duplicateValues" dxfId="13" priority="2169"/>
  </conditionalFormatting>
  <conditionalFormatting sqref="A10:A12">
    <cfRule type="duplicateValues" dxfId="12" priority="2204"/>
    <cfRule type="duplicateValues" dxfId="11" priority="2205"/>
    <cfRule type="duplicateValues" dxfId="10" priority="2206"/>
  </conditionalFormatting>
  <conditionalFormatting sqref="B1:B9">
    <cfRule type="duplicateValues" dxfId="9" priority="2242"/>
  </conditionalFormatting>
  <conditionalFormatting sqref="B10:B1048576">
    <cfRule type="duplicateValues" dxfId="8" priority="2220"/>
  </conditionalFormatting>
  <conditionalFormatting sqref="P8:P1048576">
    <cfRule type="duplicateValues" dxfId="7" priority="5"/>
    <cfRule type="duplicateValues" dxfId="6" priority="6"/>
    <cfRule type="duplicateValues" dxfId="5" priority="7"/>
  </conditionalFormatting>
  <conditionalFormatting sqref="P317:P368">
    <cfRule type="duplicateValues" dxfId="4" priority="2238"/>
  </conditionalFormatting>
  <conditionalFormatting sqref="P327:P368">
    <cfRule type="duplicateValues" dxfId="3" priority="1"/>
  </conditionalFormatting>
  <conditionalFormatting sqref="P369:P1048576 P8:P316">
    <cfRule type="duplicateValues" dxfId="2" priority="9"/>
  </conditionalFormatting>
  <conditionalFormatting sqref="BY1:BY4">
    <cfRule type="duplicateValues" dxfId="1" priority="2258"/>
  </conditionalFormatting>
  <pageMargins left="0.7" right="0.7" top="0.75" bottom="0.75" header="0.3" footer="0.3"/>
  <pageSetup paperSize="9" scale="12" orientation="landscape" r:id="rId1"/>
  <headerFooter alignWithMargins="0">
    <oddFooter>Page &amp;P of &amp;N</oddFooter>
    <firstFooter>&amp;CPage - 1 of 1</first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5"/>
  <sheetViews>
    <sheetView showGridLines="0" zoomScaleNormal="100" workbookViewId="0">
      <pane xSplit="21" ySplit="4" topLeftCell="V5" activePane="bottomRight" state="frozen"/>
      <selection pane="topRight" activeCell="AA1" sqref="AA1"/>
      <selection pane="bottomLeft" activeCell="A5" sqref="A5"/>
      <selection pane="bottomRight" activeCell="X22" sqref="X22"/>
    </sheetView>
  </sheetViews>
  <sheetFormatPr defaultColWidth="9.140625" defaultRowHeight="15" x14ac:dyDescent="0.25"/>
  <cols>
    <col min="1" max="1" width="20" style="25" bestFit="1" customWidth="1"/>
    <col min="2" max="2" width="2.42578125" style="25" customWidth="1"/>
    <col min="3" max="3" width="4.28515625" style="26" customWidth="1"/>
    <col min="4" max="4" width="9.140625" style="27" customWidth="1"/>
    <col min="5" max="5" width="47.28515625" style="26" customWidth="1"/>
    <col min="6" max="6" width="16.42578125" style="26" customWidth="1"/>
    <col min="7" max="7" width="7.85546875" style="26" customWidth="1"/>
    <col min="8" max="8" width="10.42578125" style="26" customWidth="1"/>
    <col min="9" max="9" width="1.7109375" style="26" customWidth="1"/>
    <col min="10" max="10" width="10.42578125" style="26" customWidth="1"/>
    <col min="11" max="11" width="1.7109375" style="26" customWidth="1"/>
    <col min="12" max="14" width="7.42578125" style="26" customWidth="1"/>
    <col min="15" max="16" width="10.140625" style="26" customWidth="1"/>
    <col min="17" max="17" width="10.85546875" style="26" customWidth="1"/>
    <col min="18" max="18" width="1.7109375" style="26" customWidth="1"/>
    <col min="19" max="19" width="2.85546875" style="26" customWidth="1"/>
    <col min="20" max="20" width="9.140625" style="26"/>
    <col min="21" max="21" width="2.85546875" style="26" customWidth="1"/>
    <col min="22" max="16384" width="9.140625" style="26"/>
  </cols>
  <sheetData>
    <row r="1" spans="1:21" ht="15.75" thickBot="1" x14ac:dyDescent="0.3"/>
    <row r="2" spans="1:21" ht="24" customHeight="1" thickTop="1" thickBot="1" x14ac:dyDescent="0.3">
      <c r="F2" s="158">
        <f>SUM(F7:F97)</f>
        <v>359</v>
      </c>
      <c r="G2" s="159">
        <f>G5+G24+G43+G58++G64+G68+G81</f>
        <v>267</v>
      </c>
      <c r="H2" s="160">
        <f>IFERROR(G2/F2,0)</f>
        <v>0.74373259052924789</v>
      </c>
      <c r="I2" s="28"/>
      <c r="J2" s="162">
        <f>J5+J24+J43+J58+J64+J68+J81</f>
        <v>92</v>
      </c>
      <c r="K2" s="28"/>
      <c r="L2" s="148">
        <f>L5+L24+L43+L58+L64+L68+L81</f>
        <v>0</v>
      </c>
      <c r="M2" s="148">
        <f>M5+M24+M43+M58+M64+M68+M81</f>
        <v>5</v>
      </c>
      <c r="N2" s="148">
        <f>N5+N24+N43+N58+N64+N68+N81</f>
        <v>8</v>
      </c>
      <c r="O2" s="148">
        <f>O5+O24+O43+O58+O64+O68+O81</f>
        <v>5</v>
      </c>
      <c r="P2" s="148">
        <f>P5+P24+P43+P58+P64+P68+P81</f>
        <v>0</v>
      </c>
      <c r="Q2" s="149">
        <f>Q5+Q24+Q43+Q58+Q64+Q81+Q68</f>
        <v>249</v>
      </c>
      <c r="R2" s="29"/>
      <c r="T2" s="144">
        <f>J2+L2+M2+N2+O2+P2+Q2-F2</f>
        <v>0</v>
      </c>
      <c r="U2" s="141"/>
    </row>
    <row r="3" spans="1:21" s="31" customFormat="1" ht="27" thickTop="1" thickBot="1" x14ac:dyDescent="0.3">
      <c r="A3" s="30"/>
      <c r="B3" s="30"/>
      <c r="D3" s="32">
        <f>SUM(D5:D75)</f>
        <v>315</v>
      </c>
      <c r="E3" s="33"/>
      <c r="F3" s="161" t="s">
        <v>27</v>
      </c>
      <c r="G3" s="281" t="s">
        <v>28</v>
      </c>
      <c r="H3" s="281"/>
      <c r="I3" s="34"/>
      <c r="J3" s="163" t="s">
        <v>83</v>
      </c>
      <c r="K3" s="34"/>
      <c r="L3" s="151" t="s">
        <v>18</v>
      </c>
      <c r="M3" s="151" t="s">
        <v>19</v>
      </c>
      <c r="N3" s="151" t="s">
        <v>207</v>
      </c>
      <c r="O3" s="151" t="s">
        <v>226</v>
      </c>
      <c r="P3" s="151" t="s">
        <v>229</v>
      </c>
      <c r="Q3" s="152" t="s">
        <v>29</v>
      </c>
      <c r="R3" s="34"/>
    </row>
    <row r="4" spans="1:21" s="31" customFormat="1" ht="7.5" customHeight="1" thickTop="1" thickBot="1" x14ac:dyDescent="0.3">
      <c r="A4" s="30"/>
      <c r="B4" s="30"/>
      <c r="D4" s="35"/>
      <c r="E4" s="33"/>
      <c r="J4" s="164"/>
      <c r="L4" s="147"/>
      <c r="M4" s="147"/>
      <c r="N4" s="147"/>
      <c r="O4" s="147"/>
      <c r="P4" s="147"/>
      <c r="Q4" s="150"/>
    </row>
    <row r="5" spans="1:21" s="37" customFormat="1" ht="24.95" customHeight="1" thickTop="1" thickBot="1" x14ac:dyDescent="0.3">
      <c r="A5" s="36"/>
      <c r="B5" s="36"/>
      <c r="D5" s="108">
        <f>SUM(F7:F20)</f>
        <v>294</v>
      </c>
      <c r="E5" s="110"/>
      <c r="F5" s="111"/>
      <c r="G5" s="112">
        <f>SUM(G7:G22)</f>
        <v>247</v>
      </c>
      <c r="H5" s="110"/>
      <c r="I5" s="110"/>
      <c r="J5" s="165">
        <f>SUM(J7:J22)</f>
        <v>91</v>
      </c>
      <c r="K5" s="110"/>
      <c r="L5" s="114">
        <f t="shared" ref="L5:P5" si="0">SUM(L7:L20)</f>
        <v>0</v>
      </c>
      <c r="M5" s="114">
        <f t="shared" si="0"/>
        <v>4</v>
      </c>
      <c r="N5" s="114">
        <f t="shared" si="0"/>
        <v>8</v>
      </c>
      <c r="O5" s="114">
        <f t="shared" si="0"/>
        <v>3</v>
      </c>
      <c r="P5" s="114">
        <f t="shared" si="0"/>
        <v>0</v>
      </c>
      <c r="Q5" s="114">
        <f>SUM(Q7:Q22)</f>
        <v>232</v>
      </c>
      <c r="R5" s="39"/>
      <c r="S5" s="39"/>
    </row>
    <row r="6" spans="1:21" ht="15.75" customHeight="1" thickTop="1" thickBot="1" x14ac:dyDescent="0.3">
      <c r="D6" s="41"/>
      <c r="E6" s="42"/>
      <c r="F6" s="43"/>
      <c r="G6" s="44"/>
      <c r="H6" s="44"/>
      <c r="I6" s="44"/>
      <c r="J6" s="166"/>
      <c r="K6" s="44"/>
      <c r="L6" s="153"/>
      <c r="M6" s="153"/>
      <c r="N6" s="153"/>
      <c r="O6" s="153"/>
      <c r="P6" s="153"/>
      <c r="Q6" s="154"/>
      <c r="R6" s="44"/>
      <c r="S6" s="44"/>
    </row>
    <row r="7" spans="1:21" s="45" customFormat="1" ht="15.75" customHeight="1" thickTop="1" thickBot="1" x14ac:dyDescent="0.3">
      <c r="A7" s="95" t="s">
        <v>234</v>
      </c>
      <c r="B7" s="23"/>
      <c r="D7" s="285" t="s">
        <v>809</v>
      </c>
      <c r="E7" s="81" t="s">
        <v>153</v>
      </c>
      <c r="F7" s="46">
        <f>COUNTIFS(T_SDLog[Sys],$A7,T_SDLog[SubSystem],$E7)</f>
        <v>46</v>
      </c>
      <c r="G7" s="46">
        <f>COUNTIFS(T_SDLog[Sys],$A7,T_SDLog[SubSystem],$E7,T_SDLog[S_DATE],"&lt;&gt;---")</f>
        <v>40</v>
      </c>
      <c r="H7" s="79">
        <f t="shared" ref="H7:H14" si="1">IFERROR(G7/F7,"")</f>
        <v>0.86956521739130432</v>
      </c>
      <c r="I7" s="47"/>
      <c r="J7" s="167">
        <f t="shared" ref="J7:J22" si="2">F7-G7</f>
        <v>6</v>
      </c>
      <c r="K7" s="47"/>
      <c r="L7" s="155">
        <f>COUNTIFS(T_SDLog[Sys],$A7,T_SDLog[SubSystem],$E7,T_SDLog[C_STATUS],"Code 1")</f>
        <v>0</v>
      </c>
      <c r="M7" s="155">
        <f>COUNTIFS(T_SDLog[Sys],$A7,T_SDLog[SubSystem],$E7,T_SDLog[C_STATUS],"Code 2")</f>
        <v>3</v>
      </c>
      <c r="N7" s="156">
        <f>COUNTIFS(T_SDLog[Sys],$A7,T_SDLog[SubSystem],$E7,T_SDLog[C_STATUS],"Code 3")</f>
        <v>5</v>
      </c>
      <c r="O7" s="156">
        <f>COUNTIFS(T_SDLog[Sys],$A7,T_SDLog[SubSystem],$E7,T_SDLog[C_STATUS],"Code 4")</f>
        <v>0</v>
      </c>
      <c r="P7" s="156">
        <f>COUNTIFS(T_SDLog[Sys],$A7,T_SDLog[SubSystem],$E7,T_SDLog[C_STATUS],"Code 5")</f>
        <v>0</v>
      </c>
      <c r="Q7" s="157">
        <f>COUNTIFS(T_SDLog[Sys],A7,T_SDLog[SubSystem],E7,T_SDLog[C_STATUS],"Under Review")</f>
        <v>32</v>
      </c>
      <c r="R7" s="51"/>
    </row>
    <row r="8" spans="1:21" ht="20.25" thickTop="1" thickBot="1" x14ac:dyDescent="0.3">
      <c r="A8" s="95" t="s">
        <v>234</v>
      </c>
      <c r="D8" s="286"/>
      <c r="E8" s="81" t="s">
        <v>237</v>
      </c>
      <c r="F8" s="46">
        <f>COUNTIFS(T_SDLog[Sys],$A8,T_SDLog[SubSystem],$E8)</f>
        <v>37</v>
      </c>
      <c r="G8" s="46">
        <f>COUNTIFS(T_SDLog[Sys],$A8,T_SDLog[SubSystem],$E8,T_SDLog[S_DATE],"&lt;&gt;---")</f>
        <v>37</v>
      </c>
      <c r="H8" s="79">
        <f t="shared" si="1"/>
        <v>1</v>
      </c>
      <c r="I8" s="44"/>
      <c r="J8" s="167">
        <f t="shared" si="2"/>
        <v>0</v>
      </c>
      <c r="K8" s="44"/>
      <c r="L8" s="155">
        <f>COUNTIFS(T_SDLog[Sys],$A8,T_SDLog[SubSystem],$E8,T_SDLog[C_STATUS],"Code 1")</f>
        <v>0</v>
      </c>
      <c r="M8" s="155">
        <f>COUNTIFS(T_SDLog[Sys],$A8,T_SDLog[SubSystem],$E8,T_SDLog[C_STATUS],"Code 2")</f>
        <v>0</v>
      </c>
      <c r="N8" s="156">
        <f>COUNTIFS(T_SDLog[Sys],$A8,T_SDLog[SubSystem],$E8,T_SDLog[C_STATUS],"Code 3")</f>
        <v>0</v>
      </c>
      <c r="O8" s="156">
        <f>COUNTIFS(T_SDLog[Sys],$A8,T_SDLog[SubSystem],$E8,T_SDLog[C_STATUS],"Code 4")</f>
        <v>0</v>
      </c>
      <c r="P8" s="156">
        <f>COUNTIFS(T_SDLog[Sys],$A8,T_SDLog[SubSystem],$E8,T_SDLog[C_STATUS],"Code 5")</f>
        <v>0</v>
      </c>
      <c r="Q8" s="157">
        <f>COUNTIFS(T_SDLog[Sys],A8,T_SDLog[SubSystem],E8,T_SDLog[C_STATUS],"Under Review")</f>
        <v>37</v>
      </c>
      <c r="R8" s="55"/>
      <c r="S8" s="44"/>
    </row>
    <row r="9" spans="1:21" s="45" customFormat="1" ht="15.75" customHeight="1" thickTop="1" thickBot="1" x14ac:dyDescent="0.3">
      <c r="A9" s="95" t="s">
        <v>703</v>
      </c>
      <c r="B9" s="23"/>
      <c r="D9" s="286"/>
      <c r="E9" s="81" t="s">
        <v>238</v>
      </c>
      <c r="F9" s="46">
        <f>COUNTIFS(T_SDLog[Sys],$A9,T_SDLog[SubSystem],$E9)</f>
        <v>39</v>
      </c>
      <c r="G9" s="46">
        <f>COUNTIFS(T_SDLog[Sys],$A9,T_SDLog[SubSystem],$E9,T_SDLog[S_DATE],"&lt;&gt;---")</f>
        <v>13</v>
      </c>
      <c r="H9" s="79">
        <f t="shared" si="1"/>
        <v>0.33333333333333331</v>
      </c>
      <c r="I9" s="47"/>
      <c r="J9" s="167">
        <f t="shared" si="2"/>
        <v>26</v>
      </c>
      <c r="K9" s="47"/>
      <c r="L9" s="155">
        <f>COUNTIFS(T_SDLog[Sys],$A9,T_SDLog[SubSystem],$E9,T_SDLog[C_STATUS],"Code 1")</f>
        <v>0</v>
      </c>
      <c r="M9" s="155">
        <f>COUNTIFS(T_SDLog[Sys],$A9,T_SDLog[SubSystem],$E9,T_SDLog[C_STATUS],"Code 2")</f>
        <v>0</v>
      </c>
      <c r="N9" s="156">
        <f>COUNTIFS(T_SDLog[Sys],$A9,T_SDLog[SubSystem],$E9,T_SDLog[C_STATUS],"Code 3")</f>
        <v>3</v>
      </c>
      <c r="O9" s="156">
        <f>COUNTIFS(T_SDLog[Sys],$A9,T_SDLog[SubSystem],$E9,T_SDLog[C_STATUS],"Code 4")</f>
        <v>0</v>
      </c>
      <c r="P9" s="156">
        <f>COUNTIFS(T_SDLog[Sys],$A9,T_SDLog[SubSystem],$E9,T_SDLog[C_STATUS],"Code 5")</f>
        <v>0</v>
      </c>
      <c r="Q9" s="157">
        <f>COUNTIFS(T_SDLog[Sys],A9,T_SDLog[SubSystem],E9,T_SDLog[C_STATUS],"Under Review")</f>
        <v>10</v>
      </c>
      <c r="R9" s="51"/>
    </row>
    <row r="10" spans="1:21" ht="20.25" thickTop="1" thickBot="1" x14ac:dyDescent="0.3">
      <c r="A10" s="95" t="s">
        <v>703</v>
      </c>
      <c r="D10" s="286"/>
      <c r="E10" s="81" t="s">
        <v>239</v>
      </c>
      <c r="F10" s="46">
        <f>COUNTIFS(T_SDLog[Sys],$A10,T_SDLog[SubSystem],$E10)</f>
        <v>35</v>
      </c>
      <c r="G10" s="46">
        <f>COUNTIFS(T_SDLog[Sys],$A10,T_SDLog[SubSystem],$E10,T_SDLog[S_DATE],"&lt;&gt;---")</f>
        <v>35</v>
      </c>
      <c r="H10" s="79">
        <f t="shared" si="1"/>
        <v>1</v>
      </c>
      <c r="I10" s="44"/>
      <c r="J10" s="167">
        <f t="shared" si="2"/>
        <v>0</v>
      </c>
      <c r="K10" s="44"/>
      <c r="L10" s="155">
        <f>COUNTIFS(T_SDLog[Sys],$A10,T_SDLog[SubSystem],$E10,T_SDLog[C_STATUS],"Code 1")</f>
        <v>0</v>
      </c>
      <c r="M10" s="155">
        <f>COUNTIFS(T_SDLog[Sys],$A10,T_SDLog[SubSystem],$E10,T_SDLog[C_STATUS],"Code 2")</f>
        <v>0</v>
      </c>
      <c r="N10" s="156">
        <f>COUNTIFS(T_SDLog[Sys],$A10,T_SDLog[SubSystem],$E10,T_SDLog[C_STATUS],"Code 3")</f>
        <v>0</v>
      </c>
      <c r="O10" s="156">
        <f>COUNTIFS(T_SDLog[Sys],$A10,T_SDLog[SubSystem],$E10,T_SDLog[C_STATUS],"Code 4")</f>
        <v>3</v>
      </c>
      <c r="P10" s="156">
        <f>COUNTIFS(T_SDLog[Sys],$A10,T_SDLog[SubSystem],$E10,T_SDLog[C_STATUS],"Code 5")</f>
        <v>0</v>
      </c>
      <c r="Q10" s="157">
        <f>COUNTIFS(T_SDLog[Sys],A10,T_SDLog[SubSystem],E10,T_SDLog[C_STATUS],"Under Review")</f>
        <v>32</v>
      </c>
      <c r="R10" s="55"/>
      <c r="S10" s="44"/>
    </row>
    <row r="11" spans="1:21" s="45" customFormat="1" ht="20.25" thickTop="1" thickBot="1" x14ac:dyDescent="0.3">
      <c r="A11" s="95" t="s">
        <v>703</v>
      </c>
      <c r="B11" s="23"/>
      <c r="D11" s="286"/>
      <c r="E11" s="81" t="s">
        <v>240</v>
      </c>
      <c r="F11" s="46">
        <f>COUNTIFS(T_SDLog[Sys],$A11,T_SDLog[SubSystem],$E11)</f>
        <v>28</v>
      </c>
      <c r="G11" s="46">
        <f>COUNTIFS(T_SDLog[Sys],$A11,T_SDLog[SubSystem],$E11,T_SDLog[S_DATE],"&lt;&gt;---")</f>
        <v>28</v>
      </c>
      <c r="H11" s="79">
        <f t="shared" si="1"/>
        <v>1</v>
      </c>
      <c r="I11" s="47"/>
      <c r="J11" s="167">
        <f t="shared" si="2"/>
        <v>0</v>
      </c>
      <c r="K11" s="47"/>
      <c r="L11" s="155">
        <f>COUNTIFS(T_SDLog[Sys],$A11,T_SDLog[SubSystem],$E11,T_SDLog[C_STATUS],"Code 1")</f>
        <v>0</v>
      </c>
      <c r="M11" s="155">
        <f>COUNTIFS(T_SDLog[Sys],$A11,T_SDLog[SubSystem],$E11,T_SDLog[C_STATUS],"Code 2")</f>
        <v>0</v>
      </c>
      <c r="N11" s="156">
        <f>COUNTIFS(T_SDLog[Sys],$A11,T_SDLog[SubSystem],$E11,T_SDLog[C_STATUS],"Code 3")</f>
        <v>0</v>
      </c>
      <c r="O11" s="156">
        <f>COUNTIFS(T_SDLog[Sys],$A11,T_SDLog[SubSystem],$E11,T_SDLog[C_STATUS],"Code 4")</f>
        <v>0</v>
      </c>
      <c r="P11" s="156">
        <f>COUNTIFS(T_SDLog[Sys],$A11,T_SDLog[SubSystem],$E11,T_SDLog[C_STATUS],"Code 5")</f>
        <v>0</v>
      </c>
      <c r="Q11" s="157">
        <f>COUNTIFS(T_SDLog[Sys],A11,T_SDLog[SubSystem],E11,T_SDLog[C_STATUS],"Under Review")</f>
        <v>28</v>
      </c>
      <c r="R11" s="51"/>
    </row>
    <row r="12" spans="1:21" ht="20.25" thickTop="1" thickBot="1" x14ac:dyDescent="0.3">
      <c r="A12" s="95" t="s">
        <v>703</v>
      </c>
      <c r="D12" s="286"/>
      <c r="E12" s="81" t="s">
        <v>241</v>
      </c>
      <c r="F12" s="46">
        <f>COUNTIFS(T_SDLog[Sys],$A12,T_SDLog[SubSystem],$E12)</f>
        <v>29</v>
      </c>
      <c r="G12" s="46">
        <f>COUNTIFS(T_SDLog[Sys],$A12,T_SDLog[SubSystem],$E12,T_SDLog[S_DATE],"&lt;&gt;---")</f>
        <v>29</v>
      </c>
      <c r="H12" s="79">
        <f t="shared" si="1"/>
        <v>1</v>
      </c>
      <c r="I12" s="44"/>
      <c r="J12" s="167">
        <f t="shared" si="2"/>
        <v>0</v>
      </c>
      <c r="K12" s="44"/>
      <c r="L12" s="155">
        <f>COUNTIFS(T_SDLog[Sys],$A12,T_SDLog[SubSystem],$E12,T_SDLog[C_STATUS],"Code 1")</f>
        <v>0</v>
      </c>
      <c r="M12" s="155">
        <f>COUNTIFS(T_SDLog[Sys],$A12,T_SDLog[SubSystem],$E12,T_SDLog[C_STATUS],"Code 2")</f>
        <v>0</v>
      </c>
      <c r="N12" s="156">
        <f>COUNTIFS(T_SDLog[Sys],$A12,T_SDLog[SubSystem],$E12,T_SDLog[C_STATUS],"Code 3")</f>
        <v>0</v>
      </c>
      <c r="O12" s="156">
        <f>COUNTIFS(T_SDLog[Sys],$A12,T_SDLog[SubSystem],$E12,T_SDLog[C_STATUS],"Code 4")</f>
        <v>0</v>
      </c>
      <c r="P12" s="156">
        <f>COUNTIFS(T_SDLog[Sys],$A12,T_SDLog[SubSystem],$E12,T_SDLog[C_STATUS],"Code 5")</f>
        <v>0</v>
      </c>
      <c r="Q12" s="157">
        <f>COUNTIFS(T_SDLog[Sys],A12,T_SDLog[SubSystem],E12,T_SDLog[C_STATUS],"Under Review")</f>
        <v>29</v>
      </c>
      <c r="R12" s="55"/>
      <c r="S12" s="44"/>
    </row>
    <row r="13" spans="1:21" ht="20.25" thickTop="1" thickBot="1" x14ac:dyDescent="0.3">
      <c r="A13" s="95" t="s">
        <v>703</v>
      </c>
      <c r="D13" s="286"/>
      <c r="E13" s="81" t="s">
        <v>242</v>
      </c>
      <c r="F13" s="46">
        <f>COUNTIFS(T_SDLog[Sys],$A13,T_SDLog[SubSystem],$E13)</f>
        <v>15</v>
      </c>
      <c r="G13" s="46">
        <f>COUNTIFS(T_SDLog[Sys],$A13,T_SDLog[SubSystem],$E13,T_SDLog[S_DATE],"&lt;&gt;---")</f>
        <v>0</v>
      </c>
      <c r="H13" s="79">
        <f t="shared" si="1"/>
        <v>0</v>
      </c>
      <c r="I13" s="44"/>
      <c r="J13" s="167">
        <f t="shared" si="2"/>
        <v>15</v>
      </c>
      <c r="K13" s="44"/>
      <c r="L13" s="155">
        <f>COUNTIFS(T_SDLog[Sys],$A13,T_SDLog[SubSystem],$E13,T_SDLog[C_STATUS],"Code 1")</f>
        <v>0</v>
      </c>
      <c r="M13" s="155">
        <f>COUNTIFS(T_SDLog[Sys],$A13,T_SDLog[SubSystem],$E13,T_SDLog[C_STATUS],"Code 2")</f>
        <v>0</v>
      </c>
      <c r="N13" s="156">
        <f>COUNTIFS(T_SDLog[Sys],$A13,T_SDLog[SubSystem],$E13,T_SDLog[C_STATUS],"Code 3")</f>
        <v>0</v>
      </c>
      <c r="O13" s="156">
        <f>COUNTIFS(T_SDLog[Sys],$A13,T_SDLog[SubSystem],$E13,T_SDLog[C_STATUS],"Code 4")</f>
        <v>0</v>
      </c>
      <c r="P13" s="156">
        <f>COUNTIFS(T_SDLog[Sys],$A13,T_SDLog[SubSystem],$E13,T_SDLog[C_STATUS],"Code 5")</f>
        <v>0</v>
      </c>
      <c r="Q13" s="157">
        <f>COUNTIFS(T_SDLog[Sys],A13,T_SDLog[SubSystem],E13,T_SDLog[C_STATUS],"Under Review")</f>
        <v>0</v>
      </c>
      <c r="R13" s="55"/>
      <c r="S13" s="44"/>
    </row>
    <row r="14" spans="1:21" ht="20.25" thickTop="1" thickBot="1" x14ac:dyDescent="0.3">
      <c r="A14" s="95" t="s">
        <v>703</v>
      </c>
      <c r="D14" s="286"/>
      <c r="E14" s="81" t="s">
        <v>243</v>
      </c>
      <c r="F14" s="46">
        <f>COUNTIFS(T_SDLog[Sys],$A14,T_SDLog[SubSystem],$E14)</f>
        <v>15</v>
      </c>
      <c r="G14" s="46">
        <f>COUNTIFS(T_SDLog[Sys],$A14,T_SDLog[SubSystem],$E14,T_SDLog[S_DATE],"&lt;&gt;---")</f>
        <v>0</v>
      </c>
      <c r="H14" s="79">
        <f t="shared" si="1"/>
        <v>0</v>
      </c>
      <c r="I14" s="44"/>
      <c r="J14" s="167">
        <f t="shared" si="2"/>
        <v>15</v>
      </c>
      <c r="K14" s="44"/>
      <c r="L14" s="155">
        <f>COUNTIFS(T_SDLog[Sys],$A14,T_SDLog[SubSystem],$E14,T_SDLog[C_STATUS],"Code 1")</f>
        <v>0</v>
      </c>
      <c r="M14" s="155">
        <f>COUNTIFS(T_SDLog[Sys],$A14,T_SDLog[SubSystem],$E14,T_SDLog[C_STATUS],"Code 2")</f>
        <v>0</v>
      </c>
      <c r="N14" s="156">
        <f>COUNTIFS(T_SDLog[Sys],$A14,T_SDLog[SubSystem],$E14,T_SDLog[C_STATUS],"Code 3")</f>
        <v>0</v>
      </c>
      <c r="O14" s="156">
        <f>COUNTIFS(T_SDLog[Sys],$A14,T_SDLog[SubSystem],$E14,T_SDLog[C_STATUS],"Code 4")</f>
        <v>0</v>
      </c>
      <c r="P14" s="156">
        <f>COUNTIFS(T_SDLog[Sys],$A14,T_SDLog[SubSystem],$E14,T_SDLog[C_STATUS],"Code 5")</f>
        <v>0</v>
      </c>
      <c r="Q14" s="157">
        <f>COUNTIFS(T_SDLog[Sys],A14,T_SDLog[SubSystem],E14,T_SDLog[C_STATUS],"Under Review")</f>
        <v>0</v>
      </c>
      <c r="R14" s="55"/>
      <c r="S14" s="44"/>
    </row>
    <row r="15" spans="1:21" ht="20.25" thickTop="1" thickBot="1" x14ac:dyDescent="0.3">
      <c r="A15" s="95" t="s">
        <v>234</v>
      </c>
      <c r="D15" s="286"/>
      <c r="E15" s="81" t="s">
        <v>543</v>
      </c>
      <c r="F15" s="46">
        <f>COUNTIFS(T_SDLog[Sys],$A15,T_SDLog[SubSystem],$E15)</f>
        <v>11</v>
      </c>
      <c r="G15" s="46">
        <f>COUNTIFS(T_SDLog[Sys],$A15,T_SDLog[SubSystem],$E15,T_SDLog[S_DATE],"&lt;&gt;---")</f>
        <v>0</v>
      </c>
      <c r="H15" s="79">
        <f t="shared" ref="H15:H16" si="3">IFERROR(G15/F15,"")</f>
        <v>0</v>
      </c>
      <c r="I15" s="44"/>
      <c r="J15" s="167">
        <f t="shared" si="2"/>
        <v>11</v>
      </c>
      <c r="K15" s="44"/>
      <c r="L15" s="155">
        <f>COUNTIFS(T_SDLog[Sys],$A15,T_SDLog[SubSystem],$E15,T_SDLog[C_STATUS],"Code 1")</f>
        <v>0</v>
      </c>
      <c r="M15" s="155">
        <f>COUNTIFS(T_SDLog[Sys],$A15,T_SDLog[SubSystem],$E15,T_SDLog[C_STATUS],"Code 2")</f>
        <v>0</v>
      </c>
      <c r="N15" s="156">
        <f>COUNTIFS(T_SDLog[Sys],$A15,T_SDLog[SubSystem],$E15,T_SDLog[C_STATUS],"Code 3")</f>
        <v>0</v>
      </c>
      <c r="O15" s="156">
        <f>COUNTIFS(T_SDLog[Sys],$A15,T_SDLog[SubSystem],$E15,T_SDLog[C_STATUS],"Code 4")</f>
        <v>0</v>
      </c>
      <c r="P15" s="156">
        <f>COUNTIFS(T_SDLog[Sys],$A15,T_SDLog[SubSystem],$E15,T_SDLog[C_STATUS],"Code 5")</f>
        <v>0</v>
      </c>
      <c r="Q15" s="157">
        <f>COUNTIFS(T_SDLog[Sys],A15,T_SDLog[SubSystem],E15,T_SDLog[C_STATUS],"Under Review")</f>
        <v>0</v>
      </c>
      <c r="R15" s="55"/>
      <c r="S15" s="44"/>
    </row>
    <row r="16" spans="1:21" ht="20.25" thickTop="1" thickBot="1" x14ac:dyDescent="0.3">
      <c r="A16" s="95" t="s">
        <v>234</v>
      </c>
      <c r="D16" s="286"/>
      <c r="E16" s="81" t="s">
        <v>542</v>
      </c>
      <c r="F16" s="46">
        <f>COUNTIFS(T_SDLog[Sys],$A16,T_SDLog[SubSystem],$E16)</f>
        <v>8</v>
      </c>
      <c r="G16" s="46">
        <f>COUNTIFS(T_SDLog[Sys],$A16,T_SDLog[SubSystem],$E16,T_SDLog[S_DATE],"&lt;&gt;---")</f>
        <v>4</v>
      </c>
      <c r="H16" s="79">
        <f t="shared" si="3"/>
        <v>0.5</v>
      </c>
      <c r="I16" s="44"/>
      <c r="J16" s="167">
        <f t="shared" si="2"/>
        <v>4</v>
      </c>
      <c r="K16" s="44"/>
      <c r="L16" s="155">
        <f>COUNTIFS(T_SDLog[Sys],$A16,T_SDLog[SubSystem],$E16,T_SDLog[C_STATUS],"Code 1")</f>
        <v>0</v>
      </c>
      <c r="M16" s="155">
        <f>COUNTIFS(T_SDLog[Sys],$A16,T_SDLog[SubSystem],$E16,T_SDLog[C_STATUS],"Code 2")</f>
        <v>0</v>
      </c>
      <c r="N16" s="156">
        <f>COUNTIFS(T_SDLog[Sys],$A16,T_SDLog[SubSystem],$E16,T_SDLog[C_STATUS],"Code 3")</f>
        <v>0</v>
      </c>
      <c r="O16" s="156">
        <f>COUNTIFS(T_SDLog[Sys],$A16,T_SDLog[SubSystem],$E16,T_SDLog[C_STATUS],"Code 4")</f>
        <v>0</v>
      </c>
      <c r="P16" s="156">
        <f>COUNTIFS(T_SDLog[Sys],$A16,T_SDLog[SubSystem],$E16,T_SDLog[C_STATUS],"Code 5")</f>
        <v>0</v>
      </c>
      <c r="Q16" s="157">
        <f>COUNTIFS(T_SDLog[Sys],A16,T_SDLog[SubSystem],E16,T_SDLog[C_STATUS],"Under Review")</f>
        <v>4</v>
      </c>
      <c r="R16" s="55"/>
      <c r="S16" s="44"/>
    </row>
    <row r="17" spans="1:19" ht="20.25" thickTop="1" thickBot="1" x14ac:dyDescent="0.3">
      <c r="A17" s="95" t="s">
        <v>234</v>
      </c>
      <c r="D17" s="286"/>
      <c r="E17" s="81" t="s">
        <v>704</v>
      </c>
      <c r="F17" s="46">
        <f>COUNTIFS(T_SDLog[Sys],$A17,T_SDLog[SubSystem],$E17)</f>
        <v>15</v>
      </c>
      <c r="G17" s="46">
        <f>COUNTIFS(T_SDLog[Sys],$A17,T_SDLog[SubSystem],$E17,T_SDLog[S_DATE],"&lt;&gt;---")</f>
        <v>14</v>
      </c>
      <c r="H17" s="79">
        <f t="shared" ref="H17:H18" si="4">IFERROR(G17/F17,"")</f>
        <v>0.93333333333333335</v>
      </c>
      <c r="I17" s="44"/>
      <c r="J17" s="167">
        <f t="shared" si="2"/>
        <v>1</v>
      </c>
      <c r="K17" s="44"/>
      <c r="L17" s="155">
        <f>COUNTIFS(T_SDLog[Sys],$A17,T_SDLog[SubSystem],$E17,T_SDLog[C_STATUS],"Code 1")</f>
        <v>0</v>
      </c>
      <c r="M17" s="155">
        <f>COUNTIFS(T_SDLog[Sys],$A17,T_SDLog[SubSystem],$E17,T_SDLog[C_STATUS],"Code 2")</f>
        <v>1</v>
      </c>
      <c r="N17" s="156">
        <f>COUNTIFS(T_SDLog[Sys],$A17,T_SDLog[SubSystem],$E17,T_SDLog[C_STATUS],"Code 3")</f>
        <v>0</v>
      </c>
      <c r="O17" s="156">
        <f>COUNTIFS(T_SDLog[Sys],$A17,T_SDLog[SubSystem],$E17,T_SDLog[C_STATUS],"Code 4")</f>
        <v>0</v>
      </c>
      <c r="P17" s="156">
        <f>COUNTIFS(T_SDLog[Sys],$A17,T_SDLog[SubSystem],$E17,T_SDLog[C_STATUS],"Code 5")</f>
        <v>0</v>
      </c>
      <c r="Q17" s="157">
        <f>COUNTIFS(T_SDLog[Sys],A17,T_SDLog[SubSystem],E17,T_SDLog[C_STATUS],"Under Review")</f>
        <v>13</v>
      </c>
      <c r="R17" s="55"/>
      <c r="S17" s="44"/>
    </row>
    <row r="18" spans="1:19" ht="20.25" thickTop="1" thickBot="1" x14ac:dyDescent="0.3">
      <c r="A18" s="95" t="s">
        <v>234</v>
      </c>
      <c r="D18" s="286"/>
      <c r="E18" s="81" t="s">
        <v>705</v>
      </c>
      <c r="F18" s="46">
        <f>COUNTIFS(T_SDLog[Sys],$A18,T_SDLog[SubSystem],$E18)</f>
        <v>6</v>
      </c>
      <c r="G18" s="46">
        <f>COUNTIFS(T_SDLog[Sys],$A18,T_SDLog[SubSystem],$E18,T_SDLog[S_DATE],"&lt;&gt;---")</f>
        <v>6</v>
      </c>
      <c r="H18" s="79">
        <f t="shared" si="4"/>
        <v>1</v>
      </c>
      <c r="I18" s="44"/>
      <c r="J18" s="167">
        <f t="shared" si="2"/>
        <v>0</v>
      </c>
      <c r="K18" s="44"/>
      <c r="L18" s="155">
        <f>COUNTIFS(T_SDLog[Sys],$A18,T_SDLog[SubSystem],$E18,T_SDLog[C_STATUS],"Code 1")</f>
        <v>0</v>
      </c>
      <c r="M18" s="155">
        <f>COUNTIFS(T_SDLog[Sys],$A18,T_SDLog[SubSystem],$E18,T_SDLog[C_STATUS],"Code 2")</f>
        <v>0</v>
      </c>
      <c r="N18" s="156">
        <f>COUNTIFS(T_SDLog[Sys],$A18,T_SDLog[SubSystem],$E18,T_SDLog[C_STATUS],"Code 3")</f>
        <v>0</v>
      </c>
      <c r="O18" s="156">
        <f>COUNTIFS(T_SDLog[Sys],$A18,T_SDLog[SubSystem],$E18,T_SDLog[C_STATUS],"Code 4")</f>
        <v>0</v>
      </c>
      <c r="P18" s="156">
        <f>COUNTIFS(T_SDLog[Sys],$A18,T_SDLog[SubSystem],$E18,T_SDLog[C_STATUS],"Code 5")</f>
        <v>0</v>
      </c>
      <c r="Q18" s="157">
        <f>COUNTIFS(T_SDLog[Sys],A18,T_SDLog[SubSystem],E18,T_SDLog[C_STATUS],"Under Review")</f>
        <v>6</v>
      </c>
      <c r="R18" s="55"/>
      <c r="S18" s="44"/>
    </row>
    <row r="19" spans="1:19" ht="20.25" thickTop="1" thickBot="1" x14ac:dyDescent="0.3">
      <c r="A19" s="95" t="s">
        <v>234</v>
      </c>
      <c r="D19" s="286"/>
      <c r="E19" s="81" t="s">
        <v>544</v>
      </c>
      <c r="F19" s="46">
        <f>COUNTIFS(T_SDLog[Sys],$A19,T_SDLog[SubSystem],$E19)</f>
        <v>7</v>
      </c>
      <c r="G19" s="46">
        <f>COUNTIFS(T_SDLog[Sys],$A19,T_SDLog[SubSystem],$E19,T_SDLog[S_DATE],"&lt;&gt;---")</f>
        <v>0</v>
      </c>
      <c r="H19" s="79">
        <f t="shared" ref="H19:H20" si="5">IFERROR(G19/F19,"")</f>
        <v>0</v>
      </c>
      <c r="I19" s="44"/>
      <c r="J19" s="167">
        <f t="shared" si="2"/>
        <v>7</v>
      </c>
      <c r="K19" s="44"/>
      <c r="L19" s="155">
        <f>COUNTIFS(T_SDLog[Sys],$A19,T_SDLog[SubSystem],$E19,T_SDLog[C_STATUS],"Code 1")</f>
        <v>0</v>
      </c>
      <c r="M19" s="155">
        <f>COUNTIFS(T_SDLog[Sys],$A19,T_SDLog[SubSystem],$E19,T_SDLog[C_STATUS],"Code 2")</f>
        <v>0</v>
      </c>
      <c r="N19" s="156">
        <f>COUNTIFS(T_SDLog[Sys],$A19,T_SDLog[SubSystem],$E19,T_SDLog[C_STATUS],"Code 3")</f>
        <v>0</v>
      </c>
      <c r="O19" s="156">
        <f>COUNTIFS(T_SDLog[Sys],$A19,T_SDLog[SubSystem],$E19,T_SDLog[C_STATUS],"Code 4")</f>
        <v>0</v>
      </c>
      <c r="P19" s="156">
        <f>COUNTIFS(T_SDLog[Sys],$A19,T_SDLog[SubSystem],$E19,T_SDLog[C_STATUS],"Code 5")</f>
        <v>0</v>
      </c>
      <c r="Q19" s="157">
        <f>COUNTIFS(T_SDLog[Sys],A19,T_SDLog[SubSystem],E19,T_SDLog[C_STATUS],"Under Review")</f>
        <v>0</v>
      </c>
      <c r="R19" s="55"/>
      <c r="S19" s="44"/>
    </row>
    <row r="20" spans="1:19" ht="20.25" thickTop="1" thickBot="1" x14ac:dyDescent="0.3">
      <c r="A20" s="95" t="s">
        <v>234</v>
      </c>
      <c r="D20" s="286"/>
      <c r="E20" s="81" t="s">
        <v>142</v>
      </c>
      <c r="F20" s="46">
        <f>COUNTIFS(T_SDLog[Sys],$A20,T_SDLog[SubSystem],$E20)</f>
        <v>3</v>
      </c>
      <c r="G20" s="46">
        <f>COUNTIFS(T_SDLog[Sys],$A20,T_SDLog[SubSystem],$E20,T_SDLog[S_DATE],"&lt;&gt;---")</f>
        <v>3</v>
      </c>
      <c r="H20" s="79">
        <f t="shared" si="5"/>
        <v>1</v>
      </c>
      <c r="I20" s="44"/>
      <c r="J20" s="167">
        <f t="shared" si="2"/>
        <v>0</v>
      </c>
      <c r="K20" s="44"/>
      <c r="L20" s="155">
        <f>COUNTIFS(T_SDLog[Sys],$A20,T_SDLog[SubSystem],$E20,T_SDLog[C_STATUS],"Code 1")</f>
        <v>0</v>
      </c>
      <c r="M20" s="155">
        <f>COUNTIFS(T_SDLog[Sys],$A20,T_SDLog[SubSystem],$E20,T_SDLog[C_STATUS],"Code 2")</f>
        <v>0</v>
      </c>
      <c r="N20" s="156">
        <f>COUNTIFS(T_SDLog[Sys],$A20,T_SDLog[SubSystem],$E20,T_SDLog[C_STATUS],"Code 3")</f>
        <v>0</v>
      </c>
      <c r="O20" s="156">
        <f>COUNTIFS(T_SDLog[Sys],$A20,T_SDLog[SubSystem],$E20,T_SDLog[C_STATUS],"Code 4")</f>
        <v>0</v>
      </c>
      <c r="P20" s="156">
        <f>COUNTIFS(T_SDLog[Sys],$A20,T_SDLog[SubSystem],$E20,T_SDLog[C_STATUS],"Code 5")</f>
        <v>0</v>
      </c>
      <c r="Q20" s="157">
        <f>COUNTIFS(T_SDLog[Sys],A20,T_SDLog[SubSystem],E20,T_SDLog[C_STATUS],"Under Review")</f>
        <v>3</v>
      </c>
      <c r="R20" s="55"/>
      <c r="S20" s="44"/>
    </row>
    <row r="21" spans="1:19" ht="20.25" thickTop="1" thickBot="1" x14ac:dyDescent="0.3">
      <c r="A21" s="95" t="s">
        <v>703</v>
      </c>
      <c r="D21" s="286"/>
      <c r="E21" s="81" t="s">
        <v>823</v>
      </c>
      <c r="F21" s="46">
        <f>COUNTIFS(T_SDLog[Sys],$A21,T_SDLog[SubSystem],$E21)</f>
        <v>42</v>
      </c>
      <c r="G21" s="46">
        <f>COUNTIFS(T_SDLog[Sys],$A21,T_SDLog[SubSystem],$E21,T_SDLog[S_DATE],"&lt;&gt;---")</f>
        <v>36</v>
      </c>
      <c r="H21" s="79">
        <f t="shared" ref="H21" si="6">IFERROR(G21/F21,"")</f>
        <v>0.8571428571428571</v>
      </c>
      <c r="I21" s="44"/>
      <c r="J21" s="167">
        <f t="shared" ref="J21" si="7">F21-G21</f>
        <v>6</v>
      </c>
      <c r="K21" s="44"/>
      <c r="L21" s="155">
        <f>COUNTIFS(T_SDLog[Sys],$A21,T_SDLog[SubSystem],$E21,T_SDLog[C_STATUS],"Code 1")</f>
        <v>0</v>
      </c>
      <c r="M21" s="155">
        <f>COUNTIFS(T_SDLog[Sys],$A21,T_SDLog[SubSystem],$E21,T_SDLog[C_STATUS],"Code 2")</f>
        <v>0</v>
      </c>
      <c r="N21" s="156">
        <f>COUNTIFS(T_SDLog[Sys],$A21,T_SDLog[SubSystem],$E21,T_SDLog[C_STATUS],"Code 3")</f>
        <v>0</v>
      </c>
      <c r="O21" s="156">
        <f>COUNTIFS(T_SDLog[Sys],$A21,T_SDLog[SubSystem],$E21,T_SDLog[C_STATUS],"Code 4")</f>
        <v>0</v>
      </c>
      <c r="P21" s="156">
        <f>COUNTIFS(T_SDLog[Sys],$A21,T_SDLog[SubSystem],$E21,T_SDLog[C_STATUS],"Code 5")</f>
        <v>0</v>
      </c>
      <c r="Q21" s="157">
        <f>COUNTIFS(T_SDLog[Sys],A21,T_SDLog[SubSystem],E21,T_SDLog[C_STATUS],"Under Review")</f>
        <v>36</v>
      </c>
      <c r="R21" s="55"/>
      <c r="S21" s="44"/>
    </row>
    <row r="22" spans="1:19" ht="20.25" thickTop="1" thickBot="1" x14ac:dyDescent="0.3">
      <c r="A22" s="95" t="s">
        <v>792</v>
      </c>
      <c r="D22" s="287"/>
      <c r="E22" s="81" t="s">
        <v>544</v>
      </c>
      <c r="F22" s="46">
        <f>COUNTIFS(T_SDLog[Sys],$A22,T_SDLog[SubSystem],$E22)</f>
        <v>2</v>
      </c>
      <c r="G22" s="46">
        <f>COUNTIFS(T_SDLog[Sys],$A22,T_SDLog[SubSystem],$E22,T_SDLog[S_DATE],"&lt;&gt;---")</f>
        <v>2</v>
      </c>
      <c r="H22" s="79">
        <f t="shared" ref="H22" si="8">IFERROR(G22/F22,"")</f>
        <v>1</v>
      </c>
      <c r="I22" s="44"/>
      <c r="J22" s="167">
        <f t="shared" si="2"/>
        <v>0</v>
      </c>
      <c r="K22" s="44"/>
      <c r="L22" s="155">
        <f>COUNTIFS(T_SDLog[Sys],$A22,T_SDLog[SubSystem],$E22,T_SDLog[C_STATUS],"Code 1")</f>
        <v>0</v>
      </c>
      <c r="M22" s="155">
        <f>COUNTIFS(T_SDLog[Sys],$A22,T_SDLog[SubSystem],$E22,T_SDLog[C_STATUS],"Code 2")</f>
        <v>0</v>
      </c>
      <c r="N22" s="156">
        <f>COUNTIFS(T_SDLog[Sys],$A22,T_SDLog[SubSystem],$E22,T_SDLog[C_STATUS],"Code 3")</f>
        <v>0</v>
      </c>
      <c r="O22" s="156">
        <f>COUNTIFS(T_SDLog[Sys],$A22,T_SDLog[SubSystem],$E22,T_SDLog[C_STATUS],"Code 4")</f>
        <v>0</v>
      </c>
      <c r="P22" s="156">
        <f>COUNTIFS(T_SDLog[Sys],$A22,T_SDLog[SubSystem],$E22,T_SDLog[C_STATUS],"Code 5")</f>
        <v>0</v>
      </c>
      <c r="Q22" s="157">
        <f>COUNTIFS(T_SDLog[Sys],A22,T_SDLog[SubSystem],E22,T_SDLog[C_STATUS],"Under Review")</f>
        <v>2</v>
      </c>
      <c r="R22" s="55"/>
      <c r="S22" s="44"/>
    </row>
    <row r="23" spans="1:19" ht="10.5" customHeight="1" thickTop="1" thickBot="1" x14ac:dyDescent="0.3">
      <c r="A23" s="95"/>
      <c r="D23" s="231"/>
      <c r="E23" s="81"/>
      <c r="F23" s="46"/>
      <c r="G23" s="46"/>
      <c r="H23" s="125"/>
      <c r="I23" s="44"/>
      <c r="J23" s="127"/>
      <c r="K23" s="44"/>
      <c r="L23" s="232"/>
      <c r="M23" s="232"/>
      <c r="N23" s="233"/>
      <c r="O23" s="233"/>
      <c r="P23" s="233"/>
      <c r="Q23" s="234"/>
      <c r="R23" s="55"/>
      <c r="S23" s="44"/>
    </row>
    <row r="24" spans="1:19" s="44" customFormat="1" ht="24.95" customHeight="1" thickTop="1" thickBot="1" x14ac:dyDescent="0.3">
      <c r="A24" s="115"/>
      <c r="B24" s="116"/>
      <c r="D24" s="168">
        <f>SUM(F26:F40)</f>
        <v>21</v>
      </c>
      <c r="E24" s="110"/>
      <c r="F24" s="111"/>
      <c r="G24" s="112">
        <f>SUM(G26:G40)</f>
        <v>20</v>
      </c>
      <c r="H24" s="110"/>
      <c r="I24" s="110"/>
      <c r="J24" s="113">
        <f>SUM(J26:J40)</f>
        <v>1</v>
      </c>
      <c r="K24" s="110"/>
      <c r="L24" s="114">
        <f>SUM(L26:L40)</f>
        <v>0</v>
      </c>
      <c r="M24" s="114">
        <f>SUM(M26:M40)</f>
        <v>1</v>
      </c>
      <c r="N24" s="114">
        <f>SUM(N26:N40)</f>
        <v>0</v>
      </c>
      <c r="O24" s="114">
        <f>SUM(O26:O35)</f>
        <v>2</v>
      </c>
      <c r="P24" s="114">
        <f>SUM(P26:P40)</f>
        <v>0</v>
      </c>
      <c r="Q24" s="114">
        <f>SUM(Q26:Q40)</f>
        <v>17</v>
      </c>
      <c r="R24" s="110"/>
      <c r="S24" s="110"/>
    </row>
    <row r="25" spans="1:19" ht="9" customHeight="1" thickTop="1" thickBot="1" x14ac:dyDescent="0.3">
      <c r="A25" s="95"/>
      <c r="D25" s="41"/>
      <c r="E25" s="53"/>
      <c r="F25" s="43"/>
      <c r="G25" s="44"/>
      <c r="H25" s="44"/>
      <c r="I25" s="44"/>
      <c r="J25" s="62"/>
      <c r="K25" s="44"/>
      <c r="L25" s="60"/>
      <c r="M25" s="55"/>
      <c r="N25" s="55"/>
      <c r="O25" s="130"/>
      <c r="P25" s="137"/>
      <c r="Q25" s="135"/>
      <c r="R25" s="55"/>
      <c r="S25" s="44"/>
    </row>
    <row r="26" spans="1:19" s="45" customFormat="1" ht="18.75" customHeight="1" thickTop="1" thickBot="1" x14ac:dyDescent="0.3">
      <c r="A26" s="95" t="s">
        <v>557</v>
      </c>
      <c r="B26" s="23"/>
      <c r="C26" s="63"/>
      <c r="D26" s="285" t="s">
        <v>557</v>
      </c>
      <c r="E26" t="s">
        <v>556</v>
      </c>
      <c r="F26" s="46">
        <f>COUNTIFS(T_SDLog[Sys],A26,T_SDLog[SubSystem],E26)</f>
        <v>19</v>
      </c>
      <c r="G26" s="46">
        <f>COUNTIFS(T_SDLog[Sys],A26,T_SDLog[SubSystem],E26,T_SDLog[S_DATE],"&lt;&gt;---")</f>
        <v>18</v>
      </c>
      <c r="H26" s="79">
        <f t="shared" ref="H26:H38" si="9">IFERROR(G26/F26,"")</f>
        <v>0.94736842105263153</v>
      </c>
      <c r="I26" s="47"/>
      <c r="J26" s="48">
        <f>F26-G26</f>
        <v>1</v>
      </c>
      <c r="K26" s="47"/>
      <c r="L26" s="49">
        <f>COUNTIFS(T_SDLog[Sys],$A26,T_SDLog[SubSystem],$E26,T_SDLog[C_STATUS],"Code 1")</f>
        <v>0</v>
      </c>
      <c r="M26" s="50">
        <f>COUNTIFS(T_SDLog[Sys],$A26,T_SDLog[SubSystem],$E26,T_SDLog[C_STATUS],"Code 2")</f>
        <v>1</v>
      </c>
      <c r="N26" s="123">
        <f>COUNTIFS(T_SDLog[Sys],$A26,T_SDLog[SubSystem],$E26,T_SDLog[C_STATUS],"Code 3")</f>
        <v>0</v>
      </c>
      <c r="O26" s="123">
        <f>COUNTIFS(T_SDLog[Sys],$A26,T_SDLog[SubSystem],$E26,T_SDLog[C_STATUS],"Code 4")</f>
        <v>2</v>
      </c>
      <c r="P26" s="138">
        <f>COUNTIFS(T_SDLog[Sys],$A26,T_SDLog[SubSystem],$E26,T_SDLog[C_STATUS],"Code 5")</f>
        <v>0</v>
      </c>
      <c r="Q26" s="136">
        <f>COUNTIFS(T_SDLog[Sys],A26,T_SDLog[SubSystem],E26,T_SDLog[C_STATUS],"Under Review")</f>
        <v>15</v>
      </c>
      <c r="R26" s="51"/>
    </row>
    <row r="27" spans="1:19" ht="14.25" customHeight="1" thickTop="1" thickBot="1" x14ac:dyDescent="0.3">
      <c r="A27" s="95" t="s">
        <v>557</v>
      </c>
      <c r="D27" s="286"/>
      <c r="E27" t="s">
        <v>638</v>
      </c>
      <c r="F27" s="46">
        <f>COUNTIFS(T_SDLog[Sys],A27,T_SDLog[SubSystem],E27)</f>
        <v>1</v>
      </c>
      <c r="G27" s="46">
        <f>COUNTIFS(T_SDLog[Sys],A27,T_SDLog[SubSystem],E27,T_SDLog[S_DATE],"&lt;&gt;---")</f>
        <v>1</v>
      </c>
      <c r="H27" s="79">
        <f t="shared" si="9"/>
        <v>1</v>
      </c>
      <c r="I27" s="44"/>
      <c r="J27" s="48">
        <f t="shared" ref="J27:J28" si="10">F27-G27</f>
        <v>0</v>
      </c>
      <c r="K27" s="44"/>
      <c r="L27" s="49">
        <f>COUNTIFS(T_SDLog[Sys],$A27,T_SDLog[SubSystem],$E27,T_SDLog[C_STATUS],"Code 1")</f>
        <v>0</v>
      </c>
      <c r="M27" s="50">
        <f>COUNTIFS(T_SDLog[Sys],$A27,T_SDLog[SubSystem],$E27,T_SDLog[C_STATUS],"Code 2")</f>
        <v>0</v>
      </c>
      <c r="N27" s="123">
        <f>COUNTIFS(T_SDLog[Sys],$A27,T_SDLog[SubSystem],$E27,T_SDLog[C_STATUS],"Code 3")</f>
        <v>0</v>
      </c>
      <c r="O27" s="123">
        <f>COUNTIFS(T_SDLog[Sys],$A27,T_SDLog[SubSystem],$E27,T_SDLog[C_STATUS],"Code 4")</f>
        <v>0</v>
      </c>
      <c r="P27" s="138">
        <f>COUNTIFS(T_SDLog[Sys],$A27,T_SDLog[SubSystem],$E27,T_SDLog[C_STATUS],"Code 5")</f>
        <v>0</v>
      </c>
      <c r="Q27" s="136">
        <f>COUNTIFS(T_SDLog[Sys],A27,T_SDLog[SubSystem],E27,T_SDLog[C_STATUS],"Under Review")</f>
        <v>1</v>
      </c>
      <c r="R27" s="55"/>
      <c r="S27" s="44"/>
    </row>
    <row r="28" spans="1:19" s="45" customFormat="1" ht="15.75" customHeight="1" thickTop="1" thickBot="1" x14ac:dyDescent="0.3">
      <c r="A28" s="95" t="s">
        <v>557</v>
      </c>
      <c r="B28" s="23"/>
      <c r="C28" s="63"/>
      <c r="D28" s="286"/>
      <c r="E28" t="s">
        <v>642</v>
      </c>
      <c r="F28" s="46">
        <f>COUNTIFS(T_SDLog[Sys],A28,T_SDLog[SubSystem],E28)</f>
        <v>1</v>
      </c>
      <c r="G28" s="46">
        <f>COUNTIFS(T_SDLog[Sys],A28,T_SDLog[SubSystem],E28,T_SDLog[S_DATE],"&lt;&gt;---")</f>
        <v>1</v>
      </c>
      <c r="H28" s="79">
        <f t="shared" si="9"/>
        <v>1</v>
      </c>
      <c r="I28" s="47"/>
      <c r="J28" s="48">
        <f t="shared" si="10"/>
        <v>0</v>
      </c>
      <c r="K28" s="47"/>
      <c r="L28" s="49">
        <f>COUNTIFS(T_SDLog[Sys],$A28,T_SDLog[SubSystem],$E28,T_SDLog[C_STATUS],"Code 1")</f>
        <v>0</v>
      </c>
      <c r="M28" s="50">
        <f>COUNTIFS(T_SDLog[Sys],$A28,T_SDLog[SubSystem],$E28,T_SDLog[C_STATUS],"Code 2")</f>
        <v>0</v>
      </c>
      <c r="N28" s="123">
        <f>COUNTIFS(T_SDLog[Sys],$A28,T_SDLog[SubSystem],$E28,T_SDLog[C_STATUS],"Code 3")</f>
        <v>0</v>
      </c>
      <c r="O28" s="123">
        <f>COUNTIFS(T_SDLog[Sys],$A28,T_SDLog[SubSystem],$E28,T_SDLog[C_STATUS],"Code 4")</f>
        <v>0</v>
      </c>
      <c r="P28" s="138">
        <f>COUNTIFS(T_SDLog[Sys],$A28,T_SDLog[SubSystem],$E28,T_SDLog[C_STATUS],"Code 5")</f>
        <v>0</v>
      </c>
      <c r="Q28" s="136">
        <f>COUNTIFS(T_SDLog[Sys],A28,T_SDLog[SubSystem],E28,T_SDLog[C_STATUS],"Under Review")</f>
        <v>1</v>
      </c>
      <c r="R28" s="51"/>
    </row>
    <row r="29" spans="1:19" ht="14.25" customHeight="1" thickTop="1" thickBot="1" x14ac:dyDescent="0.3">
      <c r="A29" s="95"/>
      <c r="D29" s="287"/>
      <c r="E29"/>
      <c r="F29" s="46">
        <f>COUNTIFS(T_SDLog[Sys],A29,T_SDLog[SubSystem],E29)</f>
        <v>0</v>
      </c>
      <c r="G29" s="46">
        <f>COUNTIFS(T_SDLog[Sys],A29,T_SDLog[SubSystem],E29,T_SDLog[S_DATE],"&lt;&gt;---")</f>
        <v>0</v>
      </c>
      <c r="H29" s="79" t="str">
        <f t="shared" si="9"/>
        <v/>
      </c>
      <c r="I29" s="44"/>
      <c r="J29" s="48">
        <f t="shared" ref="J29:J39" si="11">F29-G29</f>
        <v>0</v>
      </c>
      <c r="K29" s="44"/>
      <c r="L29" s="49">
        <f>COUNTIFS(T_SDLog[Sys],$A29,T_SDLog[SubSystem],$E29,T_SDLog[C_STATUS],"Code 1")</f>
        <v>0</v>
      </c>
      <c r="M29" s="50">
        <f>COUNTIFS(T_SDLog[Sys],$A29,T_SDLog[SubSystem],$E29,T_SDLog[C_STATUS],"Code 2")</f>
        <v>0</v>
      </c>
      <c r="N29" s="123">
        <f>COUNTIFS(T_SDLog[Sys],$A29,T_SDLog[SubSystem],$E29,T_SDLog[C_STATUS],"Code 3")</f>
        <v>0</v>
      </c>
      <c r="O29" s="123">
        <f>COUNTIFS(T_SDLog[Sys],$A29,T_SDLog[SubSystem],$E29,T_SDLog[C_STATUS],"Code 4")</f>
        <v>0</v>
      </c>
      <c r="P29" s="138">
        <f>COUNTIFS(T_SDLog[Sys],$A29,T_SDLog[SubSystem],$E29,T_SDLog[C_STATUS],"Code 5")</f>
        <v>0</v>
      </c>
      <c r="Q29" s="136">
        <f>COUNTIFS(T_SDLog[Sys],A29,T_SDLog[SubSystem],E29,T_SDLog[C_STATUS],"Under Review")</f>
        <v>0</v>
      </c>
      <c r="R29" s="55"/>
      <c r="S29" s="44"/>
    </row>
    <row r="30" spans="1:19" ht="9" customHeight="1" thickTop="1" thickBot="1" x14ac:dyDescent="0.3">
      <c r="A30" s="95"/>
      <c r="D30" s="231"/>
      <c r="E30"/>
      <c r="F30" s="46"/>
      <c r="G30" s="46"/>
      <c r="H30" s="238"/>
      <c r="I30" s="44"/>
      <c r="J30" s="239"/>
      <c r="K30" s="44"/>
      <c r="L30" s="50"/>
      <c r="M30" s="50"/>
      <c r="N30" s="123"/>
      <c r="O30" s="123"/>
      <c r="P30" s="123"/>
      <c r="Q30" s="124"/>
      <c r="R30" s="55"/>
      <c r="S30" s="44"/>
    </row>
    <row r="31" spans="1:19" s="45" customFormat="1" ht="15.75" customHeight="1" thickTop="1" thickBot="1" x14ac:dyDescent="0.3">
      <c r="A31" s="95"/>
      <c r="B31" s="23"/>
      <c r="C31" s="63"/>
      <c r="D31" s="168">
        <f>SUM(F34:F46)</f>
        <v>0</v>
      </c>
      <c r="E31" s="110"/>
      <c r="F31" s="111"/>
      <c r="G31" s="112">
        <f>SUM(G34:G46)</f>
        <v>0</v>
      </c>
      <c r="H31" s="110"/>
      <c r="I31" s="110"/>
      <c r="J31" s="113">
        <f>SUM(J34:J46)</f>
        <v>0</v>
      </c>
      <c r="K31" s="110"/>
      <c r="L31" s="114">
        <f>SUM(L34:L46)</f>
        <v>0</v>
      </c>
      <c r="M31" s="114">
        <f>SUM(M34:M46)</f>
        <v>0</v>
      </c>
      <c r="N31" s="114">
        <f>SUM(N34:N46)</f>
        <v>0</v>
      </c>
      <c r="O31" s="114">
        <f>SUM(O34:O41)</f>
        <v>0</v>
      </c>
      <c r="P31" s="114">
        <f>SUM(P34:P46)</f>
        <v>0</v>
      </c>
      <c r="Q31" s="114">
        <f>SUM(Q34:Q46)</f>
        <v>0</v>
      </c>
      <c r="R31" s="110"/>
      <c r="S31" s="110"/>
    </row>
    <row r="32" spans="1:19" s="45" customFormat="1" ht="10.5" customHeight="1" thickTop="1" x14ac:dyDescent="0.25">
      <c r="A32" s="95"/>
      <c r="B32" s="23"/>
      <c r="C32" s="63"/>
      <c r="D32" s="122"/>
      <c r="E32" s="118"/>
      <c r="F32" s="119"/>
      <c r="G32" s="120"/>
      <c r="H32" s="118"/>
      <c r="I32" s="118"/>
      <c r="J32" s="121"/>
      <c r="K32" s="118"/>
      <c r="L32" s="122"/>
      <c r="M32" s="122"/>
      <c r="N32" s="122"/>
      <c r="O32" s="122"/>
      <c r="P32" s="122"/>
      <c r="Q32" s="122"/>
      <c r="R32" s="118"/>
      <c r="S32" s="118"/>
    </row>
    <row r="33" spans="1:19" s="45" customFormat="1" ht="15.75" hidden="1" customHeight="1" thickTop="1" thickBot="1" x14ac:dyDescent="0.3">
      <c r="A33" s="95"/>
      <c r="B33" s="23"/>
      <c r="C33" s="63"/>
      <c r="D33" s="285"/>
      <c r="E33"/>
      <c r="F33" s="46">
        <f>COUNTIFS(T_SDLog[Sys],A33,T_SDLog[SubSystem],E33)</f>
        <v>0</v>
      </c>
      <c r="G33" s="46">
        <f>COUNTIFS(T_SDLog[Sys],A33,T_SDLog[SubSystem],E33,T_SDLog[S_DATE],"&lt;&gt;---")</f>
        <v>0</v>
      </c>
      <c r="H33" s="79" t="str">
        <f t="shared" si="9"/>
        <v/>
      </c>
      <c r="I33" s="47"/>
      <c r="J33" s="48">
        <f t="shared" si="11"/>
        <v>0</v>
      </c>
      <c r="K33" s="47"/>
      <c r="L33" s="49">
        <f>COUNTIFS(T_SDLog[Sys],$A33,T_SDLog[SubSystem],$E33,T_SDLog[C_STATUS],"Code 1")</f>
        <v>0</v>
      </c>
      <c r="M33" s="50">
        <f>COUNTIFS(T_SDLog[Sys],$A33,T_SDLog[SubSystem],$E33,T_SDLog[C_STATUS],"Code 2")</f>
        <v>0</v>
      </c>
      <c r="N33" s="123">
        <f>COUNTIFS(T_SDLog[Sys],$A33,T_SDLog[SubSystem],$E33,T_SDLog[C_STATUS],"Code 3")</f>
        <v>0</v>
      </c>
      <c r="O33" s="123">
        <f>COUNTIFS(T_SDLog[Sys],$A33,T_SDLog[SubSystem],$E33,T_SDLog[C_STATUS],"Code 4")</f>
        <v>0</v>
      </c>
      <c r="P33" s="138">
        <f>COUNTIFS(T_SDLog[Sys],$A33,T_SDLog[SubSystem],$E33,T_SDLog[C_STATUS],"Code 5")</f>
        <v>0</v>
      </c>
      <c r="Q33" s="136">
        <f>COUNTIFS(T_SDLog[Sys],A33,T_SDLog[SubSystem],E33,T_SDLog[C_STATUS],"Under Review")</f>
        <v>0</v>
      </c>
      <c r="R33" s="51"/>
    </row>
    <row r="34" spans="1:19" ht="18.75" hidden="1" customHeight="1" thickTop="1" thickBot="1" x14ac:dyDescent="0.3">
      <c r="A34" s="95"/>
      <c r="D34" s="286"/>
      <c r="E34"/>
      <c r="F34" s="46">
        <f>COUNTIFS(T_SDLog[Sys],A34,T_SDLog[SubSystem],E34)</f>
        <v>0</v>
      </c>
      <c r="G34" s="46">
        <f>COUNTIFS(T_SDLog[Sys],A34,T_SDLog[SubSystem],E34,T_SDLog[S_DATE],"&lt;&gt;---")</f>
        <v>0</v>
      </c>
      <c r="H34" s="79" t="str">
        <f t="shared" si="9"/>
        <v/>
      </c>
      <c r="I34" s="44"/>
      <c r="J34" s="48">
        <f t="shared" si="11"/>
        <v>0</v>
      </c>
      <c r="K34" s="44"/>
      <c r="L34" s="49">
        <f>COUNTIFS(T_SDLog[Sys],$A34,T_SDLog[SubSystem],$E34,T_SDLog[C_STATUS],"Code 1")</f>
        <v>0</v>
      </c>
      <c r="M34" s="50">
        <f>COUNTIFS(T_SDLog[Sys],$A34,T_SDLog[SubSystem],$E34,T_SDLog[C_STATUS],"Code 2")</f>
        <v>0</v>
      </c>
      <c r="N34" s="123">
        <f>COUNTIFS(T_SDLog[Sys],$A34,T_SDLog[SubSystem],$E34,T_SDLog[C_STATUS],"Code 3")</f>
        <v>0</v>
      </c>
      <c r="O34" s="123">
        <f>COUNTIFS(T_SDLog[Sys],$A34,T_SDLog[SubSystem],$E34,T_SDLog[C_STATUS],"Code 4")</f>
        <v>0</v>
      </c>
      <c r="P34" s="138">
        <f>COUNTIFS(T_SDLog[Sys],$A34,T_SDLog[SubSystem],$E34,T_SDLog[C_STATUS],"Code 5")</f>
        <v>0</v>
      </c>
      <c r="Q34" s="136">
        <f>COUNTIFS(T_SDLog[Sys],A34,T_SDLog[SubSystem],E34,T_SDLog[C_STATUS],"Under Review")</f>
        <v>0</v>
      </c>
      <c r="R34" s="55"/>
      <c r="S34" s="44"/>
    </row>
    <row r="35" spans="1:19" ht="18.75" hidden="1" customHeight="1" thickTop="1" thickBot="1" x14ac:dyDescent="0.3">
      <c r="A35" s="95"/>
      <c r="D35" s="286"/>
      <c r="E35"/>
      <c r="F35" s="46">
        <f>COUNTIFS(T_SDLog[Sys],A35,T_SDLog[SubSystem],E35)</f>
        <v>0</v>
      </c>
      <c r="G35" s="46">
        <f>COUNTIFS(T_SDLog[Sys],A35,T_SDLog[SubSystem],E35,T_SDLog[S_DATE],"&lt;&gt;---")</f>
        <v>0</v>
      </c>
      <c r="H35" s="79" t="str">
        <f t="shared" si="9"/>
        <v/>
      </c>
      <c r="I35" s="44"/>
      <c r="J35" s="48">
        <f t="shared" si="11"/>
        <v>0</v>
      </c>
      <c r="K35" s="44"/>
      <c r="L35" s="49">
        <f>COUNTIFS(T_SDLog[Sys],$A35,T_SDLog[SubSystem],$E35,T_SDLog[C_STATUS],"Code 1")</f>
        <v>0</v>
      </c>
      <c r="M35" s="50">
        <f>COUNTIFS(T_SDLog[Sys],$A35,T_SDLog[SubSystem],$E35,T_SDLog[C_STATUS],"Code 2")</f>
        <v>0</v>
      </c>
      <c r="N35" s="123">
        <f>COUNTIFS(T_SDLog[Sys],$A35,T_SDLog[SubSystem],$E35,T_SDLog[C_STATUS],"Code 3")</f>
        <v>0</v>
      </c>
      <c r="O35" s="123">
        <f>COUNTIFS(T_SDLog[Sys],$A35,T_SDLog[SubSystem],$E35,T_SDLog[C_STATUS],"Code 4")</f>
        <v>0</v>
      </c>
      <c r="P35" s="138">
        <f>COUNTIFS(T_SDLog[Sys],$A35,T_SDLog[SubSystem],$E35,T_SDLog[C_STATUS],"Code 5")</f>
        <v>0</v>
      </c>
      <c r="Q35" s="136">
        <f>COUNTIFS(T_SDLog[Sys],A35,T_SDLog[SubSystem],E35,T_SDLog[C_STATUS],"Under Review")</f>
        <v>0</v>
      </c>
      <c r="R35" s="55"/>
      <c r="S35" s="44"/>
    </row>
    <row r="36" spans="1:19" ht="18.75" hidden="1" customHeight="1" thickTop="1" thickBot="1" x14ac:dyDescent="0.3">
      <c r="A36" s="95"/>
      <c r="D36" s="286"/>
      <c r="E36"/>
      <c r="F36" s="46">
        <f>COUNTIFS(T_SDLog[Sys],A36,T_SDLog[SubSystem],E36)</f>
        <v>0</v>
      </c>
      <c r="G36" s="46">
        <f>COUNTIFS(T_SDLog[Sys],A36,T_SDLog[SubSystem],E36,T_SDLog[S_DATE],"&lt;&gt;---")</f>
        <v>0</v>
      </c>
      <c r="H36" s="79" t="str">
        <f t="shared" si="9"/>
        <v/>
      </c>
      <c r="I36" s="44"/>
      <c r="J36" s="48">
        <f t="shared" si="11"/>
        <v>0</v>
      </c>
      <c r="K36" s="44"/>
      <c r="L36" s="49">
        <f>COUNTIFS(T_SDLog[Sys],$A36,T_SDLog[SubSystem],$E36,T_SDLog[C_STATUS],"Code 1")</f>
        <v>0</v>
      </c>
      <c r="M36" s="50">
        <f>COUNTIFS(T_SDLog[Sys],$A36,T_SDLog[SubSystem],$E36,T_SDLog[C_STATUS],"Code 2")</f>
        <v>0</v>
      </c>
      <c r="N36" s="123">
        <f>COUNTIFS(T_SDLog[Sys],$A36,T_SDLog[SubSystem],$E36,T_SDLog[C_STATUS],"Code 3")</f>
        <v>0</v>
      </c>
      <c r="O36" s="123">
        <f>COUNTIFS(T_SDLog[Sys],$A36,T_SDLog[SubSystem],$E36,T_SDLog[C_STATUS],"Code 4")</f>
        <v>0</v>
      </c>
      <c r="P36" s="138">
        <f>COUNTIFS(T_SDLog[Sys],$A36,T_SDLog[SubSystem],$E36,T_SDLog[C_STATUS],"Code 5")</f>
        <v>0</v>
      </c>
      <c r="Q36" s="136">
        <f>COUNTIFS(T_SDLog[Sys],A36,T_SDLog[SubSystem],E36,T_SDLog[C_STATUS],"Under Review")</f>
        <v>0</v>
      </c>
      <c r="R36" s="55"/>
      <c r="S36" s="44"/>
    </row>
    <row r="37" spans="1:19" ht="18.75" hidden="1" customHeight="1" thickTop="1" thickBot="1" x14ac:dyDescent="0.3">
      <c r="A37" s="95"/>
      <c r="D37" s="240"/>
      <c r="E37"/>
      <c r="F37" s="46">
        <f>COUNTIFS(T_SDLog[Sys],A37,T_SDLog[SubSystem],E37)</f>
        <v>0</v>
      </c>
      <c r="G37" s="46">
        <f>COUNTIFS(T_SDLog[Sys],A37,T_SDLog[SubSystem],E37,T_SDLog[S_DATE],"&lt;&gt;---")</f>
        <v>0</v>
      </c>
      <c r="H37" s="79" t="str">
        <f t="shared" si="9"/>
        <v/>
      </c>
      <c r="I37" s="44"/>
      <c r="J37" s="48">
        <f t="shared" si="11"/>
        <v>0</v>
      </c>
      <c r="K37" s="44"/>
      <c r="L37" s="49">
        <f>COUNTIFS(T_SDLog[Sys],$A37,T_SDLog[SubSystem],$E37,T_SDLog[C_STATUS],"Code 1")</f>
        <v>0</v>
      </c>
      <c r="M37" s="50">
        <f>COUNTIFS(T_SDLog[Sys],$A37,T_SDLog[SubSystem],$E37,T_SDLog[C_STATUS],"Code 2")</f>
        <v>0</v>
      </c>
      <c r="N37" s="123">
        <f>COUNTIFS(T_SDLog[Sys],$A37,T_SDLog[SubSystem],$E37,T_SDLog[C_STATUS],"Code 3")</f>
        <v>0</v>
      </c>
      <c r="O37" s="123">
        <f>COUNTIFS(T_SDLog[Sys],$A37,T_SDLog[SubSystem],$E37,T_SDLog[C_STATUS],"Code 4")</f>
        <v>0</v>
      </c>
      <c r="P37" s="138">
        <f>COUNTIFS(T_SDLog[Sys],$A37,T_SDLog[SubSystem],$E37,T_SDLog[C_STATUS],"Code 5")</f>
        <v>0</v>
      </c>
      <c r="Q37" s="136">
        <f>COUNTIFS(T_SDLog[Sys],A37,T_SDLog[SubSystem],E37,T_SDLog[C_STATUS],"Under Review")</f>
        <v>0</v>
      </c>
      <c r="R37" s="55"/>
      <c r="S37" s="44"/>
    </row>
    <row r="38" spans="1:19" ht="18.75" hidden="1" customHeight="1" thickTop="1" thickBot="1" x14ac:dyDescent="0.3">
      <c r="A38" s="95"/>
      <c r="D38" s="241"/>
      <c r="E38"/>
      <c r="F38" s="46">
        <f>COUNTIFS(T_SDLog[Sys],A38,T_SDLog[SubSystem],E38)</f>
        <v>0</v>
      </c>
      <c r="G38" s="46">
        <f>COUNTIFS(T_SDLog[Sys],A38,T_SDLog[SubSystem],E38,T_SDLog[S_DATE],"&lt;&gt;---")</f>
        <v>0</v>
      </c>
      <c r="H38" s="79" t="str">
        <f t="shared" si="9"/>
        <v/>
      </c>
      <c r="I38" s="44"/>
      <c r="J38" s="48">
        <f t="shared" si="11"/>
        <v>0</v>
      </c>
      <c r="K38" s="44"/>
      <c r="L38" s="49">
        <f>COUNTIFS(T_SDLog[Sys],$A38,T_SDLog[SubSystem],$E38,T_SDLog[C_STATUS],"Code 1")</f>
        <v>0</v>
      </c>
      <c r="M38" s="50">
        <f>COUNTIFS(T_SDLog[Sys],$A38,T_SDLog[SubSystem],$E38,T_SDLog[C_STATUS],"Code 2")</f>
        <v>0</v>
      </c>
      <c r="N38" s="123">
        <f>COUNTIFS(T_SDLog[Sys],$A38,T_SDLog[SubSystem],$E38,T_SDLog[C_STATUS],"Code 3")</f>
        <v>0</v>
      </c>
      <c r="O38" s="123">
        <f>COUNTIFS(T_SDLog[Sys],$A38,T_SDLog[SubSystem],$E38,T_SDLog[C_STATUS],"Code 4")</f>
        <v>0</v>
      </c>
      <c r="P38" s="138">
        <f>COUNTIFS(T_SDLog[Sys],$A38,T_SDLog[SubSystem],$E38,T_SDLog[C_STATUS],"Code 5")</f>
        <v>0</v>
      </c>
      <c r="Q38" s="136">
        <f>COUNTIFS(T_SDLog[Sys],A38,T_SDLog[SubSystem],E38,T_SDLog[C_STATUS],"Under Review")</f>
        <v>0</v>
      </c>
      <c r="R38" s="55"/>
      <c r="S38" s="44"/>
    </row>
    <row r="39" spans="1:19" ht="18.75" hidden="1" customHeight="1" thickTop="1" thickBot="1" x14ac:dyDescent="0.3">
      <c r="A39" s="95"/>
      <c r="D39" s="241"/>
      <c r="E39"/>
      <c r="F39" s="46">
        <f>COUNTIFS(T_SDLog[Sys],A39,T_SDLog[SubSystem],E39)</f>
        <v>0</v>
      </c>
      <c r="G39" s="46">
        <f>COUNTIFS(T_SDLog[Sys],A39,T_SDLog[SubSystem],E39,T_SDLog[S_DATE],"&lt;&gt;---")</f>
        <v>0</v>
      </c>
      <c r="H39" s="79" t="str">
        <f>IFERROR(G39/F39,"")</f>
        <v/>
      </c>
      <c r="I39" s="44"/>
      <c r="J39" s="48">
        <f t="shared" si="11"/>
        <v>0</v>
      </c>
      <c r="K39" s="44"/>
      <c r="L39" s="49">
        <f>COUNTIFS(T_SDLog[Sys],$A39,T_SDLog[SubSystem],$E39,T_SDLog[C_STATUS],"Code 1")</f>
        <v>0</v>
      </c>
      <c r="M39" s="50">
        <f>COUNTIFS(T_SDLog[Sys],$A39,T_SDLog[SubSystem],$E39,T_SDLog[C_STATUS],"Code 2")</f>
        <v>0</v>
      </c>
      <c r="N39" s="123">
        <f>COUNTIFS(T_SDLog[Sys],$A39,T_SDLog[SubSystem],$E39,T_SDLog[C_STATUS],"Code 3")</f>
        <v>0</v>
      </c>
      <c r="O39" s="123">
        <f>COUNTIFS(T_SDLog[Sys],$A39,T_SDLog[SubSystem],$E39,T_SDLog[C_STATUS],"Code 4")</f>
        <v>0</v>
      </c>
      <c r="P39" s="138">
        <f>COUNTIFS(T_SDLog[Sys],$A39,T_SDLog[SubSystem],$E39,T_SDLog[C_STATUS],"Code 5")</f>
        <v>0</v>
      </c>
      <c r="Q39" s="136">
        <f>COUNTIFS(T_SDLog[Sys],A39,T_SDLog[SubSystem],E39,T_SDLog[C_STATUS],"Under Review")</f>
        <v>0</v>
      </c>
      <c r="R39" s="55"/>
      <c r="S39" s="44"/>
    </row>
    <row r="40" spans="1:19" ht="18.75" hidden="1" customHeight="1" thickTop="1" thickBot="1" x14ac:dyDescent="0.3">
      <c r="A40" s="95"/>
      <c r="D40" s="241"/>
      <c r="E40"/>
      <c r="F40" s="46">
        <f>COUNTIFS(T_SDLog[Sys],A40,T_SDLog[SubSystem],E40)</f>
        <v>0</v>
      </c>
      <c r="G40" s="46">
        <f>COUNTIFS(T_SDLog[Sys],A40,T_SDLog[SubSystem],E40,T_SDLog[S_DATE],"&lt;&gt;---")</f>
        <v>0</v>
      </c>
      <c r="H40" s="79" t="str">
        <f>IFERROR(G40/F40,"")</f>
        <v/>
      </c>
      <c r="I40" s="44"/>
      <c r="J40" s="48">
        <f>F40-G40</f>
        <v>0</v>
      </c>
      <c r="K40" s="44"/>
      <c r="L40" s="49">
        <f>COUNTIFS(T_SDLog[Sys],$A40,T_SDLog[SubSystem],$E40,T_SDLog[C_STATUS],"Code 1")</f>
        <v>0</v>
      </c>
      <c r="M40" s="50">
        <f>COUNTIFS(T_SDLog[Sys],$A40,T_SDLog[SubSystem],$E40,T_SDLog[C_STATUS],"Code 2")</f>
        <v>0</v>
      </c>
      <c r="N40" s="123">
        <f>COUNTIFS(T_SDLog[Sys],$A40,T_SDLog[SubSystem],$E40,T_SDLog[C_STATUS],"Code 3")</f>
        <v>0</v>
      </c>
      <c r="O40" s="123">
        <f>COUNTIFS(T_SDLog[Sys],$A40,T_SDLog[SubSystem],$E40,T_SDLog[C_STATUS],"Code 4")</f>
        <v>0</v>
      </c>
      <c r="P40" s="138">
        <f>COUNTIFS(T_SDLog[Sys],$A40,T_SDLog[SubSystem],$E40,T_SDLog[C_STATUS],"Code 5")</f>
        <v>0</v>
      </c>
      <c r="Q40" s="136">
        <f>COUNTIFS(T_SDLog[Sys],A40,T_SDLog[SubSystem],E40,T_SDLog[C_STATUS],"Under Review")</f>
        <v>0</v>
      </c>
      <c r="R40" s="55"/>
      <c r="S40" s="44"/>
    </row>
    <row r="41" spans="1:19" ht="15.75" hidden="1" customHeight="1" thickTop="1" thickBot="1" x14ac:dyDescent="0.3">
      <c r="A41" s="95"/>
      <c r="D41" s="41"/>
      <c r="E41"/>
      <c r="F41" s="46">
        <f>COUNTIFS(T_SDLog[Sys],A41,T_SDLog[SubSystem],E41)</f>
        <v>0</v>
      </c>
      <c r="G41" s="46">
        <f>COUNTIFS(T_SDLog[Sys],A41,T_SDLog[SubSystem],E41,T_SDLog[S_DATE],"&lt;&gt;---")</f>
        <v>0</v>
      </c>
      <c r="H41" s="79" t="str">
        <f>IFERROR(G41/F41,"")</f>
        <v/>
      </c>
      <c r="I41" s="44"/>
      <c r="J41" s="48">
        <f>F41-G41</f>
        <v>0</v>
      </c>
      <c r="K41" s="44"/>
      <c r="L41" s="49">
        <f>COUNTIFS(T_SDLog[Sys],$A41,T_SDLog[SubSystem],$E41,T_SDLog[C_STATUS],"Code 1")</f>
        <v>0</v>
      </c>
      <c r="M41" s="50">
        <f>COUNTIFS(T_SDLog[Sys],$A41,T_SDLog[SubSystem],$E41,T_SDLog[C_STATUS],"Code 2")</f>
        <v>0</v>
      </c>
      <c r="N41" s="123">
        <f>COUNTIFS(T_SDLog[Sys],$A41,T_SDLog[SubSystem],$E41,T_SDLog[C_STATUS],"Code 3")</f>
        <v>0</v>
      </c>
      <c r="O41" s="123">
        <f>COUNTIFS(T_SDLog[Sys],$A41,T_SDLog[SubSystem],$E41,T_SDLog[C_STATUS],"Code 4")</f>
        <v>0</v>
      </c>
      <c r="P41" s="138">
        <f>COUNTIFS(T_SDLog[Sys],$A41,T_SDLog[SubSystem],$E41,T_SDLog[C_STATUS],"Code 5")</f>
        <v>0</v>
      </c>
      <c r="Q41" s="136">
        <f>COUNTIFS(T_SDLog[Sys],A41,T_SDLog[SubSystem],E41,T_SDLog[C_STATUS],"Under Review")</f>
        <v>0</v>
      </c>
      <c r="R41" s="55"/>
      <c r="S41" s="44"/>
    </row>
    <row r="42" spans="1:19" ht="15.75" customHeight="1" thickBot="1" x14ac:dyDescent="0.3">
      <c r="A42" s="95"/>
      <c r="D42" s="41"/>
      <c r="E42" s="57"/>
      <c r="F42" s="64"/>
      <c r="G42" s="44"/>
      <c r="H42" s="58"/>
      <c r="I42" s="44"/>
      <c r="J42" s="62"/>
      <c r="K42" s="44"/>
      <c r="L42" s="55"/>
      <c r="M42" s="55"/>
      <c r="N42" s="55"/>
      <c r="O42" s="133"/>
      <c r="P42" s="133"/>
      <c r="Q42" s="84"/>
      <c r="R42" s="55"/>
      <c r="S42" s="44"/>
    </row>
    <row r="43" spans="1:19" s="45" customFormat="1" ht="24.95" hidden="1" customHeight="1" thickTop="1" thickBot="1" x14ac:dyDescent="0.3">
      <c r="A43" s="95"/>
      <c r="B43" s="23"/>
      <c r="D43" s="108">
        <f>SUM(F45:F56)</f>
        <v>0</v>
      </c>
      <c r="E43" s="110"/>
      <c r="F43" s="111"/>
      <c r="G43" s="110">
        <f>SUM(G44:G56)</f>
        <v>0</v>
      </c>
      <c r="H43" s="110"/>
      <c r="I43" s="110"/>
      <c r="J43" s="113">
        <f>SUM(J45:J56)</f>
        <v>0</v>
      </c>
      <c r="K43" s="110"/>
      <c r="L43" s="114">
        <f>SUM(L45:L56)</f>
        <v>0</v>
      </c>
      <c r="M43" s="114">
        <f>SUM(M45:M55)</f>
        <v>0</v>
      </c>
      <c r="N43" s="110">
        <f>SUM(N44:N56)</f>
        <v>0</v>
      </c>
      <c r="O43" s="110">
        <f>SUM(O44:O56)</f>
        <v>0</v>
      </c>
      <c r="P43" s="110">
        <f>SUM(P44:P56)</f>
        <v>0</v>
      </c>
      <c r="Q43" s="110">
        <f>SUM(Q44:Q56)</f>
        <v>0</v>
      </c>
      <c r="R43" s="110"/>
      <c r="S43" s="110"/>
    </row>
    <row r="44" spans="1:19" ht="10.5" hidden="1" customHeight="1" thickTop="1" thickBot="1" x14ac:dyDescent="0.3">
      <c r="A44" s="95"/>
      <c r="D44" s="41"/>
      <c r="E44" s="53"/>
      <c r="F44" s="43"/>
      <c r="G44" s="44"/>
      <c r="H44" s="58"/>
      <c r="I44" s="44"/>
      <c r="J44" s="62"/>
      <c r="K44" s="44"/>
      <c r="L44" s="60"/>
      <c r="M44" s="55"/>
      <c r="N44" s="55"/>
      <c r="O44" s="130"/>
      <c r="P44" s="137"/>
      <c r="Q44" s="135"/>
      <c r="R44" s="55"/>
      <c r="S44" s="44"/>
    </row>
    <row r="45" spans="1:19" ht="19.5" hidden="1" customHeight="1" thickTop="1" thickBot="1" x14ac:dyDescent="0.3">
      <c r="A45" s="95" t="s">
        <v>201</v>
      </c>
      <c r="D45" s="284" t="s">
        <v>201</v>
      </c>
      <c r="E45" t="s">
        <v>201</v>
      </c>
      <c r="F45" s="43">
        <f>COUNTIFS(T_SDLog[Sys],A45,T_SDLog[SubSystem],E45)</f>
        <v>0</v>
      </c>
      <c r="G45" s="46">
        <f>COUNTIFS(T_SDLog[Sys],A45,T_SDLog[SubSystem],E45,T_SDLog[S_DATE],"&lt;&gt;---")</f>
        <v>0</v>
      </c>
      <c r="H45" s="79" t="str">
        <f t="shared" ref="H45:H53" si="12">IFERROR(G45/F45,"")</f>
        <v/>
      </c>
      <c r="I45" s="47"/>
      <c r="J45" s="48">
        <f t="shared" ref="J45:J53" si="13">F45-G45</f>
        <v>0</v>
      </c>
      <c r="K45" s="47"/>
      <c r="L45" s="49">
        <f>COUNTIFS(T_SDLog[Sys],$A45,T_SDLog[SubSystem],$E45,T_SDLog[C_STATUS],"Code 1")</f>
        <v>0</v>
      </c>
      <c r="M45" s="50">
        <f>COUNTIFS(T_SDLog[Sys],$A45,T_SDLog[SubSystem],$E45,T_SDLog[C_STATUS],"Code 2")</f>
        <v>0</v>
      </c>
      <c r="N45" s="123">
        <f>COUNTIFS(T_SDLog[Sys],$A45,T_SDLog[SubSystem],$E45,T_SDLog[C_STATUS],"Code 3")</f>
        <v>0</v>
      </c>
      <c r="O45" s="123">
        <f>COUNTIFS(T_SDLog[Sys],$A45,T_SDLog[SubSystem],$E45,T_SDLog[C_STATUS],"Code 4")</f>
        <v>0</v>
      </c>
      <c r="P45" s="138">
        <f>COUNTIFS(T_SDLog[Sys],$A45,T_SDLog[SubSystem],$E45,T_SDLog[C_STATUS],"Code 5")</f>
        <v>0</v>
      </c>
      <c r="Q45" s="136">
        <f>COUNTIFS(T_SDLog[Sys],$A45,T_SDLog[SubSystem],$E45,T_SDLog[C_STATUS],"Under Review")</f>
        <v>0</v>
      </c>
      <c r="R45" s="55"/>
      <c r="S45" s="44"/>
    </row>
    <row r="46" spans="1:19" ht="19.5" hidden="1" customHeight="1" thickTop="1" thickBot="1" x14ac:dyDescent="0.3">
      <c r="A46" s="95" t="s">
        <v>201</v>
      </c>
      <c r="D46" s="283"/>
      <c r="E46" t="s">
        <v>227</v>
      </c>
      <c r="F46" s="43">
        <f>COUNTIFS(T_SDLog[Sys],A46,T_SDLog[SubSystem],E46)</f>
        <v>0</v>
      </c>
      <c r="G46" s="46">
        <f>COUNTIFS(T_SDLog[Sys],A46,T_SDLog[SubSystem],E46,T_SDLog[S_DATE],"&lt;&gt;---")</f>
        <v>0</v>
      </c>
      <c r="H46" s="79" t="str">
        <f t="shared" si="12"/>
        <v/>
      </c>
      <c r="I46" s="44"/>
      <c r="J46" s="48">
        <f t="shared" si="13"/>
        <v>0</v>
      </c>
      <c r="K46" s="44"/>
      <c r="L46" s="49">
        <f>COUNTIFS(T_SDLog[Sys],$A46,T_SDLog[SubSystem],$E46,T_SDLog[C_STATUS],"Code 1")</f>
        <v>0</v>
      </c>
      <c r="M46" s="50">
        <f>COUNTIFS(T_SDLog[Sys],$A46,T_SDLog[SubSystem],$E46,T_SDLog[C_STATUS],"Code 2")</f>
        <v>0</v>
      </c>
      <c r="N46" s="123">
        <f>COUNTIFS(T_SDLog[Sys],$A46,T_SDLog[SubSystem],$E46,T_SDLog[C_STATUS],"Code 3")</f>
        <v>0</v>
      </c>
      <c r="O46" s="123">
        <f>COUNTIFS(T_SDLog[Sys],$A46,T_SDLog[SubSystem],$E46,T_SDLog[C_STATUS],"Code 4")</f>
        <v>0</v>
      </c>
      <c r="P46" s="138">
        <f>COUNTIFS(T_SDLog[Sys],$A46,T_SDLog[SubSystem],$E46,T_SDLog[C_STATUS],"Code 5")</f>
        <v>0</v>
      </c>
      <c r="Q46" s="136">
        <f>COUNTIFS(T_SDLog[Sys],$A46,T_SDLog[SubSystem],$E46,T_SDLog[C_STATUS],"Under Review")</f>
        <v>0</v>
      </c>
      <c r="R46" s="55"/>
      <c r="S46" s="44"/>
    </row>
    <row r="47" spans="1:19" ht="19.5" hidden="1" customHeight="1" thickTop="1" thickBot="1" x14ac:dyDescent="0.3">
      <c r="A47" s="95" t="s">
        <v>201</v>
      </c>
      <c r="D47" s="283"/>
      <c r="E47" t="s">
        <v>206</v>
      </c>
      <c r="F47" s="43">
        <f>COUNTIFS(T_SDLog[Sys],A47,T_SDLog[SubSystem],E47)</f>
        <v>0</v>
      </c>
      <c r="G47" s="46">
        <f>COUNTIFS(T_SDLog[Sys],A47,T_SDLog[SubSystem],E47,T_SDLog[S_DATE],"&lt;&gt;---")</f>
        <v>0</v>
      </c>
      <c r="H47" s="79" t="str">
        <f t="shared" si="12"/>
        <v/>
      </c>
      <c r="I47" s="44"/>
      <c r="J47" s="48">
        <f t="shared" si="13"/>
        <v>0</v>
      </c>
      <c r="K47" s="44"/>
      <c r="L47" s="49">
        <f>COUNTIFS(T_SDLog[Sys],$A47,T_SDLog[SubSystem],$E47,T_SDLog[C_STATUS],"Code 1")</f>
        <v>0</v>
      </c>
      <c r="M47" s="50">
        <f>COUNTIFS(T_SDLog[Sys],$A47,T_SDLog[SubSystem],$E47,T_SDLog[C_STATUS],"Code 2")</f>
        <v>0</v>
      </c>
      <c r="N47" s="123">
        <f>COUNTIFS(T_SDLog[Sys],$A47,T_SDLog[SubSystem],$E47,T_SDLog[C_STATUS],"Code 3")</f>
        <v>0</v>
      </c>
      <c r="O47" s="123">
        <f>COUNTIFS(T_SDLog[Sys],$A47,T_SDLog[SubSystem],$E47,T_SDLog[C_STATUS],"Code 4")</f>
        <v>0</v>
      </c>
      <c r="P47" s="138">
        <f>COUNTIFS(T_SDLog[Sys],$A47,T_SDLog[SubSystem],$E47,T_SDLog[C_STATUS],"Code 5")</f>
        <v>0</v>
      </c>
      <c r="Q47" s="136">
        <f>COUNTIFS(T_SDLog[Sys],$A47,T_SDLog[SubSystem],$E47,T_SDLog[C_STATUS],"Under Review")</f>
        <v>0</v>
      </c>
      <c r="R47" s="55"/>
      <c r="S47" s="44"/>
    </row>
    <row r="48" spans="1:19" ht="19.5" hidden="1" customHeight="1" thickTop="1" thickBot="1" x14ac:dyDescent="0.3">
      <c r="A48" s="95" t="s">
        <v>201</v>
      </c>
      <c r="D48" s="283"/>
      <c r="E48" t="s">
        <v>210</v>
      </c>
      <c r="F48" s="43">
        <f>COUNTIFS(T_SDLog[Sys],A48,T_SDLog[SubSystem],E48)</f>
        <v>0</v>
      </c>
      <c r="G48" s="46">
        <f>COUNTIFS(T_SDLog[Sys],A48,T_SDLog[SubSystem],E48,T_SDLog[S_DATE],"&lt;&gt;---")</f>
        <v>0</v>
      </c>
      <c r="H48" s="79" t="str">
        <f t="shared" si="12"/>
        <v/>
      </c>
      <c r="I48" s="44"/>
      <c r="J48" s="48">
        <f t="shared" si="13"/>
        <v>0</v>
      </c>
      <c r="K48" s="44"/>
      <c r="L48" s="49">
        <f>COUNTIFS(T_SDLog[Sys],$A48,T_SDLog[SubSystem],$E48,T_SDLog[C_STATUS],"Code 1")</f>
        <v>0</v>
      </c>
      <c r="M48" s="50">
        <f>COUNTIFS(T_SDLog[Sys],$A48,T_SDLog[SubSystem],$E48,T_SDLog[C_STATUS],"Code 2")</f>
        <v>0</v>
      </c>
      <c r="N48" s="123">
        <f>COUNTIFS(T_SDLog[Sys],$A48,T_SDLog[SubSystem],$E48,T_SDLog[C_STATUS],"Code 3")</f>
        <v>0</v>
      </c>
      <c r="O48" s="123">
        <f>COUNTIFS(T_SDLog[Sys],$A48,T_SDLog[SubSystem],$E48,T_SDLog[C_STATUS],"Code 4")</f>
        <v>0</v>
      </c>
      <c r="P48" s="138">
        <f>COUNTIFS(T_SDLog[Sys],$A48,T_SDLog[SubSystem],$E48,T_SDLog[C_STATUS],"Code 5")</f>
        <v>0</v>
      </c>
      <c r="Q48" s="136">
        <f>COUNTIFS(T_SDLog[Sys],$A48,T_SDLog[SubSystem],$E48,T_SDLog[C_STATUS],"Under Review")</f>
        <v>0</v>
      </c>
      <c r="R48" s="55"/>
      <c r="S48" s="44"/>
    </row>
    <row r="49" spans="1:20" ht="19.5" hidden="1" customHeight="1" thickTop="1" thickBot="1" x14ac:dyDescent="0.3">
      <c r="A49" s="95" t="s">
        <v>201</v>
      </c>
      <c r="D49" s="283"/>
      <c r="E49" t="s">
        <v>213</v>
      </c>
      <c r="F49" s="43">
        <f>COUNTIFS(T_SDLog[Sys],A49,T_SDLog[SubSystem],E49)</f>
        <v>0</v>
      </c>
      <c r="G49" s="46">
        <f>COUNTIFS(T_SDLog[Sys],A49,T_SDLog[SubSystem],E49,T_SDLog[S_DATE],"&lt;&gt;---")</f>
        <v>0</v>
      </c>
      <c r="H49" s="79" t="str">
        <f t="shared" si="12"/>
        <v/>
      </c>
      <c r="I49" s="44"/>
      <c r="J49" s="48">
        <f t="shared" si="13"/>
        <v>0</v>
      </c>
      <c r="K49" s="44"/>
      <c r="L49" s="49">
        <f>COUNTIFS(T_SDLog[Sys],$A49,T_SDLog[SubSystem],$E49,T_SDLog[C_STATUS],"Code 1")</f>
        <v>0</v>
      </c>
      <c r="M49" s="50">
        <f>COUNTIFS(T_SDLog[Sys],$A49,T_SDLog[SubSystem],$E49,T_SDLog[C_STATUS],"Code 2")</f>
        <v>0</v>
      </c>
      <c r="N49" s="123">
        <f>COUNTIFS(T_SDLog[Sys],$A49,T_SDLog[SubSystem],$E49,T_SDLog[C_STATUS],"Code 3")</f>
        <v>0</v>
      </c>
      <c r="O49" s="123">
        <f>COUNTIFS(T_SDLog[Sys],$A49,T_SDLog[SubSystem],$E49,T_SDLog[C_STATUS],"Code 4")</f>
        <v>0</v>
      </c>
      <c r="P49" s="138">
        <f>COUNTIFS(T_SDLog[Sys],$A49,T_SDLog[SubSystem],$E49,T_SDLog[C_STATUS],"Code 5")</f>
        <v>0</v>
      </c>
      <c r="Q49" s="136">
        <f>COUNTIFS(T_SDLog[Sys],$A49,T_SDLog[SubSystem],$E49,T_SDLog[C_STATUS],"Under Review")</f>
        <v>0</v>
      </c>
      <c r="R49" s="55"/>
      <c r="S49" s="44"/>
    </row>
    <row r="50" spans="1:20" ht="19.5" hidden="1" customHeight="1" thickTop="1" thickBot="1" x14ac:dyDescent="0.3">
      <c r="A50" s="95" t="s">
        <v>201</v>
      </c>
      <c r="D50" s="283"/>
      <c r="E50" t="s">
        <v>212</v>
      </c>
      <c r="F50" s="43">
        <f>COUNTIFS(T_SDLog[Sys],A50,T_SDLog[SubSystem],E50)</f>
        <v>0</v>
      </c>
      <c r="G50" s="46">
        <f>COUNTIFS(T_SDLog[Sys],A50,T_SDLog[SubSystem],E50,T_SDLog[S_DATE],"&lt;&gt;---")</f>
        <v>0</v>
      </c>
      <c r="H50" s="79" t="str">
        <f t="shared" si="12"/>
        <v/>
      </c>
      <c r="I50" s="44"/>
      <c r="J50" s="48">
        <f t="shared" si="13"/>
        <v>0</v>
      </c>
      <c r="K50" s="44"/>
      <c r="L50" s="49">
        <f>COUNTIFS(T_SDLog[Sys],$A50,T_SDLog[SubSystem],$E50,T_SDLog[C_STATUS],"Code 1")</f>
        <v>0</v>
      </c>
      <c r="M50" s="50">
        <f>COUNTIFS(T_SDLog[Sys],$A50,T_SDLog[SubSystem],$E50,T_SDLog[C_STATUS],"Code 2")</f>
        <v>0</v>
      </c>
      <c r="N50" s="123">
        <f>COUNTIFS(T_SDLog[Sys],$A50,T_SDLog[SubSystem],$E50,T_SDLog[C_STATUS],"Code 3")</f>
        <v>0</v>
      </c>
      <c r="O50" s="123">
        <f>COUNTIFS(T_SDLog[Sys],$A50,T_SDLog[SubSystem],$E50,T_SDLog[C_STATUS],"Code 4")</f>
        <v>0</v>
      </c>
      <c r="P50" s="138">
        <f>COUNTIFS(T_SDLog[Sys],$A50,T_SDLog[SubSystem],$E50,T_SDLog[C_STATUS],"Code 5")</f>
        <v>0</v>
      </c>
      <c r="Q50" s="136">
        <f>COUNTIFS(T_SDLog[Sys],$A50,T_SDLog[SubSystem],$E50,T_SDLog[C_STATUS],"Under Review")</f>
        <v>0</v>
      </c>
      <c r="R50" s="55"/>
      <c r="S50" s="44"/>
    </row>
    <row r="51" spans="1:20" ht="19.5" hidden="1" customHeight="1" thickTop="1" thickBot="1" x14ac:dyDescent="0.3">
      <c r="A51" s="95" t="s">
        <v>201</v>
      </c>
      <c r="D51" s="283"/>
      <c r="E51" t="s">
        <v>214</v>
      </c>
      <c r="F51" s="43">
        <f>COUNTIFS(T_SDLog[Sys],A51,T_SDLog[SubSystem],E51)</f>
        <v>0</v>
      </c>
      <c r="G51" s="46">
        <f>COUNTIFS(T_SDLog[Sys],A51,T_SDLog[SubSystem],E51,T_SDLog[S_DATE],"&lt;&gt;---")</f>
        <v>0</v>
      </c>
      <c r="H51" s="79" t="str">
        <f t="shared" si="12"/>
        <v/>
      </c>
      <c r="I51" s="44"/>
      <c r="J51" s="48">
        <f t="shared" si="13"/>
        <v>0</v>
      </c>
      <c r="K51" s="44"/>
      <c r="L51" s="49">
        <f>COUNTIFS(T_SDLog[Sys],$A51,T_SDLog[SubSystem],$E51,T_SDLog[C_STATUS],"Code 1")</f>
        <v>0</v>
      </c>
      <c r="M51" s="50">
        <f>COUNTIFS(T_SDLog[Sys],$A51,T_SDLog[SubSystem],$E51,T_SDLog[C_STATUS],"Code 2")</f>
        <v>0</v>
      </c>
      <c r="N51" s="123">
        <f>COUNTIFS(T_SDLog[Sys],$A51,T_SDLog[SubSystem],$E51,T_SDLog[C_STATUS],"Code 3")</f>
        <v>0</v>
      </c>
      <c r="O51" s="123">
        <f>COUNTIFS(T_SDLog[Sys],$A51,T_SDLog[SubSystem],$E51,T_SDLog[C_STATUS],"Code 4")</f>
        <v>0</v>
      </c>
      <c r="P51" s="138">
        <f>COUNTIFS(T_SDLog[Sys],$A51,T_SDLog[SubSystem],$E51,T_SDLog[C_STATUS],"Code 5")</f>
        <v>0</v>
      </c>
      <c r="Q51" s="136">
        <f>COUNTIFS(T_SDLog[Sys],$A51,T_SDLog[SubSystem],$E51,T_SDLog[C_STATUS],"Under Review")</f>
        <v>0</v>
      </c>
      <c r="R51" s="55"/>
      <c r="S51" s="44"/>
    </row>
    <row r="52" spans="1:20" ht="19.5" hidden="1" customHeight="1" thickTop="1" thickBot="1" x14ac:dyDescent="0.3">
      <c r="A52" s="95" t="s">
        <v>201</v>
      </c>
      <c r="D52" s="283"/>
      <c r="E52" t="s">
        <v>211</v>
      </c>
      <c r="F52" s="43">
        <f>COUNTIFS(T_SDLog[Sys],A52,T_SDLog[SubSystem],E52)</f>
        <v>0</v>
      </c>
      <c r="G52" s="46">
        <f>COUNTIFS(T_SDLog[Sys],A52,T_SDLog[SubSystem],E52,T_SDLog[S_DATE],"&lt;&gt;---")</f>
        <v>0</v>
      </c>
      <c r="H52" s="79" t="str">
        <f t="shared" si="12"/>
        <v/>
      </c>
      <c r="I52" s="44"/>
      <c r="J52" s="48">
        <f t="shared" si="13"/>
        <v>0</v>
      </c>
      <c r="K52" s="44"/>
      <c r="L52" s="49">
        <f>COUNTIFS(T_SDLog[Sys],$A52,T_SDLog[SubSystem],$E52,T_SDLog[C_STATUS],"Code 1")</f>
        <v>0</v>
      </c>
      <c r="M52" s="50">
        <f>COUNTIFS(T_SDLog[Sys],$A52,T_SDLog[SubSystem],$E52,T_SDLog[C_STATUS],"Code 2")</f>
        <v>0</v>
      </c>
      <c r="N52" s="123">
        <f>COUNTIFS(T_SDLog[Sys],$A52,T_SDLog[SubSystem],$E52,T_SDLog[C_STATUS],"Code 3")</f>
        <v>0</v>
      </c>
      <c r="O52" s="123">
        <f>COUNTIFS(T_SDLog[Sys],$A52,T_SDLog[SubSystem],$E52,T_SDLog[C_STATUS],"Code 4")</f>
        <v>0</v>
      </c>
      <c r="P52" s="138">
        <f>COUNTIFS(T_SDLog[Sys],$A52,T_SDLog[SubSystem],$E52,T_SDLog[C_STATUS],"Code 5")</f>
        <v>0</v>
      </c>
      <c r="Q52" s="136">
        <f>COUNTIFS(T_SDLog[Sys],$A52,T_SDLog[SubSystem],$E52,T_SDLog[C_STATUS],"Under Review")</f>
        <v>0</v>
      </c>
      <c r="R52" s="55"/>
      <c r="S52" s="44"/>
    </row>
    <row r="53" spans="1:20" s="45" customFormat="1" ht="19.5" hidden="1" customHeight="1" thickTop="1" thickBot="1" x14ac:dyDescent="0.3">
      <c r="A53" s="95" t="s">
        <v>201</v>
      </c>
      <c r="B53" s="23"/>
      <c r="C53" s="63"/>
      <c r="D53" s="283"/>
      <c r="E53" t="s">
        <v>215</v>
      </c>
      <c r="F53" s="43">
        <f>COUNTIFS(T_SDLog[Sys],A53,T_SDLog[SubSystem],E53)</f>
        <v>0</v>
      </c>
      <c r="G53" s="46">
        <f>COUNTIFS(T_SDLog[Sys],A53,T_SDLog[SubSystem],E53,T_SDLog[S_DATE],"&lt;&gt;---")</f>
        <v>0</v>
      </c>
      <c r="H53" s="79" t="str">
        <f t="shared" si="12"/>
        <v/>
      </c>
      <c r="I53" s="47"/>
      <c r="J53" s="48">
        <f t="shared" si="13"/>
        <v>0</v>
      </c>
      <c r="K53" s="47"/>
      <c r="L53" s="49">
        <f>COUNTIFS(T_SDLog[Sys],$A53,T_SDLog[SubSystem],$E53,T_SDLog[C_STATUS],"Code 1")</f>
        <v>0</v>
      </c>
      <c r="M53" s="50">
        <f>COUNTIFS(T_SDLog[Sys],$A53,T_SDLog[SubSystem],$E53,T_SDLog[C_STATUS],"Code 2")</f>
        <v>0</v>
      </c>
      <c r="N53" s="123">
        <f>COUNTIFS(T_SDLog[Sys],$A53,T_SDLog[SubSystem],$E53,T_SDLog[C_STATUS],"Code 3")</f>
        <v>0</v>
      </c>
      <c r="O53" s="123">
        <f>COUNTIFS(T_SDLog[Sys],$A53,T_SDLog[SubSystem],$E53,T_SDLog[C_STATUS],"Code 4")</f>
        <v>0</v>
      </c>
      <c r="P53" s="138">
        <f>COUNTIFS(T_SDLog[Sys],$A53,T_SDLog[SubSystem],$E53,T_SDLog[C_STATUS],"Code 5")</f>
        <v>0</v>
      </c>
      <c r="Q53" s="136">
        <f>COUNTIFS(T_SDLog[Sys],$A53,T_SDLog[SubSystem],$E53,T_SDLog[C_STATUS],"Under Review")</f>
        <v>0</v>
      </c>
      <c r="R53" s="51"/>
    </row>
    <row r="54" spans="1:20" s="45" customFormat="1" ht="19.5" hidden="1" customHeight="1" thickTop="1" thickBot="1" x14ac:dyDescent="0.3">
      <c r="A54" s="95" t="s">
        <v>201</v>
      </c>
      <c r="B54" s="23"/>
      <c r="C54" s="63"/>
      <c r="D54" s="283"/>
      <c r="E54" t="s">
        <v>231</v>
      </c>
      <c r="F54" s="43">
        <f>COUNTIFS(T_SDLog[Sys],A54,T_SDLog[SubSystem],E54)</f>
        <v>0</v>
      </c>
      <c r="G54" s="46">
        <f>COUNTIFS(T_SDLog[Sys],A54,T_SDLog[SubSystem],E54,T_SDLog[S_DATE],"&lt;&gt;---")</f>
        <v>0</v>
      </c>
      <c r="H54" s="79" t="str">
        <f>IFERROR(G54/F54,"")</f>
        <v/>
      </c>
      <c r="I54" s="47"/>
      <c r="J54" s="48">
        <f>F54-G54</f>
        <v>0</v>
      </c>
      <c r="K54" s="47"/>
      <c r="L54" s="49">
        <f>COUNTIFS(T_SDLog[Sys],$A54,T_SDLog[SubSystem],$E54,T_SDLog[C_STATUS],"Code 1")</f>
        <v>0</v>
      </c>
      <c r="M54" s="50">
        <f>COUNTIFS(T_SDLog[Sys],$A54,T_SDLog[SubSystem],$E54,T_SDLog[C_STATUS],"Code 2")</f>
        <v>0</v>
      </c>
      <c r="N54" s="123">
        <f>COUNTIFS(T_SDLog[Sys],$A54,T_SDLog[SubSystem],$E54,T_SDLog[C_STATUS],"Code 3")</f>
        <v>0</v>
      </c>
      <c r="O54" s="123">
        <f>COUNTIFS(T_SDLog[Sys],$A54,T_SDLog[SubSystem],$E54,T_SDLog[C_STATUS],"Code 4")</f>
        <v>0</v>
      </c>
      <c r="P54" s="138">
        <f>COUNTIFS(T_SDLog[Sys],$A54,T_SDLog[SubSystem],$E54,T_SDLog[C_STATUS],"Code 5")</f>
        <v>0</v>
      </c>
      <c r="Q54" s="136">
        <f>COUNTIFS(T_SDLog[Sys],$A54,T_SDLog[SubSystem],$E54,T_SDLog[C_STATUS],"Under Review")</f>
        <v>0</v>
      </c>
      <c r="R54" s="51"/>
    </row>
    <row r="55" spans="1:20" s="45" customFormat="1" ht="19.5" hidden="1" customHeight="1" thickTop="1" thickBot="1" x14ac:dyDescent="0.3">
      <c r="A55" s="95" t="s">
        <v>201</v>
      </c>
      <c r="B55" s="23"/>
      <c r="C55" s="63"/>
      <c r="D55" s="85"/>
      <c r="E55" t="s">
        <v>219</v>
      </c>
      <c r="F55" s="43">
        <f>COUNTIFS(T_SDLog[Sys],A55,T_SDLog[SubSystem],E55)</f>
        <v>0</v>
      </c>
      <c r="G55" s="46">
        <f>COUNTIFS(T_SDLog[Sys],A55,T_SDLog[SubSystem],E55,T_SDLog[S_DATE],"&lt;&gt;---")</f>
        <v>0</v>
      </c>
      <c r="H55" s="79" t="str">
        <f>IFERROR(G55/F55,"")</f>
        <v/>
      </c>
      <c r="I55" s="47"/>
      <c r="J55" s="48">
        <f>F55-G55</f>
        <v>0</v>
      </c>
      <c r="K55" s="47"/>
      <c r="L55" s="49">
        <f>COUNTIFS(T_SDLog[Sys],$A55,T_SDLog[SubSystem],$E55,T_SDLog[C_STATUS],"Code 1")</f>
        <v>0</v>
      </c>
      <c r="M55" s="50">
        <f>COUNTIFS(T_SDLog[Sys],$A55,T_SDLog[SubSystem],$E55,T_SDLog[C_STATUS],"Code 2")</f>
        <v>0</v>
      </c>
      <c r="N55" s="123">
        <f>COUNTIFS(T_SDLog[Sys],$A55,T_SDLog[SubSystem],$E55,T_SDLog[C_STATUS],"Code 3")</f>
        <v>0</v>
      </c>
      <c r="O55" s="123">
        <f>COUNTIFS(T_SDLog[Sys],$A55,T_SDLog[SubSystem],$E55,T_SDLog[C_STATUS],"Code 4")</f>
        <v>0</v>
      </c>
      <c r="P55" s="138">
        <f>COUNTIFS(T_SDLog[Sys],$A55,T_SDLog[SubSystem],$E55,T_SDLog[C_STATUS],"Code 5")</f>
        <v>0</v>
      </c>
      <c r="Q55" s="136">
        <f>COUNTIFS(T_SDLog[Sys],$A55,T_SDLog[SubSystem],$E55,T_SDLog[C_STATUS],"Under Review")</f>
        <v>0</v>
      </c>
      <c r="R55" s="51"/>
    </row>
    <row r="56" spans="1:20" s="45" customFormat="1" ht="19.5" hidden="1" customHeight="1" thickTop="1" thickBot="1" x14ac:dyDescent="0.3">
      <c r="A56" s="95" t="s">
        <v>201</v>
      </c>
      <c r="B56" s="23"/>
      <c r="C56" s="63"/>
      <c r="D56" s="85"/>
      <c r="E56" t="s">
        <v>142</v>
      </c>
      <c r="F56" s="43">
        <f>COUNTIFS(T_SDLog[Sys],A56,T_SDLog[SubSystem],E56)</f>
        <v>0</v>
      </c>
      <c r="G56" s="46">
        <f>COUNTIFS(T_SDLog[Sys],A56,T_SDLog[SubSystem],E56,T_SDLog[S_DATE],"&lt;&gt;---")</f>
        <v>0</v>
      </c>
      <c r="H56" s="79" t="str">
        <f>IFERROR(G56/F56,"")</f>
        <v/>
      </c>
      <c r="I56" s="47"/>
      <c r="J56" s="48">
        <f>F56-G56</f>
        <v>0</v>
      </c>
      <c r="K56" s="47"/>
      <c r="L56" s="49">
        <f>COUNTIFS(T_SDLog[Sys],$A56,T_SDLog[SubSystem],$E56,T_SDLog[C_STATUS],"Code 1")</f>
        <v>0</v>
      </c>
      <c r="M56" s="50">
        <f>COUNTIFS(T_SDLog[Sys],$A56,T_SDLog[SubSystem],$E56,T_SDLog[C_STATUS],"Code 2")</f>
        <v>0</v>
      </c>
      <c r="N56" s="123">
        <f>COUNTIFS(T_SDLog[Sys],$A56,T_SDLog[SubSystem],$E56,T_SDLog[C_STATUS],"Code 3")</f>
        <v>0</v>
      </c>
      <c r="O56" s="123">
        <f>COUNTIFS(T_SDLog[Sys],$A56,T_SDLog[SubSystem],$E56,T_SDLog[C_STATUS],"Code 4")</f>
        <v>0</v>
      </c>
      <c r="P56" s="138">
        <f>COUNTIFS(T_SDLog[Sys],$A56,T_SDLog[SubSystem],$E56,T_SDLog[C_STATUS],"Code 5")</f>
        <v>0</v>
      </c>
      <c r="Q56" s="136">
        <f>COUNTIFS(T_SDLog[Sys],$A56,T_SDLog[SubSystem],$E56,T_SDLog[C_STATUS],"Under Review")</f>
        <v>0</v>
      </c>
      <c r="R56" s="51"/>
    </row>
    <row r="57" spans="1:20" s="45" customFormat="1" ht="19.5" hidden="1" customHeight="1" thickTop="1" thickBot="1" x14ac:dyDescent="0.3">
      <c r="A57" s="95"/>
      <c r="B57" s="23"/>
      <c r="C57" s="63"/>
      <c r="D57" s="85"/>
      <c r="E57"/>
      <c r="F57" s="43"/>
      <c r="G57" s="46"/>
      <c r="H57" s="125"/>
      <c r="I57" s="126"/>
      <c r="J57" s="127"/>
      <c r="K57" s="47"/>
      <c r="L57" s="50"/>
      <c r="M57" s="50"/>
      <c r="N57" s="123"/>
      <c r="O57" s="51"/>
      <c r="P57" s="51"/>
      <c r="Q57" s="124"/>
      <c r="R57" s="51"/>
    </row>
    <row r="58" spans="1:20" s="44" customFormat="1" ht="24.95" hidden="1" customHeight="1" thickTop="1" thickBot="1" x14ac:dyDescent="0.3">
      <c r="A58" s="115"/>
      <c r="B58" s="116"/>
      <c r="D58" s="108">
        <f>SUM(F60:F61)</f>
        <v>0</v>
      </c>
      <c r="E58" s="110"/>
      <c r="F58" s="111"/>
      <c r="G58" s="112">
        <f>SUM(G60:G61)</f>
        <v>0</v>
      </c>
      <c r="H58" s="110"/>
      <c r="I58" s="110"/>
      <c r="J58" s="113">
        <f>SUM(J60:J61)</f>
        <v>0</v>
      </c>
      <c r="K58" s="110"/>
      <c r="L58" s="114">
        <f t="shared" ref="L58:Q58" si="14">SUM(L60:L61)</f>
        <v>0</v>
      </c>
      <c r="M58" s="114">
        <f t="shared" si="14"/>
        <v>0</v>
      </c>
      <c r="N58" s="114">
        <f t="shared" si="14"/>
        <v>0</v>
      </c>
      <c r="O58" s="114">
        <f t="shared" si="14"/>
        <v>0</v>
      </c>
      <c r="P58" s="114">
        <f t="shared" si="14"/>
        <v>0</v>
      </c>
      <c r="Q58" s="114">
        <f t="shared" si="14"/>
        <v>0</v>
      </c>
      <c r="R58" s="110"/>
      <c r="S58" s="110"/>
    </row>
    <row r="59" spans="1:20" s="44" customFormat="1" ht="12" hidden="1" customHeight="1" thickTop="1" thickBot="1" x14ac:dyDescent="0.3">
      <c r="A59" s="115"/>
      <c r="B59" s="116"/>
      <c r="D59" s="117"/>
      <c r="E59" s="118"/>
      <c r="F59" s="119"/>
      <c r="G59" s="120"/>
      <c r="H59" s="118"/>
      <c r="I59" s="118"/>
      <c r="J59" s="121"/>
      <c r="K59" s="118"/>
      <c r="L59" s="122"/>
      <c r="M59" s="122"/>
      <c r="N59" s="122"/>
      <c r="O59" s="122"/>
      <c r="P59" s="122"/>
      <c r="Q59" s="122"/>
      <c r="R59" s="118"/>
      <c r="S59" s="118"/>
    </row>
    <row r="60" spans="1:20" s="45" customFormat="1" ht="28.5" hidden="1" customHeight="1" thickTop="1" thickBot="1" x14ac:dyDescent="0.3">
      <c r="A60" s="95" t="s">
        <v>148</v>
      </c>
      <c r="B60" s="23"/>
      <c r="C60" s="63"/>
      <c r="D60" s="284" t="s">
        <v>151</v>
      </c>
      <c r="E60" s="82" t="s">
        <v>147</v>
      </c>
      <c r="F60" s="46">
        <f>COUNTIFS(T_SDLog[Sys],$A60,T_SDLog[SubSystem],$E60)</f>
        <v>0</v>
      </c>
      <c r="G60" s="46">
        <f>COUNTIFS(T_SDLog[Sys],$A60,T_SDLog[SubSystem],$E60,T_SDLog[S_DATE],"&lt;&gt;---")</f>
        <v>0</v>
      </c>
      <c r="H60" s="79" t="str">
        <f>IFERROR(G60/F60,"")</f>
        <v/>
      </c>
      <c r="I60" s="47"/>
      <c r="J60" s="48">
        <f>F60-G60</f>
        <v>0</v>
      </c>
      <c r="K60" s="47"/>
      <c r="L60" s="49">
        <f>COUNTIFS(T_SDLog[Sys],$A60,T_SDLog[SubSystem],$E60,T_SDLog[C_STATUS],"Code 1")</f>
        <v>0</v>
      </c>
      <c r="M60" s="50">
        <f>COUNTIFS(T_SDLog[Sys],$A60,T_SDLog[SubSystem],$E60,T_SDLog[C_STATUS],"Code 2")</f>
        <v>0</v>
      </c>
      <c r="N60" s="50">
        <f>COUNTIFS(T_SDLog[Sys],$A60,T_SDLog[SubSystem],$E60,T_SDLog[C_STATUS],"Code 3")</f>
        <v>0</v>
      </c>
      <c r="O60" s="50">
        <f>COUNTIFS(T_SDLog[Sys],$A60,T_SDLog[SubSystem],$E60,T_SDLog[C_STATUS],"Code 4")</f>
        <v>0</v>
      </c>
      <c r="P60" s="139"/>
      <c r="Q60" s="136">
        <f>COUNTIFS(T_SDLog[Sys],$A60,T_SDLog[SubSystem],$E60,T_SDLog[C_STATUS],"Under Review")</f>
        <v>0</v>
      </c>
      <c r="R60" s="51"/>
    </row>
    <row r="61" spans="1:20" s="45" customFormat="1" ht="21.75" hidden="1" customHeight="1" thickTop="1" thickBot="1" x14ac:dyDescent="0.3">
      <c r="A61" s="95" t="s">
        <v>148</v>
      </c>
      <c r="B61" s="23"/>
      <c r="C61" s="63"/>
      <c r="D61" s="283"/>
      <c r="E61" s="82" t="s">
        <v>142</v>
      </c>
      <c r="F61" s="46">
        <f>COUNTIFS(T_SDLog[Sys],$A61,T_SDLog[SubSystem],$E61)</f>
        <v>0</v>
      </c>
      <c r="G61" s="46">
        <f>COUNTIFS(T_SDLog[Sys],$A61,T_SDLog[SubSystem],$E61,T_SDLog[S_DATE],"&lt;&gt;---")</f>
        <v>0</v>
      </c>
      <c r="H61" s="79" t="str">
        <f>IFERROR(G61/F61,"")</f>
        <v/>
      </c>
      <c r="I61" s="47"/>
      <c r="J61" s="48">
        <f>F61-G61</f>
        <v>0</v>
      </c>
      <c r="K61" s="47"/>
      <c r="L61" s="49">
        <f>COUNTIFS(T_SDLog[Sys],$A61,T_SDLog[SubSystem],$E61,T_SDLog[C_STATUS],"Code 1")</f>
        <v>0</v>
      </c>
      <c r="M61" s="50">
        <f>COUNTIFS(T_SDLog[Sys],$A61,T_SDLog[SubSystem],$E61,T_SDLog[C_STATUS],"Code 2")</f>
        <v>0</v>
      </c>
      <c r="N61" s="50">
        <f>COUNTIFS(T_SDLog[Sys],$A61,T_SDLog[SubSystem],$E61,T_SDLog[C_STATUS],"Code 3")</f>
        <v>0</v>
      </c>
      <c r="O61" s="50">
        <f>COUNTIFS(T_SDLog[Sys],$A61,T_SDLog[SubSystem],$E61,T_SDLog[C_STATUS],"Code 4")</f>
        <v>0</v>
      </c>
      <c r="P61" s="139"/>
      <c r="Q61" s="136">
        <f>COUNTIFS(T_SDLog[Sys],$A61,T_SDLog[SubSystem],$E61,T_SDLog[C_STATUS],"Under Review")</f>
        <v>0</v>
      </c>
    </row>
    <row r="62" spans="1:20" ht="12.75" hidden="1" customHeight="1" thickTop="1" x14ac:dyDescent="0.25">
      <c r="A62" s="95"/>
      <c r="D62" s="41"/>
      <c r="E62" s="53"/>
      <c r="F62" s="43"/>
      <c r="G62" s="44"/>
      <c r="H62" s="58"/>
      <c r="I62" s="44"/>
      <c r="J62" s="62"/>
      <c r="K62" s="44"/>
      <c r="L62" s="60"/>
      <c r="M62" s="55"/>
      <c r="N62" s="55"/>
      <c r="O62" s="132"/>
      <c r="P62" s="55"/>
      <c r="Q62" s="56"/>
      <c r="R62" s="55"/>
      <c r="S62" s="44"/>
    </row>
    <row r="63" spans="1:20" ht="12.75" hidden="1" customHeight="1" thickBot="1" x14ac:dyDescent="0.3">
      <c r="A63" s="95"/>
      <c r="D63" s="85"/>
      <c r="E63" s="82"/>
      <c r="F63" s="46"/>
      <c r="G63" s="82"/>
      <c r="H63" s="82"/>
      <c r="I63" s="82"/>
      <c r="J63" s="82"/>
      <c r="K63" s="82"/>
      <c r="L63" s="82"/>
      <c r="M63" s="82"/>
      <c r="N63" s="82"/>
      <c r="O63" s="131"/>
      <c r="P63" s="82"/>
      <c r="Q63" s="82"/>
      <c r="R63" s="82"/>
      <c r="S63" s="82"/>
      <c r="T63" s="82"/>
    </row>
    <row r="64" spans="1:20" s="44" customFormat="1" ht="28.5" hidden="1" customHeight="1" thickTop="1" thickBot="1" x14ac:dyDescent="0.3">
      <c r="A64" s="115"/>
      <c r="B64" s="116"/>
      <c r="D64" s="108">
        <f>SUM(F66:F66)</f>
        <v>0</v>
      </c>
      <c r="E64" s="110"/>
      <c r="F64" s="111"/>
      <c r="G64" s="112">
        <f>SUM(G66)</f>
        <v>0</v>
      </c>
      <c r="H64" s="110"/>
      <c r="I64" s="110"/>
      <c r="J64" s="113">
        <f>SUM(J66)</f>
        <v>0</v>
      </c>
      <c r="K64" s="110"/>
      <c r="L64" s="114">
        <f t="shared" ref="L64:S64" si="15">SUM(L66)</f>
        <v>0</v>
      </c>
      <c r="M64" s="114">
        <f t="shared" si="15"/>
        <v>0</v>
      </c>
      <c r="N64" s="114">
        <f t="shared" si="15"/>
        <v>0</v>
      </c>
      <c r="O64" s="114">
        <f t="shared" si="15"/>
        <v>0</v>
      </c>
      <c r="P64" s="114">
        <f t="shared" si="15"/>
        <v>0</v>
      </c>
      <c r="Q64" s="114">
        <f t="shared" si="15"/>
        <v>0</v>
      </c>
      <c r="R64" s="114">
        <f t="shared" si="15"/>
        <v>0</v>
      </c>
      <c r="S64" s="114">
        <f t="shared" si="15"/>
        <v>0</v>
      </c>
    </row>
    <row r="65" spans="1:19" ht="7.5" hidden="1" customHeight="1" thickTop="1" thickBot="1" x14ac:dyDescent="0.3">
      <c r="A65" s="95"/>
      <c r="D65" s="41"/>
      <c r="E65" s="53"/>
      <c r="F65" s="43"/>
      <c r="G65" s="44"/>
      <c r="H65" s="80"/>
      <c r="I65" s="44"/>
      <c r="J65" s="62"/>
      <c r="K65" s="44"/>
      <c r="L65" s="60"/>
      <c r="M65" s="55"/>
      <c r="N65" s="55"/>
      <c r="O65" s="130"/>
      <c r="P65" s="137"/>
      <c r="Q65" s="135"/>
      <c r="R65" s="55"/>
      <c r="S65" s="44"/>
    </row>
    <row r="66" spans="1:19" ht="36" hidden="1" customHeight="1" thickTop="1" thickBot="1" x14ac:dyDescent="0.3">
      <c r="A66" s="95" t="s">
        <v>150</v>
      </c>
      <c r="D66" s="83" t="s">
        <v>152</v>
      </c>
      <c r="E66" s="82" t="s">
        <v>142</v>
      </c>
      <c r="F66" s="46">
        <f>COUNTIFS(T_SDLog[Sys],A66,T_SDLog[SubSystem],E66)</f>
        <v>0</v>
      </c>
      <c r="G66" s="46">
        <f>COUNTIFS(T_SDLog[Sys],A66,T_SDLog[SubSystem],E66,T_SDLog[S_DATE],"&lt;&gt;---")</f>
        <v>0</v>
      </c>
      <c r="H66" s="79" t="str">
        <f>IFERROR(G66/F66,"")</f>
        <v/>
      </c>
      <c r="I66" s="47"/>
      <c r="J66" s="48">
        <f>F66-G66</f>
        <v>0</v>
      </c>
      <c r="K66" s="47"/>
      <c r="L66" s="49">
        <f>COUNTIFS(T_SDLog[Sys],$A66,T_SDLog[SubSystem],$E66,T_SDLog[C_STATUS],"Code 1")</f>
        <v>0</v>
      </c>
      <c r="M66" s="50">
        <f>COUNTIFS(T_SDLog[Sys],$A66,T_SDLog[SubSystem],$E66,T_SDLog[C_STATUS],"Code 2")</f>
        <v>0</v>
      </c>
      <c r="N66" s="123">
        <f>COUNTIFS(T_SDLog[Sys],$A66,T_SDLog[SubSystem],$E66,T_SDLog[C_STATUS],"Code 3")</f>
        <v>0</v>
      </c>
      <c r="O66" s="123">
        <f>COUNTIFS(T_SDLog[Sys],$A66,T_SDLog[SubSystem],$E66,T_SDLog[C_STATUS],"Code 4")</f>
        <v>0</v>
      </c>
      <c r="P66" s="138"/>
      <c r="Q66" s="136">
        <f>COUNTIFS(T_SDLog[Sys],$A66,T_SDLog[SubSystem],$E66,T_SDLog[C_STATUS],"Under Review")</f>
        <v>0</v>
      </c>
      <c r="R66" s="51"/>
      <c r="S66" s="45"/>
    </row>
    <row r="67" spans="1:19" ht="6" hidden="1" customHeight="1" thickTop="1" thickBot="1" x14ac:dyDescent="0.3">
      <c r="A67" s="95"/>
      <c r="D67" s="41"/>
      <c r="E67" s="57"/>
      <c r="F67" s="64"/>
      <c r="G67" s="44"/>
      <c r="H67" s="58"/>
      <c r="I67" s="44"/>
      <c r="J67" s="59"/>
      <c r="K67" s="44"/>
      <c r="L67" s="55"/>
      <c r="M67" s="55"/>
      <c r="N67" s="55"/>
      <c r="O67" s="55"/>
      <c r="P67" s="55"/>
      <c r="Q67" s="84"/>
      <c r="R67" s="55"/>
      <c r="S67" s="44"/>
    </row>
    <row r="68" spans="1:19" s="45" customFormat="1" ht="28.5" hidden="1" customHeight="1" thickTop="1" thickBot="1" x14ac:dyDescent="0.3">
      <c r="A68" s="95"/>
      <c r="B68" s="23"/>
      <c r="D68" s="108">
        <f>SUM(F70:F79)</f>
        <v>0</v>
      </c>
      <c r="E68" s="110"/>
      <c r="F68" s="111"/>
      <c r="G68" s="112">
        <f>SUM(G70:G79)</f>
        <v>0</v>
      </c>
      <c r="H68" s="110"/>
      <c r="I68" s="110"/>
      <c r="J68" s="113">
        <f>SUM(J70:J79)</f>
        <v>0</v>
      </c>
      <c r="K68" s="113">
        <f>SUM(K70:K76)</f>
        <v>0</v>
      </c>
      <c r="L68" s="113">
        <f t="shared" ref="L68:P68" si="16">SUM(L70:L79)</f>
        <v>0</v>
      </c>
      <c r="M68" s="113">
        <f t="shared" si="16"/>
        <v>0</v>
      </c>
      <c r="N68" s="113">
        <f t="shared" si="16"/>
        <v>0</v>
      </c>
      <c r="O68" s="113">
        <f t="shared" si="16"/>
        <v>0</v>
      </c>
      <c r="P68" s="113">
        <f t="shared" si="16"/>
        <v>0</v>
      </c>
      <c r="Q68" s="113">
        <f>SUM(Q70:Q79)</f>
        <v>0</v>
      </c>
      <c r="R68" s="113">
        <f>SUM(R70:R76)</f>
        <v>0</v>
      </c>
      <c r="S68" s="39"/>
    </row>
    <row r="69" spans="1:19" ht="4.5" hidden="1" customHeight="1" thickTop="1" thickBot="1" x14ac:dyDescent="0.3">
      <c r="A69" s="95"/>
      <c r="D69" s="41"/>
      <c r="E69" s="53"/>
      <c r="F69" s="43"/>
      <c r="G69" s="44"/>
      <c r="H69" s="80"/>
      <c r="I69" s="44"/>
      <c r="J69" s="62"/>
      <c r="K69" s="44"/>
      <c r="L69" s="60"/>
      <c r="M69" s="55"/>
      <c r="N69" s="61"/>
      <c r="O69" s="55"/>
      <c r="P69" s="55"/>
      <c r="Q69" s="56"/>
      <c r="R69" s="55"/>
      <c r="S69" s="44"/>
    </row>
    <row r="70" spans="1:19" ht="20.25" hidden="1" customHeight="1" thickTop="1" thickBot="1" x14ac:dyDescent="0.3">
      <c r="A70" s="95" t="s">
        <v>149</v>
      </c>
      <c r="D70" s="284" t="s">
        <v>222</v>
      </c>
      <c r="E70" t="s">
        <v>220</v>
      </c>
      <c r="F70" s="46">
        <f>COUNTIFS(T_SDLog[Sys],A70,T_SDLog[SubSystem],E70)</f>
        <v>0</v>
      </c>
      <c r="G70" s="46">
        <f>COUNTIFS(T_SDLog[Sys],A70,T_SDLog[SubSystem],E70,T_SDLog[S_DATE],"&lt;&gt;---")</f>
        <v>0</v>
      </c>
      <c r="H70" s="79" t="str">
        <f t="shared" ref="H70:H77" si="17">IFERROR(G70/F70,"")</f>
        <v/>
      </c>
      <c r="I70" s="47"/>
      <c r="J70" s="48">
        <f t="shared" ref="J70:J78" si="18">F70-G70</f>
        <v>0</v>
      </c>
      <c r="K70" s="47"/>
      <c r="L70" s="49">
        <f>COUNTIFS(T_SDLog[Sys],$A70,T_SDLog[SubSystem],$E70,T_SDLog[C_STATUS],"Code 1")</f>
        <v>0</v>
      </c>
      <c r="M70" s="50">
        <f>COUNTIFS(T_SDLog[Sys],$A70,T_SDLog[SubSystem],$E70,T_SDLog[C_STATUS],"Code 2")</f>
        <v>0</v>
      </c>
      <c r="N70" s="50">
        <f>COUNTIFS(T_SDLog[Sys],$A70,T_SDLog[SubSystem],$E70,T_SDLog[C_STATUS],"Code 3")</f>
        <v>0</v>
      </c>
      <c r="O70" s="54">
        <f>COUNTIFS(T_SDLog[Sys],$A70,T_SDLog[SubSystem],$E70,T_SDLog[C_STATUS],"Code 4")</f>
        <v>0</v>
      </c>
      <c r="P70" s="54">
        <f>COUNTIFS(T_SDLog[Sys],$A70,T_SDLog[SubSystem],$E70,T_SDLog[C_STATUS],"Code 5")</f>
        <v>0</v>
      </c>
      <c r="Q70" s="136">
        <f>COUNTIFS(T_SDLog[Sys],$A70,T_SDLog[SubSystem],$E70,T_SDLog[C_STATUS],"Under Review")</f>
        <v>0</v>
      </c>
      <c r="R70" s="55"/>
      <c r="S70" s="44"/>
    </row>
    <row r="71" spans="1:19" ht="20.25" hidden="1" thickTop="1" thickBot="1" x14ac:dyDescent="0.3">
      <c r="A71" s="95" t="s">
        <v>149</v>
      </c>
      <c r="D71" s="283"/>
      <c r="E71" t="s">
        <v>221</v>
      </c>
      <c r="F71" s="46">
        <f>COUNTIFS(T_SDLog[Sys],A71,T_SDLog[SubSystem],E71)</f>
        <v>0</v>
      </c>
      <c r="G71" s="46">
        <f>COUNTIFS(T_SDLog[Sys],A71,T_SDLog[SubSystem],E71,T_SDLog[S_DATE],"&lt;&gt;---")</f>
        <v>0</v>
      </c>
      <c r="H71" s="79" t="str">
        <f t="shared" si="17"/>
        <v/>
      </c>
      <c r="I71" s="44"/>
      <c r="J71" s="48">
        <f t="shared" si="18"/>
        <v>0</v>
      </c>
      <c r="K71" s="44"/>
      <c r="L71" s="49">
        <f>COUNTIFS(T_SDLog[Sys],$A71,T_SDLog[SubSystem],$E71,T_SDLog[C_STATUS],"Code 1")</f>
        <v>0</v>
      </c>
      <c r="M71" s="50">
        <f>COUNTIFS(T_SDLog[Sys],$A71,T_SDLog[SubSystem],$E71,T_SDLog[C_STATUS],"Code 2")</f>
        <v>0</v>
      </c>
      <c r="N71" s="50">
        <f>COUNTIFS(T_SDLog[Sys],$A71,T_SDLog[SubSystem],$E71,T_SDLog[C_STATUS],"Code 3")</f>
        <v>0</v>
      </c>
      <c r="O71" s="54">
        <f>COUNTIFS(T_SDLog[Sys],$A71,T_SDLog[SubSystem],$E71,T_SDLog[C_STATUS],"Code 4")</f>
        <v>0</v>
      </c>
      <c r="P71" s="54">
        <f>COUNTIFS(T_SDLog[Sys],$A71,T_SDLog[SubSystem],$E71,T_SDLog[C_STATUS],"Code 5")</f>
        <v>0</v>
      </c>
      <c r="Q71" s="136">
        <f>COUNTIFS(T_SDLog[Sys],$A71,T_SDLog[SubSystem],$E71,T_SDLog[C_STATUS],"Under Review")</f>
        <v>0</v>
      </c>
      <c r="R71" s="55"/>
      <c r="S71" s="44"/>
    </row>
    <row r="72" spans="1:19" ht="20.25" hidden="1" thickTop="1" thickBot="1" x14ac:dyDescent="0.3">
      <c r="A72" s="95" t="s">
        <v>149</v>
      </c>
      <c r="D72" s="283"/>
      <c r="E72" t="s">
        <v>219</v>
      </c>
      <c r="F72" s="46">
        <f>COUNTIFS(T_SDLog[Sys],A72,T_SDLog[SubSystem],E72)</f>
        <v>0</v>
      </c>
      <c r="G72" s="46">
        <f>COUNTIFS(T_SDLog[Sys],A72,T_SDLog[SubSystem],E72,T_SDLog[S_DATE],"&lt;&gt;---")</f>
        <v>0</v>
      </c>
      <c r="H72" s="79" t="str">
        <f t="shared" si="17"/>
        <v/>
      </c>
      <c r="I72" s="44"/>
      <c r="J72" s="48">
        <f t="shared" si="18"/>
        <v>0</v>
      </c>
      <c r="K72" s="44"/>
      <c r="L72" s="49">
        <f>COUNTIFS(T_SDLog[Sys],$A72,T_SDLog[SubSystem],$E72,T_SDLog[C_STATUS],"Code 1")</f>
        <v>0</v>
      </c>
      <c r="M72" s="50">
        <f>COUNTIFS(T_SDLog[Sys],$A72,T_SDLog[SubSystem],$E72,T_SDLog[C_STATUS],"Code 2")</f>
        <v>0</v>
      </c>
      <c r="N72" s="50">
        <f>COUNTIFS(T_SDLog[Sys],$A72,T_SDLog[SubSystem],$E72,T_SDLog[C_STATUS],"Code 3")</f>
        <v>0</v>
      </c>
      <c r="O72" s="54">
        <f>COUNTIFS(T_SDLog[Sys],$A72,T_SDLog[SubSystem],$E72,T_SDLog[C_STATUS],"Code 4")</f>
        <v>0</v>
      </c>
      <c r="P72" s="54">
        <f>COUNTIFS(T_SDLog[Sys],$A72,T_SDLog[SubSystem],$E72,T_SDLog[C_STATUS],"Code 5")</f>
        <v>0</v>
      </c>
      <c r="Q72" s="136">
        <f>COUNTIFS(T_SDLog[Sys],$A72,T_SDLog[SubSystem],$E72,T_SDLog[C_STATUS],"Under Review")</f>
        <v>0</v>
      </c>
      <c r="R72" s="55"/>
      <c r="S72" s="44"/>
    </row>
    <row r="73" spans="1:19" ht="20.25" hidden="1" thickTop="1" thickBot="1" x14ac:dyDescent="0.3">
      <c r="A73" s="95" t="s">
        <v>149</v>
      </c>
      <c r="D73" s="283"/>
      <c r="E73" t="s">
        <v>218</v>
      </c>
      <c r="F73" s="46">
        <f>COUNTIFS(T_SDLog[Sys],A73,T_SDLog[SubSystem],E73)</f>
        <v>0</v>
      </c>
      <c r="G73" s="46">
        <f>COUNTIFS(T_SDLog[Sys],A73,T_SDLog[SubSystem],E73,T_SDLog[S_DATE],"&lt;&gt;---")</f>
        <v>0</v>
      </c>
      <c r="H73" s="79" t="str">
        <f t="shared" si="17"/>
        <v/>
      </c>
      <c r="I73" s="44"/>
      <c r="J73" s="48">
        <f t="shared" si="18"/>
        <v>0</v>
      </c>
      <c r="K73" s="44"/>
      <c r="L73" s="49">
        <f>COUNTIFS(T_SDLog[Sys],$A73,T_SDLog[SubSystem],$E73,T_SDLog[C_STATUS],"Code 1")</f>
        <v>0</v>
      </c>
      <c r="M73" s="50">
        <f>COUNTIFS(T_SDLog[Sys],$A73,T_SDLog[SubSystem],$E73,T_SDLog[C_STATUS],"Code 2")</f>
        <v>0</v>
      </c>
      <c r="N73" s="50">
        <f>COUNTIFS(T_SDLog[Sys],$A73,T_SDLog[SubSystem],$E73,T_SDLog[C_STATUS],"Code 3")</f>
        <v>0</v>
      </c>
      <c r="O73" s="54">
        <f>COUNTIFS(T_SDLog[Sys],$A73,T_SDLog[SubSystem],$E73,T_SDLog[C_STATUS],"Code 4")</f>
        <v>0</v>
      </c>
      <c r="P73" s="54">
        <f>COUNTIFS(T_SDLog[Sys],$A73,T_SDLog[SubSystem],$E73,T_SDLog[C_STATUS],"Code 5")</f>
        <v>0</v>
      </c>
      <c r="Q73" s="136">
        <f>COUNTIFS(T_SDLog[Sys],$A73,T_SDLog[SubSystem],$E73,T_SDLog[C_STATUS],"Under Review")</f>
        <v>0</v>
      </c>
      <c r="R73" s="55"/>
      <c r="S73" s="44"/>
    </row>
    <row r="74" spans="1:19" ht="20.25" hidden="1" thickTop="1" thickBot="1" x14ac:dyDescent="0.3">
      <c r="A74" s="95" t="s">
        <v>149</v>
      </c>
      <c r="D74" s="283"/>
      <c r="E74" t="s">
        <v>223</v>
      </c>
      <c r="F74" s="46">
        <f>COUNTIFS(T_SDLog[Sys],A74,T_SDLog[SubSystem],E74)</f>
        <v>0</v>
      </c>
      <c r="G74" s="46">
        <f>COUNTIFS(T_SDLog[Sys],A74,T_SDLog[SubSystem],E74,T_SDLog[S_DATE],"&lt;&gt;---")</f>
        <v>0</v>
      </c>
      <c r="H74" s="79" t="str">
        <f t="shared" si="17"/>
        <v/>
      </c>
      <c r="I74" s="44"/>
      <c r="J74" s="48">
        <f t="shared" si="18"/>
        <v>0</v>
      </c>
      <c r="K74" s="44"/>
      <c r="L74" s="49">
        <f>COUNTIFS(T_SDLog[Sys],$A74,T_SDLog[SubSystem],$E74,T_SDLog[C_STATUS],"Code 1")</f>
        <v>0</v>
      </c>
      <c r="M74" s="50">
        <f>COUNTIFS(T_SDLog[Sys],$A74,T_SDLog[SubSystem],$E74,T_SDLog[C_STATUS],"Code 2")</f>
        <v>0</v>
      </c>
      <c r="N74" s="50">
        <f>COUNTIFS(T_SDLog[Sys],$A74,T_SDLog[SubSystem],$E74,T_SDLog[C_STATUS],"Code 3")</f>
        <v>0</v>
      </c>
      <c r="O74" s="54">
        <f>COUNTIFS(T_SDLog[Sys],$A74,T_SDLog[SubSystem],$E74,T_SDLog[C_STATUS],"Code 4")</f>
        <v>0</v>
      </c>
      <c r="P74" s="54">
        <f>COUNTIFS(T_SDLog[Sys],$A74,T_SDLog[SubSystem],$E74,T_SDLog[C_STATUS],"Code 5")</f>
        <v>0</v>
      </c>
      <c r="Q74" s="136">
        <f>COUNTIFS(T_SDLog[Sys],$A74,T_SDLog[SubSystem],$E74,T_SDLog[C_STATUS],"Under Review")</f>
        <v>0</v>
      </c>
      <c r="R74" s="55"/>
      <c r="S74" s="44"/>
    </row>
    <row r="75" spans="1:19" ht="20.25" hidden="1" thickTop="1" thickBot="1" x14ac:dyDescent="0.3">
      <c r="A75" s="95" t="s">
        <v>149</v>
      </c>
      <c r="D75" s="283"/>
      <c r="E75" t="s">
        <v>216</v>
      </c>
      <c r="F75" s="46">
        <f>COUNTIFS(T_SDLog[Sys],A75,T_SDLog[SubSystem],E75)</f>
        <v>0</v>
      </c>
      <c r="G75" s="46">
        <f>COUNTIFS(T_SDLog[Sys],A75,T_SDLog[SubSystem],E75,T_SDLog[S_DATE],"&lt;&gt;---")</f>
        <v>0</v>
      </c>
      <c r="H75" s="79" t="str">
        <f t="shared" si="17"/>
        <v/>
      </c>
      <c r="I75" s="44"/>
      <c r="J75" s="48">
        <f t="shared" si="18"/>
        <v>0</v>
      </c>
      <c r="K75" s="44"/>
      <c r="L75" s="49">
        <f>COUNTIFS(T_SDLog[Sys],$A75,T_SDLog[SubSystem],$E75,T_SDLog[C_STATUS],"Code 1")</f>
        <v>0</v>
      </c>
      <c r="M75" s="50">
        <f>COUNTIFS(T_SDLog[Sys],$A75,T_SDLog[SubSystem],$E75,T_SDLog[C_STATUS],"Code 2")</f>
        <v>0</v>
      </c>
      <c r="N75" s="50">
        <f>COUNTIFS(T_SDLog[Sys],$A75,T_SDLog[SubSystem],$E75,T_SDLog[C_STATUS],"Code 3")</f>
        <v>0</v>
      </c>
      <c r="O75" s="54">
        <f>COUNTIFS(T_SDLog[Sys],$A75,T_SDLog[SubSystem],$E75,T_SDLog[C_STATUS],"Code 4")</f>
        <v>0</v>
      </c>
      <c r="P75" s="54">
        <f>COUNTIFS(T_SDLog[Sys],$A75,T_SDLog[SubSystem],$E75,T_SDLog[C_STATUS],"Code 5")</f>
        <v>0</v>
      </c>
      <c r="Q75" s="136">
        <f>COUNTIFS(T_SDLog[Sys],$A75,T_SDLog[SubSystem],$E75,T_SDLog[C_STATUS],"Under Review")</f>
        <v>0</v>
      </c>
      <c r="R75" s="55"/>
      <c r="S75" s="44"/>
    </row>
    <row r="76" spans="1:19" s="45" customFormat="1" ht="20.25" hidden="1" thickTop="1" thickBot="1" x14ac:dyDescent="0.3">
      <c r="A76" s="95" t="s">
        <v>149</v>
      </c>
      <c r="B76" s="23"/>
      <c r="C76" s="63"/>
      <c r="D76" s="283"/>
      <c r="E76" t="s">
        <v>217</v>
      </c>
      <c r="F76" s="46">
        <f>COUNTIFS(T_SDLog[Sys],A76,T_SDLog[SubSystem],E76)</f>
        <v>0</v>
      </c>
      <c r="G76" s="46">
        <f>COUNTIFS(T_SDLog[Sys],A76,T_SDLog[SubSystem],E76,T_SDLog[S_DATE],"&lt;&gt;---")</f>
        <v>0</v>
      </c>
      <c r="H76" s="79" t="str">
        <f t="shared" si="17"/>
        <v/>
      </c>
      <c r="I76" s="47"/>
      <c r="J76" s="48">
        <f t="shared" si="18"/>
        <v>0</v>
      </c>
      <c r="K76" s="44"/>
      <c r="L76" s="49">
        <f>COUNTIFS(T_SDLog[Sys],$A76,T_SDLog[SubSystem],$E76,T_SDLog[C_STATUS],"Code 1")</f>
        <v>0</v>
      </c>
      <c r="M76" s="50">
        <f>COUNTIFS(T_SDLog[Sys],$A76,T_SDLog[SubSystem],$E76,T_SDLog[C_STATUS],"Code 2")</f>
        <v>0</v>
      </c>
      <c r="N76" s="50">
        <f>COUNTIFS(T_SDLog[Sys],$A76,T_SDLog[SubSystem],$E76,T_SDLog[C_STATUS],"Code 3")</f>
        <v>0</v>
      </c>
      <c r="O76" s="54">
        <f>COUNTIFS(T_SDLog[Sys],$A76,T_SDLog[SubSystem],$E76,T_SDLog[C_STATUS],"Code 4")</f>
        <v>0</v>
      </c>
      <c r="P76" s="54">
        <f>COUNTIFS(T_SDLog[Sys],$A76,T_SDLog[SubSystem],$E76,T_SDLog[C_STATUS],"Code 5")</f>
        <v>0</v>
      </c>
      <c r="Q76" s="136">
        <f>COUNTIFS(T_SDLog[Sys],$A76,T_SDLog[SubSystem],$E76,T_SDLog[C_STATUS],"Under Review")</f>
        <v>0</v>
      </c>
      <c r="R76" s="51"/>
    </row>
    <row r="77" spans="1:19" s="45" customFormat="1" ht="20.25" hidden="1" thickTop="1" thickBot="1" x14ac:dyDescent="0.3">
      <c r="A77" s="95" t="s">
        <v>149</v>
      </c>
      <c r="B77" s="23"/>
      <c r="C77" s="63"/>
      <c r="D77" s="283"/>
      <c r="E77" t="s">
        <v>224</v>
      </c>
      <c r="F77" s="46">
        <f>COUNTIFS(T_SDLog[Sys],A77,T_SDLog[SubSystem],E77)</f>
        <v>0</v>
      </c>
      <c r="G77" s="46">
        <f>COUNTIFS(T_SDLog[Sys],A77,T_SDLog[SubSystem],E77,T_SDLog[S_DATE],"&lt;&gt;---")</f>
        <v>0</v>
      </c>
      <c r="H77" s="79" t="str">
        <f t="shared" si="17"/>
        <v/>
      </c>
      <c r="I77" s="47"/>
      <c r="J77" s="48">
        <f t="shared" si="18"/>
        <v>0</v>
      </c>
      <c r="K77" s="44"/>
      <c r="L77" s="49">
        <f>COUNTIFS(T_SDLog[Sys],$A77,T_SDLog[SubSystem],$E77,T_SDLog[C_STATUS],"Code 1")</f>
        <v>0</v>
      </c>
      <c r="M77" s="50">
        <f>COUNTIFS(T_SDLog[Sys],$A77,T_SDLog[SubSystem],$E77,T_SDLog[C_STATUS],"Code 2")</f>
        <v>0</v>
      </c>
      <c r="N77" s="50">
        <f>COUNTIFS(T_SDLog[Sys],$A77,T_SDLog[SubSystem],$E77,T_SDLog[C_STATUS],"Code 3")</f>
        <v>0</v>
      </c>
      <c r="O77" s="54">
        <f>COUNTIFS(T_SDLog[Sys],$A77,T_SDLog[SubSystem],$E77,T_SDLog[C_STATUS],"Code 4")</f>
        <v>0</v>
      </c>
      <c r="P77" s="54">
        <f>COUNTIFS(T_SDLog[Sys],$A77,T_SDLog[SubSystem],$E77,T_SDLog[C_STATUS],"Code 5")</f>
        <v>0</v>
      </c>
      <c r="Q77" s="136">
        <f>COUNTIFS(T_SDLog[Sys],$A77,T_SDLog[SubSystem],$E77,T_SDLog[C_STATUS],"Under Review")</f>
        <v>0</v>
      </c>
      <c r="R77" s="51"/>
    </row>
    <row r="78" spans="1:19" s="45" customFormat="1" ht="20.25" hidden="1" thickTop="1" thickBot="1" x14ac:dyDescent="0.3">
      <c r="A78" s="95" t="s">
        <v>149</v>
      </c>
      <c r="B78" s="23"/>
      <c r="C78" s="63"/>
      <c r="D78" s="283"/>
      <c r="E78" t="s">
        <v>228</v>
      </c>
      <c r="F78" s="46">
        <f>COUNTIFS(T_SDLog[Sys],A78,T_SDLog[SubSystem],E78)</f>
        <v>0</v>
      </c>
      <c r="G78" s="46">
        <f>COUNTIFS(T_SDLog[Sys],A78,T_SDLog[SubSystem],E78,T_SDLog[S_DATE],"&lt;&gt;---")</f>
        <v>0</v>
      </c>
      <c r="H78" s="79" t="str">
        <f>IFERROR(G78/F78,"")</f>
        <v/>
      </c>
      <c r="I78" s="47"/>
      <c r="J78" s="48">
        <f t="shared" si="18"/>
        <v>0</v>
      </c>
      <c r="K78" s="44"/>
      <c r="L78" s="49">
        <f>COUNTIFS(T_SDLog[Sys],$A78,T_SDLog[SubSystem],$E78,T_SDLog[C_STATUS],"Code 1")</f>
        <v>0</v>
      </c>
      <c r="M78" s="50">
        <f>COUNTIFS(T_SDLog[Sys],$A78,T_SDLog[SubSystem],$E78,T_SDLog[C_STATUS],"Code 2")</f>
        <v>0</v>
      </c>
      <c r="N78" s="50">
        <f>COUNTIFS(T_SDLog[Sys],$A78,T_SDLog[SubSystem],$E78,T_SDLog[C_STATUS],"Code 3")</f>
        <v>0</v>
      </c>
      <c r="O78" s="54">
        <f>COUNTIFS(T_SDLog[Sys],$A78,T_SDLog[SubSystem],$E78,T_SDLog[C_STATUS],"Code 4")</f>
        <v>0</v>
      </c>
      <c r="P78" s="54">
        <f>COUNTIFS(T_SDLog[Sys],$A78,T_SDLog[SubSystem],$E78,T_SDLog[C_STATUS],"Code 5")</f>
        <v>0</v>
      </c>
      <c r="Q78" s="136">
        <f>COUNTIFS(T_SDLog[Sys],$A78,T_SDLog[SubSystem],$E78,T_SDLog[C_STATUS],"Under Review")</f>
        <v>0</v>
      </c>
      <c r="R78" s="51"/>
    </row>
    <row r="79" spans="1:19" s="45" customFormat="1" ht="20.25" hidden="1" thickTop="1" thickBot="1" x14ac:dyDescent="0.3">
      <c r="A79" s="95" t="s">
        <v>149</v>
      </c>
      <c r="B79" s="23"/>
      <c r="C79" s="63"/>
      <c r="D79" s="283"/>
      <c r="E79" t="s">
        <v>230</v>
      </c>
      <c r="F79" s="46">
        <f>COUNTIFS(T_SDLog[Sys],A79,T_SDLog[SubSystem],E79)</f>
        <v>0</v>
      </c>
      <c r="G79" s="46">
        <f>COUNTIFS(T_SDLog[Sys],A79,T_SDLog[SubSystem],E79,T_SDLog[S_DATE],"&lt;&gt;---")</f>
        <v>0</v>
      </c>
      <c r="H79" s="79" t="str">
        <f>IFERROR(G79/F79,"")</f>
        <v/>
      </c>
      <c r="I79" s="47"/>
      <c r="J79" s="48">
        <f>F79-G79</f>
        <v>0</v>
      </c>
      <c r="K79" s="44"/>
      <c r="L79" s="49">
        <f>COUNTIFS(T_SDLog[Sys],$A79,T_SDLog[SubSystem],$E79,T_SDLog[C_STATUS],"Code 1")</f>
        <v>0</v>
      </c>
      <c r="M79" s="50">
        <f>COUNTIFS(T_SDLog[Sys],$A79,T_SDLog[SubSystem],$E79,T_SDLog[C_STATUS],"Code 2")</f>
        <v>0</v>
      </c>
      <c r="N79" s="50">
        <f>COUNTIFS(T_SDLog[Sys],$A79,T_SDLog[SubSystem],$E79,T_SDLog[C_STATUS],"Code 3")</f>
        <v>0</v>
      </c>
      <c r="O79" s="54">
        <f>COUNTIFS(T_SDLog[Sys],$A79,T_SDLog[SubSystem],$E79,T_SDLog[C_STATUS],"Code 4")</f>
        <v>0</v>
      </c>
      <c r="P79" s="54">
        <f>COUNTIFS(T_SDLog[Sys],$A79,T_SDLog[SubSystem],$E79,T_SDLog[C_STATUS],"Code 5")</f>
        <v>0</v>
      </c>
      <c r="Q79" s="136">
        <f>COUNTIFS(T_SDLog[Sys],$A79,T_SDLog[SubSystem],$E79,T_SDLog[C_STATUS],"Under Review")</f>
        <v>0</v>
      </c>
      <c r="R79" s="51"/>
    </row>
    <row r="80" spans="1:19" ht="11.25" hidden="1" customHeight="1" thickTop="1" thickBot="1" x14ac:dyDescent="0.3"/>
    <row r="81" spans="1:19" ht="20.25" hidden="1" thickTop="1" thickBot="1" x14ac:dyDescent="0.3">
      <c r="D81" s="38">
        <f>SUM(F82:F83)</f>
        <v>0</v>
      </c>
      <c r="E81" s="39"/>
      <c r="F81" s="40"/>
      <c r="G81" s="112">
        <f>SUM(G82:G83)</f>
        <v>0</v>
      </c>
      <c r="H81" s="110"/>
      <c r="I81" s="110">
        <f>SUM(I82)</f>
        <v>0</v>
      </c>
      <c r="J81" s="113">
        <f>SUM(J82:J83)</f>
        <v>0</v>
      </c>
      <c r="K81" s="113">
        <f>SUM(K82)</f>
        <v>0</v>
      </c>
      <c r="L81" s="113">
        <f t="shared" ref="L81:Q81" si="19">SUM(L82:L83)</f>
        <v>0</v>
      </c>
      <c r="M81" s="113">
        <f t="shared" si="19"/>
        <v>0</v>
      </c>
      <c r="N81" s="113">
        <f t="shared" si="19"/>
        <v>0</v>
      </c>
      <c r="O81" s="113">
        <f t="shared" si="19"/>
        <v>0</v>
      </c>
      <c r="P81" s="113">
        <f t="shared" si="19"/>
        <v>0</v>
      </c>
      <c r="Q81" s="113">
        <f t="shared" si="19"/>
        <v>0</v>
      </c>
      <c r="R81" s="110">
        <f>SUM(R82)</f>
        <v>0</v>
      </c>
      <c r="S81" s="109"/>
    </row>
    <row r="82" spans="1:19" ht="23.25" hidden="1" customHeight="1" thickTop="1" thickBot="1" x14ac:dyDescent="0.3">
      <c r="A82" s="95" t="s">
        <v>208</v>
      </c>
      <c r="D82" s="282" t="s">
        <v>209</v>
      </c>
      <c r="E82" s="26" t="s">
        <v>225</v>
      </c>
      <c r="F82" s="46">
        <f>COUNTIFS(T_SDLog[Sys],A82,T_SDLog[SubSystem],E82)</f>
        <v>0</v>
      </c>
      <c r="G82" s="46">
        <f>COUNTIFS(T_SDLog[Sys],A82,T_SDLog[SubSystem],E82,T_SDLog[S_DATE],"&lt;&gt;---")</f>
        <v>0</v>
      </c>
      <c r="H82" s="79" t="str">
        <f>IFERROR(G82/F82,"")</f>
        <v/>
      </c>
      <c r="I82" s="47"/>
      <c r="J82" s="48">
        <f>F82-G82</f>
        <v>0</v>
      </c>
      <c r="K82" s="47"/>
      <c r="L82" s="49">
        <f>COUNTIFS(T_SDLog[Sys],$A82,T_SDLog[SubSystem],$E82,T_SDLog[C_STATUS],"Code 1")</f>
        <v>0</v>
      </c>
      <c r="M82" s="50">
        <f>COUNTIFS(T_SDLog[Sys],$A82,T_SDLog[SubSystem],$E82,T_SDLog[C_STATUS],"Code 2")</f>
        <v>0</v>
      </c>
      <c r="N82" s="123">
        <f>COUNTIFS(T_SDLog[Sys],$A82,T_SDLog[SubSystem],$E82,T_SDLog[C_STATUS],"Code 3")</f>
        <v>0</v>
      </c>
      <c r="O82" s="129">
        <f>COUNTIFS(T_SDLog[Sys],$A82,T_SDLog[SubSystem],$E82,T_SDLog[C_STATUS],"Code 4")</f>
        <v>0</v>
      </c>
      <c r="P82" s="134"/>
      <c r="Q82" s="52">
        <f>COUNTIFS(T_SDLog[Sys],$A82,T_SDLog[SubSystem],$E82,T_SDLog[C_STATUS],"Under Review")</f>
        <v>0</v>
      </c>
    </row>
    <row r="83" spans="1:19" ht="21.75" hidden="1" customHeight="1" thickTop="1" thickBot="1" x14ac:dyDescent="0.3">
      <c r="A83" s="95" t="s">
        <v>208</v>
      </c>
      <c r="D83" s="283"/>
      <c r="E83" s="26" t="s">
        <v>146</v>
      </c>
      <c r="F83" s="46">
        <f>COUNTIFS(T_SDLog[Sys],A83,T_SDLog[SubSystem],E83)</f>
        <v>0</v>
      </c>
      <c r="G83" s="46">
        <f>COUNTIFS(T_SDLog[Sys],A83,T_SDLog[SubSystem],E83,T_SDLog[S_DATE],"&lt;&gt;---")</f>
        <v>0</v>
      </c>
      <c r="H83" s="79" t="str">
        <f>IFERROR(G83/F83,"")</f>
        <v/>
      </c>
      <c r="I83" s="47"/>
      <c r="J83" s="48">
        <f>F83-G83</f>
        <v>0</v>
      </c>
      <c r="K83" s="47"/>
      <c r="L83" s="49">
        <f>COUNTIFS(T_SDLog[Sys],$A83,T_SDLog[SubSystem],$E83,T_SDLog[C_STATUS],"Code 1")</f>
        <v>0</v>
      </c>
      <c r="M83" s="50">
        <f>COUNTIFS(T_SDLog[Sys],$A83,T_SDLog[SubSystem],$E83,T_SDLog[C_STATUS],"Code 2")</f>
        <v>0</v>
      </c>
      <c r="N83" s="123">
        <f>COUNTIFS(T_SDLog[Sys],$A83,T_SDLog[SubSystem],$E83,T_SDLog[C_STATUS],"Code 3")</f>
        <v>0</v>
      </c>
      <c r="O83" s="129">
        <f>COUNTIFS(T_SDLog[Sys],$A83,T_SDLog[SubSystem],$E83,T_SDLog[C_STATUS],"Code 4")</f>
        <v>0</v>
      </c>
      <c r="P83" s="134"/>
      <c r="Q83" s="52">
        <f>COUNTIFS(T_SDLog[Sys],$A83,T_SDLog[SubSystem],$E83,T_SDLog[C_STATUS],"Under Review")</f>
        <v>0</v>
      </c>
    </row>
    <row r="84" spans="1:19" ht="15.75" hidden="1" thickTop="1" x14ac:dyDescent="0.25"/>
    <row r="85" spans="1:19" ht="15.75" thickTop="1" x14ac:dyDescent="0.25"/>
  </sheetData>
  <mergeCells count="8">
    <mergeCell ref="G3:H3"/>
    <mergeCell ref="D82:D83"/>
    <mergeCell ref="D45:D54"/>
    <mergeCell ref="D70:D79"/>
    <mergeCell ref="D60:D61"/>
    <mergeCell ref="D7:D22"/>
    <mergeCell ref="D26:D29"/>
    <mergeCell ref="D33:D36"/>
  </mergeCells>
  <phoneticPr fontId="4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ADCD-4127-41C0-8AE5-3711C1C207E5}">
  <dimension ref="I11:K29"/>
  <sheetViews>
    <sheetView workbookViewId="0">
      <selection activeCell="K11" sqref="K11:K29"/>
    </sheetView>
  </sheetViews>
  <sheetFormatPr defaultRowHeight="15" x14ac:dyDescent="0.25"/>
  <cols>
    <col min="9" max="9" width="39.7109375" bestFit="1" customWidth="1"/>
  </cols>
  <sheetData>
    <row r="11" spans="9:11" x14ac:dyDescent="0.25">
      <c r="I11" t="s">
        <v>651</v>
      </c>
      <c r="K11" s="235" t="s">
        <v>172</v>
      </c>
    </row>
    <row r="12" spans="9:11" x14ac:dyDescent="0.25">
      <c r="I12" t="s">
        <v>652</v>
      </c>
      <c r="K12" s="236" t="s">
        <v>663</v>
      </c>
    </row>
    <row r="13" spans="9:11" x14ac:dyDescent="0.25">
      <c r="I13" t="s">
        <v>653</v>
      </c>
      <c r="K13" s="236" t="s">
        <v>664</v>
      </c>
    </row>
    <row r="14" spans="9:11" x14ac:dyDescent="0.25">
      <c r="I14" t="s">
        <v>654</v>
      </c>
      <c r="K14" s="236" t="s">
        <v>659</v>
      </c>
    </row>
    <row r="15" spans="9:11" x14ac:dyDescent="0.25">
      <c r="I15" t="s">
        <v>655</v>
      </c>
      <c r="K15" s="236" t="s">
        <v>660</v>
      </c>
    </row>
    <row r="16" spans="9:11" x14ac:dyDescent="0.25">
      <c r="I16" t="s">
        <v>656</v>
      </c>
      <c r="K16" s="236" t="s">
        <v>661</v>
      </c>
    </row>
    <row r="17" spans="11:11" x14ac:dyDescent="0.25">
      <c r="K17" s="236" t="s">
        <v>662</v>
      </c>
    </row>
    <row r="18" spans="11:11" x14ac:dyDescent="0.25">
      <c r="K18" s="236" t="s">
        <v>665</v>
      </c>
    </row>
    <row r="19" spans="11:11" x14ac:dyDescent="0.25">
      <c r="K19" s="236" t="s">
        <v>666</v>
      </c>
    </row>
    <row r="20" spans="11:11" x14ac:dyDescent="0.25">
      <c r="K20" s="236" t="s">
        <v>667</v>
      </c>
    </row>
    <row r="21" spans="11:11" x14ac:dyDescent="0.25">
      <c r="K21" s="236" t="s">
        <v>668</v>
      </c>
    </row>
    <row r="22" spans="11:11" x14ac:dyDescent="0.25">
      <c r="K22" s="236" t="s">
        <v>669</v>
      </c>
    </row>
    <row r="23" spans="11:11" x14ac:dyDescent="0.25">
      <c r="K23" s="236" t="s">
        <v>670</v>
      </c>
    </row>
    <row r="24" spans="11:11" x14ac:dyDescent="0.25">
      <c r="K24" s="236" t="s">
        <v>671</v>
      </c>
    </row>
    <row r="25" spans="11:11" x14ac:dyDescent="0.25">
      <c r="K25" s="236" t="s">
        <v>672</v>
      </c>
    </row>
    <row r="26" spans="11:11" x14ac:dyDescent="0.25">
      <c r="K26" s="236" t="s">
        <v>673</v>
      </c>
    </row>
    <row r="27" spans="11:11" x14ac:dyDescent="0.25">
      <c r="K27" s="236" t="s">
        <v>674</v>
      </c>
    </row>
    <row r="28" spans="11:11" x14ac:dyDescent="0.25">
      <c r="K28" s="236" t="s">
        <v>675</v>
      </c>
    </row>
    <row r="29" spans="11:11" x14ac:dyDescent="0.25">
      <c r="K29" s="236" t="s">
        <v>676</v>
      </c>
    </row>
  </sheetData>
  <sortState xmlns:xlrd2="http://schemas.microsoft.com/office/spreadsheetml/2017/richdata2" ref="I11:I41">
    <sortCondition ref="I1:I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7:BJ15"/>
  <sheetViews>
    <sheetView showGridLines="0" workbookViewId="0">
      <selection activeCell="AV35" sqref="AV35"/>
    </sheetView>
  </sheetViews>
  <sheetFormatPr defaultColWidth="9.140625" defaultRowHeight="11.25" x14ac:dyDescent="0.25"/>
  <cols>
    <col min="1" max="1" width="13.85546875" style="1" customWidth="1"/>
    <col min="2" max="2" width="2.7109375" style="1" bestFit="1" customWidth="1"/>
    <col min="3" max="62" width="3.85546875" style="1" customWidth="1"/>
    <col min="63" max="16384" width="9.140625" style="1"/>
  </cols>
  <sheetData>
    <row r="7" spans="1:62" ht="27" x14ac:dyDescent="0.25">
      <c r="A7" s="2" t="s">
        <v>34</v>
      </c>
      <c r="C7" s="3" t="str">
        <f t="shared" ref="C7:AX7" si="0">"&lt;"&amp;D9</f>
        <v>&lt;42566</v>
      </c>
      <c r="D7" s="3" t="str">
        <f t="shared" si="0"/>
        <v>&lt;42573</v>
      </c>
      <c r="E7" s="3" t="str">
        <f t="shared" si="0"/>
        <v>&lt;42580</v>
      </c>
      <c r="F7" s="3" t="str">
        <f t="shared" si="0"/>
        <v>&lt;42587</v>
      </c>
      <c r="G7" s="3" t="str">
        <f t="shared" si="0"/>
        <v>&lt;42594</v>
      </c>
      <c r="H7" s="3" t="str">
        <f t="shared" si="0"/>
        <v>&lt;42601</v>
      </c>
      <c r="I7" s="3" t="str">
        <f t="shared" si="0"/>
        <v>&lt;42608</v>
      </c>
      <c r="J7" s="3" t="str">
        <f t="shared" si="0"/>
        <v>&lt;42615</v>
      </c>
      <c r="K7" s="3" t="str">
        <f t="shared" si="0"/>
        <v>&lt;42622</v>
      </c>
      <c r="L7" s="3" t="str">
        <f t="shared" si="0"/>
        <v>&lt;42629</v>
      </c>
      <c r="M7" s="3" t="str">
        <f t="shared" si="0"/>
        <v>&lt;42636</v>
      </c>
      <c r="N7" s="3" t="str">
        <f t="shared" si="0"/>
        <v>&lt;42643</v>
      </c>
      <c r="O7" s="3" t="str">
        <f t="shared" si="0"/>
        <v>&lt;42650</v>
      </c>
      <c r="P7" s="3" t="str">
        <f t="shared" si="0"/>
        <v>&lt;42657</v>
      </c>
      <c r="Q7" s="3" t="str">
        <f t="shared" si="0"/>
        <v>&lt;42664</v>
      </c>
      <c r="R7" s="3" t="str">
        <f t="shared" si="0"/>
        <v>&lt;42671</v>
      </c>
      <c r="S7" s="3" t="str">
        <f t="shared" si="0"/>
        <v>&lt;42678</v>
      </c>
      <c r="T7" s="3" t="str">
        <f t="shared" si="0"/>
        <v>&lt;42685</v>
      </c>
      <c r="U7" s="3" t="str">
        <f t="shared" si="0"/>
        <v>&lt;42692</v>
      </c>
      <c r="V7" s="3" t="str">
        <f t="shared" si="0"/>
        <v>&lt;42699</v>
      </c>
      <c r="W7" s="3" t="str">
        <f t="shared" si="0"/>
        <v>&lt;42706</v>
      </c>
      <c r="X7" s="3" t="str">
        <f t="shared" si="0"/>
        <v>&lt;42713</v>
      </c>
      <c r="Y7" s="3" t="str">
        <f t="shared" si="0"/>
        <v>&lt;42720</v>
      </c>
      <c r="Z7" s="3" t="str">
        <f t="shared" si="0"/>
        <v>&lt;42727</v>
      </c>
      <c r="AA7" s="3" t="str">
        <f t="shared" si="0"/>
        <v>&lt;42734</v>
      </c>
      <c r="AB7" s="3" t="str">
        <f t="shared" si="0"/>
        <v>&lt;42741</v>
      </c>
      <c r="AC7" s="3" t="str">
        <f t="shared" si="0"/>
        <v>&lt;42748</v>
      </c>
      <c r="AD7" s="3" t="str">
        <f t="shared" si="0"/>
        <v>&lt;42755</v>
      </c>
      <c r="AE7" s="3" t="str">
        <f t="shared" si="0"/>
        <v>&lt;42762</v>
      </c>
      <c r="AF7" s="3" t="str">
        <f t="shared" si="0"/>
        <v>&lt;42769</v>
      </c>
      <c r="AG7" s="3" t="str">
        <f t="shared" si="0"/>
        <v>&lt;42776</v>
      </c>
      <c r="AH7" s="3" t="str">
        <f t="shared" si="0"/>
        <v>&lt;42783</v>
      </c>
      <c r="AI7" s="3" t="str">
        <f t="shared" si="0"/>
        <v>&lt;42790</v>
      </c>
      <c r="AJ7" s="3" t="str">
        <f t="shared" si="0"/>
        <v>&lt;42797</v>
      </c>
      <c r="AK7" s="3" t="str">
        <f t="shared" si="0"/>
        <v>&lt;42804</v>
      </c>
      <c r="AL7" s="3" t="str">
        <f t="shared" si="0"/>
        <v>&lt;42811</v>
      </c>
      <c r="AM7" s="3" t="str">
        <f t="shared" si="0"/>
        <v>&lt;42818</v>
      </c>
      <c r="AN7" s="3" t="str">
        <f t="shared" si="0"/>
        <v>&lt;42825</v>
      </c>
      <c r="AO7" s="3" t="str">
        <f t="shared" si="0"/>
        <v>&lt;42832</v>
      </c>
      <c r="AP7" s="3" t="str">
        <f t="shared" si="0"/>
        <v>&lt;42839</v>
      </c>
      <c r="AQ7" s="3" t="str">
        <f t="shared" si="0"/>
        <v>&lt;42846</v>
      </c>
      <c r="AR7" s="3" t="str">
        <f t="shared" si="0"/>
        <v>&lt;42853</v>
      </c>
      <c r="AS7" s="3" t="str">
        <f t="shared" si="0"/>
        <v>&lt;42860</v>
      </c>
      <c r="AT7" s="3" t="str">
        <f t="shared" si="0"/>
        <v>&lt;42867</v>
      </c>
      <c r="AU7" s="3" t="str">
        <f t="shared" si="0"/>
        <v>&lt;42874</v>
      </c>
      <c r="AV7" s="3" t="str">
        <f t="shared" si="0"/>
        <v>&lt;42881</v>
      </c>
      <c r="AW7" s="3" t="str">
        <f t="shared" si="0"/>
        <v>&lt;42888</v>
      </c>
      <c r="AX7" s="3" t="str">
        <f t="shared" si="0"/>
        <v>&lt;42895</v>
      </c>
      <c r="AY7" s="4" t="str">
        <f>"&lt;"&amp;BJ9</f>
        <v>&lt;42972</v>
      </c>
      <c r="AZ7" s="3" t="str">
        <f t="shared" ref="AZ7:BI7" si="1">"&lt;"&amp;BK9</f>
        <v>&lt;</v>
      </c>
      <c r="BA7" s="3" t="str">
        <f t="shared" si="1"/>
        <v>&lt;</v>
      </c>
      <c r="BB7" s="3" t="str">
        <f t="shared" si="1"/>
        <v>&lt;</v>
      </c>
      <c r="BC7" s="3" t="str">
        <f t="shared" si="1"/>
        <v>&lt;</v>
      </c>
      <c r="BD7" s="3" t="str">
        <f t="shared" si="1"/>
        <v>&lt;</v>
      </c>
      <c r="BE7" s="3" t="str">
        <f t="shared" si="1"/>
        <v>&lt;</v>
      </c>
      <c r="BF7" s="3" t="str">
        <f t="shared" si="1"/>
        <v>&lt;</v>
      </c>
      <c r="BG7" s="3" t="str">
        <f t="shared" si="1"/>
        <v>&lt;</v>
      </c>
      <c r="BH7" s="3" t="str">
        <f t="shared" si="1"/>
        <v>&lt;</v>
      </c>
      <c r="BI7" s="3" t="str">
        <f t="shared" si="1"/>
        <v>&lt;</v>
      </c>
      <c r="BJ7" s="5"/>
    </row>
    <row r="8" spans="1:62" ht="30" x14ac:dyDescent="0.25">
      <c r="C8" s="6" t="str">
        <f t="shared" ref="C8:BI8" si="2">"&gt;="&amp;C9</f>
        <v>&gt;=42559</v>
      </c>
      <c r="D8" s="6" t="str">
        <f t="shared" si="2"/>
        <v>&gt;=42566</v>
      </c>
      <c r="E8" s="6" t="str">
        <f t="shared" si="2"/>
        <v>&gt;=42573</v>
      </c>
      <c r="F8" s="6" t="str">
        <f t="shared" si="2"/>
        <v>&gt;=42580</v>
      </c>
      <c r="G8" s="6" t="str">
        <f t="shared" si="2"/>
        <v>&gt;=42587</v>
      </c>
      <c r="H8" s="6" t="str">
        <f t="shared" si="2"/>
        <v>&gt;=42594</v>
      </c>
      <c r="I8" s="6" t="str">
        <f t="shared" si="2"/>
        <v>&gt;=42601</v>
      </c>
      <c r="J8" s="6" t="str">
        <f t="shared" si="2"/>
        <v>&gt;=42608</v>
      </c>
      <c r="K8" s="6" t="str">
        <f t="shared" si="2"/>
        <v>&gt;=42615</v>
      </c>
      <c r="L8" s="6" t="str">
        <f t="shared" si="2"/>
        <v>&gt;=42622</v>
      </c>
      <c r="M8" s="6" t="str">
        <f t="shared" si="2"/>
        <v>&gt;=42629</v>
      </c>
      <c r="N8" s="6" t="str">
        <f t="shared" si="2"/>
        <v>&gt;=42636</v>
      </c>
      <c r="O8" s="6" t="str">
        <f t="shared" si="2"/>
        <v>&gt;=42643</v>
      </c>
      <c r="P8" s="6" t="str">
        <f t="shared" si="2"/>
        <v>&gt;=42650</v>
      </c>
      <c r="Q8" s="6" t="str">
        <f t="shared" si="2"/>
        <v>&gt;=42657</v>
      </c>
      <c r="R8" s="6" t="str">
        <f t="shared" si="2"/>
        <v>&gt;=42664</v>
      </c>
      <c r="S8" s="6" t="str">
        <f t="shared" si="2"/>
        <v>&gt;=42671</v>
      </c>
      <c r="T8" s="6" t="str">
        <f t="shared" si="2"/>
        <v>&gt;=42678</v>
      </c>
      <c r="U8" s="6" t="str">
        <f t="shared" si="2"/>
        <v>&gt;=42685</v>
      </c>
      <c r="V8" s="6" t="str">
        <f t="shared" si="2"/>
        <v>&gt;=42692</v>
      </c>
      <c r="W8" s="6" t="str">
        <f t="shared" si="2"/>
        <v>&gt;=42699</v>
      </c>
      <c r="X8" s="6" t="str">
        <f t="shared" si="2"/>
        <v>&gt;=42706</v>
      </c>
      <c r="Y8" s="6" t="str">
        <f t="shared" si="2"/>
        <v>&gt;=42713</v>
      </c>
      <c r="Z8" s="6" t="str">
        <f t="shared" si="2"/>
        <v>&gt;=42720</v>
      </c>
      <c r="AA8" s="6" t="str">
        <f t="shared" si="2"/>
        <v>&gt;=42727</v>
      </c>
      <c r="AB8" s="6" t="str">
        <f t="shared" si="2"/>
        <v>&gt;=42734</v>
      </c>
      <c r="AC8" s="6" t="str">
        <f t="shared" si="2"/>
        <v>&gt;=42741</v>
      </c>
      <c r="AD8" s="6" t="str">
        <f t="shared" si="2"/>
        <v>&gt;=42748</v>
      </c>
      <c r="AE8" s="6" t="str">
        <f t="shared" si="2"/>
        <v>&gt;=42755</v>
      </c>
      <c r="AF8" s="6" t="str">
        <f t="shared" si="2"/>
        <v>&gt;=42762</v>
      </c>
      <c r="AG8" s="6" t="str">
        <f t="shared" si="2"/>
        <v>&gt;=42769</v>
      </c>
      <c r="AH8" s="6" t="str">
        <f t="shared" si="2"/>
        <v>&gt;=42776</v>
      </c>
      <c r="AI8" s="6" t="str">
        <f t="shared" si="2"/>
        <v>&gt;=42783</v>
      </c>
      <c r="AJ8" s="6" t="str">
        <f t="shared" si="2"/>
        <v>&gt;=42790</v>
      </c>
      <c r="AK8" s="6" t="str">
        <f t="shared" si="2"/>
        <v>&gt;=42797</v>
      </c>
      <c r="AL8" s="6" t="str">
        <f t="shared" si="2"/>
        <v>&gt;=42804</v>
      </c>
      <c r="AM8" s="6" t="str">
        <f t="shared" si="2"/>
        <v>&gt;=42811</v>
      </c>
      <c r="AN8" s="6" t="str">
        <f t="shared" si="2"/>
        <v>&gt;=42818</v>
      </c>
      <c r="AO8" s="6" t="str">
        <f t="shared" si="2"/>
        <v>&gt;=42825</v>
      </c>
      <c r="AP8" s="6" t="str">
        <f t="shared" si="2"/>
        <v>&gt;=42832</v>
      </c>
      <c r="AQ8" s="6" t="str">
        <f t="shared" si="2"/>
        <v>&gt;=42839</v>
      </c>
      <c r="AR8" s="6" t="str">
        <f>"&gt;="&amp;AR9</f>
        <v>&gt;=42846</v>
      </c>
      <c r="AS8" s="6" t="str">
        <f t="shared" si="2"/>
        <v>&gt;=42853</v>
      </c>
      <c r="AT8" s="6" t="str">
        <f t="shared" si="2"/>
        <v>&gt;=42860</v>
      </c>
      <c r="AU8" s="6" t="str">
        <f t="shared" si="2"/>
        <v>&gt;=42867</v>
      </c>
      <c r="AV8" s="6" t="str">
        <f t="shared" si="2"/>
        <v>&gt;=42874</v>
      </c>
      <c r="AW8" s="6" t="str">
        <f t="shared" si="2"/>
        <v>&gt;=42881</v>
      </c>
      <c r="AX8" s="6" t="str">
        <f t="shared" si="2"/>
        <v>&gt;=42888</v>
      </c>
      <c r="AY8" s="7" t="str">
        <f t="shared" si="2"/>
        <v>&gt;=42895</v>
      </c>
      <c r="AZ8" s="6" t="str">
        <f t="shared" si="2"/>
        <v>&gt;=42902</v>
      </c>
      <c r="BA8" s="6" t="str">
        <f t="shared" si="2"/>
        <v>&gt;=42909</v>
      </c>
      <c r="BB8" s="6" t="str">
        <f t="shared" si="2"/>
        <v>&gt;=42916</v>
      </c>
      <c r="BC8" s="6" t="str">
        <f t="shared" si="2"/>
        <v>&gt;=42923</v>
      </c>
      <c r="BD8" s="6" t="str">
        <f t="shared" si="2"/>
        <v>&gt;=42930</v>
      </c>
      <c r="BE8" s="6" t="str">
        <f t="shared" si="2"/>
        <v>&gt;=42937</v>
      </c>
      <c r="BF8" s="6" t="str">
        <f t="shared" si="2"/>
        <v>&gt;=42944</v>
      </c>
      <c r="BG8" s="6" t="str">
        <f t="shared" si="2"/>
        <v>&gt;=42951</v>
      </c>
      <c r="BH8" s="6" t="str">
        <f t="shared" si="2"/>
        <v>&gt;=42958</v>
      </c>
      <c r="BI8" s="6" t="str">
        <f t="shared" si="2"/>
        <v>&gt;=42965</v>
      </c>
      <c r="BJ8" s="8"/>
    </row>
    <row r="9" spans="1:62" x14ac:dyDescent="0.25">
      <c r="C9" s="10">
        <f>B11+7</f>
        <v>42559</v>
      </c>
      <c r="D9" s="10">
        <f t="shared" ref="D9:BJ9" si="3">C9+7</f>
        <v>42566</v>
      </c>
      <c r="E9" s="10">
        <f t="shared" si="3"/>
        <v>42573</v>
      </c>
      <c r="F9" s="10">
        <f t="shared" si="3"/>
        <v>42580</v>
      </c>
      <c r="G9" s="10">
        <f t="shared" si="3"/>
        <v>42587</v>
      </c>
      <c r="H9" s="10">
        <f t="shared" si="3"/>
        <v>42594</v>
      </c>
      <c r="I9" s="10">
        <f t="shared" si="3"/>
        <v>42601</v>
      </c>
      <c r="J9" s="10">
        <f t="shared" si="3"/>
        <v>42608</v>
      </c>
      <c r="K9" s="10">
        <f t="shared" si="3"/>
        <v>42615</v>
      </c>
      <c r="L9" s="10">
        <f t="shared" si="3"/>
        <v>42622</v>
      </c>
      <c r="M9" s="10">
        <f t="shared" si="3"/>
        <v>42629</v>
      </c>
      <c r="N9" s="10">
        <f t="shared" si="3"/>
        <v>42636</v>
      </c>
      <c r="O9" s="10">
        <f t="shared" si="3"/>
        <v>42643</v>
      </c>
      <c r="P9" s="10">
        <f t="shared" si="3"/>
        <v>42650</v>
      </c>
      <c r="Q9" s="10">
        <f t="shared" si="3"/>
        <v>42657</v>
      </c>
      <c r="R9" s="10">
        <f t="shared" si="3"/>
        <v>42664</v>
      </c>
      <c r="S9" s="10">
        <f t="shared" si="3"/>
        <v>42671</v>
      </c>
      <c r="T9" s="10">
        <f t="shared" si="3"/>
        <v>42678</v>
      </c>
      <c r="U9" s="10">
        <f t="shared" si="3"/>
        <v>42685</v>
      </c>
      <c r="V9" s="10">
        <f t="shared" si="3"/>
        <v>42692</v>
      </c>
      <c r="W9" s="10">
        <f t="shared" si="3"/>
        <v>42699</v>
      </c>
      <c r="X9" s="10">
        <f t="shared" si="3"/>
        <v>42706</v>
      </c>
      <c r="Y9" s="10">
        <f t="shared" si="3"/>
        <v>42713</v>
      </c>
      <c r="Z9" s="10">
        <f t="shared" si="3"/>
        <v>42720</v>
      </c>
      <c r="AA9" s="10">
        <f t="shared" si="3"/>
        <v>42727</v>
      </c>
      <c r="AB9" s="10">
        <f t="shared" si="3"/>
        <v>42734</v>
      </c>
      <c r="AC9" s="10">
        <f t="shared" si="3"/>
        <v>42741</v>
      </c>
      <c r="AD9" s="10">
        <f t="shared" si="3"/>
        <v>42748</v>
      </c>
      <c r="AE9" s="10">
        <f t="shared" si="3"/>
        <v>42755</v>
      </c>
      <c r="AF9" s="10">
        <f t="shared" si="3"/>
        <v>42762</v>
      </c>
      <c r="AG9" s="10">
        <f t="shared" si="3"/>
        <v>42769</v>
      </c>
      <c r="AH9" s="10">
        <f t="shared" si="3"/>
        <v>42776</v>
      </c>
      <c r="AI9" s="10">
        <f t="shared" si="3"/>
        <v>42783</v>
      </c>
      <c r="AJ9" s="10">
        <f t="shared" si="3"/>
        <v>42790</v>
      </c>
      <c r="AK9" s="10">
        <f t="shared" si="3"/>
        <v>42797</v>
      </c>
      <c r="AL9" s="10">
        <f t="shared" si="3"/>
        <v>42804</v>
      </c>
      <c r="AM9" s="10">
        <f t="shared" si="3"/>
        <v>42811</v>
      </c>
      <c r="AN9" s="10">
        <f t="shared" si="3"/>
        <v>42818</v>
      </c>
      <c r="AO9" s="10">
        <f t="shared" si="3"/>
        <v>42825</v>
      </c>
      <c r="AP9" s="10">
        <f t="shared" si="3"/>
        <v>42832</v>
      </c>
      <c r="AQ9" s="10">
        <f t="shared" si="3"/>
        <v>42839</v>
      </c>
      <c r="AR9" s="10">
        <f t="shared" si="3"/>
        <v>42846</v>
      </c>
      <c r="AS9" s="10">
        <f t="shared" si="3"/>
        <v>42853</v>
      </c>
      <c r="AT9" s="10">
        <f t="shared" si="3"/>
        <v>42860</v>
      </c>
      <c r="AU9" s="10">
        <f t="shared" si="3"/>
        <v>42867</v>
      </c>
      <c r="AV9" s="10">
        <f t="shared" si="3"/>
        <v>42874</v>
      </c>
      <c r="AW9" s="10">
        <f t="shared" si="3"/>
        <v>42881</v>
      </c>
      <c r="AX9" s="10">
        <f t="shared" si="3"/>
        <v>42888</v>
      </c>
      <c r="AY9" s="11">
        <f t="shared" si="3"/>
        <v>42895</v>
      </c>
      <c r="AZ9" s="10">
        <f t="shared" si="3"/>
        <v>42902</v>
      </c>
      <c r="BA9" s="10">
        <f t="shared" si="3"/>
        <v>42909</v>
      </c>
      <c r="BB9" s="10">
        <f t="shared" si="3"/>
        <v>42916</v>
      </c>
      <c r="BC9" s="10">
        <f t="shared" si="3"/>
        <v>42923</v>
      </c>
      <c r="BD9" s="10">
        <f t="shared" si="3"/>
        <v>42930</v>
      </c>
      <c r="BE9" s="10">
        <f t="shared" si="3"/>
        <v>42937</v>
      </c>
      <c r="BF9" s="10">
        <f t="shared" si="3"/>
        <v>42944</v>
      </c>
      <c r="BG9" s="10">
        <f t="shared" si="3"/>
        <v>42951</v>
      </c>
      <c r="BH9" s="10">
        <f t="shared" si="3"/>
        <v>42958</v>
      </c>
      <c r="BI9" s="10">
        <f t="shared" si="3"/>
        <v>42965</v>
      </c>
      <c r="BJ9" s="10">
        <f t="shared" si="3"/>
        <v>42972</v>
      </c>
    </row>
    <row r="10" spans="1:62" x14ac:dyDescent="0.25">
      <c r="C10" s="12">
        <f t="shared" ref="C10:BJ11" si="4">C9</f>
        <v>42559</v>
      </c>
      <c r="D10" s="12">
        <f t="shared" si="4"/>
        <v>42566</v>
      </c>
      <c r="E10" s="12">
        <f t="shared" si="4"/>
        <v>42573</v>
      </c>
      <c r="F10" s="12">
        <f t="shared" si="4"/>
        <v>42580</v>
      </c>
      <c r="G10" s="12">
        <f t="shared" si="4"/>
        <v>42587</v>
      </c>
      <c r="H10" s="12">
        <f t="shared" si="4"/>
        <v>42594</v>
      </c>
      <c r="I10" s="12">
        <f t="shared" si="4"/>
        <v>42601</v>
      </c>
      <c r="J10" s="12">
        <f t="shared" si="4"/>
        <v>42608</v>
      </c>
      <c r="K10" s="12">
        <f t="shared" si="4"/>
        <v>42615</v>
      </c>
      <c r="L10" s="12">
        <f t="shared" si="4"/>
        <v>42622</v>
      </c>
      <c r="M10" s="12">
        <f t="shared" si="4"/>
        <v>42629</v>
      </c>
      <c r="N10" s="12">
        <f t="shared" si="4"/>
        <v>42636</v>
      </c>
      <c r="O10" s="12">
        <f t="shared" si="4"/>
        <v>42643</v>
      </c>
      <c r="P10" s="12">
        <f t="shared" si="4"/>
        <v>42650</v>
      </c>
      <c r="Q10" s="12">
        <f t="shared" si="4"/>
        <v>42657</v>
      </c>
      <c r="R10" s="12">
        <f t="shared" si="4"/>
        <v>42664</v>
      </c>
      <c r="S10" s="12">
        <f t="shared" si="4"/>
        <v>42671</v>
      </c>
      <c r="T10" s="12">
        <f t="shared" si="4"/>
        <v>42678</v>
      </c>
      <c r="U10" s="12">
        <f t="shared" si="4"/>
        <v>42685</v>
      </c>
      <c r="V10" s="12">
        <f t="shared" si="4"/>
        <v>42692</v>
      </c>
      <c r="W10" s="12">
        <f t="shared" si="4"/>
        <v>42699</v>
      </c>
      <c r="X10" s="12">
        <f t="shared" si="4"/>
        <v>42706</v>
      </c>
      <c r="Y10" s="12">
        <f t="shared" si="4"/>
        <v>42713</v>
      </c>
      <c r="Z10" s="12">
        <f t="shared" si="4"/>
        <v>42720</v>
      </c>
      <c r="AA10" s="12">
        <f t="shared" si="4"/>
        <v>42727</v>
      </c>
      <c r="AB10" s="12">
        <f t="shared" si="4"/>
        <v>42734</v>
      </c>
      <c r="AC10" s="12">
        <f t="shared" si="4"/>
        <v>42741</v>
      </c>
      <c r="AD10" s="12">
        <f t="shared" si="4"/>
        <v>42748</v>
      </c>
      <c r="AE10" s="12">
        <f t="shared" si="4"/>
        <v>42755</v>
      </c>
      <c r="AF10" s="12">
        <f t="shared" si="4"/>
        <v>42762</v>
      </c>
      <c r="AG10" s="12">
        <f t="shared" si="4"/>
        <v>42769</v>
      </c>
      <c r="AH10" s="12">
        <f t="shared" si="4"/>
        <v>42776</v>
      </c>
      <c r="AI10" s="12">
        <f t="shared" si="4"/>
        <v>42783</v>
      </c>
      <c r="AJ10" s="12">
        <f t="shared" si="4"/>
        <v>42790</v>
      </c>
      <c r="AK10" s="12">
        <f t="shared" si="4"/>
        <v>42797</v>
      </c>
      <c r="AL10" s="12">
        <f t="shared" si="4"/>
        <v>42804</v>
      </c>
      <c r="AM10" s="12">
        <f t="shared" si="4"/>
        <v>42811</v>
      </c>
      <c r="AN10" s="12">
        <f t="shared" si="4"/>
        <v>42818</v>
      </c>
      <c r="AO10" s="12">
        <f t="shared" si="4"/>
        <v>42825</v>
      </c>
      <c r="AP10" s="12">
        <f t="shared" si="4"/>
        <v>42832</v>
      </c>
      <c r="AQ10" s="12">
        <f t="shared" si="4"/>
        <v>42839</v>
      </c>
      <c r="AR10" s="12">
        <f t="shared" si="4"/>
        <v>42846</v>
      </c>
      <c r="AS10" s="12">
        <f t="shared" si="4"/>
        <v>42853</v>
      </c>
      <c r="AT10" s="12">
        <f t="shared" si="4"/>
        <v>42860</v>
      </c>
      <c r="AU10" s="12">
        <f t="shared" si="4"/>
        <v>42867</v>
      </c>
      <c r="AV10" s="12">
        <f t="shared" si="4"/>
        <v>42874</v>
      </c>
      <c r="AW10" s="12">
        <f t="shared" si="4"/>
        <v>42881</v>
      </c>
      <c r="AX10" s="12">
        <f t="shared" si="4"/>
        <v>42888</v>
      </c>
      <c r="AY10" s="13">
        <f t="shared" si="4"/>
        <v>42895</v>
      </c>
      <c r="AZ10" s="12">
        <f t="shared" si="4"/>
        <v>42902</v>
      </c>
      <c r="BA10" s="12">
        <f t="shared" si="4"/>
        <v>42909</v>
      </c>
      <c r="BB10" s="12">
        <f t="shared" si="4"/>
        <v>42916</v>
      </c>
      <c r="BC10" s="12">
        <f t="shared" si="4"/>
        <v>42923</v>
      </c>
      <c r="BD10" s="12">
        <f t="shared" si="4"/>
        <v>42930</v>
      </c>
      <c r="BE10" s="12">
        <f t="shared" si="4"/>
        <v>42937</v>
      </c>
      <c r="BF10" s="12">
        <f t="shared" si="4"/>
        <v>42944</v>
      </c>
      <c r="BG10" s="12">
        <f t="shared" si="4"/>
        <v>42951</v>
      </c>
      <c r="BH10" s="12">
        <f t="shared" si="4"/>
        <v>42958</v>
      </c>
      <c r="BI10" s="12">
        <f t="shared" si="4"/>
        <v>42965</v>
      </c>
      <c r="BJ10" s="12">
        <f t="shared" si="4"/>
        <v>42972</v>
      </c>
    </row>
    <row r="11" spans="1:62" x14ac:dyDescent="0.25">
      <c r="B11" s="9">
        <v>42552</v>
      </c>
      <c r="C11" s="14">
        <f>C10</f>
        <v>42559</v>
      </c>
      <c r="D11" s="14">
        <f t="shared" si="4"/>
        <v>42566</v>
      </c>
      <c r="E11" s="14">
        <f t="shared" si="4"/>
        <v>42573</v>
      </c>
      <c r="F11" s="14">
        <f t="shared" si="4"/>
        <v>42580</v>
      </c>
      <c r="G11" s="14">
        <f t="shared" si="4"/>
        <v>42587</v>
      </c>
      <c r="H11" s="14">
        <f t="shared" si="4"/>
        <v>42594</v>
      </c>
      <c r="I11" s="14">
        <f t="shared" si="4"/>
        <v>42601</v>
      </c>
      <c r="J11" s="14">
        <f t="shared" si="4"/>
        <v>42608</v>
      </c>
      <c r="K11" s="14">
        <f t="shared" si="4"/>
        <v>42615</v>
      </c>
      <c r="L11" s="14">
        <f t="shared" si="4"/>
        <v>42622</v>
      </c>
      <c r="M11" s="14">
        <f t="shared" si="4"/>
        <v>42629</v>
      </c>
      <c r="N11" s="14">
        <f t="shared" si="4"/>
        <v>42636</v>
      </c>
      <c r="O11" s="14">
        <f t="shared" si="4"/>
        <v>42643</v>
      </c>
      <c r="P11" s="14">
        <f t="shared" si="4"/>
        <v>42650</v>
      </c>
      <c r="Q11" s="14">
        <f t="shared" si="4"/>
        <v>42657</v>
      </c>
      <c r="R11" s="14">
        <f t="shared" si="4"/>
        <v>42664</v>
      </c>
      <c r="S11" s="14">
        <f t="shared" si="4"/>
        <v>42671</v>
      </c>
      <c r="T11" s="14">
        <f t="shared" si="4"/>
        <v>42678</v>
      </c>
      <c r="U11" s="14">
        <f t="shared" si="4"/>
        <v>42685</v>
      </c>
      <c r="V11" s="14">
        <f t="shared" si="4"/>
        <v>42692</v>
      </c>
      <c r="W11" s="14">
        <f t="shared" si="4"/>
        <v>42699</v>
      </c>
      <c r="X11" s="14">
        <f t="shared" si="4"/>
        <v>42706</v>
      </c>
      <c r="Y11" s="14">
        <f t="shared" si="4"/>
        <v>42713</v>
      </c>
      <c r="Z11" s="14">
        <f t="shared" si="4"/>
        <v>42720</v>
      </c>
      <c r="AA11" s="14">
        <f t="shared" si="4"/>
        <v>42727</v>
      </c>
      <c r="AB11" s="14">
        <f t="shared" si="4"/>
        <v>42734</v>
      </c>
      <c r="AC11" s="14">
        <f t="shared" si="4"/>
        <v>42741</v>
      </c>
      <c r="AD11" s="14">
        <f t="shared" si="4"/>
        <v>42748</v>
      </c>
      <c r="AE11" s="14">
        <f t="shared" si="4"/>
        <v>42755</v>
      </c>
      <c r="AF11" s="14">
        <f t="shared" si="4"/>
        <v>42762</v>
      </c>
      <c r="AG11" s="14">
        <f t="shared" si="4"/>
        <v>42769</v>
      </c>
      <c r="AH11" s="14">
        <f t="shared" si="4"/>
        <v>42776</v>
      </c>
      <c r="AI11" s="14">
        <f t="shared" si="4"/>
        <v>42783</v>
      </c>
      <c r="AJ11" s="14">
        <f t="shared" si="4"/>
        <v>42790</v>
      </c>
      <c r="AK11" s="14">
        <f t="shared" si="4"/>
        <v>42797</v>
      </c>
      <c r="AL11" s="14">
        <f t="shared" si="4"/>
        <v>42804</v>
      </c>
      <c r="AM11" s="14">
        <f t="shared" si="4"/>
        <v>42811</v>
      </c>
      <c r="AN11" s="14">
        <f t="shared" si="4"/>
        <v>42818</v>
      </c>
      <c r="AO11" s="14">
        <f t="shared" si="4"/>
        <v>42825</v>
      </c>
      <c r="AP11" s="14">
        <f t="shared" si="4"/>
        <v>42832</v>
      </c>
      <c r="AQ11" s="14">
        <f t="shared" si="4"/>
        <v>42839</v>
      </c>
      <c r="AR11" s="14">
        <f t="shared" si="4"/>
        <v>42846</v>
      </c>
      <c r="AS11" s="14">
        <f t="shared" si="4"/>
        <v>42853</v>
      </c>
      <c r="AT11" s="14">
        <f t="shared" si="4"/>
        <v>42860</v>
      </c>
      <c r="AU11" s="14">
        <f t="shared" si="4"/>
        <v>42867</v>
      </c>
      <c r="AV11" s="14">
        <f t="shared" si="4"/>
        <v>42874</v>
      </c>
      <c r="AW11" s="14">
        <f t="shared" si="4"/>
        <v>42881</v>
      </c>
      <c r="AX11" s="14">
        <f t="shared" si="4"/>
        <v>42888</v>
      </c>
      <c r="AY11" s="15">
        <f t="shared" si="4"/>
        <v>42895</v>
      </c>
      <c r="AZ11" s="14">
        <f t="shared" si="4"/>
        <v>42902</v>
      </c>
      <c r="BA11" s="14">
        <f t="shared" si="4"/>
        <v>42909</v>
      </c>
      <c r="BB11" s="14">
        <f t="shared" si="4"/>
        <v>42916</v>
      </c>
      <c r="BC11" s="14">
        <f t="shared" si="4"/>
        <v>42923</v>
      </c>
      <c r="BD11" s="14">
        <f t="shared" si="4"/>
        <v>42930</v>
      </c>
      <c r="BE11" s="14">
        <f t="shared" si="4"/>
        <v>42937</v>
      </c>
      <c r="BF11" s="14">
        <f t="shared" si="4"/>
        <v>42944</v>
      </c>
      <c r="BG11" s="14">
        <f t="shared" si="4"/>
        <v>42951</v>
      </c>
      <c r="BH11" s="14">
        <f t="shared" si="4"/>
        <v>42958</v>
      </c>
      <c r="BI11" s="14">
        <f t="shared" si="4"/>
        <v>42965</v>
      </c>
      <c r="BJ11" s="14">
        <f t="shared" si="4"/>
        <v>42972</v>
      </c>
    </row>
    <row r="12" spans="1:62" x14ac:dyDescent="0.25">
      <c r="A12" s="2" t="s">
        <v>37</v>
      </c>
      <c r="C12" s="16" t="e">
        <f>COUNTIFS(#REF!,"=0",#REF!,C$8,#REF!,C$7)</f>
        <v>#REF!</v>
      </c>
      <c r="D12" s="16" t="e">
        <f>COUNTIFS(#REF!,"=0",#REF!,D$8,#REF!,D$7)</f>
        <v>#REF!</v>
      </c>
      <c r="E12" s="16" t="e">
        <f>COUNTIFS(#REF!,"=0",#REF!,E$8,#REF!,E$7)</f>
        <v>#REF!</v>
      </c>
      <c r="F12" s="16" t="e">
        <f>COUNTIFS(#REF!,"=0",#REF!,F$8,#REF!,F$7)</f>
        <v>#REF!</v>
      </c>
      <c r="G12" s="16" t="e">
        <f>COUNTIFS(#REF!,"=0",#REF!,G$8,#REF!,G$7)</f>
        <v>#REF!</v>
      </c>
      <c r="H12" s="16" t="e">
        <f>COUNTIFS(#REF!,"=0",#REF!,H$8,#REF!,H$7)</f>
        <v>#REF!</v>
      </c>
      <c r="I12" s="16" t="e">
        <f>COUNTIFS(#REF!,"=0",#REF!,I$8,#REF!,I$7)</f>
        <v>#REF!</v>
      </c>
      <c r="J12" s="16" t="e">
        <f>COUNTIFS(#REF!,"=0",#REF!,J$8,#REF!,J$7)</f>
        <v>#REF!</v>
      </c>
      <c r="K12" s="16" t="e">
        <f>COUNTIFS(#REF!,"=0",#REF!,K$8,#REF!,K$7)</f>
        <v>#REF!</v>
      </c>
      <c r="L12" s="16" t="e">
        <f>COUNTIFS(#REF!,"=0",#REF!,L$8,#REF!,L$7)</f>
        <v>#REF!</v>
      </c>
      <c r="M12" s="16" t="e">
        <f>COUNTIFS(#REF!,"=0",#REF!,M$8,#REF!,M$7)</f>
        <v>#REF!</v>
      </c>
      <c r="N12" s="16" t="e">
        <f>COUNTIFS(#REF!,"=0",#REF!,N$8,#REF!,N$7)</f>
        <v>#REF!</v>
      </c>
      <c r="O12" s="16" t="e">
        <f>COUNTIFS(#REF!,"=0",#REF!,O$8,#REF!,O$7)</f>
        <v>#REF!</v>
      </c>
      <c r="P12" s="16" t="e">
        <f>COUNTIFS(#REF!,"=0",#REF!,P$8,#REF!,P$7)</f>
        <v>#REF!</v>
      </c>
      <c r="Q12" s="16" t="e">
        <f>COUNTIFS(#REF!,"=0",#REF!,Q$8,#REF!,Q$7)</f>
        <v>#REF!</v>
      </c>
      <c r="R12" s="16" t="e">
        <f>COUNTIFS(#REF!,"=0",#REF!,R$8,#REF!,R$7)</f>
        <v>#REF!</v>
      </c>
      <c r="S12" s="16" t="e">
        <f>COUNTIFS(#REF!,"=0",#REF!,S$8,#REF!,S$7)</f>
        <v>#REF!</v>
      </c>
      <c r="T12" s="16" t="e">
        <f>COUNTIFS(#REF!,"=0",#REF!,T$8,#REF!,T$7)</f>
        <v>#REF!</v>
      </c>
      <c r="U12" s="16" t="e">
        <f>COUNTIFS(#REF!,"=0",#REF!,U$8,#REF!,U$7)</f>
        <v>#REF!</v>
      </c>
      <c r="V12" s="16" t="e">
        <f>COUNTIFS(#REF!,"=0",#REF!,V$8,#REF!,V$7)</f>
        <v>#REF!</v>
      </c>
      <c r="W12" s="16" t="e">
        <f>COUNTIFS(#REF!,"=0",#REF!,W$8,#REF!,W$7)</f>
        <v>#REF!</v>
      </c>
      <c r="X12" s="16" t="e">
        <f>COUNTIFS(#REF!,"=0",#REF!,X$8,#REF!,X$7)</f>
        <v>#REF!</v>
      </c>
      <c r="Y12" s="16" t="e">
        <f>COUNTIFS(#REF!,"=0",#REF!,Y$8,#REF!,Y$7)</f>
        <v>#REF!</v>
      </c>
      <c r="Z12" s="16" t="e">
        <f>COUNTIFS(#REF!,"=0",#REF!,Z$8,#REF!,Z$7)</f>
        <v>#REF!</v>
      </c>
      <c r="AA12" s="16" t="e">
        <f>COUNTIFS(#REF!,"=0",#REF!,AA$8,#REF!,AA$7)</f>
        <v>#REF!</v>
      </c>
      <c r="AB12" s="16" t="e">
        <f>COUNTIFS(#REF!,"=0",#REF!,AB$8,#REF!,AB$7)</f>
        <v>#REF!</v>
      </c>
      <c r="AC12" s="16" t="e">
        <f>COUNTIFS(#REF!,"=0",#REF!,AC$8,#REF!,AC$7)</f>
        <v>#REF!</v>
      </c>
      <c r="AD12" s="16" t="e">
        <f>COUNTIFS(#REF!,"=0",#REF!,AD$8,#REF!,AD$7)</f>
        <v>#REF!</v>
      </c>
      <c r="AE12" s="16" t="e">
        <f>COUNTIFS(#REF!,"=0",#REF!,AE$8,#REF!,AE$7)</f>
        <v>#REF!</v>
      </c>
      <c r="AF12" s="16" t="e">
        <f>COUNTIFS(#REF!,"=0",#REF!,AF$8,#REF!,AF$7)</f>
        <v>#REF!</v>
      </c>
      <c r="AG12" s="16" t="e">
        <f>COUNTIFS(#REF!,"=0",#REF!,AG$8,#REF!,AG$7)</f>
        <v>#REF!</v>
      </c>
      <c r="AH12" s="16" t="e">
        <f>COUNTIFS(#REF!,"=0",#REF!,AH$8,#REF!,AH$7)</f>
        <v>#REF!</v>
      </c>
      <c r="AI12" s="16" t="e">
        <f>COUNTIFS(#REF!,"=0",#REF!,AI$8,#REF!,AI$7)</f>
        <v>#REF!</v>
      </c>
      <c r="AJ12" s="16" t="e">
        <f>COUNTIFS(#REF!,"=0",#REF!,AJ$8,#REF!,AJ$7)</f>
        <v>#REF!</v>
      </c>
      <c r="AK12" s="16" t="e">
        <f>COUNTIFS(#REF!,"=0",#REF!,AK$8,#REF!,AK$7)</f>
        <v>#REF!</v>
      </c>
      <c r="AL12" s="16" t="e">
        <f>COUNTIFS(#REF!,"=0",#REF!,AL$8,#REF!,AL$7)</f>
        <v>#REF!</v>
      </c>
      <c r="AM12" s="16" t="e">
        <f>COUNTIFS(#REF!,"=0",#REF!,AM$8,#REF!,AM$7)</f>
        <v>#REF!</v>
      </c>
      <c r="AN12" s="16" t="e">
        <f>COUNTIFS(#REF!,"=0",#REF!,AN$8,#REF!,AN$7)</f>
        <v>#REF!</v>
      </c>
      <c r="AO12" s="16" t="e">
        <f>COUNTIFS(#REF!,"=0",#REF!,AO$8,#REF!,AO$7)</f>
        <v>#REF!</v>
      </c>
      <c r="AP12" s="16" t="e">
        <f>COUNTIFS(#REF!,"=0",#REF!,AP$8,#REF!,AP$7)</f>
        <v>#REF!</v>
      </c>
      <c r="AQ12" s="16" t="e">
        <f>COUNTIFS(#REF!,"=0",#REF!,AQ$8,#REF!,AQ$7)</f>
        <v>#REF!</v>
      </c>
      <c r="AR12" s="16" t="e">
        <f>COUNTIFS(#REF!,"=0",#REF!,AR$8,#REF!,AR$7)</f>
        <v>#REF!</v>
      </c>
      <c r="AS12" s="16" t="e">
        <f>COUNTIFS(#REF!,"=0",#REF!,AS$8,#REF!,AS$7)</f>
        <v>#REF!</v>
      </c>
      <c r="AT12" s="16" t="e">
        <f>COUNTIFS(#REF!,"=0",#REF!,AT$8,#REF!,AT$7)</f>
        <v>#REF!</v>
      </c>
      <c r="AU12" s="16" t="e">
        <f>COUNTIFS(#REF!,"=0",#REF!,AU$8,#REF!,AU$7)</f>
        <v>#REF!</v>
      </c>
      <c r="AV12" s="16" t="e">
        <f>COUNTIFS(#REF!,"=0",#REF!,AV$8,#REF!,AV$7)</f>
        <v>#REF!</v>
      </c>
      <c r="AW12" s="16" t="e">
        <f>COUNTIFS(#REF!,"=0",#REF!,AW$8,#REF!,AW$7)</f>
        <v>#REF!</v>
      </c>
      <c r="AX12" s="16" t="e">
        <f>COUNTIFS(#REF!,"=0",#REF!,AX$8,#REF!,AX$7)</f>
        <v>#REF!</v>
      </c>
      <c r="AY12" s="16" t="e">
        <f>COUNTIFS(#REF!,"=0",#REF!,AY$8,#REF!,AY$7)</f>
        <v>#REF!</v>
      </c>
      <c r="AZ12" s="16" t="e">
        <f>COUNTIFS(#REF!,"=0",#REF!,AZ$8,#REF!,AZ$7)</f>
        <v>#REF!</v>
      </c>
      <c r="BA12" s="16" t="e">
        <f>COUNTIFS(#REF!,"=0",#REF!,BA$8,#REF!,BA$7)</f>
        <v>#REF!</v>
      </c>
      <c r="BB12" s="16" t="e">
        <f>COUNTIFS(#REF!,"=0",#REF!,BB$8,#REF!,BB$7)</f>
        <v>#REF!</v>
      </c>
      <c r="BC12" s="16" t="e">
        <f>COUNTIFS(#REF!,"=0",#REF!,BC$8,#REF!,BC$7)</f>
        <v>#REF!</v>
      </c>
      <c r="BD12" s="16" t="e">
        <f>COUNTIFS(#REF!,"=0",#REF!,BD$8,#REF!,BD$7)</f>
        <v>#REF!</v>
      </c>
      <c r="BE12" s="16" t="e">
        <f>COUNTIFS(#REF!,"=0",#REF!,BE$8,#REF!,BE$7)</f>
        <v>#REF!</v>
      </c>
      <c r="BF12" s="16" t="e">
        <f>COUNTIFS(#REF!,"=0",#REF!,BF$8,#REF!,BF$7)</f>
        <v>#REF!</v>
      </c>
      <c r="BG12" s="16" t="e">
        <f>COUNTIFS(#REF!,"=0",#REF!,BG$8,#REF!,BG$7)</f>
        <v>#REF!</v>
      </c>
      <c r="BH12" s="16" t="e">
        <f>COUNTIFS(#REF!,"=0",#REF!,BH$8,#REF!,BH$7)</f>
        <v>#REF!</v>
      </c>
      <c r="BI12" s="16" t="e">
        <f>COUNTIFS(#REF!,"=0",#REF!,BI$8,#REF!,BI$7)</f>
        <v>#REF!</v>
      </c>
      <c r="BJ12" s="16" t="e">
        <f>COUNTIFS(#REF!,"=0",#REF!,BJ$8,#REF!,BJ$7)</f>
        <v>#REF!</v>
      </c>
    </row>
    <row r="13" spans="1:62" x14ac:dyDescent="0.25">
      <c r="A13" s="2" t="s">
        <v>38</v>
      </c>
      <c r="C13" s="16" t="e">
        <f>COUNTIFS(#REF!,"&gt;0",#REF!,C$8,#REF!,C$7)</f>
        <v>#REF!</v>
      </c>
      <c r="D13" s="16" t="e">
        <f>COUNTIFS(#REF!,"&gt;0",#REF!,D$8,#REF!,D$7)</f>
        <v>#REF!</v>
      </c>
      <c r="E13" s="16" t="e">
        <f>COUNTIFS(#REF!,"&gt;0",#REF!,E$8,#REF!,E$7)</f>
        <v>#REF!</v>
      </c>
      <c r="F13" s="16" t="e">
        <f>COUNTIFS(#REF!,"&gt;0",#REF!,F$8,#REF!,F$7)</f>
        <v>#REF!</v>
      </c>
      <c r="G13" s="16" t="e">
        <f>COUNTIFS(#REF!,"&gt;0",#REF!,G$8,#REF!,G$7)</f>
        <v>#REF!</v>
      </c>
      <c r="H13" s="16" t="e">
        <f>COUNTIFS(#REF!,"&gt;0",#REF!,H$8,#REF!,H$7)</f>
        <v>#REF!</v>
      </c>
      <c r="I13" s="16" t="e">
        <f>COUNTIFS(#REF!,"&gt;0",#REF!,I$8,#REF!,I$7)</f>
        <v>#REF!</v>
      </c>
      <c r="J13" s="16" t="e">
        <f>COUNTIFS(#REF!,"&gt;0",#REF!,J$8,#REF!,J$7)</f>
        <v>#REF!</v>
      </c>
      <c r="K13" s="16" t="e">
        <f>COUNTIFS(#REF!,"&gt;0",#REF!,K$8,#REF!,K$7)</f>
        <v>#REF!</v>
      </c>
      <c r="L13" s="16" t="e">
        <f>COUNTIFS(#REF!,"&gt;0",#REF!,L$8,#REF!,L$7)</f>
        <v>#REF!</v>
      </c>
      <c r="M13" s="16" t="e">
        <f>COUNTIFS(#REF!,"&gt;0",#REF!,M$8,#REF!,M$7)</f>
        <v>#REF!</v>
      </c>
      <c r="N13" s="16" t="e">
        <f>COUNTIFS(#REF!,"&gt;0",#REF!,N$8,#REF!,N$7)</f>
        <v>#REF!</v>
      </c>
      <c r="O13" s="16" t="e">
        <f>COUNTIFS(#REF!,"&gt;0",#REF!,O$8,#REF!,O$7)</f>
        <v>#REF!</v>
      </c>
      <c r="P13" s="16" t="e">
        <f>COUNTIFS(#REF!,"&gt;0",#REF!,P$8,#REF!,P$7)</f>
        <v>#REF!</v>
      </c>
      <c r="Q13" s="16" t="e">
        <f>COUNTIFS(#REF!,"&gt;0",#REF!,Q$8,#REF!,Q$7)</f>
        <v>#REF!</v>
      </c>
      <c r="R13" s="16" t="e">
        <f>COUNTIFS(#REF!,"&gt;0",#REF!,R$8,#REF!,R$7)</f>
        <v>#REF!</v>
      </c>
      <c r="S13" s="16" t="e">
        <f>COUNTIFS(#REF!,"&gt;0",#REF!,S$8,#REF!,S$7)</f>
        <v>#REF!</v>
      </c>
      <c r="T13" s="16" t="e">
        <f>COUNTIFS(#REF!,"&gt;0",#REF!,T$8,#REF!,T$7)</f>
        <v>#REF!</v>
      </c>
      <c r="U13" s="16" t="e">
        <f>COUNTIFS(#REF!,"&gt;0",#REF!,U$8,#REF!,U$7)</f>
        <v>#REF!</v>
      </c>
      <c r="V13" s="16" t="e">
        <f>COUNTIFS(#REF!,"&gt;0",#REF!,V$8,#REF!,V$7)</f>
        <v>#REF!</v>
      </c>
      <c r="W13" s="16" t="e">
        <f>COUNTIFS(#REF!,"&gt;0",#REF!,W$8,#REF!,W$7)</f>
        <v>#REF!</v>
      </c>
      <c r="X13" s="16" t="e">
        <f>COUNTIFS(#REF!,"&gt;0",#REF!,X$8,#REF!,X$7)</f>
        <v>#REF!</v>
      </c>
      <c r="Y13" s="16" t="e">
        <f>COUNTIFS(#REF!,"&gt;0",#REF!,Y$8,#REF!,Y$7)</f>
        <v>#REF!</v>
      </c>
      <c r="Z13" s="16" t="e">
        <f>COUNTIFS(#REF!,"&gt;0",#REF!,Z$8,#REF!,Z$7)</f>
        <v>#REF!</v>
      </c>
      <c r="AA13" s="16" t="e">
        <f>COUNTIFS(#REF!,"&gt;0",#REF!,AA$8,#REF!,AA$7)</f>
        <v>#REF!</v>
      </c>
      <c r="AB13" s="16" t="e">
        <f>COUNTIFS(#REF!,"&gt;0",#REF!,AB$8,#REF!,AB$7)</f>
        <v>#REF!</v>
      </c>
      <c r="AC13" s="16" t="e">
        <f>COUNTIFS(#REF!,"&gt;0",#REF!,AC$8,#REF!,AC$7)</f>
        <v>#REF!</v>
      </c>
      <c r="AD13" s="16" t="e">
        <f>COUNTIFS(#REF!,"&gt;0",#REF!,AD$8,#REF!,AD$7)</f>
        <v>#REF!</v>
      </c>
      <c r="AE13" s="16" t="e">
        <f>COUNTIFS(#REF!,"&gt;0",#REF!,AE$8,#REF!,AE$7)</f>
        <v>#REF!</v>
      </c>
      <c r="AF13" s="16" t="e">
        <f>COUNTIFS(#REF!,"&gt;0",#REF!,AF$8,#REF!,AF$7)</f>
        <v>#REF!</v>
      </c>
      <c r="AG13" s="16" t="e">
        <f>COUNTIFS(#REF!,"&gt;0",#REF!,AG$8,#REF!,AG$7)</f>
        <v>#REF!</v>
      </c>
      <c r="AH13" s="16" t="e">
        <f>COUNTIFS(#REF!,"&gt;0",#REF!,AH$8,#REF!,AH$7)</f>
        <v>#REF!</v>
      </c>
      <c r="AI13" s="16" t="e">
        <f>COUNTIFS(#REF!,"&gt;0",#REF!,AI$8,#REF!,AI$7)</f>
        <v>#REF!</v>
      </c>
      <c r="AJ13" s="16" t="e">
        <f>COUNTIFS(#REF!,"&gt;0",#REF!,AJ$8,#REF!,AJ$7)</f>
        <v>#REF!</v>
      </c>
      <c r="AK13" s="16" t="e">
        <f>COUNTIFS(#REF!,"&gt;0",#REF!,AK$8,#REF!,AK$7)</f>
        <v>#REF!</v>
      </c>
      <c r="AL13" s="16" t="e">
        <f>COUNTIFS(#REF!,"&gt;0",#REF!,AL$8,#REF!,AL$7)</f>
        <v>#REF!</v>
      </c>
      <c r="AM13" s="16" t="e">
        <f>COUNTIFS(#REF!,"&gt;0",#REF!,AM$8,#REF!,AM$7)</f>
        <v>#REF!</v>
      </c>
      <c r="AN13" s="16" t="e">
        <f>COUNTIFS(#REF!,"&gt;0",#REF!,AN$8,#REF!,AN$7)</f>
        <v>#REF!</v>
      </c>
      <c r="AO13" s="16" t="e">
        <f>COUNTIFS(#REF!,"&gt;0",#REF!,AO$8,#REF!,AO$7)</f>
        <v>#REF!</v>
      </c>
      <c r="AP13" s="16" t="e">
        <f>COUNTIFS(#REF!,"&gt;0",#REF!,AP$8,#REF!,AP$7)</f>
        <v>#REF!</v>
      </c>
      <c r="AQ13" s="16" t="e">
        <f>COUNTIFS(#REF!,"&gt;0",#REF!,AQ$8,#REF!,AQ$7)</f>
        <v>#REF!</v>
      </c>
      <c r="AR13" s="16" t="e">
        <f>COUNTIFS(#REF!,"&gt;0",#REF!,AR$8,#REF!,AR$7)</f>
        <v>#REF!</v>
      </c>
      <c r="AS13" s="16" t="e">
        <f>COUNTIFS(#REF!,"&gt;0",#REF!,AS$8,#REF!,AS$7)</f>
        <v>#REF!</v>
      </c>
      <c r="AT13" s="16" t="e">
        <f>COUNTIFS(#REF!,"&gt;0",#REF!,AT$8,#REF!,AT$7)</f>
        <v>#REF!</v>
      </c>
      <c r="AU13" s="16" t="e">
        <f>COUNTIFS(#REF!,"&gt;0",#REF!,AU$8,#REF!,AU$7)</f>
        <v>#REF!</v>
      </c>
      <c r="AV13" s="16" t="e">
        <f>COUNTIFS(#REF!,"&gt;0",#REF!,AV$8,#REF!,AV$7)</f>
        <v>#REF!</v>
      </c>
      <c r="AW13" s="16" t="e">
        <f>COUNTIFS(#REF!,"&gt;0",#REF!,AW$8,#REF!,AW$7)</f>
        <v>#REF!</v>
      </c>
      <c r="AX13" s="16" t="e">
        <f>COUNTIFS(#REF!,"&gt;0",#REF!,AX$8,#REF!,AX$7)</f>
        <v>#REF!</v>
      </c>
      <c r="AY13" s="16" t="e">
        <f>COUNTIFS(#REF!,"&gt;0",#REF!,AY$8,#REF!,AY$7)</f>
        <v>#REF!</v>
      </c>
      <c r="AZ13" s="16" t="e">
        <f>COUNTIFS(#REF!,"&gt;0",#REF!,AZ$8,#REF!,AZ$7)</f>
        <v>#REF!</v>
      </c>
      <c r="BA13" s="16" t="e">
        <f>COUNTIFS(#REF!,"&gt;0",#REF!,BA$8,#REF!,BA$7)</f>
        <v>#REF!</v>
      </c>
      <c r="BB13" s="16" t="e">
        <f>COUNTIFS(#REF!,"&gt;0",#REF!,BB$8,#REF!,BB$7)</f>
        <v>#REF!</v>
      </c>
      <c r="BC13" s="16" t="e">
        <f>COUNTIFS(#REF!,"&gt;0",#REF!,BC$8,#REF!,BC$7)</f>
        <v>#REF!</v>
      </c>
      <c r="BD13" s="16" t="e">
        <f>COUNTIFS(#REF!,"&gt;0",#REF!,BD$8,#REF!,BD$7)</f>
        <v>#REF!</v>
      </c>
      <c r="BE13" s="16" t="e">
        <f>COUNTIFS(#REF!,"&gt;0",#REF!,BE$8,#REF!,BE$7)</f>
        <v>#REF!</v>
      </c>
      <c r="BF13" s="16" t="e">
        <f>COUNTIFS(#REF!,"&gt;0",#REF!,BF$8,#REF!,BF$7)</f>
        <v>#REF!</v>
      </c>
      <c r="BG13" s="16" t="e">
        <f>COUNTIFS(#REF!,"&gt;0",#REF!,BG$8,#REF!,BG$7)</f>
        <v>#REF!</v>
      </c>
      <c r="BH13" s="16" t="e">
        <f>COUNTIFS(#REF!,"&gt;0",#REF!,BH$8,#REF!,BH$7)</f>
        <v>#REF!</v>
      </c>
      <c r="BI13" s="16" t="e">
        <f>COUNTIFS(#REF!,"&gt;0",#REF!,BI$8,#REF!,BI$7)</f>
        <v>#REF!</v>
      </c>
      <c r="BJ13" s="16" t="e">
        <f>COUNTIFS(#REF!,"&gt;0",#REF!,BJ$8,#REF!,BJ$7)</f>
        <v>#REF!</v>
      </c>
    </row>
    <row r="14" spans="1:62" x14ac:dyDescent="0.25">
      <c r="A14" s="2" t="s">
        <v>35</v>
      </c>
      <c r="C14" s="16" t="e">
        <f>SUM(C12:C13)</f>
        <v>#REF!</v>
      </c>
      <c r="D14" s="16" t="e">
        <f t="shared" ref="D14:BJ14" si="5">SUM(D12:D13)</f>
        <v>#REF!</v>
      </c>
      <c r="E14" s="16" t="e">
        <f t="shared" si="5"/>
        <v>#REF!</v>
      </c>
      <c r="F14" s="16" t="e">
        <f t="shared" si="5"/>
        <v>#REF!</v>
      </c>
      <c r="G14" s="16" t="e">
        <f t="shared" si="5"/>
        <v>#REF!</v>
      </c>
      <c r="H14" s="16" t="e">
        <f t="shared" si="5"/>
        <v>#REF!</v>
      </c>
      <c r="I14" s="16" t="e">
        <f t="shared" si="5"/>
        <v>#REF!</v>
      </c>
      <c r="J14" s="16" t="e">
        <f t="shared" si="5"/>
        <v>#REF!</v>
      </c>
      <c r="K14" s="16" t="e">
        <f t="shared" si="5"/>
        <v>#REF!</v>
      </c>
      <c r="L14" s="16" t="e">
        <f t="shared" si="5"/>
        <v>#REF!</v>
      </c>
      <c r="M14" s="16" t="e">
        <f t="shared" si="5"/>
        <v>#REF!</v>
      </c>
      <c r="N14" s="16" t="e">
        <f t="shared" si="5"/>
        <v>#REF!</v>
      </c>
      <c r="O14" s="16" t="e">
        <f t="shared" si="5"/>
        <v>#REF!</v>
      </c>
      <c r="P14" s="16" t="e">
        <f t="shared" si="5"/>
        <v>#REF!</v>
      </c>
      <c r="Q14" s="16" t="e">
        <f t="shared" si="5"/>
        <v>#REF!</v>
      </c>
      <c r="R14" s="16" t="e">
        <f t="shared" si="5"/>
        <v>#REF!</v>
      </c>
      <c r="S14" s="16" t="e">
        <f t="shared" si="5"/>
        <v>#REF!</v>
      </c>
      <c r="T14" s="16" t="e">
        <f t="shared" si="5"/>
        <v>#REF!</v>
      </c>
      <c r="U14" s="16" t="e">
        <f t="shared" si="5"/>
        <v>#REF!</v>
      </c>
      <c r="V14" s="16" t="e">
        <f t="shared" si="5"/>
        <v>#REF!</v>
      </c>
      <c r="W14" s="16" t="e">
        <f t="shared" si="5"/>
        <v>#REF!</v>
      </c>
      <c r="X14" s="16" t="e">
        <f t="shared" si="5"/>
        <v>#REF!</v>
      </c>
      <c r="Y14" s="16" t="e">
        <f t="shared" si="5"/>
        <v>#REF!</v>
      </c>
      <c r="Z14" s="16" t="e">
        <f t="shared" si="5"/>
        <v>#REF!</v>
      </c>
      <c r="AA14" s="16" t="e">
        <f t="shared" si="5"/>
        <v>#REF!</v>
      </c>
      <c r="AB14" s="16" t="e">
        <f t="shared" si="5"/>
        <v>#REF!</v>
      </c>
      <c r="AC14" s="16" t="e">
        <f t="shared" si="5"/>
        <v>#REF!</v>
      </c>
      <c r="AD14" s="16" t="e">
        <f t="shared" si="5"/>
        <v>#REF!</v>
      </c>
      <c r="AE14" s="16" t="e">
        <f t="shared" si="5"/>
        <v>#REF!</v>
      </c>
      <c r="AF14" s="16" t="e">
        <f t="shared" si="5"/>
        <v>#REF!</v>
      </c>
      <c r="AG14" s="16" t="e">
        <f t="shared" si="5"/>
        <v>#REF!</v>
      </c>
      <c r="AH14" s="16" t="e">
        <f t="shared" si="5"/>
        <v>#REF!</v>
      </c>
      <c r="AI14" s="16" t="e">
        <f t="shared" si="5"/>
        <v>#REF!</v>
      </c>
      <c r="AJ14" s="16" t="e">
        <f t="shared" si="5"/>
        <v>#REF!</v>
      </c>
      <c r="AK14" s="16" t="e">
        <f t="shared" si="5"/>
        <v>#REF!</v>
      </c>
      <c r="AL14" s="16" t="e">
        <f t="shared" si="5"/>
        <v>#REF!</v>
      </c>
      <c r="AM14" s="16" t="e">
        <f t="shared" si="5"/>
        <v>#REF!</v>
      </c>
      <c r="AN14" s="16" t="e">
        <f t="shared" si="5"/>
        <v>#REF!</v>
      </c>
      <c r="AO14" s="16" t="e">
        <f t="shared" si="5"/>
        <v>#REF!</v>
      </c>
      <c r="AP14" s="16" t="e">
        <f t="shared" si="5"/>
        <v>#REF!</v>
      </c>
      <c r="AQ14" s="16" t="e">
        <f t="shared" si="5"/>
        <v>#REF!</v>
      </c>
      <c r="AR14" s="16" t="e">
        <f t="shared" si="5"/>
        <v>#REF!</v>
      </c>
      <c r="AS14" s="16" t="e">
        <f t="shared" si="5"/>
        <v>#REF!</v>
      </c>
      <c r="AT14" s="16" t="e">
        <f t="shared" si="5"/>
        <v>#REF!</v>
      </c>
      <c r="AU14" s="16" t="e">
        <f t="shared" si="5"/>
        <v>#REF!</v>
      </c>
      <c r="AV14" s="16" t="e">
        <f t="shared" si="5"/>
        <v>#REF!</v>
      </c>
      <c r="AW14" s="16" t="e">
        <f t="shared" si="5"/>
        <v>#REF!</v>
      </c>
      <c r="AX14" s="16" t="e">
        <f t="shared" si="5"/>
        <v>#REF!</v>
      </c>
      <c r="AY14" s="16" t="e">
        <f t="shared" si="5"/>
        <v>#REF!</v>
      </c>
      <c r="AZ14" s="16" t="e">
        <f t="shared" si="5"/>
        <v>#REF!</v>
      </c>
      <c r="BA14" s="16" t="e">
        <f t="shared" si="5"/>
        <v>#REF!</v>
      </c>
      <c r="BB14" s="16" t="e">
        <f t="shared" si="5"/>
        <v>#REF!</v>
      </c>
      <c r="BC14" s="16" t="e">
        <f t="shared" si="5"/>
        <v>#REF!</v>
      </c>
      <c r="BD14" s="16" t="e">
        <f t="shared" si="5"/>
        <v>#REF!</v>
      </c>
      <c r="BE14" s="16" t="e">
        <f t="shared" si="5"/>
        <v>#REF!</v>
      </c>
      <c r="BF14" s="16" t="e">
        <f t="shared" si="5"/>
        <v>#REF!</v>
      </c>
      <c r="BG14" s="16" t="e">
        <f t="shared" si="5"/>
        <v>#REF!</v>
      </c>
      <c r="BH14" s="16" t="e">
        <f t="shared" si="5"/>
        <v>#REF!</v>
      </c>
      <c r="BI14" s="16" t="e">
        <f t="shared" si="5"/>
        <v>#REF!</v>
      </c>
      <c r="BJ14" s="16" t="e">
        <f t="shared" si="5"/>
        <v>#REF!</v>
      </c>
    </row>
    <row r="15" spans="1:62" x14ac:dyDescent="0.25">
      <c r="A15" s="18" t="s">
        <v>36</v>
      </c>
      <c r="C15" s="17" t="e">
        <f>C12</f>
        <v>#REF!</v>
      </c>
      <c r="D15" s="17" t="e">
        <f t="shared" ref="D15:AI15" ca="1" si="6">IF(TODAY()&gt;=D9,C15+D12,NA())</f>
        <v>#REF!</v>
      </c>
      <c r="E15" s="17" t="e">
        <f t="shared" ca="1" si="6"/>
        <v>#REF!</v>
      </c>
      <c r="F15" s="17" t="e">
        <f t="shared" ca="1" si="6"/>
        <v>#REF!</v>
      </c>
      <c r="G15" s="17" t="e">
        <f t="shared" ca="1" si="6"/>
        <v>#REF!</v>
      </c>
      <c r="H15" s="17" t="e">
        <f t="shared" ca="1" si="6"/>
        <v>#REF!</v>
      </c>
      <c r="I15" s="17" t="e">
        <f t="shared" ca="1" si="6"/>
        <v>#REF!</v>
      </c>
      <c r="J15" s="17" t="e">
        <f t="shared" ca="1" si="6"/>
        <v>#REF!</v>
      </c>
      <c r="K15" s="17" t="e">
        <f t="shared" ca="1" si="6"/>
        <v>#REF!</v>
      </c>
      <c r="L15" s="17" t="e">
        <f t="shared" ca="1" si="6"/>
        <v>#REF!</v>
      </c>
      <c r="M15" s="17" t="e">
        <f t="shared" ca="1" si="6"/>
        <v>#REF!</v>
      </c>
      <c r="N15" s="17" t="e">
        <f t="shared" ca="1" si="6"/>
        <v>#REF!</v>
      </c>
      <c r="O15" s="17" t="e">
        <f t="shared" ca="1" si="6"/>
        <v>#REF!</v>
      </c>
      <c r="P15" s="17" t="e">
        <f t="shared" ca="1" si="6"/>
        <v>#REF!</v>
      </c>
      <c r="Q15" s="17" t="e">
        <f t="shared" ca="1" si="6"/>
        <v>#REF!</v>
      </c>
      <c r="R15" s="17" t="e">
        <f t="shared" ca="1" si="6"/>
        <v>#REF!</v>
      </c>
      <c r="S15" s="17" t="e">
        <f t="shared" ca="1" si="6"/>
        <v>#REF!</v>
      </c>
      <c r="T15" s="17" t="e">
        <f t="shared" ca="1" si="6"/>
        <v>#REF!</v>
      </c>
      <c r="U15" s="17" t="e">
        <f t="shared" ca="1" si="6"/>
        <v>#REF!</v>
      </c>
      <c r="V15" s="17" t="e">
        <f t="shared" ca="1" si="6"/>
        <v>#REF!</v>
      </c>
      <c r="W15" s="17" t="e">
        <f t="shared" ca="1" si="6"/>
        <v>#REF!</v>
      </c>
      <c r="X15" s="17" t="e">
        <f t="shared" ca="1" si="6"/>
        <v>#REF!</v>
      </c>
      <c r="Y15" s="17" t="e">
        <f t="shared" ca="1" si="6"/>
        <v>#REF!</v>
      </c>
      <c r="Z15" s="17" t="e">
        <f t="shared" ca="1" si="6"/>
        <v>#REF!</v>
      </c>
      <c r="AA15" s="17" t="e">
        <f t="shared" ca="1" si="6"/>
        <v>#REF!</v>
      </c>
      <c r="AB15" s="17" t="e">
        <f t="shared" ca="1" si="6"/>
        <v>#REF!</v>
      </c>
      <c r="AC15" s="17" t="e">
        <f t="shared" ca="1" si="6"/>
        <v>#REF!</v>
      </c>
      <c r="AD15" s="17" t="e">
        <f t="shared" ca="1" si="6"/>
        <v>#REF!</v>
      </c>
      <c r="AE15" s="17" t="e">
        <f t="shared" ca="1" si="6"/>
        <v>#REF!</v>
      </c>
      <c r="AF15" s="17" t="e">
        <f t="shared" ca="1" si="6"/>
        <v>#REF!</v>
      </c>
      <c r="AG15" s="17" t="e">
        <f t="shared" ca="1" si="6"/>
        <v>#REF!</v>
      </c>
      <c r="AH15" s="17" t="e">
        <f t="shared" ca="1" si="6"/>
        <v>#REF!</v>
      </c>
      <c r="AI15" s="17" t="e">
        <f t="shared" ca="1" si="6"/>
        <v>#REF!</v>
      </c>
      <c r="AJ15" s="17" t="e">
        <f t="shared" ref="AJ15:BJ15" ca="1" si="7">IF(TODAY()&gt;=AJ9,AI15+AJ12,NA())</f>
        <v>#REF!</v>
      </c>
      <c r="AK15" s="17" t="e">
        <f t="shared" ca="1" si="7"/>
        <v>#REF!</v>
      </c>
      <c r="AL15" s="17" t="e">
        <f t="shared" ca="1" si="7"/>
        <v>#REF!</v>
      </c>
      <c r="AM15" s="17" t="e">
        <f t="shared" ca="1" si="7"/>
        <v>#REF!</v>
      </c>
      <c r="AN15" s="17" t="e">
        <f t="shared" ca="1" si="7"/>
        <v>#REF!</v>
      </c>
      <c r="AO15" s="17" t="e">
        <f t="shared" ca="1" si="7"/>
        <v>#REF!</v>
      </c>
      <c r="AP15" s="17" t="e">
        <f t="shared" ca="1" si="7"/>
        <v>#REF!</v>
      </c>
      <c r="AQ15" s="17" t="e">
        <f t="shared" ca="1" si="7"/>
        <v>#REF!</v>
      </c>
      <c r="AR15" s="17" t="e">
        <f t="shared" ca="1" si="7"/>
        <v>#REF!</v>
      </c>
      <c r="AS15" s="17" t="e">
        <f t="shared" ca="1" si="7"/>
        <v>#REF!</v>
      </c>
      <c r="AT15" s="17" t="e">
        <f t="shared" ca="1" si="7"/>
        <v>#REF!</v>
      </c>
      <c r="AU15" s="17" t="e">
        <f t="shared" ca="1" si="7"/>
        <v>#REF!</v>
      </c>
      <c r="AV15" s="17" t="e">
        <f t="shared" ca="1" si="7"/>
        <v>#REF!</v>
      </c>
      <c r="AW15" s="17" t="e">
        <f t="shared" ca="1" si="7"/>
        <v>#REF!</v>
      </c>
      <c r="AX15" s="17" t="e">
        <f t="shared" ca="1" si="7"/>
        <v>#REF!</v>
      </c>
      <c r="AY15" s="17" t="e">
        <f t="shared" ca="1" si="7"/>
        <v>#REF!</v>
      </c>
      <c r="AZ15" s="17" t="e">
        <f t="shared" ca="1" si="7"/>
        <v>#REF!</v>
      </c>
      <c r="BA15" s="17" t="e">
        <f t="shared" ca="1" si="7"/>
        <v>#REF!</v>
      </c>
      <c r="BB15" s="17" t="e">
        <f t="shared" ca="1" si="7"/>
        <v>#REF!</v>
      </c>
      <c r="BC15" s="17" t="e">
        <f t="shared" ca="1" si="7"/>
        <v>#REF!</v>
      </c>
      <c r="BD15" s="17" t="e">
        <f t="shared" ca="1" si="7"/>
        <v>#REF!</v>
      </c>
      <c r="BE15" s="17" t="e">
        <f t="shared" ca="1" si="7"/>
        <v>#REF!</v>
      </c>
      <c r="BF15" s="17" t="e">
        <f t="shared" ca="1" si="7"/>
        <v>#REF!</v>
      </c>
      <c r="BG15" s="17" t="e">
        <f t="shared" ca="1" si="7"/>
        <v>#REF!</v>
      </c>
      <c r="BH15" s="17" t="e">
        <f t="shared" ca="1" si="7"/>
        <v>#REF!</v>
      </c>
      <c r="BI15" s="17" t="e">
        <f t="shared" ca="1" si="7"/>
        <v>#REF!</v>
      </c>
      <c r="BJ15" s="17" t="e">
        <f t="shared" ca="1" si="7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C2:AE33"/>
  <sheetViews>
    <sheetView showGridLines="0" topLeftCell="E13" workbookViewId="0">
      <selection activeCell="AD33" sqref="AD33"/>
    </sheetView>
  </sheetViews>
  <sheetFormatPr defaultColWidth="9.140625" defaultRowHeight="11.25" x14ac:dyDescent="0.2"/>
  <cols>
    <col min="1" max="2" width="9.140625" style="65"/>
    <col min="3" max="3" width="10.85546875" style="65" bestFit="1" customWidth="1"/>
    <col min="4" max="4" width="10.7109375" style="65" bestFit="1" customWidth="1"/>
    <col min="5" max="5" width="7.7109375" style="65" customWidth="1"/>
    <col min="6" max="6" width="16.5703125" style="65" bestFit="1" customWidth="1"/>
    <col min="7" max="51" width="7.85546875" style="65" customWidth="1"/>
    <col min="52" max="16384" width="9.140625" style="65"/>
  </cols>
  <sheetData>
    <row r="2" spans="3:19" x14ac:dyDescent="0.2">
      <c r="C2" s="65" t="s">
        <v>84</v>
      </c>
      <c r="D2" s="66">
        <f ca="1">TODAY()</f>
        <v>45874</v>
      </c>
      <c r="F2" s="66"/>
      <c r="G2" s="76" t="str">
        <f t="shared" ref="G2:S2" ca="1" si="0">"&lt;="&amp;G5</f>
        <v>&lt;=45786</v>
      </c>
      <c r="H2" s="76" t="str">
        <f t="shared" ca="1" si="0"/>
        <v>&lt;=45793</v>
      </c>
      <c r="I2" s="76" t="str">
        <f t="shared" ca="1" si="0"/>
        <v>&lt;=45800</v>
      </c>
      <c r="J2" s="76" t="str">
        <f t="shared" ca="1" si="0"/>
        <v>&lt;=45807</v>
      </c>
      <c r="K2" s="76" t="str">
        <f t="shared" ca="1" si="0"/>
        <v>&lt;=45814</v>
      </c>
      <c r="L2" s="76" t="str">
        <f t="shared" ca="1" si="0"/>
        <v>&lt;=45821</v>
      </c>
      <c r="M2" s="76" t="str">
        <f t="shared" ca="1" si="0"/>
        <v>&lt;=45828</v>
      </c>
      <c r="N2" s="76" t="str">
        <f t="shared" ca="1" si="0"/>
        <v>&lt;=45835</v>
      </c>
      <c r="O2" s="76" t="str">
        <f t="shared" ca="1" si="0"/>
        <v>&lt;=45842</v>
      </c>
      <c r="P2" s="76" t="str">
        <f t="shared" ca="1" si="0"/>
        <v>&lt;=45849</v>
      </c>
      <c r="Q2" s="76" t="str">
        <f t="shared" ca="1" si="0"/>
        <v>&lt;=45856</v>
      </c>
      <c r="R2" s="76" t="str">
        <f t="shared" ca="1" si="0"/>
        <v>&lt;=45863</v>
      </c>
      <c r="S2" s="76" t="str">
        <f t="shared" ca="1" si="0"/>
        <v>&lt;=45870</v>
      </c>
    </row>
    <row r="3" spans="3:19" x14ac:dyDescent="0.2">
      <c r="C3" s="65" t="s">
        <v>85</v>
      </c>
      <c r="D3" s="66">
        <f ca="1">D2-WEEKDAY(D2,16)</f>
        <v>45870</v>
      </c>
      <c r="F3" s="66"/>
      <c r="G3" s="76" t="str">
        <f t="shared" ref="G3:S3" ca="1" si="1">"&gt;"&amp;G5-7</f>
        <v>&gt;45779</v>
      </c>
      <c r="H3" s="76" t="str">
        <f t="shared" ca="1" si="1"/>
        <v>&gt;45786</v>
      </c>
      <c r="I3" s="76" t="str">
        <f t="shared" ca="1" si="1"/>
        <v>&gt;45793</v>
      </c>
      <c r="J3" s="76" t="str">
        <f t="shared" ca="1" si="1"/>
        <v>&gt;45800</v>
      </c>
      <c r="K3" s="76" t="str">
        <f t="shared" ca="1" si="1"/>
        <v>&gt;45807</v>
      </c>
      <c r="L3" s="76" t="str">
        <f t="shared" ca="1" si="1"/>
        <v>&gt;45814</v>
      </c>
      <c r="M3" s="76" t="str">
        <f t="shared" ca="1" si="1"/>
        <v>&gt;45821</v>
      </c>
      <c r="N3" s="76" t="str">
        <f t="shared" ca="1" si="1"/>
        <v>&gt;45828</v>
      </c>
      <c r="O3" s="76" t="str">
        <f t="shared" ca="1" si="1"/>
        <v>&gt;45835</v>
      </c>
      <c r="P3" s="76" t="str">
        <f t="shared" ca="1" si="1"/>
        <v>&gt;45842</v>
      </c>
      <c r="Q3" s="76" t="str">
        <f t="shared" ca="1" si="1"/>
        <v>&gt;45849</v>
      </c>
      <c r="R3" s="76" t="str">
        <f t="shared" ca="1" si="1"/>
        <v>&gt;45856</v>
      </c>
      <c r="S3" s="76" t="str">
        <f t="shared" ca="1" si="1"/>
        <v>&gt;45863</v>
      </c>
    </row>
    <row r="4" spans="3:19" x14ac:dyDescent="0.2">
      <c r="D4" s="67"/>
      <c r="F4" s="66"/>
      <c r="G4" s="76" t="s">
        <v>86</v>
      </c>
      <c r="H4" s="76" t="s">
        <v>87</v>
      </c>
      <c r="I4" s="76" t="s">
        <v>88</v>
      </c>
      <c r="J4" s="76" t="s">
        <v>89</v>
      </c>
      <c r="K4" s="76" t="s">
        <v>90</v>
      </c>
      <c r="L4" s="76" t="s">
        <v>91</v>
      </c>
      <c r="M4" s="76" t="s">
        <v>92</v>
      </c>
      <c r="N4" s="76" t="s">
        <v>93</v>
      </c>
      <c r="O4" s="76" t="s">
        <v>94</v>
      </c>
      <c r="P4" s="76" t="s">
        <v>95</v>
      </c>
      <c r="Q4" s="76" t="s">
        <v>96</v>
      </c>
      <c r="R4" s="76" t="s">
        <v>97</v>
      </c>
      <c r="S4" s="76" t="s">
        <v>98</v>
      </c>
    </row>
    <row r="5" spans="3:19" x14ac:dyDescent="0.2">
      <c r="F5" s="68"/>
      <c r="G5" s="69">
        <f t="shared" ref="G5:R5" ca="1" si="2">H5-7</f>
        <v>45786</v>
      </c>
      <c r="H5" s="69">
        <f t="shared" ca="1" si="2"/>
        <v>45793</v>
      </c>
      <c r="I5" s="69">
        <f t="shared" ca="1" si="2"/>
        <v>45800</v>
      </c>
      <c r="J5" s="69">
        <f t="shared" ca="1" si="2"/>
        <v>45807</v>
      </c>
      <c r="K5" s="69">
        <f t="shared" ca="1" si="2"/>
        <v>45814</v>
      </c>
      <c r="L5" s="69">
        <f t="shared" ca="1" si="2"/>
        <v>45821</v>
      </c>
      <c r="M5" s="69">
        <f t="shared" ca="1" si="2"/>
        <v>45828</v>
      </c>
      <c r="N5" s="69">
        <f t="shared" ca="1" si="2"/>
        <v>45835</v>
      </c>
      <c r="O5" s="69">
        <f t="shared" ca="1" si="2"/>
        <v>45842</v>
      </c>
      <c r="P5" s="69">
        <f t="shared" ca="1" si="2"/>
        <v>45849</v>
      </c>
      <c r="Q5" s="69">
        <f t="shared" ca="1" si="2"/>
        <v>45856</v>
      </c>
      <c r="R5" s="69">
        <f t="shared" ca="1" si="2"/>
        <v>45863</v>
      </c>
      <c r="S5" s="70">
        <f ca="1">$D$3</f>
        <v>45870</v>
      </c>
    </row>
    <row r="6" spans="3:19" x14ac:dyDescent="0.2">
      <c r="F6" s="71" t="s">
        <v>69</v>
      </c>
      <c r="G6" s="72">
        <f ca="1">COUNTIFS(T_SDLog[[27]:[27]],G$2,T_SDLog[[27]:[27]],G$3)</f>
        <v>0</v>
      </c>
      <c r="H6" s="72">
        <f ca="1">COUNTIFS(T_SDLog[[27]:[27]],H$2,T_SDLog[[27]:[27]],H$3)</f>
        <v>0</v>
      </c>
      <c r="I6" s="72">
        <f ca="1">COUNTIFS(T_SDLog[[27]:[27]],I$2,T_SDLog[[27]:[27]],I$3)</f>
        <v>0</v>
      </c>
      <c r="J6" s="72">
        <f ca="1">COUNTIFS(T_SDLog[[27]:[27]],J$2,T_SDLog[[27]:[27]],J$3)</f>
        <v>0</v>
      </c>
      <c r="K6" s="72">
        <f ca="1">COUNTIFS(T_SDLog[[27]:[27]],K$2,T_SDLog[[27]:[27]],K$3)</f>
        <v>0</v>
      </c>
      <c r="L6" s="72">
        <f ca="1">COUNTIFS(T_SDLog[[27]:[27]],L$2,T_SDLog[[27]:[27]],L$3)</f>
        <v>0</v>
      </c>
      <c r="M6" s="72">
        <f ca="1">COUNTIFS(T_SDLog[[27]:[27]],M$2,T_SDLog[[27]:[27]],M$3)</f>
        <v>0</v>
      </c>
      <c r="N6" s="72">
        <f ca="1">COUNTIFS(T_SDLog[[27]:[27]],N$2,T_SDLog[[27]:[27]],N$3)</f>
        <v>0</v>
      </c>
      <c r="O6" s="72">
        <f ca="1">COUNTIFS(T_SDLog[[27]:[27]],O$2,T_SDLog[[27]:[27]],O$3)</f>
        <v>0</v>
      </c>
      <c r="P6" s="72">
        <f ca="1">COUNTIFS(T_SDLog[[27]:[27]],P$2,T_SDLog[[27]:[27]],P$3)</f>
        <v>0</v>
      </c>
      <c r="Q6" s="72">
        <f ca="1">COUNTIFS(T_SDLog[[27]:[27]],Q$2,T_SDLog[[27]:[27]],Q$3)</f>
        <v>0</v>
      </c>
      <c r="R6" s="72">
        <f ca="1">COUNTIFS(T_SDLog[[27]:[27]],R$2,T_SDLog[[27]:[27]],R$3)</f>
        <v>0</v>
      </c>
      <c r="S6" s="72">
        <f ca="1">COUNTIFS(T_SDLog[[27]:[27]],S$2,T_SDLog[[27]:[27]],S$3)</f>
        <v>0</v>
      </c>
    </row>
    <row r="7" spans="3:19" x14ac:dyDescent="0.2">
      <c r="F7" s="66"/>
      <c r="G7" s="66"/>
      <c r="H7" s="66"/>
      <c r="I7" s="73"/>
      <c r="J7" s="66"/>
      <c r="K7" s="73"/>
    </row>
    <row r="8" spans="3:19" x14ac:dyDescent="0.2">
      <c r="F8" s="66"/>
      <c r="G8" s="76" t="str">
        <f t="shared" ref="G8:Q8" ca="1" si="3">G2</f>
        <v>&lt;=45786</v>
      </c>
      <c r="H8" s="76" t="str">
        <f t="shared" ca="1" si="3"/>
        <v>&lt;=45793</v>
      </c>
      <c r="I8" s="76" t="str">
        <f t="shared" ca="1" si="3"/>
        <v>&lt;=45800</v>
      </c>
      <c r="J8" s="76" t="str">
        <f t="shared" ca="1" si="3"/>
        <v>&lt;=45807</v>
      </c>
      <c r="K8" s="76" t="str">
        <f t="shared" ca="1" si="3"/>
        <v>&lt;=45814</v>
      </c>
      <c r="L8" s="76" t="str">
        <f t="shared" ca="1" si="3"/>
        <v>&lt;=45821</v>
      </c>
      <c r="M8" s="76" t="str">
        <f t="shared" ca="1" si="3"/>
        <v>&lt;=45828</v>
      </c>
      <c r="N8" s="76" t="str">
        <f t="shared" ca="1" si="3"/>
        <v>&lt;=45835</v>
      </c>
      <c r="O8" s="76" t="str">
        <f t="shared" ca="1" si="3"/>
        <v>&lt;=45842</v>
      </c>
      <c r="P8" s="76" t="str">
        <f t="shared" ca="1" si="3"/>
        <v>&lt;=45849</v>
      </c>
      <c r="Q8" s="76" t="str">
        <f t="shared" ca="1" si="3"/>
        <v>&lt;=45856</v>
      </c>
      <c r="R8" s="76"/>
      <c r="S8" s="76"/>
    </row>
    <row r="9" spans="3:19" x14ac:dyDescent="0.2">
      <c r="C9" s="75" t="s">
        <v>113</v>
      </c>
      <c r="D9" s="75" t="e">
        <f>SUM(#REF!)</f>
        <v>#REF!</v>
      </c>
      <c r="F9" s="66"/>
      <c r="G9" s="76" t="s">
        <v>99</v>
      </c>
      <c r="H9" s="76" t="str">
        <f t="shared" ref="H9:Q9" ca="1" si="4">H3</f>
        <v>&gt;45786</v>
      </c>
      <c r="I9" s="76" t="str">
        <f t="shared" ca="1" si="4"/>
        <v>&gt;45793</v>
      </c>
      <c r="J9" s="76" t="str">
        <f t="shared" ca="1" si="4"/>
        <v>&gt;45800</v>
      </c>
      <c r="K9" s="76" t="str">
        <f t="shared" ca="1" si="4"/>
        <v>&gt;45807</v>
      </c>
      <c r="L9" s="76" t="str">
        <f t="shared" ca="1" si="4"/>
        <v>&gt;45814</v>
      </c>
      <c r="M9" s="76" t="str">
        <f t="shared" ca="1" si="4"/>
        <v>&gt;45821</v>
      </c>
      <c r="N9" s="76" t="str">
        <f t="shared" ca="1" si="4"/>
        <v>&gt;45828</v>
      </c>
      <c r="O9" s="76" t="str">
        <f t="shared" ca="1" si="4"/>
        <v>&gt;45835</v>
      </c>
      <c r="P9" s="76" t="str">
        <f t="shared" ca="1" si="4"/>
        <v>&gt;45842</v>
      </c>
      <c r="Q9" s="76" t="str">
        <f t="shared" ca="1" si="4"/>
        <v>&gt;45849</v>
      </c>
      <c r="R9" s="76"/>
      <c r="S9" s="76"/>
    </row>
    <row r="10" spans="3:19" x14ac:dyDescent="0.2">
      <c r="C10" s="75" t="s">
        <v>29</v>
      </c>
      <c r="D10" s="75" t="e">
        <f>#REF!</f>
        <v>#REF!</v>
      </c>
      <c r="F10" s="68"/>
      <c r="G10" s="69" t="s">
        <v>100</v>
      </c>
      <c r="H10" s="69" t="s">
        <v>101</v>
      </c>
      <c r="I10" s="69" t="s">
        <v>102</v>
      </c>
      <c r="J10" s="69" t="s">
        <v>103</v>
      </c>
      <c r="K10" s="69" t="s">
        <v>104</v>
      </c>
      <c r="L10" s="69" t="s">
        <v>105</v>
      </c>
      <c r="M10" s="69" t="s">
        <v>106</v>
      </c>
      <c r="N10" s="69" t="s">
        <v>107</v>
      </c>
      <c r="O10" s="69" t="s">
        <v>108</v>
      </c>
      <c r="P10" s="69" t="s">
        <v>109</v>
      </c>
      <c r="Q10" s="70" t="s">
        <v>110</v>
      </c>
    </row>
    <row r="11" spans="3:19" x14ac:dyDescent="0.2">
      <c r="C11" s="75" t="s">
        <v>32</v>
      </c>
      <c r="D11" s="75" t="e">
        <f>SUM(#REF!)</f>
        <v>#REF!</v>
      </c>
      <c r="F11" s="71" t="s">
        <v>111</v>
      </c>
      <c r="G11" s="74">
        <f ca="1">COUNTIFS(T_SDLog[[BY2]:[BY2]],"UNDER REVIEW",T_SDLog[[27]:[27]],G$8,T_SDLog[[27]:[27]],G$9)</f>
        <v>0</v>
      </c>
      <c r="H11" s="74">
        <f ca="1">COUNTIFS(T_SDLog[[BY2]:[BY2]],"UNDER REVIEW",T_SDLog[[27]:[27]],H$8,T_SDLog[[27]:[27]],H$9)</f>
        <v>0</v>
      </c>
      <c r="I11" s="74">
        <f ca="1">COUNTIFS(T_SDLog[[BY2]:[BY2]],"UNDER REVIEW",T_SDLog[[27]:[27]],I$8,T_SDLog[[27]:[27]],I$9)</f>
        <v>0</v>
      </c>
      <c r="J11" s="74">
        <f ca="1">COUNTIFS(T_SDLog[[BY2]:[BY2]],"UNDER REVIEW",T_SDLog[[27]:[27]],J$8,T_SDLog[[27]:[27]],J$9)</f>
        <v>0</v>
      </c>
      <c r="K11" s="74">
        <f ca="1">COUNTIFS(T_SDLog[[BY2]:[BY2]],"UNDER REVIEW",T_SDLog[[27]:[27]],K$8,T_SDLog[[27]:[27]],K$9)</f>
        <v>0</v>
      </c>
      <c r="L11" s="74">
        <f ca="1">COUNTIFS(T_SDLog[[BY2]:[BY2]],"UNDER REVIEW",T_SDLog[[27]:[27]],L$8,T_SDLog[[27]:[27]],L$9)</f>
        <v>0</v>
      </c>
      <c r="M11" s="74">
        <f ca="1">COUNTIFS(T_SDLog[[BY2]:[BY2]],"UNDER REVIEW",T_SDLog[[27]:[27]],M$8,T_SDLog[[27]:[27]],M$9)</f>
        <v>0</v>
      </c>
      <c r="N11" s="74">
        <f ca="1">COUNTIFS(T_SDLog[[BY2]:[BY2]],"UNDER REVIEW",T_SDLog[[27]:[27]],N$8,T_SDLog[[27]:[27]],N$9)</f>
        <v>0</v>
      </c>
      <c r="O11" s="74">
        <f ca="1">COUNTIFS(T_SDLog[[BY2]:[BY2]],"UNDER REVIEW",T_SDLog[[27]:[27]],O$8,T_SDLog[[27]:[27]],O$9)</f>
        <v>0</v>
      </c>
      <c r="P11" s="74">
        <f ca="1">COUNTIFS(T_SDLog[[BY2]:[BY2]],"UNDER REVIEW",T_SDLog[[27]:[27]],P$8,T_SDLog[[27]:[27]],P$9)</f>
        <v>0</v>
      </c>
      <c r="Q11" s="74">
        <f ca="1">COUNTIFS(T_SDLog[[BY2]:[BY2]],"UNDER REVIEW",T_SDLog[[27]:[27]],Q$8,T_SDLog[[27]:[27]],Q$9)</f>
        <v>0</v>
      </c>
    </row>
    <row r="12" spans="3:19" x14ac:dyDescent="0.2">
      <c r="C12" s="75" t="s">
        <v>114</v>
      </c>
      <c r="D12" s="75" t="e">
        <f>#REF!</f>
        <v>#REF!</v>
      </c>
      <c r="F12" s="71" t="s">
        <v>112</v>
      </c>
      <c r="G12" s="72">
        <f ca="1">G11</f>
        <v>0</v>
      </c>
      <c r="H12" s="72">
        <f t="shared" ref="H12:Q12" ca="1" si="5">G12+H11</f>
        <v>0</v>
      </c>
      <c r="I12" s="72">
        <f t="shared" ca="1" si="5"/>
        <v>0</v>
      </c>
      <c r="J12" s="72">
        <f t="shared" ca="1" si="5"/>
        <v>0</v>
      </c>
      <c r="K12" s="72">
        <f t="shared" ca="1" si="5"/>
        <v>0</v>
      </c>
      <c r="L12" s="72">
        <f t="shared" ca="1" si="5"/>
        <v>0</v>
      </c>
      <c r="M12" s="72">
        <f t="shared" ca="1" si="5"/>
        <v>0</v>
      </c>
      <c r="N12" s="72">
        <f t="shared" ca="1" si="5"/>
        <v>0</v>
      </c>
      <c r="O12" s="72">
        <f t="shared" ca="1" si="5"/>
        <v>0</v>
      </c>
      <c r="P12" s="72">
        <f t="shared" ca="1" si="5"/>
        <v>0</v>
      </c>
      <c r="Q12" s="72">
        <f t="shared" ca="1" si="5"/>
        <v>0</v>
      </c>
    </row>
    <row r="27" spans="6:31" x14ac:dyDescent="0.2">
      <c r="G27" s="76" t="str">
        <f t="shared" ref="G27:AE27" ca="1" si="6">"&lt;="&amp;G30</f>
        <v>&lt;=45702</v>
      </c>
      <c r="H27" s="76" t="str">
        <f t="shared" ca="1" si="6"/>
        <v>&lt;=45709</v>
      </c>
      <c r="I27" s="76" t="str">
        <f t="shared" ca="1" si="6"/>
        <v>&lt;=45716</v>
      </c>
      <c r="J27" s="76" t="str">
        <f t="shared" ca="1" si="6"/>
        <v>&lt;=45723</v>
      </c>
      <c r="K27" s="76" t="str">
        <f t="shared" ca="1" si="6"/>
        <v>&lt;=45730</v>
      </c>
      <c r="L27" s="76" t="str">
        <f t="shared" ca="1" si="6"/>
        <v>&lt;=45737</v>
      </c>
      <c r="M27" s="76" t="str">
        <f t="shared" ca="1" si="6"/>
        <v>&lt;=45744</v>
      </c>
      <c r="N27" s="76" t="str">
        <f t="shared" ca="1" si="6"/>
        <v>&lt;=45751</v>
      </c>
      <c r="O27" s="76" t="str">
        <f t="shared" ca="1" si="6"/>
        <v>&lt;=45758</v>
      </c>
      <c r="P27" s="76" t="str">
        <f t="shared" ca="1" si="6"/>
        <v>&lt;=45765</v>
      </c>
      <c r="Q27" s="76" t="str">
        <f t="shared" ca="1" si="6"/>
        <v>&lt;=45772</v>
      </c>
      <c r="R27" s="76" t="str">
        <f t="shared" ca="1" si="6"/>
        <v>&lt;=45779</v>
      </c>
      <c r="S27" s="76" t="str">
        <f t="shared" ca="1" si="6"/>
        <v>&lt;=45786</v>
      </c>
      <c r="T27" s="76" t="str">
        <f t="shared" ca="1" si="6"/>
        <v>&lt;=45793</v>
      </c>
      <c r="U27" s="76" t="str">
        <f t="shared" ca="1" si="6"/>
        <v>&lt;=45800</v>
      </c>
      <c r="V27" s="76" t="str">
        <f t="shared" ca="1" si="6"/>
        <v>&lt;=45807</v>
      </c>
      <c r="W27" s="76" t="str">
        <f t="shared" ca="1" si="6"/>
        <v>&lt;=45814</v>
      </c>
      <c r="X27" s="76" t="str">
        <f t="shared" ca="1" si="6"/>
        <v>&lt;=45821</v>
      </c>
      <c r="Y27" s="76" t="str">
        <f t="shared" ca="1" si="6"/>
        <v>&lt;=45828</v>
      </c>
      <c r="Z27" s="76" t="str">
        <f t="shared" ca="1" si="6"/>
        <v>&lt;=45835</v>
      </c>
      <c r="AA27" s="76" t="str">
        <f t="shared" ca="1" si="6"/>
        <v>&lt;=45842</v>
      </c>
      <c r="AB27" s="76" t="str">
        <f t="shared" ca="1" si="6"/>
        <v>&lt;=45849</v>
      </c>
      <c r="AC27" s="76" t="str">
        <f t="shared" ca="1" si="6"/>
        <v>&lt;=45856</v>
      </c>
      <c r="AD27" s="76" t="str">
        <f t="shared" ca="1" si="6"/>
        <v>&lt;=45863</v>
      </c>
      <c r="AE27" s="76" t="str">
        <f t="shared" ca="1" si="6"/>
        <v>&lt;=45870</v>
      </c>
    </row>
    <row r="28" spans="6:31" x14ac:dyDescent="0.2">
      <c r="G28" s="76" t="str">
        <f t="shared" ref="G28:AE28" ca="1" si="7">"&gt;"&amp;G30-7</f>
        <v>&gt;45695</v>
      </c>
      <c r="H28" s="76" t="str">
        <f t="shared" ca="1" si="7"/>
        <v>&gt;45702</v>
      </c>
      <c r="I28" s="76" t="str">
        <f t="shared" ca="1" si="7"/>
        <v>&gt;45709</v>
      </c>
      <c r="J28" s="76" t="str">
        <f t="shared" ca="1" si="7"/>
        <v>&gt;45716</v>
      </c>
      <c r="K28" s="76" t="str">
        <f t="shared" ca="1" si="7"/>
        <v>&gt;45723</v>
      </c>
      <c r="L28" s="76" t="str">
        <f t="shared" ca="1" si="7"/>
        <v>&gt;45730</v>
      </c>
      <c r="M28" s="76" t="str">
        <f t="shared" ca="1" si="7"/>
        <v>&gt;45737</v>
      </c>
      <c r="N28" s="76" t="str">
        <f t="shared" ca="1" si="7"/>
        <v>&gt;45744</v>
      </c>
      <c r="O28" s="76" t="str">
        <f t="shared" ca="1" si="7"/>
        <v>&gt;45751</v>
      </c>
      <c r="P28" s="76" t="str">
        <f t="shared" ca="1" si="7"/>
        <v>&gt;45758</v>
      </c>
      <c r="Q28" s="76" t="str">
        <f t="shared" ca="1" si="7"/>
        <v>&gt;45765</v>
      </c>
      <c r="R28" s="76" t="str">
        <f t="shared" ca="1" si="7"/>
        <v>&gt;45772</v>
      </c>
      <c r="S28" s="76" t="str">
        <f t="shared" ca="1" si="7"/>
        <v>&gt;45779</v>
      </c>
      <c r="T28" s="76" t="str">
        <f t="shared" ca="1" si="7"/>
        <v>&gt;45786</v>
      </c>
      <c r="U28" s="76" t="str">
        <f t="shared" ca="1" si="7"/>
        <v>&gt;45793</v>
      </c>
      <c r="V28" s="76" t="str">
        <f t="shared" ca="1" si="7"/>
        <v>&gt;45800</v>
      </c>
      <c r="W28" s="76" t="str">
        <f t="shared" ca="1" si="7"/>
        <v>&gt;45807</v>
      </c>
      <c r="X28" s="76" t="str">
        <f t="shared" ca="1" si="7"/>
        <v>&gt;45814</v>
      </c>
      <c r="Y28" s="76" t="str">
        <f t="shared" ca="1" si="7"/>
        <v>&gt;45821</v>
      </c>
      <c r="Z28" s="76" t="str">
        <f t="shared" ca="1" si="7"/>
        <v>&gt;45828</v>
      </c>
      <c r="AA28" s="76" t="str">
        <f t="shared" ca="1" si="7"/>
        <v>&gt;45835</v>
      </c>
      <c r="AB28" s="76" t="str">
        <f t="shared" ca="1" si="7"/>
        <v>&gt;45842</v>
      </c>
      <c r="AC28" s="76" t="str">
        <f t="shared" ca="1" si="7"/>
        <v>&gt;45849</v>
      </c>
      <c r="AD28" s="76" t="str">
        <f t="shared" ca="1" si="7"/>
        <v>&gt;45856</v>
      </c>
      <c r="AE28" s="76" t="str">
        <f t="shared" ca="1" si="7"/>
        <v>&gt;45863</v>
      </c>
    </row>
    <row r="29" spans="6:31" x14ac:dyDescent="0.2">
      <c r="G29" s="76" t="s">
        <v>129</v>
      </c>
      <c r="H29" s="76" t="s">
        <v>128</v>
      </c>
      <c r="I29" s="76" t="s">
        <v>127</v>
      </c>
      <c r="J29" s="76" t="s">
        <v>126</v>
      </c>
      <c r="K29" s="76" t="s">
        <v>125</v>
      </c>
      <c r="L29" s="76" t="s">
        <v>124</v>
      </c>
      <c r="M29" s="76" t="s">
        <v>123</v>
      </c>
      <c r="N29" s="76" t="s">
        <v>122</v>
      </c>
      <c r="O29" s="76" t="s">
        <v>121</v>
      </c>
      <c r="P29" s="76" t="s">
        <v>120</v>
      </c>
      <c r="Q29" s="76" t="s">
        <v>119</v>
      </c>
      <c r="R29" s="76" t="s">
        <v>118</v>
      </c>
      <c r="S29" s="76" t="s">
        <v>86</v>
      </c>
      <c r="T29" s="76" t="s">
        <v>87</v>
      </c>
      <c r="U29" s="76" t="s">
        <v>88</v>
      </c>
      <c r="V29" s="76" t="s">
        <v>89</v>
      </c>
      <c r="W29" s="76" t="s">
        <v>90</v>
      </c>
      <c r="X29" s="76" t="s">
        <v>91</v>
      </c>
      <c r="Y29" s="76" t="s">
        <v>92</v>
      </c>
      <c r="Z29" s="76" t="s">
        <v>93</v>
      </c>
      <c r="AA29" s="76" t="s">
        <v>94</v>
      </c>
      <c r="AB29" s="76" t="s">
        <v>95</v>
      </c>
      <c r="AC29" s="76" t="s">
        <v>96</v>
      </c>
      <c r="AD29" s="76" t="s">
        <v>97</v>
      </c>
      <c r="AE29" s="76" t="s">
        <v>117</v>
      </c>
    </row>
    <row r="30" spans="6:31" x14ac:dyDescent="0.2">
      <c r="G30" s="69">
        <f t="shared" ref="G30:AD30" ca="1" si="8">H30-7</f>
        <v>45702</v>
      </c>
      <c r="H30" s="69">
        <f t="shared" ca="1" si="8"/>
        <v>45709</v>
      </c>
      <c r="I30" s="69">
        <f t="shared" ca="1" si="8"/>
        <v>45716</v>
      </c>
      <c r="J30" s="69">
        <f t="shared" ca="1" si="8"/>
        <v>45723</v>
      </c>
      <c r="K30" s="69">
        <f t="shared" ca="1" si="8"/>
        <v>45730</v>
      </c>
      <c r="L30" s="69">
        <f t="shared" ca="1" si="8"/>
        <v>45737</v>
      </c>
      <c r="M30" s="69">
        <f t="shared" ca="1" si="8"/>
        <v>45744</v>
      </c>
      <c r="N30" s="69">
        <f t="shared" ca="1" si="8"/>
        <v>45751</v>
      </c>
      <c r="O30" s="69">
        <f t="shared" ca="1" si="8"/>
        <v>45758</v>
      </c>
      <c r="P30" s="69">
        <f t="shared" ca="1" si="8"/>
        <v>45765</v>
      </c>
      <c r="Q30" s="69">
        <f t="shared" ca="1" si="8"/>
        <v>45772</v>
      </c>
      <c r="R30" s="69">
        <f t="shared" ca="1" si="8"/>
        <v>45779</v>
      </c>
      <c r="S30" s="69">
        <f t="shared" ca="1" si="8"/>
        <v>45786</v>
      </c>
      <c r="T30" s="69">
        <f t="shared" ca="1" si="8"/>
        <v>45793</v>
      </c>
      <c r="U30" s="69">
        <f t="shared" ca="1" si="8"/>
        <v>45800</v>
      </c>
      <c r="V30" s="69">
        <f t="shared" ca="1" si="8"/>
        <v>45807</v>
      </c>
      <c r="W30" s="69">
        <f t="shared" ca="1" si="8"/>
        <v>45814</v>
      </c>
      <c r="X30" s="69">
        <f t="shared" ca="1" si="8"/>
        <v>45821</v>
      </c>
      <c r="Y30" s="69">
        <f t="shared" ca="1" si="8"/>
        <v>45828</v>
      </c>
      <c r="Z30" s="69">
        <f t="shared" ca="1" si="8"/>
        <v>45835</v>
      </c>
      <c r="AA30" s="69">
        <f t="shared" ca="1" si="8"/>
        <v>45842</v>
      </c>
      <c r="AB30" s="69">
        <f t="shared" ca="1" si="8"/>
        <v>45849</v>
      </c>
      <c r="AC30" s="69">
        <f t="shared" ca="1" si="8"/>
        <v>45856</v>
      </c>
      <c r="AD30" s="69">
        <f t="shared" ca="1" si="8"/>
        <v>45863</v>
      </c>
      <c r="AE30" s="70">
        <f ca="1">$D$3</f>
        <v>45870</v>
      </c>
    </row>
    <row r="31" spans="6:31" x14ac:dyDescent="0.2">
      <c r="G31" s="78">
        <f ca="1">COUNTIFS(T_SDLog[[292]:[292]],G$27,T_SDLog[[292]:[292]],G$28,T_SDLog[[REV_OD]:[REV_OD]],"---")</f>
        <v>0</v>
      </c>
      <c r="H31" s="78">
        <f ca="1">COUNTIFS(T_SDLog[[292]:[292]],H$27,T_SDLog[[292]:[292]],H$28,T_SDLog[[REV_OD]:[REV_OD]],"---")</f>
        <v>0</v>
      </c>
      <c r="I31" s="78">
        <f ca="1">COUNTIFS(T_SDLog[[292]:[292]],I$27,T_SDLog[[292]:[292]],I$28,T_SDLog[[REV_OD]:[REV_OD]],"---")</f>
        <v>0</v>
      </c>
      <c r="J31" s="78">
        <f ca="1">COUNTIFS(T_SDLog[[292]:[292]],J$27,T_SDLog[[292]:[292]],J$28,T_SDLog[[REV_OD]:[REV_OD]],"---")</f>
        <v>0</v>
      </c>
      <c r="K31" s="78">
        <f ca="1">COUNTIFS(T_SDLog[[292]:[292]],K$27,T_SDLog[[292]:[292]],K$28,T_SDLog[[REV_OD]:[REV_OD]],"---")</f>
        <v>0</v>
      </c>
      <c r="L31" s="78">
        <f ca="1">COUNTIFS(T_SDLog[[292]:[292]],L$27,T_SDLog[[292]:[292]],L$28,T_SDLog[[REV_OD]:[REV_OD]],"---")</f>
        <v>0</v>
      </c>
      <c r="M31" s="78">
        <f ca="1">COUNTIFS(T_SDLog[[292]:[292]],M$27,T_SDLog[[292]:[292]],M$28,T_SDLog[[REV_OD]:[REV_OD]],"---")</f>
        <v>0</v>
      </c>
      <c r="N31" s="78">
        <f ca="1">COUNTIFS(T_SDLog[[292]:[292]],N$27,T_SDLog[[292]:[292]],N$28,T_SDLog[[REV_OD]:[REV_OD]],"---")</f>
        <v>0</v>
      </c>
      <c r="O31" s="78">
        <f ca="1">COUNTIFS(T_SDLog[[292]:[292]],O$27,T_SDLog[[292]:[292]],O$28,T_SDLog[[REV_OD]:[REV_OD]],"---")</f>
        <v>0</v>
      </c>
      <c r="P31" s="78">
        <f ca="1">COUNTIFS(T_SDLog[[292]:[292]],P$27,T_SDLog[[292]:[292]],P$28,T_SDLog[[REV_OD]:[REV_OD]],"---")</f>
        <v>0</v>
      </c>
      <c r="Q31" s="78">
        <f ca="1">COUNTIFS(T_SDLog[[292]:[292]],Q$27,T_SDLog[[292]:[292]],Q$28,T_SDLog[[REV_OD]:[REV_OD]],"---")</f>
        <v>0</v>
      </c>
      <c r="R31" s="78">
        <f ca="1">COUNTIFS(T_SDLog[[292]:[292]],R$27,T_SDLog[[292]:[292]],R$28,T_SDLog[[REV_OD]:[REV_OD]],"---")</f>
        <v>0</v>
      </c>
      <c r="S31" s="78">
        <f ca="1">COUNTIFS(T_SDLog[[292]:[292]],S$27,T_SDLog[[292]:[292]],S$28,T_SDLog[[REV_OD]:[REV_OD]],"---")</f>
        <v>0</v>
      </c>
      <c r="T31" s="78">
        <f ca="1">COUNTIFS(T_SDLog[[292]:[292]],T$27,T_SDLog[[292]:[292]],T$28,T_SDLog[[REV_OD]:[REV_OD]],"---")</f>
        <v>0</v>
      </c>
      <c r="U31" s="78">
        <f ca="1">COUNTIFS(T_SDLog[[292]:[292]],U$27,T_SDLog[[292]:[292]],U$28,T_SDLog[[REV_OD]:[REV_OD]],"---")</f>
        <v>0</v>
      </c>
      <c r="V31" s="78">
        <f ca="1">COUNTIFS(T_SDLog[[292]:[292]],V$27,T_SDLog[[292]:[292]],V$28,T_SDLog[[REV_OD]:[REV_OD]],"---")</f>
        <v>0</v>
      </c>
      <c r="W31" s="78">
        <f ca="1">COUNTIFS(T_SDLog[[292]:[292]],W$27,T_SDLog[[292]:[292]],W$28,T_SDLog[[REV_OD]:[REV_OD]],"---")</f>
        <v>0</v>
      </c>
      <c r="X31" s="78">
        <f ca="1">COUNTIFS(T_SDLog[[292]:[292]],X$27,T_SDLog[[292]:[292]],X$28,T_SDLog[[REV_OD]:[REV_OD]],"---")</f>
        <v>0</v>
      </c>
      <c r="Y31" s="78">
        <f ca="1">COUNTIFS(T_SDLog[[292]:[292]],Y$27,T_SDLog[[292]:[292]],Y$28,T_SDLog[[REV_OD]:[REV_OD]],"---")</f>
        <v>0</v>
      </c>
      <c r="Z31" s="78">
        <f ca="1">COUNTIFS(T_SDLog[[292]:[292]],Z$27,T_SDLog[[292]:[292]],Z$28,T_SDLog[[REV_OD]:[REV_OD]],"---")</f>
        <v>0</v>
      </c>
      <c r="AA31" s="78">
        <f ca="1">COUNTIFS(T_SDLog[[292]:[292]],AA$27,T_SDLog[[292]:[292]],AA$28,T_SDLog[[REV_OD]:[REV_OD]],"---")</f>
        <v>0</v>
      </c>
      <c r="AB31" s="78">
        <f ca="1">COUNTIFS(T_SDLog[[292]:[292]],AB$27,T_SDLog[[292]:[292]],AB$28,T_SDLog[[REV_OD]:[REV_OD]],"---")</f>
        <v>0</v>
      </c>
      <c r="AC31" s="78">
        <f ca="1">COUNTIFS(T_SDLog[[292]:[292]],AC$27,T_SDLog[[292]:[292]],AC$28,T_SDLog[[REV_OD]:[REV_OD]],"---")</f>
        <v>0</v>
      </c>
      <c r="AD31" s="78">
        <f ca="1">COUNTIFS(T_SDLog[[292]:[292]],AD$27,T_SDLog[[292]:[292]],AD$28,T_SDLog[[REV_OD]:[REV_OD]],"---")</f>
        <v>0</v>
      </c>
      <c r="AE31" s="78">
        <f ca="1">COUNTIFS(T_SDLog[[292]:[292]],AE$27,T_SDLog[[292]:[292]],AE$28,T_SDLog[[REV_OD]:[REV_OD]],"---")</f>
        <v>0</v>
      </c>
    </row>
    <row r="32" spans="6:31" x14ac:dyDescent="0.2">
      <c r="F32" s="65" t="s">
        <v>116</v>
      </c>
      <c r="G32" s="78">
        <f ca="1">COUNTIFS(T_SDLog[[292]:[292]],G$27,T_SDLog[[292]:[292]],G$28,T_SDLog[[REV_OD]:[REV_OD]],"&lt;&gt;---")</f>
        <v>0</v>
      </c>
      <c r="H32" s="78">
        <f ca="1">COUNTIFS(T_SDLog[[292]:[292]],H$27,T_SDLog[[292]:[292]],H$28,T_SDLog[[REV_OD]:[REV_OD]],"&lt;&gt;---")</f>
        <v>0</v>
      </c>
      <c r="I32" s="78">
        <f ca="1">COUNTIFS(T_SDLog[[292]:[292]],I$27,T_SDLog[[292]:[292]],I$28,T_SDLog[[REV_OD]:[REV_OD]],"&lt;&gt;---")</f>
        <v>0</v>
      </c>
      <c r="J32" s="78">
        <f ca="1">COUNTIFS(T_SDLog[[292]:[292]],J$27,T_SDLog[[292]:[292]],J$28,T_SDLog[[REV_OD]:[REV_OD]],"&lt;&gt;---")</f>
        <v>0</v>
      </c>
      <c r="K32" s="78">
        <f ca="1">COUNTIFS(T_SDLog[[292]:[292]],K$27,T_SDLog[[292]:[292]],K$28,T_SDLog[[REV_OD]:[REV_OD]],"&lt;&gt;---")</f>
        <v>0</v>
      </c>
      <c r="L32" s="78">
        <f ca="1">COUNTIFS(T_SDLog[[292]:[292]],L$27,T_SDLog[[292]:[292]],L$28,T_SDLog[[REV_OD]:[REV_OD]],"&lt;&gt;---")</f>
        <v>0</v>
      </c>
      <c r="M32" s="78">
        <f ca="1">COUNTIFS(T_SDLog[[292]:[292]],M$27,T_SDLog[[292]:[292]],M$28,T_SDLog[[REV_OD]:[REV_OD]],"&lt;&gt;---")</f>
        <v>0</v>
      </c>
      <c r="N32" s="78">
        <f ca="1">COUNTIFS(T_SDLog[[292]:[292]],N$27,T_SDLog[[292]:[292]],N$28,T_SDLog[[REV_OD]:[REV_OD]],"&lt;&gt;---")</f>
        <v>0</v>
      </c>
      <c r="O32" s="78">
        <f ca="1">COUNTIFS(T_SDLog[[292]:[292]],O$27,T_SDLog[[292]:[292]],O$28,T_SDLog[[REV_OD]:[REV_OD]],"&lt;&gt;---")</f>
        <v>0</v>
      </c>
      <c r="P32" s="78">
        <f ca="1">COUNTIFS(T_SDLog[[292]:[292]],P$27,T_SDLog[[292]:[292]],P$28,T_SDLog[[REV_OD]:[REV_OD]],"&lt;&gt;---")</f>
        <v>0</v>
      </c>
      <c r="Q32" s="78">
        <f ca="1">COUNTIFS(T_SDLog[[292]:[292]],Q$27,T_SDLog[[292]:[292]],Q$28,T_SDLog[[REV_OD]:[REV_OD]],"&lt;&gt;---")</f>
        <v>0</v>
      </c>
      <c r="R32" s="78">
        <f ca="1">COUNTIFS(T_SDLog[[292]:[292]],R$27,T_SDLog[[292]:[292]],R$28,T_SDLog[[REV_OD]:[REV_OD]],"&lt;&gt;---")</f>
        <v>0</v>
      </c>
      <c r="S32" s="78">
        <f ca="1">COUNTIFS(T_SDLog[[292]:[292]],S$27,T_SDLog[[292]:[292]],S$28,T_SDLog[[REV_OD]:[REV_OD]],"&lt;&gt;---")</f>
        <v>0</v>
      </c>
      <c r="T32" s="78">
        <f ca="1">COUNTIFS(T_SDLog[[292]:[292]],T$27,T_SDLog[[292]:[292]],T$28,T_SDLog[[REV_OD]:[REV_OD]],"&lt;&gt;---")</f>
        <v>0</v>
      </c>
      <c r="U32" s="78">
        <f ca="1">COUNTIFS(T_SDLog[[292]:[292]],U$27,T_SDLog[[292]:[292]],U$28,T_SDLog[[REV_OD]:[REV_OD]],"&lt;&gt;---")</f>
        <v>0</v>
      </c>
      <c r="V32" s="78">
        <f ca="1">COUNTIFS(T_SDLog[[292]:[292]],V$27,T_SDLog[[292]:[292]],V$28,T_SDLog[[REV_OD]:[REV_OD]],"&lt;&gt;---")</f>
        <v>0</v>
      </c>
      <c r="W32" s="78">
        <f ca="1">COUNTIFS(T_SDLog[[292]:[292]],W$27,T_SDLog[[292]:[292]],W$28,T_SDLog[[REV_OD]:[REV_OD]],"&lt;&gt;---")</f>
        <v>0</v>
      </c>
      <c r="X32" s="78">
        <f ca="1">COUNTIFS(T_SDLog[[292]:[292]],X$27,T_SDLog[[292]:[292]],X$28,T_SDLog[[REV_OD]:[REV_OD]],"&lt;&gt;---")</f>
        <v>0</v>
      </c>
      <c r="Y32" s="78">
        <f ca="1">COUNTIFS(T_SDLog[[292]:[292]],Y$27,T_SDLog[[292]:[292]],Y$28,T_SDLog[[REV_OD]:[REV_OD]],"&lt;&gt;---")</f>
        <v>0</v>
      </c>
      <c r="Z32" s="78">
        <f ca="1">COUNTIFS(T_SDLog[[292]:[292]],Z$27,T_SDLog[[292]:[292]],Z$28,T_SDLog[[REV_OD]:[REV_OD]],"&lt;&gt;---")</f>
        <v>0</v>
      </c>
      <c r="AA32" s="78">
        <f ca="1">COUNTIFS(T_SDLog[[292]:[292]],AA$27,T_SDLog[[292]:[292]],AA$28,T_SDLog[[REV_OD]:[REV_OD]],"&lt;&gt;---")</f>
        <v>0</v>
      </c>
      <c r="AB32" s="78">
        <f ca="1">COUNTIFS(T_SDLog[[292]:[292]],AB$27,T_SDLog[[292]:[292]],AB$28,T_SDLog[[REV_OD]:[REV_OD]],"&lt;&gt;---")</f>
        <v>0</v>
      </c>
      <c r="AC32" s="78">
        <f ca="1">COUNTIFS(T_SDLog[[292]:[292]],AC$27,T_SDLog[[292]:[292]],AC$28,T_SDLog[[REV_OD]:[REV_OD]],"&lt;&gt;---")</f>
        <v>0</v>
      </c>
      <c r="AD32" s="78">
        <f ca="1">COUNTIFS(T_SDLog[[292]:[292]],AD$27,T_SDLog[[292]:[292]],AD$28,T_SDLog[[REV_OD]:[REV_OD]],"&lt;&gt;---")</f>
        <v>0</v>
      </c>
      <c r="AE32" s="78">
        <f>+COUNTIF(T_SDLog[BY2],"UNDER REVIEW")</f>
        <v>0</v>
      </c>
    </row>
    <row r="33" spans="6:31" x14ac:dyDescent="0.2">
      <c r="F33" s="65" t="s">
        <v>115</v>
      </c>
      <c r="G33" s="77" t="e">
        <f ca="1">IF(G32&gt;0,SUMIFS(T_SDLog[[REV_OD]:[REV_OD]],T_SDLog[[292]:[292]],G$27,T_SDLog[[292]:[292]],G$28,T_SDLog[[REV_OD]:[REV_OD]],"&lt;&gt;---")/G32,NA())</f>
        <v>#N/A</v>
      </c>
      <c r="H33" s="77" t="e">
        <f ca="1">IF(H32&gt;0,SUMIFS(T_SDLog[[REV_OD]:[REV_OD]],T_SDLog[[292]:[292]],H$27,T_SDLog[[292]:[292]],H$28,T_SDLog[[REV_OD]:[REV_OD]],"&lt;&gt;---")/H32,NA())</f>
        <v>#N/A</v>
      </c>
      <c r="I33" s="77" t="e">
        <f ca="1">IF(I32&gt;0,SUMIFS(T_SDLog[[REV_OD]:[REV_OD]],T_SDLog[[292]:[292]],I$27,T_SDLog[[292]:[292]],I$28,T_SDLog[[REV_OD]:[REV_OD]],"&lt;&gt;---")/I32,NA())</f>
        <v>#N/A</v>
      </c>
      <c r="J33" s="77" t="e">
        <f ca="1">IF(J32&gt;0,SUMIFS(T_SDLog[[REV_OD]:[REV_OD]],T_SDLog[[292]:[292]],J$27,T_SDLog[[292]:[292]],J$28,T_SDLog[[REV_OD]:[REV_OD]],"&lt;&gt;---")/J32,NA())</f>
        <v>#N/A</v>
      </c>
      <c r="K33" s="77" t="e">
        <f ca="1">IF(K32&gt;0,SUMIFS(T_SDLog[[REV_OD]:[REV_OD]],T_SDLog[[292]:[292]],K$27,T_SDLog[[292]:[292]],K$28,T_SDLog[[REV_OD]:[REV_OD]],"&lt;&gt;---")/K32,NA())</f>
        <v>#N/A</v>
      </c>
      <c r="L33" s="77" t="e">
        <f ca="1">IF(L32&gt;0,SUMIFS(T_SDLog[[REV_OD]:[REV_OD]],T_SDLog[[292]:[292]],L$27,T_SDLog[[292]:[292]],L$28,T_SDLog[[REV_OD]:[REV_OD]],"&lt;&gt;---")/L32,NA())</f>
        <v>#N/A</v>
      </c>
      <c r="M33" s="77" t="e">
        <f ca="1">IF(M32&gt;0,SUMIFS(T_SDLog[[REV_OD]:[REV_OD]],T_SDLog[[292]:[292]],M$27,T_SDLog[[292]:[292]],M$28,T_SDLog[[REV_OD]:[REV_OD]],"&lt;&gt;---")/M32,NA())</f>
        <v>#N/A</v>
      </c>
      <c r="N33" s="77" t="e">
        <f ca="1">IF(N32&gt;0,SUMIFS(T_SDLog[[REV_OD]:[REV_OD]],T_SDLog[[292]:[292]],N$27,T_SDLog[[292]:[292]],N$28,T_SDLog[[REV_OD]:[REV_OD]],"&lt;&gt;---")/N32,NA())</f>
        <v>#N/A</v>
      </c>
      <c r="O33" s="77" t="e">
        <f ca="1">IF(O32&gt;0,SUMIFS(T_SDLog[[REV_OD]:[REV_OD]],T_SDLog[[292]:[292]],O$27,T_SDLog[[292]:[292]],O$28,T_SDLog[[REV_OD]:[REV_OD]],"&lt;&gt;---")/O32,NA())</f>
        <v>#N/A</v>
      </c>
      <c r="P33" s="77" t="e">
        <f ca="1">IF(P32&gt;0,SUMIFS(T_SDLog[[REV_OD]:[REV_OD]],T_SDLog[[292]:[292]],P$27,T_SDLog[[292]:[292]],P$28,T_SDLog[[REV_OD]:[REV_OD]],"&lt;&gt;---")/P32,NA())</f>
        <v>#N/A</v>
      </c>
      <c r="Q33" s="77" t="e">
        <f ca="1">IF(Q32&gt;0,SUMIFS(T_SDLog[[REV_OD]:[REV_OD]],T_SDLog[[292]:[292]],Q$27,T_SDLog[[292]:[292]],Q$28,T_SDLog[[REV_OD]:[REV_OD]],"&lt;&gt;---")/Q32,NA())</f>
        <v>#N/A</v>
      </c>
      <c r="R33" s="77" t="e">
        <f ca="1">IF(R32&gt;0,SUMIFS(T_SDLog[[REV_OD]:[REV_OD]],T_SDLog[[292]:[292]],R$27,T_SDLog[[292]:[292]],R$28,T_SDLog[[REV_OD]:[REV_OD]],"&lt;&gt;---")/R32,NA())</f>
        <v>#N/A</v>
      </c>
      <c r="S33" s="77" t="e">
        <f ca="1">IF(S32&gt;0,SUMIFS(T_SDLog[[REV_OD]:[REV_OD]],T_SDLog[[292]:[292]],S$27,T_SDLog[[292]:[292]],S$28,T_SDLog[[REV_OD]:[REV_OD]],"&lt;&gt;---")/S32,NA())</f>
        <v>#N/A</v>
      </c>
      <c r="T33" s="77" t="e">
        <f ca="1">IF(T32&gt;0,SUMIFS(T_SDLog[[REV_OD]:[REV_OD]],T_SDLog[[292]:[292]],T$27,T_SDLog[[292]:[292]],T$28,T_SDLog[[REV_OD]:[REV_OD]],"&lt;&gt;---")/T32,NA())</f>
        <v>#N/A</v>
      </c>
      <c r="U33" s="77" t="e">
        <f ca="1">IF(U32&gt;0,SUMIFS(T_SDLog[[REV_OD]:[REV_OD]],T_SDLog[[292]:[292]],U$27,T_SDLog[[292]:[292]],U$28,T_SDLog[[REV_OD]:[REV_OD]],"&lt;&gt;---")/U32,NA())</f>
        <v>#N/A</v>
      </c>
      <c r="V33" s="77" t="e">
        <f ca="1">IF(V32&gt;0,SUMIFS(T_SDLog[[REV_OD]:[REV_OD]],T_SDLog[[292]:[292]],V$27,T_SDLog[[292]:[292]],V$28,T_SDLog[[REV_OD]:[REV_OD]],"&lt;&gt;---")/V32,NA())</f>
        <v>#N/A</v>
      </c>
      <c r="W33" s="77" t="e">
        <f ca="1">IF(W32&gt;0,SUMIFS(T_SDLog[[REV_OD]:[REV_OD]],T_SDLog[[292]:[292]],W$27,T_SDLog[[292]:[292]],W$28,T_SDLog[[REV_OD]:[REV_OD]],"&lt;&gt;---")/W32,NA())</f>
        <v>#N/A</v>
      </c>
      <c r="X33" s="77" t="e">
        <f ca="1">IF(X32&gt;0,SUMIFS(T_SDLog[[REV_OD]:[REV_OD]],T_SDLog[[292]:[292]],X$27,T_SDLog[[292]:[292]],X$28,T_SDLog[[REV_OD]:[REV_OD]],"&lt;&gt;---")/X32,NA())</f>
        <v>#N/A</v>
      </c>
      <c r="Y33" s="77" t="e">
        <f ca="1">IF(Y32&gt;0,SUMIFS(T_SDLog[[REV_OD]:[REV_OD]],T_SDLog[[292]:[292]],Y$27,T_SDLog[[292]:[292]],Y$28,T_SDLog[[REV_OD]:[REV_OD]],"&lt;&gt;---")/Y32,NA())</f>
        <v>#N/A</v>
      </c>
      <c r="Z33" s="77" t="e">
        <f ca="1">IF(Z32&gt;0,SUMIFS(T_SDLog[[REV_OD]:[REV_OD]],T_SDLog[[292]:[292]],Z$27,T_SDLog[[292]:[292]],Z$28,T_SDLog[[REV_OD]:[REV_OD]],"&lt;&gt;---")/Z32,NA())</f>
        <v>#N/A</v>
      </c>
      <c r="AA33" s="77" t="e">
        <f ca="1">IF(AA32&gt;0,SUMIFS(T_SDLog[[REV_OD]:[REV_OD]],T_SDLog[[292]:[292]],AA$27,T_SDLog[[292]:[292]],AA$28,T_SDLog[[REV_OD]:[REV_OD]],"&lt;&gt;---")/AA32,NA())</f>
        <v>#N/A</v>
      </c>
      <c r="AB33" s="77" t="e">
        <f ca="1">IF(AB32&gt;0,SUMIFS(T_SDLog[[REV_OD]:[REV_OD]],T_SDLog[[292]:[292]],AB$27,T_SDLog[[292]:[292]],AB$28,T_SDLog[[REV_OD]:[REV_OD]],"&lt;&gt;---")/AB32,NA())</f>
        <v>#N/A</v>
      </c>
      <c r="AC33" s="77" t="e">
        <f ca="1">IF(AC32&gt;0,SUMIFS(T_SDLog[[REV_OD]:[REV_OD]],T_SDLog[[292]:[292]],AC$27,T_SDLog[[292]:[292]],AC$28,T_SDLog[[REV_OD]:[REV_OD]],"&lt;&gt;---")/AC32,NA())</f>
        <v>#N/A</v>
      </c>
      <c r="AD33" s="77" t="e">
        <f ca="1">IF(AD32&gt;0,SUMIFS(T_SDLog[[REV_OD]:[REV_OD]],T_SDLog[[292]:[292]],AD$27,T_SDLog[[292]:[292]],AD$28,T_SDLog[[REV_OD]:[REV_OD]],"&lt;&gt;---")/AD32,NA())</f>
        <v>#N/A</v>
      </c>
      <c r="AE33" s="77">
        <f>IF(AE32&gt;0,SUMIFS(T_SDLog[[REV_OD]:[REV_OD]],T_SDLog[[292]:[292]],AE$27,T_SDLog[[292]:[292]],AE$28,T_SDLog[[REV_OD]:[REV_OD]],"&lt;&gt;---")/COUNTIFS(T_SDLog[[292]:[292]],AE$27,T_SDLog[[292]:[292]],AE$28,T_SDLog[[REV_OD]:[REV_OD]],"&lt;&gt;---"),0)</f>
        <v>0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ATLAS AD-LOG</vt:lpstr>
      <vt:lpstr>Dashboard</vt:lpstr>
      <vt:lpstr>Sheet2</vt:lpstr>
      <vt:lpstr>Sheet1</vt:lpstr>
      <vt:lpstr>Data</vt:lpstr>
      <vt:lpstr>'ATLAS AD-LOG'!Print_Area</vt:lpstr>
      <vt:lpstr>Data!Print_Area</vt:lpstr>
      <vt:lpstr>'ATLAS AD-LOG'!Print_Titles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2025-08-05T13:38:18Z</dcterms:modified>
</cp:coreProperties>
</file>