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fileSharing readOnlyRecommended="1" userName="Rafeek" algorithmName="SHA-512" hashValue="GKHP4zsEfEfS9hjmG8qjIfAUaWSxqMozmyK+kdshvzmfm4FtbSZQVjOBLX6+Ne5EtDSUVTG6/QrzWZJZZ3BvQA==" saltValue="zNSHkMzOJzkdxxSRS2Tiqg==" spinCount="100000"/>
  <workbookPr filterPrivacy="1"/>
  <xr:revisionPtr revIDLastSave="0" documentId="13_ncr:10001_{CCDBC982-C4BC-4E6C-B30C-C416E81E0659}" xr6:coauthVersionLast="47" xr6:coauthVersionMax="47" xr10:uidLastSave="{00000000-0000-0000-0000-000000000000}"/>
  <bookViews>
    <workbookView xWindow="28680" yWindow="-120" windowWidth="29040" windowHeight="17520" tabRatio="844" xr2:uid="{00000000-000D-0000-FFFF-FFFF00000000}"/>
  </bookViews>
  <sheets>
    <sheet name="INTERNAL Submittal Log" sheetId="1" r:id="rId1"/>
    <sheet name="Sheet3" sheetId="27" state="hidden" r:id="rId2"/>
    <sheet name="Dashboard " sheetId="24" r:id="rId3"/>
    <sheet name="CURRENT STATUS" sheetId="31" r:id="rId4"/>
    <sheet name="Remove Documents" sheetId="32" r:id="rId5"/>
    <sheet name="Sheet4" sheetId="33" r:id="rId6"/>
    <sheet name="Sheet2" sheetId="25" state="hidden" r:id="rId7"/>
    <sheet name="Change LOG " sheetId="26" state="hidden" r:id="rId8"/>
    <sheet name="Sheet1" sheetId="14" state="hidden" r:id="rId9"/>
    <sheet name="Data" sheetId="17" state="hidden" r:id="rId10"/>
  </sheets>
  <definedNames>
    <definedName name="_xlnm._FilterDatabase" localSheetId="7" hidden="1">'Change LOG '!$B$6:$I$242</definedName>
    <definedName name="_xlnm._FilterDatabase" localSheetId="3" hidden="1">'CURRENT STATUS'!$F$7:$T$8</definedName>
    <definedName name="_xlnm._FilterDatabase" localSheetId="0" hidden="1">'INTERNAL Submittal Log'!$E$7:$AU$8</definedName>
    <definedName name="_xlnm.Print_Area" localSheetId="9">Data!$G$16:$W$17</definedName>
    <definedName name="_xlnm.Print_Area" localSheetId="4">'Remove Documents'!$A$1:$S$29</definedName>
    <definedName name="ThisWeekEnding" localSheetId="7">#REF!</definedName>
    <definedName name="ThisWeekEnding">#REF!</definedName>
    <definedName name="V_Today" localSheetId="7">#REF!</definedName>
    <definedName name="V_Today" localSheetId="3">'CURRENT STATUS'!$N$5</definedName>
    <definedName name="V_Today" localSheetId="9">#REF!</definedName>
    <definedName name="V_Today">'INTERNAL Submittal Log'!#REF!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4" l="1"/>
  <c r="T22" i="24"/>
  <c r="T21" i="24"/>
  <c r="R139" i="31"/>
  <c r="R140" i="31"/>
  <c r="D139" i="31"/>
  <c r="D140" i="31"/>
  <c r="F139" i="31"/>
  <c r="F140" i="31"/>
  <c r="G139" i="31"/>
  <c r="C139" i="31" s="1"/>
  <c r="G140" i="31"/>
  <c r="C140" i="31" s="1"/>
  <c r="G21" i="24" s="1"/>
  <c r="H139" i="31"/>
  <c r="H140" i="31"/>
  <c r="I139" i="31"/>
  <c r="I140" i="31"/>
  <c r="J139" i="31"/>
  <c r="J140" i="31"/>
  <c r="L139" i="31"/>
  <c r="L140" i="31"/>
  <c r="M139" i="31"/>
  <c r="O139" i="31" s="1"/>
  <c r="M140" i="31"/>
  <c r="O140" i="31" s="1"/>
  <c r="N139" i="31"/>
  <c r="N140" i="31"/>
  <c r="P139" i="31"/>
  <c r="P140" i="31"/>
  <c r="Q139" i="31"/>
  <c r="Q140" i="31"/>
  <c r="C140" i="1"/>
  <c r="C139" i="1"/>
  <c r="T140" i="31" l="1"/>
  <c r="T139" i="31"/>
  <c r="E139" i="31"/>
  <c r="N21" i="24" s="1"/>
  <c r="H21" i="24"/>
  <c r="S21" i="24" s="1"/>
  <c r="R21" i="24"/>
  <c r="L21" i="24"/>
  <c r="K21" i="24"/>
  <c r="E140" i="31"/>
  <c r="K22" i="24" l="1"/>
  <c r="L22" i="24"/>
  <c r="M22" i="24"/>
  <c r="N22" i="24"/>
  <c r="O22" i="24"/>
  <c r="Q22" i="24"/>
  <c r="R22" i="24"/>
  <c r="H22" i="24"/>
  <c r="M21" i="24"/>
  <c r="Q21" i="24"/>
  <c r="O21" i="24"/>
  <c r="I21" i="24"/>
  <c r="I22" i="24" l="1"/>
  <c r="S22" i="24"/>
  <c r="I109" i="31" l="1"/>
  <c r="D138" i="31" l="1"/>
  <c r="F138" i="31"/>
  <c r="G138" i="31"/>
  <c r="C138" i="31" s="1"/>
  <c r="H138" i="31"/>
  <c r="I138" i="31"/>
  <c r="J138" i="31"/>
  <c r="L138" i="31"/>
  <c r="M138" i="31"/>
  <c r="N138" i="31"/>
  <c r="P138" i="31"/>
  <c r="Q138" i="31"/>
  <c r="R138" i="31"/>
  <c r="C138" i="1"/>
  <c r="T138" i="31" l="1"/>
  <c r="O138" i="31"/>
  <c r="E138" i="31" s="1"/>
  <c r="I113" i="31" l="1"/>
  <c r="D133" i="31"/>
  <c r="D134" i="31"/>
  <c r="D135" i="31"/>
  <c r="D136" i="31"/>
  <c r="D137" i="31"/>
  <c r="F133" i="31"/>
  <c r="G133" i="31"/>
  <c r="C133" i="31" s="1"/>
  <c r="H133" i="31"/>
  <c r="I133" i="31"/>
  <c r="J133" i="31"/>
  <c r="L133" i="31"/>
  <c r="M133" i="31"/>
  <c r="N133" i="31"/>
  <c r="P133" i="31"/>
  <c r="Q133" i="31"/>
  <c r="R133" i="31"/>
  <c r="F134" i="31"/>
  <c r="G134" i="31"/>
  <c r="C134" i="31" s="1"/>
  <c r="H134" i="31"/>
  <c r="I134" i="31"/>
  <c r="J134" i="31"/>
  <c r="L134" i="31"/>
  <c r="M134" i="31"/>
  <c r="T134" i="31" s="1"/>
  <c r="N134" i="31"/>
  <c r="P134" i="31"/>
  <c r="Q134" i="31"/>
  <c r="R134" i="31"/>
  <c r="F135" i="31"/>
  <c r="G135" i="31"/>
  <c r="C135" i="31" s="1"/>
  <c r="H135" i="31"/>
  <c r="I135" i="31"/>
  <c r="J135" i="31"/>
  <c r="L135" i="31"/>
  <c r="M135" i="31"/>
  <c r="T135" i="31" s="1"/>
  <c r="N135" i="31"/>
  <c r="P135" i="31"/>
  <c r="Q135" i="31"/>
  <c r="R135" i="31"/>
  <c r="F136" i="31"/>
  <c r="G136" i="31"/>
  <c r="C136" i="31" s="1"/>
  <c r="H136" i="31"/>
  <c r="I136" i="31"/>
  <c r="J136" i="31"/>
  <c r="L136" i="31"/>
  <c r="M136" i="31"/>
  <c r="T136" i="31" s="1"/>
  <c r="N136" i="31"/>
  <c r="P136" i="31"/>
  <c r="Q136" i="31"/>
  <c r="R136" i="31"/>
  <c r="F137" i="31"/>
  <c r="G137" i="31"/>
  <c r="C137" i="31" s="1"/>
  <c r="H137" i="31"/>
  <c r="I137" i="31"/>
  <c r="J137" i="31"/>
  <c r="L137" i="31"/>
  <c r="M137" i="31"/>
  <c r="T137" i="31" s="1"/>
  <c r="N137" i="31"/>
  <c r="P137" i="31"/>
  <c r="Q137" i="31"/>
  <c r="R137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F113" i="31"/>
  <c r="G113" i="31"/>
  <c r="C113" i="31" s="1"/>
  <c r="H113" i="31"/>
  <c r="J113" i="31"/>
  <c r="L113" i="31"/>
  <c r="M113" i="31"/>
  <c r="T113" i="31" s="1"/>
  <c r="N113" i="31"/>
  <c r="P113" i="31"/>
  <c r="Q113" i="31"/>
  <c r="R113" i="31"/>
  <c r="F114" i="31"/>
  <c r="G114" i="31"/>
  <c r="C114" i="31" s="1"/>
  <c r="H114" i="31"/>
  <c r="I114" i="31"/>
  <c r="J114" i="31"/>
  <c r="L114" i="31"/>
  <c r="M114" i="31"/>
  <c r="T114" i="31" s="1"/>
  <c r="N114" i="31"/>
  <c r="P114" i="31"/>
  <c r="Q114" i="31"/>
  <c r="R114" i="31"/>
  <c r="F115" i="31"/>
  <c r="G115" i="31"/>
  <c r="C115" i="31" s="1"/>
  <c r="H115" i="31"/>
  <c r="I115" i="31"/>
  <c r="J115" i="31"/>
  <c r="L115" i="31"/>
  <c r="M115" i="31"/>
  <c r="N115" i="31"/>
  <c r="P115" i="31"/>
  <c r="Q115" i="31"/>
  <c r="R115" i="31"/>
  <c r="F116" i="31"/>
  <c r="G116" i="31"/>
  <c r="C116" i="31" s="1"/>
  <c r="H116" i="31"/>
  <c r="I116" i="31"/>
  <c r="J116" i="31"/>
  <c r="L116" i="31"/>
  <c r="M116" i="31"/>
  <c r="T116" i="31" s="1"/>
  <c r="N116" i="31"/>
  <c r="P116" i="31"/>
  <c r="Q116" i="31"/>
  <c r="R116" i="31"/>
  <c r="F117" i="31"/>
  <c r="G117" i="31"/>
  <c r="C117" i="31" s="1"/>
  <c r="H117" i="31"/>
  <c r="I117" i="31"/>
  <c r="J117" i="31"/>
  <c r="L117" i="31"/>
  <c r="M117" i="31"/>
  <c r="T117" i="31" s="1"/>
  <c r="N117" i="31"/>
  <c r="P117" i="31"/>
  <c r="Q117" i="31"/>
  <c r="R117" i="31"/>
  <c r="F118" i="31"/>
  <c r="G118" i="31"/>
  <c r="C118" i="31" s="1"/>
  <c r="H118" i="31"/>
  <c r="I118" i="31"/>
  <c r="J118" i="31"/>
  <c r="L118" i="31"/>
  <c r="M118" i="31"/>
  <c r="N118" i="31"/>
  <c r="P118" i="31"/>
  <c r="Q118" i="31"/>
  <c r="R118" i="31"/>
  <c r="F119" i="31"/>
  <c r="G119" i="31"/>
  <c r="C119" i="31" s="1"/>
  <c r="H119" i="31"/>
  <c r="I119" i="31"/>
  <c r="J119" i="31"/>
  <c r="L119" i="31"/>
  <c r="M119" i="31"/>
  <c r="T119" i="31" s="1"/>
  <c r="N119" i="31"/>
  <c r="P119" i="31"/>
  <c r="Q119" i="31"/>
  <c r="R119" i="31"/>
  <c r="F120" i="31"/>
  <c r="G120" i="31"/>
  <c r="C120" i="31" s="1"/>
  <c r="H120" i="31"/>
  <c r="I120" i="31"/>
  <c r="J120" i="31"/>
  <c r="L120" i="31"/>
  <c r="M120" i="31"/>
  <c r="T120" i="31" s="1"/>
  <c r="N120" i="31"/>
  <c r="P120" i="31"/>
  <c r="Q120" i="31"/>
  <c r="R120" i="31"/>
  <c r="F121" i="31"/>
  <c r="G121" i="31"/>
  <c r="C121" i="31" s="1"/>
  <c r="H121" i="31"/>
  <c r="I121" i="31"/>
  <c r="J121" i="31"/>
  <c r="L121" i="31"/>
  <c r="M121" i="31"/>
  <c r="N121" i="31"/>
  <c r="P121" i="31"/>
  <c r="Q121" i="31"/>
  <c r="R121" i="31"/>
  <c r="F122" i="31"/>
  <c r="G122" i="31"/>
  <c r="C122" i="31" s="1"/>
  <c r="H122" i="31"/>
  <c r="I122" i="31"/>
  <c r="J122" i="31"/>
  <c r="L122" i="31"/>
  <c r="M122" i="31"/>
  <c r="N122" i="31"/>
  <c r="P122" i="31"/>
  <c r="Q122" i="31"/>
  <c r="R122" i="31"/>
  <c r="F123" i="31"/>
  <c r="G123" i="31"/>
  <c r="C123" i="31" s="1"/>
  <c r="H123" i="31"/>
  <c r="I123" i="31"/>
  <c r="J123" i="31"/>
  <c r="L123" i="31"/>
  <c r="M123" i="31"/>
  <c r="T123" i="31" s="1"/>
  <c r="N123" i="31"/>
  <c r="P123" i="31"/>
  <c r="Q123" i="31"/>
  <c r="R123" i="31"/>
  <c r="F124" i="31"/>
  <c r="G124" i="31"/>
  <c r="C124" i="31" s="1"/>
  <c r="H124" i="31"/>
  <c r="I124" i="31"/>
  <c r="J124" i="31"/>
  <c r="L124" i="31"/>
  <c r="M124" i="31"/>
  <c r="T124" i="31" s="1"/>
  <c r="N124" i="31"/>
  <c r="P124" i="31"/>
  <c r="Q124" i="31"/>
  <c r="R124" i="31"/>
  <c r="F125" i="31"/>
  <c r="G125" i="31"/>
  <c r="C125" i="31" s="1"/>
  <c r="H125" i="31"/>
  <c r="I125" i="31"/>
  <c r="J125" i="31"/>
  <c r="L125" i="31"/>
  <c r="M125" i="31"/>
  <c r="N125" i="31"/>
  <c r="P125" i="31"/>
  <c r="Q125" i="31"/>
  <c r="R125" i="31"/>
  <c r="F126" i="31"/>
  <c r="G126" i="31"/>
  <c r="C126" i="31" s="1"/>
  <c r="H126" i="31"/>
  <c r="I126" i="31"/>
  <c r="J126" i="31"/>
  <c r="L126" i="31"/>
  <c r="M126" i="31"/>
  <c r="N126" i="31"/>
  <c r="P126" i="31"/>
  <c r="Q126" i="31"/>
  <c r="R126" i="31"/>
  <c r="F127" i="31"/>
  <c r="G127" i="31"/>
  <c r="C127" i="31" s="1"/>
  <c r="H127" i="31"/>
  <c r="I127" i="31"/>
  <c r="J127" i="31"/>
  <c r="L127" i="31"/>
  <c r="M127" i="31"/>
  <c r="N127" i="31"/>
  <c r="P127" i="31"/>
  <c r="Q127" i="31"/>
  <c r="R127" i="31"/>
  <c r="F128" i="31"/>
  <c r="G128" i="31"/>
  <c r="C128" i="31" s="1"/>
  <c r="H128" i="31"/>
  <c r="I128" i="31"/>
  <c r="J128" i="31"/>
  <c r="L128" i="31"/>
  <c r="M128" i="31"/>
  <c r="T128" i="31" s="1"/>
  <c r="N128" i="31"/>
  <c r="P128" i="31"/>
  <c r="Q128" i="31"/>
  <c r="R128" i="31"/>
  <c r="F129" i="31"/>
  <c r="G129" i="31"/>
  <c r="C129" i="31" s="1"/>
  <c r="H129" i="31"/>
  <c r="I129" i="31"/>
  <c r="J129" i="31"/>
  <c r="L129" i="31"/>
  <c r="M129" i="31"/>
  <c r="T129" i="31" s="1"/>
  <c r="N129" i="31"/>
  <c r="P129" i="31"/>
  <c r="Q129" i="31"/>
  <c r="R129" i="31"/>
  <c r="F130" i="31"/>
  <c r="G130" i="31"/>
  <c r="C130" i="31" s="1"/>
  <c r="H130" i="31"/>
  <c r="I130" i="31"/>
  <c r="J130" i="31"/>
  <c r="L130" i="31"/>
  <c r="M130" i="31"/>
  <c r="N130" i="31"/>
  <c r="P130" i="31"/>
  <c r="Q130" i="31"/>
  <c r="R130" i="31"/>
  <c r="F131" i="31"/>
  <c r="G131" i="31"/>
  <c r="C131" i="31" s="1"/>
  <c r="H131" i="31"/>
  <c r="I131" i="31"/>
  <c r="J131" i="31"/>
  <c r="L131" i="31"/>
  <c r="M131" i="31"/>
  <c r="T131" i="31" s="1"/>
  <c r="N131" i="31"/>
  <c r="P131" i="31"/>
  <c r="Q131" i="31"/>
  <c r="R131" i="31"/>
  <c r="F132" i="31"/>
  <c r="G132" i="31"/>
  <c r="C132" i="31" s="1"/>
  <c r="H132" i="31"/>
  <c r="I132" i="31"/>
  <c r="J132" i="31"/>
  <c r="L132" i="31"/>
  <c r="M132" i="31"/>
  <c r="T132" i="31" s="1"/>
  <c r="N132" i="31"/>
  <c r="P132" i="31"/>
  <c r="Q132" i="31"/>
  <c r="R132" i="31"/>
  <c r="T20" i="24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D112" i="31"/>
  <c r="F112" i="31"/>
  <c r="G112" i="31"/>
  <c r="C112" i="31" s="1"/>
  <c r="H112" i="31"/>
  <c r="I112" i="31"/>
  <c r="J112" i="31"/>
  <c r="L112" i="31"/>
  <c r="M112" i="31"/>
  <c r="N112" i="31"/>
  <c r="P112" i="31"/>
  <c r="Q112" i="31"/>
  <c r="R112" i="31"/>
  <c r="O130" i="31" l="1"/>
  <c r="T130" i="31"/>
  <c r="O118" i="31"/>
  <c r="T118" i="31"/>
  <c r="T112" i="31"/>
  <c r="O121" i="31"/>
  <c r="T121" i="31"/>
  <c r="O122" i="31"/>
  <c r="E122" i="31" s="1"/>
  <c r="T122" i="31"/>
  <c r="T126" i="31"/>
  <c r="O125" i="31"/>
  <c r="E125" i="31" s="1"/>
  <c r="T125" i="31"/>
  <c r="O127" i="31"/>
  <c r="T127" i="31"/>
  <c r="O115" i="31"/>
  <c r="E115" i="31" s="1"/>
  <c r="T115" i="31"/>
  <c r="O133" i="31"/>
  <c r="T133" i="31"/>
  <c r="E127" i="31"/>
  <c r="O132" i="31"/>
  <c r="E132" i="31" s="1"/>
  <c r="O131" i="31"/>
  <c r="E131" i="31" s="1"/>
  <c r="O129" i="31"/>
  <c r="E129" i="31" s="1"/>
  <c r="O116" i="31"/>
  <c r="E116" i="31" s="1"/>
  <c r="E133" i="31"/>
  <c r="O120" i="31"/>
  <c r="E120" i="31" s="1"/>
  <c r="O119" i="31"/>
  <c r="E119" i="31" s="1"/>
  <c r="O137" i="31"/>
  <c r="E137" i="31" s="1"/>
  <c r="E130" i="31"/>
  <c r="O128" i="31"/>
  <c r="E128" i="31" s="1"/>
  <c r="O124" i="31"/>
  <c r="E124" i="31" s="1"/>
  <c r="O123" i="31"/>
  <c r="E123" i="31" s="1"/>
  <c r="E121" i="31"/>
  <c r="E118" i="31"/>
  <c r="O136" i="31"/>
  <c r="E136" i="31" s="1"/>
  <c r="O135" i="31"/>
  <c r="E135" i="31" s="1"/>
  <c r="O134" i="31"/>
  <c r="E134" i="31" s="1"/>
  <c r="O117" i="31"/>
  <c r="E117" i="31" s="1"/>
  <c r="O114" i="31"/>
  <c r="E114" i="31" s="1"/>
  <c r="O126" i="31"/>
  <c r="E126" i="31" s="1"/>
  <c r="O113" i="31"/>
  <c r="E113" i="31" s="1"/>
  <c r="O112" i="31"/>
  <c r="E112" i="31" s="1"/>
  <c r="C112" i="1"/>
  <c r="D111" i="31"/>
  <c r="F111" i="31"/>
  <c r="G111" i="31"/>
  <c r="C111" i="31" s="1"/>
  <c r="H111" i="31"/>
  <c r="I111" i="31"/>
  <c r="J111" i="31"/>
  <c r="L111" i="31"/>
  <c r="M111" i="31"/>
  <c r="O111" i="31" s="1"/>
  <c r="E111" i="31" s="1"/>
  <c r="N111" i="31"/>
  <c r="T111" i="31" s="1"/>
  <c r="P111" i="31"/>
  <c r="Q111" i="31"/>
  <c r="R111" i="31"/>
  <c r="C111" i="1"/>
  <c r="N110" i="31" l="1"/>
  <c r="D110" i="31"/>
  <c r="F110" i="31"/>
  <c r="G110" i="31"/>
  <c r="C110" i="31" s="1"/>
  <c r="H110" i="31"/>
  <c r="I110" i="31"/>
  <c r="J110" i="31"/>
  <c r="L110" i="31"/>
  <c r="M110" i="31"/>
  <c r="O110" i="31" s="1"/>
  <c r="E110" i="31" s="1"/>
  <c r="P110" i="31"/>
  <c r="Q110" i="31"/>
  <c r="R110" i="31"/>
  <c r="T110" i="31" l="1"/>
  <c r="C110" i="1"/>
  <c r="D109" i="31" l="1"/>
  <c r="F109" i="31"/>
  <c r="G109" i="31"/>
  <c r="C109" i="31" s="1"/>
  <c r="H109" i="31"/>
  <c r="J109" i="31"/>
  <c r="L109" i="31"/>
  <c r="M109" i="31"/>
  <c r="T109" i="31" s="1"/>
  <c r="N109" i="31"/>
  <c r="P109" i="31"/>
  <c r="Q109" i="31"/>
  <c r="R109" i="31"/>
  <c r="C109" i="1"/>
  <c r="N108" i="31"/>
  <c r="O109" i="31" l="1"/>
  <c r="E109" i="31" s="1"/>
  <c r="C108" i="1"/>
  <c r="T19" i="24"/>
  <c r="D108" i="31"/>
  <c r="F108" i="31"/>
  <c r="G108" i="31"/>
  <c r="C108" i="31" s="1"/>
  <c r="H108" i="31"/>
  <c r="I108" i="31"/>
  <c r="J108" i="31"/>
  <c r="L108" i="31"/>
  <c r="M108" i="31"/>
  <c r="T108" i="31" s="1"/>
  <c r="P108" i="31"/>
  <c r="Q108" i="31"/>
  <c r="S108" i="31" s="1"/>
  <c r="R108" i="31"/>
  <c r="P10" i="31"/>
  <c r="M10" i="31"/>
  <c r="O108" i="31" l="1"/>
  <c r="E108" i="31" s="1"/>
  <c r="N107" i="31"/>
  <c r="I101" i="31" l="1"/>
  <c r="I99" i="31"/>
  <c r="D107" i="31"/>
  <c r="F107" i="31"/>
  <c r="G107" i="31"/>
  <c r="C107" i="31" s="1"/>
  <c r="H107" i="31"/>
  <c r="I107" i="31"/>
  <c r="J107" i="31"/>
  <c r="L107" i="31"/>
  <c r="M107" i="31"/>
  <c r="O107" i="31" s="1"/>
  <c r="E107" i="31" s="1"/>
  <c r="P107" i="31"/>
  <c r="Q107" i="31"/>
  <c r="R107" i="31"/>
  <c r="C107" i="1"/>
  <c r="N100" i="31"/>
  <c r="N101" i="31"/>
  <c r="N102" i="31"/>
  <c r="N103" i="31"/>
  <c r="N104" i="31"/>
  <c r="N105" i="31"/>
  <c r="N106" i="31"/>
  <c r="T107" i="31" l="1"/>
  <c r="C106" i="1"/>
  <c r="T18" i="24" l="1"/>
  <c r="C104" i="1"/>
  <c r="C105" i="1"/>
  <c r="T13" i="24" l="1"/>
  <c r="T11" i="24"/>
  <c r="C89" i="1"/>
  <c r="C103" i="1"/>
  <c r="C102" i="1"/>
  <c r="T17" i="24"/>
  <c r="C101" i="1"/>
  <c r="N13" i="31" l="1"/>
  <c r="N35" i="31"/>
  <c r="N39" i="31"/>
  <c r="N40" i="31"/>
  <c r="N4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78" i="31"/>
  <c r="N79" i="31"/>
  <c r="N80" i="31"/>
  <c r="N81" i="31"/>
  <c r="N82" i="31"/>
  <c r="N83" i="31"/>
  <c r="N84" i="31"/>
  <c r="T16" i="24"/>
  <c r="G105" i="31"/>
  <c r="C100" i="1"/>
  <c r="C99" i="1"/>
  <c r="C98" i="1"/>
  <c r="C97" i="1"/>
  <c r="C96" i="1"/>
  <c r="C87" i="1"/>
  <c r="C95" i="1"/>
  <c r="C94" i="1"/>
  <c r="C93" i="1"/>
  <c r="C92" i="1"/>
  <c r="J2" i="1"/>
  <c r="C91" i="1"/>
  <c r="C90" i="1"/>
  <c r="C88" i="1"/>
  <c r="C86" i="1" l="1"/>
  <c r="I31" i="31" l="1"/>
  <c r="I18" i="31" l="1"/>
  <c r="P26" i="31" l="1"/>
  <c r="C85" i="1" l="1"/>
  <c r="C34" i="1"/>
  <c r="C52" i="1"/>
  <c r="J17" i="31" l="1"/>
  <c r="R32" i="31"/>
  <c r="I34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1" i="31"/>
  <c r="R82" i="31"/>
  <c r="R83" i="31"/>
  <c r="R84" i="31"/>
  <c r="R85" i="31"/>
  <c r="R86" i="31"/>
  <c r="R87" i="31"/>
  <c r="R88" i="31"/>
  <c r="R89" i="31"/>
  <c r="R90" i="31"/>
  <c r="R91" i="31"/>
  <c r="R92" i="31"/>
  <c r="R93" i="31"/>
  <c r="R94" i="31"/>
  <c r="R95" i="31"/>
  <c r="R96" i="31"/>
  <c r="R97" i="31"/>
  <c r="R98" i="31"/>
  <c r="R99" i="31"/>
  <c r="R100" i="31"/>
  <c r="R101" i="31"/>
  <c r="R102" i="31"/>
  <c r="R103" i="31"/>
  <c r="R104" i="31"/>
  <c r="R105" i="31"/>
  <c r="R106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P59" i="31"/>
  <c r="P60" i="31"/>
  <c r="P61" i="31"/>
  <c r="P62" i="31"/>
  <c r="P63" i="31"/>
  <c r="P64" i="31"/>
  <c r="P65" i="31"/>
  <c r="P66" i="31"/>
  <c r="P67" i="31"/>
  <c r="P68" i="31"/>
  <c r="P69" i="31"/>
  <c r="P70" i="31"/>
  <c r="P71" i="31"/>
  <c r="P72" i="31"/>
  <c r="P73" i="31"/>
  <c r="P74" i="31"/>
  <c r="P75" i="31"/>
  <c r="P76" i="31"/>
  <c r="P77" i="31"/>
  <c r="P78" i="31"/>
  <c r="P79" i="31"/>
  <c r="P80" i="31"/>
  <c r="P81" i="31"/>
  <c r="P82" i="31"/>
  <c r="P83" i="31"/>
  <c r="P84" i="31"/>
  <c r="P85" i="31"/>
  <c r="P86" i="31"/>
  <c r="P87" i="31"/>
  <c r="P88" i="31"/>
  <c r="P89" i="31"/>
  <c r="P90" i="31"/>
  <c r="P91" i="31"/>
  <c r="P92" i="31"/>
  <c r="P93" i="31"/>
  <c r="P94" i="31"/>
  <c r="P95" i="31"/>
  <c r="P96" i="31"/>
  <c r="P97" i="31"/>
  <c r="P98" i="31"/>
  <c r="P99" i="31"/>
  <c r="P100" i="31"/>
  <c r="P101" i="31"/>
  <c r="P102" i="31"/>
  <c r="P103" i="31"/>
  <c r="P104" i="31"/>
  <c r="P105" i="31"/>
  <c r="P106" i="31"/>
  <c r="M11" i="31"/>
  <c r="M12" i="31"/>
  <c r="M13" i="31"/>
  <c r="T13" i="31" s="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T35" i="31" s="1"/>
  <c r="M36" i="31"/>
  <c r="M37" i="31"/>
  <c r="M38" i="31"/>
  <c r="M39" i="31"/>
  <c r="T39" i="31" s="1"/>
  <c r="M40" i="31"/>
  <c r="T40" i="31" s="1"/>
  <c r="M41" i="31"/>
  <c r="M42" i="31"/>
  <c r="T42" i="31" s="1"/>
  <c r="M43" i="31"/>
  <c r="M44" i="31"/>
  <c r="M45" i="31"/>
  <c r="M46" i="31"/>
  <c r="M47" i="31"/>
  <c r="M48" i="31"/>
  <c r="M49" i="31"/>
  <c r="M50" i="31"/>
  <c r="M51" i="31"/>
  <c r="M52" i="31"/>
  <c r="M53" i="31"/>
  <c r="T53" i="31" s="1"/>
  <c r="M54" i="31"/>
  <c r="T54" i="31" s="1"/>
  <c r="M55" i="31"/>
  <c r="T55" i="31" s="1"/>
  <c r="M56" i="31"/>
  <c r="T56" i="31" s="1"/>
  <c r="M57" i="31"/>
  <c r="T57" i="31" s="1"/>
  <c r="M58" i="31"/>
  <c r="T58" i="31" s="1"/>
  <c r="M59" i="31"/>
  <c r="T59" i="31" s="1"/>
  <c r="M60" i="31"/>
  <c r="T60" i="31" s="1"/>
  <c r="M61" i="31"/>
  <c r="T61" i="31" s="1"/>
  <c r="M62" i="31"/>
  <c r="T62" i="31" s="1"/>
  <c r="M63" i="31"/>
  <c r="T63" i="31" s="1"/>
  <c r="M64" i="31"/>
  <c r="T64" i="31" s="1"/>
  <c r="M65" i="31"/>
  <c r="T65" i="31" s="1"/>
  <c r="M66" i="31"/>
  <c r="T66" i="31" s="1"/>
  <c r="M67" i="31"/>
  <c r="T67" i="31" s="1"/>
  <c r="M68" i="31"/>
  <c r="T68" i="31" s="1"/>
  <c r="M69" i="31"/>
  <c r="T69" i="31" s="1"/>
  <c r="M70" i="31"/>
  <c r="T70" i="31" s="1"/>
  <c r="M71" i="31"/>
  <c r="T71" i="31" s="1"/>
  <c r="M72" i="31"/>
  <c r="T72" i="31" s="1"/>
  <c r="M73" i="31"/>
  <c r="T73" i="31" s="1"/>
  <c r="M74" i="31"/>
  <c r="T74" i="31" s="1"/>
  <c r="M75" i="31"/>
  <c r="T75" i="31" s="1"/>
  <c r="M76" i="31"/>
  <c r="T76" i="31" s="1"/>
  <c r="M77" i="31"/>
  <c r="T77" i="31" s="1"/>
  <c r="M78" i="31"/>
  <c r="T78" i="31" s="1"/>
  <c r="M79" i="31"/>
  <c r="T79" i="31" s="1"/>
  <c r="M80" i="31"/>
  <c r="T80" i="31" s="1"/>
  <c r="M81" i="31"/>
  <c r="T81" i="31" s="1"/>
  <c r="M82" i="31"/>
  <c r="T82" i="31" s="1"/>
  <c r="M83" i="31"/>
  <c r="T83" i="31" s="1"/>
  <c r="M84" i="31"/>
  <c r="T84" i="31" s="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T15" i="24"/>
  <c r="J15" i="31"/>
  <c r="J18" i="31"/>
  <c r="J21" i="31"/>
  <c r="H19" i="31"/>
  <c r="J23" i="31"/>
  <c r="T14" i="24"/>
  <c r="T7" i="24"/>
  <c r="T8" i="24"/>
  <c r="T9" i="24"/>
  <c r="T10" i="24"/>
  <c r="T12" i="24"/>
  <c r="C15" i="1"/>
  <c r="J16" i="31"/>
  <c r="J11" i="31"/>
  <c r="J12" i="31"/>
  <c r="J13" i="31"/>
  <c r="J14" i="31"/>
  <c r="J19" i="31"/>
  <c r="J20" i="31"/>
  <c r="J22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105" i="31"/>
  <c r="J106" i="31"/>
  <c r="J10" i="31"/>
  <c r="I11" i="31"/>
  <c r="I12" i="31"/>
  <c r="I13" i="31"/>
  <c r="I14" i="31"/>
  <c r="I15" i="31"/>
  <c r="I16" i="31"/>
  <c r="I17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2" i="31"/>
  <c r="I33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100" i="31"/>
  <c r="I102" i="31"/>
  <c r="I103" i="31"/>
  <c r="I104" i="31"/>
  <c r="I105" i="31"/>
  <c r="I106" i="31"/>
  <c r="I10" i="31"/>
  <c r="H11" i="31"/>
  <c r="H12" i="31"/>
  <c r="H13" i="31"/>
  <c r="H14" i="31"/>
  <c r="H15" i="31"/>
  <c r="H16" i="31"/>
  <c r="H17" i="31"/>
  <c r="H18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6" i="31"/>
  <c r="G10" i="31"/>
  <c r="C10" i="31" s="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" i="31"/>
  <c r="C84" i="1"/>
  <c r="C51" i="1"/>
  <c r="C33" i="1"/>
  <c r="C16" i="1"/>
  <c r="O50" i="31" l="1"/>
  <c r="T50" i="31"/>
  <c r="O83" i="31"/>
  <c r="V83" i="31"/>
  <c r="O96" i="31"/>
  <c r="V96" i="31"/>
  <c r="N89" i="31" s="1"/>
  <c r="O84" i="31"/>
  <c r="V84" i="31"/>
  <c r="O72" i="31"/>
  <c r="V72" i="31"/>
  <c r="O60" i="31"/>
  <c r="V60" i="31"/>
  <c r="O48" i="31"/>
  <c r="V48" i="31"/>
  <c r="N41" i="31" s="1"/>
  <c r="O36" i="31"/>
  <c r="V36" i="31"/>
  <c r="N29" i="31" s="1"/>
  <c r="O24" i="31"/>
  <c r="V24" i="31"/>
  <c r="N17" i="31" s="1"/>
  <c r="O12" i="31"/>
  <c r="V12" i="31"/>
  <c r="O106" i="31"/>
  <c r="V106" i="31"/>
  <c r="T106" i="31" s="1"/>
  <c r="O94" i="31"/>
  <c r="V94" i="31"/>
  <c r="N87" i="31" s="1"/>
  <c r="O82" i="31"/>
  <c r="V82" i="31"/>
  <c r="O70" i="31"/>
  <c r="V70" i="31"/>
  <c r="O58" i="31"/>
  <c r="V58" i="31"/>
  <c r="N51" i="31" s="1"/>
  <c r="O46" i="31"/>
  <c r="V46" i="31"/>
  <c r="O34" i="31"/>
  <c r="V34" i="31"/>
  <c r="N27" i="31" s="1"/>
  <c r="O22" i="31"/>
  <c r="V22" i="31"/>
  <c r="N15" i="31" s="1"/>
  <c r="O71" i="31"/>
  <c r="V71" i="31"/>
  <c r="O105" i="31"/>
  <c r="V105" i="31"/>
  <c r="O93" i="31"/>
  <c r="V93" i="31"/>
  <c r="N86" i="31" s="1"/>
  <c r="O81" i="31"/>
  <c r="V81" i="31"/>
  <c r="O69" i="31"/>
  <c r="V69" i="31"/>
  <c r="O57" i="31"/>
  <c r="V57" i="31"/>
  <c r="N50" i="31" s="1"/>
  <c r="O45" i="31"/>
  <c r="V45" i="31"/>
  <c r="N38" i="31" s="1"/>
  <c r="O33" i="31"/>
  <c r="V33" i="31"/>
  <c r="N26" i="31" s="1"/>
  <c r="O21" i="31"/>
  <c r="V21" i="31"/>
  <c r="N14" i="31" s="1"/>
  <c r="O23" i="31"/>
  <c r="V23" i="31"/>
  <c r="N16" i="31" s="1"/>
  <c r="O104" i="31"/>
  <c r="V104" i="31"/>
  <c r="O92" i="31"/>
  <c r="V92" i="31"/>
  <c r="N85" i="31" s="1"/>
  <c r="O80" i="31"/>
  <c r="V80" i="31"/>
  <c r="O68" i="31"/>
  <c r="V68" i="31"/>
  <c r="O56" i="31"/>
  <c r="V56" i="31"/>
  <c r="N49" i="31" s="1"/>
  <c r="O44" i="31"/>
  <c r="V44" i="31"/>
  <c r="N37" i="31" s="1"/>
  <c r="O32" i="31"/>
  <c r="V32" i="31"/>
  <c r="N25" i="31" s="1"/>
  <c r="O20" i="31"/>
  <c r="V20" i="31"/>
  <c r="O35" i="31"/>
  <c r="V35" i="31"/>
  <c r="N28" i="31" s="1"/>
  <c r="O103" i="31"/>
  <c r="V103" i="31"/>
  <c r="O91" i="31"/>
  <c r="V91" i="31"/>
  <c r="O79" i="31"/>
  <c r="V79" i="31"/>
  <c r="O67" i="31"/>
  <c r="V67" i="31"/>
  <c r="O55" i="31"/>
  <c r="V55" i="31"/>
  <c r="N48" i="31" s="1"/>
  <c r="O43" i="31"/>
  <c r="V43" i="31"/>
  <c r="N36" i="31" s="1"/>
  <c r="T36" i="31" s="1"/>
  <c r="O31" i="31"/>
  <c r="V31" i="31"/>
  <c r="N24" i="31" s="1"/>
  <c r="O19" i="31"/>
  <c r="V19" i="31"/>
  <c r="N12" i="31" s="1"/>
  <c r="T12" i="31" s="1"/>
  <c r="O59" i="31"/>
  <c r="V59" i="31"/>
  <c r="N52" i="31" s="1"/>
  <c r="O102" i="31"/>
  <c r="V102" i="31"/>
  <c r="O90" i="31"/>
  <c r="V90" i="31"/>
  <c r="O78" i="31"/>
  <c r="V78" i="31"/>
  <c r="O66" i="31"/>
  <c r="V66" i="31"/>
  <c r="O54" i="31"/>
  <c r="V54" i="31"/>
  <c r="N47" i="31" s="1"/>
  <c r="O42" i="31"/>
  <c r="V42" i="31"/>
  <c r="O30" i="31"/>
  <c r="V30" i="31"/>
  <c r="N23" i="31" s="1"/>
  <c r="T23" i="31" s="1"/>
  <c r="O18" i="31"/>
  <c r="V18" i="31"/>
  <c r="N11" i="31" s="1"/>
  <c r="O95" i="31"/>
  <c r="V95" i="31"/>
  <c r="N88" i="31" s="1"/>
  <c r="O101" i="31"/>
  <c r="V101" i="31"/>
  <c r="O89" i="31"/>
  <c r="V89" i="31"/>
  <c r="O77" i="31"/>
  <c r="V77" i="31"/>
  <c r="O65" i="31"/>
  <c r="V65" i="31"/>
  <c r="O53" i="31"/>
  <c r="V53" i="31"/>
  <c r="N46" i="31" s="1"/>
  <c r="T46" i="31" s="1"/>
  <c r="O41" i="31"/>
  <c r="E41" i="31" s="1"/>
  <c r="V41" i="31"/>
  <c r="N34" i="31" s="1"/>
  <c r="T34" i="31" s="1"/>
  <c r="O29" i="31"/>
  <c r="V29" i="31"/>
  <c r="N22" i="31" s="1"/>
  <c r="O17" i="31"/>
  <c r="V17" i="31"/>
  <c r="N10" i="31" s="1"/>
  <c r="O100" i="31"/>
  <c r="V100" i="31"/>
  <c r="O88" i="31"/>
  <c r="V88" i="31"/>
  <c r="O76" i="31"/>
  <c r="V76" i="31"/>
  <c r="O64" i="31"/>
  <c r="V64" i="31"/>
  <c r="O52" i="31"/>
  <c r="V52" i="31"/>
  <c r="N45" i="31" s="1"/>
  <c r="O40" i="31"/>
  <c r="V40" i="31"/>
  <c r="N33" i="31" s="1"/>
  <c r="T33" i="31" s="1"/>
  <c r="O28" i="31"/>
  <c r="V28" i="31"/>
  <c r="N21" i="31" s="1"/>
  <c r="O16" i="31"/>
  <c r="V16" i="31"/>
  <c r="O47" i="31"/>
  <c r="V47" i="31"/>
  <c r="O99" i="31"/>
  <c r="V99" i="31"/>
  <c r="N92" i="31" s="1"/>
  <c r="O87" i="31"/>
  <c r="V87" i="31"/>
  <c r="O75" i="31"/>
  <c r="V75" i="31"/>
  <c r="O63" i="31"/>
  <c r="V63" i="31"/>
  <c r="O51" i="31"/>
  <c r="V51" i="31"/>
  <c r="N44" i="31" s="1"/>
  <c r="T44" i="31" s="1"/>
  <c r="O39" i="31"/>
  <c r="V39" i="31"/>
  <c r="N32" i="31" s="1"/>
  <c r="T32" i="31" s="1"/>
  <c r="O27" i="31"/>
  <c r="V27" i="31"/>
  <c r="N20" i="31" s="1"/>
  <c r="O15" i="31"/>
  <c r="V15" i="31"/>
  <c r="O98" i="31"/>
  <c r="V98" i="31"/>
  <c r="N91" i="31" s="1"/>
  <c r="T91" i="31" s="1"/>
  <c r="O86" i="31"/>
  <c r="V86" i="31"/>
  <c r="O74" i="31"/>
  <c r="V74" i="31"/>
  <c r="O62" i="31"/>
  <c r="V62" i="31"/>
  <c r="V50" i="31"/>
  <c r="N43" i="31" s="1"/>
  <c r="O38" i="31"/>
  <c r="V38" i="31"/>
  <c r="N31" i="31" s="1"/>
  <c r="O26" i="31"/>
  <c r="V26" i="31"/>
  <c r="N19" i="31" s="1"/>
  <c r="O14" i="31"/>
  <c r="E14" i="31" s="1"/>
  <c r="V14" i="31"/>
  <c r="O11" i="31"/>
  <c r="V11" i="31"/>
  <c r="O97" i="31"/>
  <c r="V97" i="31"/>
  <c r="N90" i="31" s="1"/>
  <c r="O85" i="31"/>
  <c r="V85" i="31"/>
  <c r="O73" i="31"/>
  <c r="V73" i="31"/>
  <c r="O61" i="31"/>
  <c r="V61" i="31"/>
  <c r="O49" i="31"/>
  <c r="V49" i="31"/>
  <c r="O37" i="31"/>
  <c r="V37" i="31"/>
  <c r="N30" i="31" s="1"/>
  <c r="O25" i="31"/>
  <c r="V25" i="31"/>
  <c r="N18" i="31" s="1"/>
  <c r="O13" i="31"/>
  <c r="V13" i="31"/>
  <c r="C12" i="31"/>
  <c r="C13" i="31"/>
  <c r="C11" i="31"/>
  <c r="C14" i="31"/>
  <c r="C15" i="31"/>
  <c r="C16" i="31"/>
  <c r="C17" i="31"/>
  <c r="C14" i="1"/>
  <c r="C11" i="1"/>
  <c r="C12" i="1"/>
  <c r="C13" i="1"/>
  <c r="T30" i="31" l="1"/>
  <c r="T88" i="31"/>
  <c r="T28" i="31"/>
  <c r="T20" i="31"/>
  <c r="T92" i="31"/>
  <c r="T38" i="31"/>
  <c r="T18" i="31"/>
  <c r="T90" i="31"/>
  <c r="T21" i="31"/>
  <c r="T19" i="31"/>
  <c r="T22" i="31"/>
  <c r="T24" i="31"/>
  <c r="T41" i="31"/>
  <c r="T43" i="31"/>
  <c r="T31" i="31"/>
  <c r="T11" i="31"/>
  <c r="T49" i="31"/>
  <c r="T14" i="31"/>
  <c r="T48" i="31"/>
  <c r="T85" i="31"/>
  <c r="T15" i="31"/>
  <c r="T87" i="31"/>
  <c r="T27" i="31"/>
  <c r="T25" i="31"/>
  <c r="N93" i="31"/>
  <c r="T93" i="31" s="1"/>
  <c r="T100" i="31"/>
  <c r="T52" i="31"/>
  <c r="T37" i="31"/>
  <c r="T16" i="31"/>
  <c r="N95" i="31"/>
  <c r="T95" i="31" s="1"/>
  <c r="T102" i="31"/>
  <c r="N97" i="31"/>
  <c r="T97" i="31" s="1"/>
  <c r="T104" i="31"/>
  <c r="T47" i="31"/>
  <c r="T86" i="31"/>
  <c r="T51" i="31"/>
  <c r="T17" i="31"/>
  <c r="T89" i="31"/>
  <c r="T45" i="31"/>
  <c r="N94" i="31"/>
  <c r="T94" i="31" s="1"/>
  <c r="T101" i="31"/>
  <c r="N96" i="31"/>
  <c r="T96" i="31" s="1"/>
  <c r="T103" i="31"/>
  <c r="T26" i="31"/>
  <c r="N98" i="31"/>
  <c r="T98" i="31" s="1"/>
  <c r="T105" i="31"/>
  <c r="T29" i="31"/>
  <c r="N99" i="31"/>
  <c r="T99" i="31" s="1"/>
  <c r="S16" i="31"/>
  <c r="S31" i="31"/>
  <c r="S30" i="31"/>
  <c r="E16" i="31"/>
  <c r="E17" i="31"/>
  <c r="E13" i="31"/>
  <c r="E12" i="31"/>
  <c r="E11" i="31"/>
  <c r="E15" i="31"/>
  <c r="C72" i="31" l="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E96" i="31" l="1"/>
  <c r="E95" i="31"/>
  <c r="E104" i="31"/>
  <c r="E82" i="31"/>
  <c r="E72" i="31"/>
  <c r="E103" i="31"/>
  <c r="E80" i="31"/>
  <c r="E79" i="31"/>
  <c r="E88" i="31"/>
  <c r="E97" i="31"/>
  <c r="E87" i="31"/>
  <c r="E75" i="31"/>
  <c r="E93" i="31"/>
  <c r="E85" i="31"/>
  <c r="E105" i="31"/>
  <c r="E83" i="31"/>
  <c r="E73" i="31"/>
  <c r="E92" i="31"/>
  <c r="E91" i="31"/>
  <c r="E81" i="31"/>
  <c r="E100" i="31"/>
  <c r="E90" i="31"/>
  <c r="E99" i="31"/>
  <c r="E89" i="31"/>
  <c r="E98" i="31"/>
  <c r="E76" i="31"/>
  <c r="E102" i="31"/>
  <c r="E94" i="31"/>
  <c r="E86" i="31"/>
  <c r="E78" i="31"/>
  <c r="E77" i="31"/>
  <c r="E101" i="31"/>
  <c r="E106" i="31"/>
  <c r="E84" i="31"/>
  <c r="E74" i="3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63" i="31" l="1"/>
  <c r="C64" i="31"/>
  <c r="C65" i="31"/>
  <c r="C66" i="31"/>
  <c r="C67" i="31"/>
  <c r="C68" i="31"/>
  <c r="C69" i="31"/>
  <c r="C70" i="31"/>
  <c r="C71" i="31"/>
  <c r="C65" i="1"/>
  <c r="C66" i="1"/>
  <c r="C67" i="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47" i="1"/>
  <c r="C48" i="1"/>
  <c r="C49" i="1"/>
  <c r="C50" i="1"/>
  <c r="C53" i="1"/>
  <c r="C54" i="1"/>
  <c r="C55" i="1"/>
  <c r="C56" i="1"/>
  <c r="C57" i="1"/>
  <c r="C58" i="1"/>
  <c r="C59" i="1"/>
  <c r="C60" i="1"/>
  <c r="C61" i="1"/>
  <c r="C62" i="1"/>
  <c r="C63" i="1"/>
  <c r="C64" i="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E61" i="31" l="1"/>
  <c r="E69" i="31"/>
  <c r="E63" i="31"/>
  <c r="E56" i="31"/>
  <c r="E59" i="31"/>
  <c r="E68" i="31"/>
  <c r="E54" i="31"/>
  <c r="E70" i="31"/>
  <c r="E64" i="31"/>
  <c r="E58" i="31"/>
  <c r="E57" i="31"/>
  <c r="E71" i="31"/>
  <c r="E62" i="31"/>
  <c r="E67" i="31"/>
  <c r="E66" i="31"/>
  <c r="E65" i="31"/>
  <c r="E60" i="31"/>
  <c r="E55" i="31"/>
  <c r="L3" i="31"/>
  <c r="T4" i="24"/>
  <c r="T5" i="24"/>
  <c r="T6" i="24"/>
  <c r="G25" i="24"/>
  <c r="G26" i="24"/>
  <c r="G27" i="24"/>
  <c r="G28" i="24"/>
  <c r="G29" i="24"/>
  <c r="G30" i="24"/>
  <c r="G31" i="24"/>
  <c r="G32" i="24"/>
  <c r="G33" i="24"/>
  <c r="G34" i="24"/>
  <c r="G35" i="24"/>
  <c r="C22" i="31" l="1"/>
  <c r="C23" i="31"/>
  <c r="C24" i="31"/>
  <c r="C30" i="1" l="1"/>
  <c r="C31" i="1"/>
  <c r="C32" i="1"/>
  <c r="C35" i="1"/>
  <c r="C36" i="1"/>
  <c r="C37" i="1"/>
  <c r="C38" i="1"/>
  <c r="C39" i="1"/>
  <c r="C40" i="1"/>
  <c r="C41" i="1"/>
  <c r="C42" i="1"/>
  <c r="C43" i="1"/>
  <c r="C44" i="1"/>
  <c r="C45" i="1"/>
  <c r="C46" i="1"/>
  <c r="C25" i="1"/>
  <c r="C26" i="1"/>
  <c r="C27" i="1"/>
  <c r="C28" i="1"/>
  <c r="C29" i="1"/>
  <c r="C10" i="1"/>
  <c r="R10" i="31"/>
  <c r="Q10" i="31"/>
  <c r="O10" i="31" l="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L10" i="31"/>
  <c r="S10" i="31" s="1"/>
  <c r="C21" i="31"/>
  <c r="C20" i="31"/>
  <c r="C19" i="31"/>
  <c r="C18" i="31"/>
  <c r="N5" i="31"/>
  <c r="D3" i="31"/>
  <c r="C17" i="1"/>
  <c r="S138" i="31" l="1"/>
  <c r="S140" i="31"/>
  <c r="S139" i="31"/>
  <c r="K20" i="24"/>
  <c r="L20" i="24"/>
  <c r="R20" i="24"/>
  <c r="O20" i="24"/>
  <c r="Q20" i="24"/>
  <c r="N20" i="24"/>
  <c r="M20" i="24"/>
  <c r="S133" i="31"/>
  <c r="S136" i="31"/>
  <c r="S134" i="31"/>
  <c r="S135" i="31"/>
  <c r="S137" i="31"/>
  <c r="S112" i="31"/>
  <c r="S113" i="31"/>
  <c r="S119" i="31"/>
  <c r="S125" i="31"/>
  <c r="S131" i="31"/>
  <c r="S114" i="31"/>
  <c r="S132" i="31"/>
  <c r="S120" i="31"/>
  <c r="S115" i="31"/>
  <c r="S121" i="31"/>
  <c r="S127" i="31"/>
  <c r="S123" i="31"/>
  <c r="S129" i="31"/>
  <c r="S116" i="31"/>
  <c r="S122" i="31"/>
  <c r="S128" i="31"/>
  <c r="S117" i="31"/>
  <c r="S118" i="31"/>
  <c r="S124" i="31"/>
  <c r="S130" i="31"/>
  <c r="S126" i="31"/>
  <c r="G20" i="24"/>
  <c r="H20" i="24"/>
  <c r="S110" i="31"/>
  <c r="S111" i="31"/>
  <c r="S109" i="31"/>
  <c r="S107" i="31"/>
  <c r="G19" i="24"/>
  <c r="H19" i="24"/>
  <c r="S18" i="31"/>
  <c r="S47" i="31"/>
  <c r="S51" i="31"/>
  <c r="S106" i="31"/>
  <c r="S48" i="31"/>
  <c r="S103" i="31"/>
  <c r="S104" i="31"/>
  <c r="S52" i="31"/>
  <c r="O26" i="24"/>
  <c r="O19" i="24"/>
  <c r="O11" i="24"/>
  <c r="O13" i="24"/>
  <c r="O17" i="24"/>
  <c r="O10" i="24"/>
  <c r="O16" i="24"/>
  <c r="O18" i="24"/>
  <c r="O5" i="24"/>
  <c r="O15" i="24"/>
  <c r="O6" i="24"/>
  <c r="L12" i="24"/>
  <c r="O24" i="24"/>
  <c r="Q12" i="24"/>
  <c r="O12" i="24"/>
  <c r="O25" i="24"/>
  <c r="O14" i="24"/>
  <c r="O8" i="24"/>
  <c r="N5" i="24"/>
  <c r="O7" i="24"/>
  <c r="Q13" i="24"/>
  <c r="G13" i="24"/>
  <c r="N13" i="24"/>
  <c r="M13" i="24"/>
  <c r="L13" i="24"/>
  <c r="K13" i="24"/>
  <c r="H13" i="24"/>
  <c r="Q11" i="24"/>
  <c r="G11" i="24"/>
  <c r="N11" i="24"/>
  <c r="L11" i="24"/>
  <c r="M11" i="24"/>
  <c r="K11" i="24"/>
  <c r="H11" i="24"/>
  <c r="G17" i="24"/>
  <c r="H17" i="24"/>
  <c r="S11" i="31"/>
  <c r="E10" i="31"/>
  <c r="V10" i="31"/>
  <c r="T10" i="31" s="1"/>
  <c r="S23" i="31"/>
  <c r="S35" i="31"/>
  <c r="S59" i="31"/>
  <c r="S71" i="31"/>
  <c r="S83" i="31"/>
  <c r="S95" i="31"/>
  <c r="S96" i="31"/>
  <c r="S102" i="31"/>
  <c r="S12" i="31"/>
  <c r="S24" i="31"/>
  <c r="S36" i="31"/>
  <c r="S60" i="31"/>
  <c r="S72" i="31"/>
  <c r="S84" i="31"/>
  <c r="S79" i="31"/>
  <c r="S13" i="31"/>
  <c r="S25" i="31"/>
  <c r="S37" i="31"/>
  <c r="S49" i="31"/>
  <c r="S61" i="31"/>
  <c r="S73" i="31"/>
  <c r="S85" i="31"/>
  <c r="S97" i="31"/>
  <c r="S90" i="31"/>
  <c r="S14" i="31"/>
  <c r="S26" i="31"/>
  <c r="S38" i="31"/>
  <c r="S50" i="31"/>
  <c r="S62" i="31"/>
  <c r="S74" i="31"/>
  <c r="S86" i="31"/>
  <c r="S98" i="31"/>
  <c r="S91" i="31"/>
  <c r="S15" i="31"/>
  <c r="S27" i="31"/>
  <c r="S39" i="31"/>
  <c r="S63" i="31"/>
  <c r="S75" i="31"/>
  <c r="S87" i="31"/>
  <c r="S99" i="31"/>
  <c r="S88" i="31"/>
  <c r="S43" i="31"/>
  <c r="S28" i="31"/>
  <c r="S40" i="31"/>
  <c r="S64" i="31"/>
  <c r="S76" i="31"/>
  <c r="S100" i="31"/>
  <c r="S55" i="31"/>
  <c r="S17" i="31"/>
  <c r="S29" i="31"/>
  <c r="S41" i="31"/>
  <c r="S53" i="31"/>
  <c r="S65" i="31"/>
  <c r="S77" i="31"/>
  <c r="S89" i="31"/>
  <c r="S101" i="31"/>
  <c r="S54" i="31"/>
  <c r="S66" i="31"/>
  <c r="S42" i="31"/>
  <c r="S19" i="31"/>
  <c r="S20" i="31"/>
  <c r="S32" i="31"/>
  <c r="S44" i="31"/>
  <c r="S56" i="31"/>
  <c r="S68" i="31"/>
  <c r="S80" i="31"/>
  <c r="S92" i="31"/>
  <c r="S67" i="31"/>
  <c r="S21" i="31"/>
  <c r="S33" i="31"/>
  <c r="S45" i="31"/>
  <c r="S57" i="31"/>
  <c r="S69" i="31"/>
  <c r="S81" i="31"/>
  <c r="S93" i="31"/>
  <c r="S105" i="31"/>
  <c r="S22" i="31"/>
  <c r="S34" i="31"/>
  <c r="S46" i="31"/>
  <c r="S58" i="31"/>
  <c r="S70" i="31"/>
  <c r="S82" i="31"/>
  <c r="S94" i="31"/>
  <c r="S78" i="31"/>
  <c r="H35" i="24"/>
  <c r="H30" i="24"/>
  <c r="H33" i="24"/>
  <c r="H18" i="24"/>
  <c r="H15" i="24"/>
  <c r="H26" i="24"/>
  <c r="H34" i="24"/>
  <c r="H25" i="24"/>
  <c r="H24" i="24"/>
  <c r="H31" i="24"/>
  <c r="G4" i="24"/>
  <c r="H16" i="24"/>
  <c r="G5" i="24"/>
  <c r="H27" i="24"/>
  <c r="H32" i="24"/>
  <c r="H28" i="24"/>
  <c r="H29" i="24"/>
  <c r="R17" i="24"/>
  <c r="R31" i="24"/>
  <c r="Q10" i="24"/>
  <c r="Q25" i="24"/>
  <c r="O31" i="24"/>
  <c r="N10" i="24"/>
  <c r="N25" i="24"/>
  <c r="M17" i="24"/>
  <c r="L10" i="24"/>
  <c r="K31" i="24"/>
  <c r="K18" i="24"/>
  <c r="G7" i="24"/>
  <c r="O33" i="24"/>
  <c r="M19" i="24"/>
  <c r="L14" i="24"/>
  <c r="K19" i="24"/>
  <c r="R18" i="24"/>
  <c r="R32" i="24"/>
  <c r="Q26" i="24"/>
  <c r="O32" i="24"/>
  <c r="N12" i="24"/>
  <c r="N26" i="24"/>
  <c r="M18" i="24"/>
  <c r="M32" i="24"/>
  <c r="L26" i="24"/>
  <c r="K32" i="24"/>
  <c r="Q14" i="24"/>
  <c r="N14" i="24"/>
  <c r="N27" i="24"/>
  <c r="M33" i="24"/>
  <c r="K7" i="24"/>
  <c r="H14" i="24"/>
  <c r="R7" i="24"/>
  <c r="R19" i="24"/>
  <c r="R33" i="24"/>
  <c r="R24" i="24"/>
  <c r="R34" i="24"/>
  <c r="Q28" i="24"/>
  <c r="O34" i="24"/>
  <c r="N28" i="24"/>
  <c r="M24" i="24"/>
  <c r="M34" i="24"/>
  <c r="L28" i="24"/>
  <c r="K24" i="24"/>
  <c r="K34" i="24"/>
  <c r="G8" i="24"/>
  <c r="R8" i="24"/>
  <c r="R35" i="24"/>
  <c r="Q15" i="24"/>
  <c r="Q29" i="24"/>
  <c r="O35" i="24"/>
  <c r="N15" i="24"/>
  <c r="N29" i="24"/>
  <c r="M8" i="24"/>
  <c r="M35" i="24"/>
  <c r="L15" i="24"/>
  <c r="L29" i="24"/>
  <c r="K8" i="24"/>
  <c r="K35" i="24"/>
  <c r="G9" i="24"/>
  <c r="K26" i="24"/>
  <c r="G15" i="24"/>
  <c r="R29" i="24"/>
  <c r="Q35" i="24"/>
  <c r="L8" i="24"/>
  <c r="H8" i="24"/>
  <c r="R36" i="24"/>
  <c r="Q16" i="24"/>
  <c r="Q30" i="24"/>
  <c r="O36" i="24"/>
  <c r="N16" i="24"/>
  <c r="N30" i="24"/>
  <c r="M36" i="24"/>
  <c r="L16" i="24"/>
  <c r="L30" i="24"/>
  <c r="K36" i="24"/>
  <c r="G10" i="24"/>
  <c r="M25" i="24"/>
  <c r="L31" i="24"/>
  <c r="K25" i="24"/>
  <c r="G12" i="24"/>
  <c r="K12" i="24"/>
  <c r="R15" i="24"/>
  <c r="O29" i="24"/>
  <c r="M15" i="24"/>
  <c r="K15" i="24"/>
  <c r="G16" i="24"/>
  <c r="R10" i="24"/>
  <c r="R25" i="24"/>
  <c r="Q17" i="24"/>
  <c r="Q31" i="24"/>
  <c r="N17" i="24"/>
  <c r="N31" i="24"/>
  <c r="M10" i="24"/>
  <c r="L17" i="24"/>
  <c r="K10" i="24"/>
  <c r="G14" i="24"/>
  <c r="K28" i="24"/>
  <c r="N35" i="24"/>
  <c r="R12" i="24"/>
  <c r="R26" i="24"/>
  <c r="Q18" i="24"/>
  <c r="Q32" i="24"/>
  <c r="N18" i="24"/>
  <c r="N32" i="24"/>
  <c r="M12" i="24"/>
  <c r="M26" i="24"/>
  <c r="L18" i="24"/>
  <c r="L32" i="24"/>
  <c r="R14" i="24"/>
  <c r="R27" i="24"/>
  <c r="Q7" i="24"/>
  <c r="Q19" i="24"/>
  <c r="Q33" i="24"/>
  <c r="O27" i="24"/>
  <c r="N7" i="24"/>
  <c r="N19" i="24"/>
  <c r="N33" i="24"/>
  <c r="M14" i="24"/>
  <c r="M27" i="24"/>
  <c r="L7" i="24"/>
  <c r="L19" i="24"/>
  <c r="L33" i="24"/>
  <c r="K14" i="24"/>
  <c r="K27" i="24"/>
  <c r="H7" i="24"/>
  <c r="L35" i="24"/>
  <c r="R28" i="24"/>
  <c r="Q24" i="24"/>
  <c r="Q34" i="24"/>
  <c r="O28" i="24"/>
  <c r="N24" i="24"/>
  <c r="N34" i="24"/>
  <c r="M28" i="24"/>
  <c r="L24" i="24"/>
  <c r="L34" i="24"/>
  <c r="Q8" i="24"/>
  <c r="N8" i="24"/>
  <c r="M29" i="24"/>
  <c r="K29" i="24"/>
  <c r="R16" i="24"/>
  <c r="R30" i="24"/>
  <c r="Q36" i="24"/>
  <c r="O30" i="24"/>
  <c r="N36" i="24"/>
  <c r="M16" i="24"/>
  <c r="M30" i="24"/>
  <c r="L36" i="24"/>
  <c r="K16" i="24"/>
  <c r="K30" i="24"/>
  <c r="G6" i="24"/>
  <c r="M31" i="24"/>
  <c r="L25" i="24"/>
  <c r="K17" i="24"/>
  <c r="H10" i="24"/>
  <c r="G18" i="24"/>
  <c r="H12" i="24"/>
  <c r="Q27" i="24"/>
  <c r="M7" i="24"/>
  <c r="L27" i="24"/>
  <c r="K33" i="24"/>
  <c r="G24" i="24"/>
  <c r="Q4" i="24"/>
  <c r="S20" i="24" l="1"/>
  <c r="I20" i="24"/>
  <c r="I19" i="24"/>
  <c r="L9" i="24"/>
  <c r="O9" i="24"/>
  <c r="K9" i="24"/>
  <c r="H9" i="24"/>
  <c r="Q9" i="24"/>
  <c r="R9" i="24"/>
  <c r="M9" i="24"/>
  <c r="I13" i="24"/>
  <c r="S13" i="24"/>
  <c r="N9" i="24"/>
  <c r="I11" i="24"/>
  <c r="S11" i="24"/>
  <c r="S16" i="24"/>
  <c r="G3" i="24"/>
  <c r="R6" i="24"/>
  <c r="L6" i="24"/>
  <c r="M6" i="24"/>
  <c r="N6" i="24"/>
  <c r="H6" i="24"/>
  <c r="Q6" i="24"/>
  <c r="K6" i="24"/>
  <c r="R5" i="24"/>
  <c r="Q5" i="24"/>
  <c r="M5" i="24"/>
  <c r="O4" i="24"/>
  <c r="H5" i="24"/>
  <c r="L5" i="24"/>
  <c r="K5" i="24"/>
  <c r="L4" i="24"/>
  <c r="M4" i="24"/>
  <c r="N4" i="24"/>
  <c r="H4" i="24"/>
  <c r="R4" i="24"/>
  <c r="K4" i="24"/>
  <c r="C18" i="1"/>
  <c r="C19" i="1"/>
  <c r="C20" i="1"/>
  <c r="C21" i="1"/>
  <c r="C22" i="1"/>
  <c r="C23" i="1"/>
  <c r="C24" i="1"/>
  <c r="O3" i="24" l="1"/>
  <c r="H3" i="24"/>
  <c r="K3" i="24"/>
  <c r="I4" i="24"/>
  <c r="S33" i="24" l="1"/>
  <c r="I34" i="24"/>
  <c r="S34" i="24"/>
  <c r="S19" i="24"/>
  <c r="I33" i="24"/>
  <c r="I32" i="24"/>
  <c r="S32" i="24"/>
  <c r="S31" i="24"/>
  <c r="I31" i="24"/>
  <c r="I18" i="24"/>
  <c r="I29" i="24"/>
  <c r="S18" i="24"/>
  <c r="S9" i="24"/>
  <c r="S24" i="24"/>
  <c r="S17" i="24"/>
  <c r="S12" i="24"/>
  <c r="S10" i="24"/>
  <c r="S29" i="24"/>
  <c r="S8" i="24"/>
  <c r="S14" i="24"/>
  <c r="S7" i="24"/>
  <c r="S15" i="24"/>
  <c r="I17" i="24"/>
  <c r="I10" i="24"/>
  <c r="I15" i="24"/>
  <c r="I9" i="24"/>
  <c r="I16" i="24"/>
  <c r="I12" i="24"/>
  <c r="I8" i="24"/>
  <c r="I24" i="24"/>
  <c r="I14" i="24"/>
  <c r="I7" i="24"/>
  <c r="S28" i="24" l="1"/>
  <c r="S30" i="24"/>
  <c r="I28" i="24" l="1"/>
  <c r="I30" i="24"/>
  <c r="S25" i="24" l="1"/>
  <c r="I25" i="24" l="1"/>
  <c r="S26" i="24" l="1"/>
  <c r="S6" i="24"/>
  <c r="S27" i="24"/>
  <c r="S5" i="24"/>
  <c r="N3" i="24" l="1"/>
  <c r="M3" i="24"/>
  <c r="R3" i="24"/>
  <c r="L3" i="24"/>
  <c r="Q3" i="24"/>
  <c r="S4" i="24"/>
  <c r="I26" i="24"/>
  <c r="I27" i="24"/>
  <c r="I6" i="24"/>
  <c r="I5" i="24"/>
  <c r="D3" i="1" l="1"/>
  <c r="D2" i="17"/>
  <c r="D3" i="17" s="1"/>
  <c r="S5" i="17" s="1"/>
  <c r="S2" i="17" s="1"/>
  <c r="S8" i="17" s="1"/>
  <c r="S3" i="17" l="1"/>
  <c r="S9" i="17" s="1"/>
  <c r="R5" i="17"/>
  <c r="Q5" i="17" s="1"/>
  <c r="Q2" i="17" s="1"/>
  <c r="Q8" i="17" s="1"/>
  <c r="P5" i="17" l="1"/>
  <c r="P2" i="17" s="1"/>
  <c r="R3" i="17"/>
  <c r="R9" i="17" s="1"/>
  <c r="R2" i="17"/>
  <c r="R8" i="17" s="1"/>
  <c r="Q3" i="17"/>
  <c r="Q6" i="17" s="1"/>
  <c r="S6" i="17"/>
  <c r="S35" i="24" l="1"/>
  <c r="S3" i="24" s="1"/>
  <c r="S11" i="17"/>
  <c r="P3" i="17"/>
  <c r="P9" i="17" s="1"/>
  <c r="O5" i="17"/>
  <c r="O2" i="17" s="1"/>
  <c r="Q9" i="17"/>
  <c r="Q11" i="17" s="1"/>
  <c r="R6" i="17"/>
  <c r="R11" i="17"/>
  <c r="P8" i="17"/>
  <c r="S36" i="24" l="1"/>
  <c r="I35" i="24"/>
  <c r="N5" i="17"/>
  <c r="N3" i="17" s="1"/>
  <c r="N9" i="17" s="1"/>
  <c r="O3" i="17"/>
  <c r="O9" i="17" s="1"/>
  <c r="P11" i="17"/>
  <c r="P6" i="17"/>
  <c r="O8" i="17"/>
  <c r="I3" i="24" l="1"/>
  <c r="O6" i="17"/>
  <c r="O11" i="17"/>
  <c r="M5" i="17"/>
  <c r="L5" i="17" s="1"/>
  <c r="N2" i="17"/>
  <c r="N8" i="17" s="1"/>
  <c r="N11" i="17" s="1"/>
  <c r="M2" i="17" l="1"/>
  <c r="M8" i="17" s="1"/>
  <c r="M3" i="17"/>
  <c r="M9" i="17" s="1"/>
  <c r="N6" i="17"/>
  <c r="K5" i="17"/>
  <c r="L3" i="17"/>
  <c r="L9" i="17" s="1"/>
  <c r="L2" i="17"/>
  <c r="M11" i="17" l="1"/>
  <c r="M6" i="17"/>
  <c r="L8" i="17"/>
  <c r="L11" i="17" s="1"/>
  <c r="L6" i="17"/>
  <c r="K3" i="17"/>
  <c r="K9" i="17" s="1"/>
  <c r="J5" i="17"/>
  <c r="K2" i="17"/>
  <c r="K6" i="17" l="1"/>
  <c r="K8" i="17"/>
  <c r="K11" i="17" s="1"/>
  <c r="J3" i="17"/>
  <c r="J9" i="17" s="1"/>
  <c r="J2" i="17"/>
  <c r="I5" i="17"/>
  <c r="I2" i="17" l="1"/>
  <c r="I3" i="17"/>
  <c r="I9" i="17" s="1"/>
  <c r="H5" i="17"/>
  <c r="J8" i="17"/>
  <c r="J11" i="17" s="1"/>
  <c r="J6" i="17"/>
  <c r="H2" i="17" l="1"/>
  <c r="H3" i="17"/>
  <c r="H9" i="17" s="1"/>
  <c r="G5" i="17"/>
  <c r="I6" i="17"/>
  <c r="I8" i="17"/>
  <c r="I11" i="17" s="1"/>
  <c r="G3" i="17" l="1"/>
  <c r="G2" i="17"/>
  <c r="H6" i="17"/>
  <c r="H8" i="17"/>
  <c r="H11" i="17" s="1"/>
  <c r="G8" i="17" l="1"/>
  <c r="G11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Q12" i="17" s="1"/>
  <c r="R12" i="17" s="1"/>
  <c r="S12" i="17" s="1"/>
  <c r="G6" i="17"/>
</calcChain>
</file>

<file path=xl/sharedStrings.xml><?xml version="1.0" encoding="utf-8"?>
<sst xmlns="http://schemas.openxmlformats.org/spreadsheetml/2006/main" count="2162" uniqueCount="828">
  <si>
    <t>SS NUMBER</t>
  </si>
  <si>
    <t>ACTION</t>
  </si>
  <si>
    <t>REFERENCE</t>
  </si>
  <si>
    <t>SPEC_DESC</t>
  </si>
  <si>
    <t>DOCUMENT</t>
  </si>
  <si>
    <t>TYPE</t>
  </si>
  <si>
    <t>DISCIPLINE</t>
  </si>
  <si>
    <t>DATE</t>
  </si>
  <si>
    <t>SUBMISSION REFERENCE</t>
  </si>
  <si>
    <t>APPROVAL</t>
  </si>
  <si>
    <t>CODE</t>
  </si>
  <si>
    <t>REVIEW PERIOD</t>
  </si>
  <si>
    <t>DAYS</t>
  </si>
  <si>
    <t>REVISION 00</t>
  </si>
  <si>
    <t>DOCTYPE</t>
  </si>
  <si>
    <t>ST1</t>
  </si>
  <si>
    <t>STD1</t>
  </si>
  <si>
    <t>JVT1</t>
  </si>
  <si>
    <t>JVD1</t>
  </si>
  <si>
    <t>STATUS1</t>
  </si>
  <si>
    <t>REVIEW1</t>
  </si>
  <si>
    <t>REVIEW2</t>
  </si>
  <si>
    <t>REVIEW3</t>
  </si>
  <si>
    <t>REVIEW5</t>
  </si>
  <si>
    <t>REVISION 01</t>
  </si>
  <si>
    <t>ST2</t>
  </si>
  <si>
    <t>STD2</t>
  </si>
  <si>
    <t>JVT2</t>
  </si>
  <si>
    <t>JVD2</t>
  </si>
  <si>
    <t>STATUS2</t>
  </si>
  <si>
    <t>REVISION 02</t>
  </si>
  <si>
    <t>ST3</t>
  </si>
  <si>
    <t>STD3</t>
  </si>
  <si>
    <t>JVT3</t>
  </si>
  <si>
    <t>JVD3</t>
  </si>
  <si>
    <t>STATUS3</t>
  </si>
  <si>
    <t>REVISION 03</t>
  </si>
  <si>
    <t>ST4</t>
  </si>
  <si>
    <t>STD4</t>
  </si>
  <si>
    <t>JVT4</t>
  </si>
  <si>
    <t>JVD4</t>
  </si>
  <si>
    <t>STATUS4</t>
  </si>
  <si>
    <t>ST0</t>
  </si>
  <si>
    <t>STD0</t>
  </si>
  <si>
    <t>JVT0</t>
  </si>
  <si>
    <t>JVD0</t>
  </si>
  <si>
    <t>STATUS0</t>
  </si>
  <si>
    <t>REVIEW0</t>
  </si>
  <si>
    <t>LLD</t>
  </si>
  <si>
    <t>ITP</t>
  </si>
  <si>
    <t>SICD</t>
  </si>
  <si>
    <t>TM</t>
  </si>
  <si>
    <t>REVISION 04</t>
  </si>
  <si>
    <t>Project Name</t>
  </si>
  <si>
    <t>Contract No</t>
  </si>
  <si>
    <t>ATLAS SECURITY</t>
  </si>
  <si>
    <t>REVISION</t>
  </si>
  <si>
    <t>CURRENT DOCUMENT STATUS</t>
  </si>
  <si>
    <t>TODAY is :</t>
  </si>
  <si>
    <t>SD_C</t>
  </si>
  <si>
    <t>REVIEW_C</t>
  </si>
  <si>
    <t>CURRENT</t>
  </si>
  <si>
    <t>REV_C</t>
  </si>
  <si>
    <t>NAME</t>
  </si>
  <si>
    <t>REMARKS</t>
  </si>
  <si>
    <t>Use this field only for any comment.</t>
  </si>
  <si>
    <t>SUBMITTED</t>
  </si>
  <si>
    <t>UNDER REVIEW</t>
  </si>
  <si>
    <t>LATEST SUBMISSION</t>
  </si>
  <si>
    <t>CURRENT REV.  REFERENCE</t>
  </si>
  <si>
    <t>LATEST REV. REFERENCE</t>
  </si>
  <si>
    <t>JV_LRR</t>
  </si>
  <si>
    <t>REVISION 05</t>
  </si>
  <si>
    <t>ST5</t>
  </si>
  <si>
    <t>STD5</t>
  </si>
  <si>
    <t>JVT5</t>
  </si>
  <si>
    <t>STATUS5</t>
  </si>
  <si>
    <t>REVIEW52</t>
  </si>
  <si>
    <t>JVD5</t>
  </si>
  <si>
    <t>APPROVED</t>
  </si>
  <si>
    <t>CODE 1</t>
  </si>
  <si>
    <t>---</t>
  </si>
  <si>
    <t>REVIEW_C2</t>
  </si>
  <si>
    <t>OVERDUE</t>
  </si>
  <si>
    <t>CODE 5</t>
  </si>
  <si>
    <t>CODE 3</t>
  </si>
  <si>
    <t>CODE 2</t>
  </si>
  <si>
    <t>R_TYPE</t>
  </si>
  <si>
    <t>R_DOC_S</t>
  </si>
  <si>
    <t>R_APP_S</t>
  </si>
  <si>
    <t>DATA DATE</t>
  </si>
  <si>
    <t>REJECTED</t>
  </si>
  <si>
    <t>Contractual Review Time</t>
  </si>
  <si>
    <t>Rev. 00</t>
  </si>
  <si>
    <t>&lt; 21 Days</t>
  </si>
  <si>
    <t>&lt; 14 Days</t>
  </si>
  <si>
    <t>Rev. 01</t>
  </si>
  <si>
    <t>Rev. 02 and above</t>
  </si>
  <si>
    <t>&lt; 7 Days</t>
  </si>
  <si>
    <t>CLOSEOUT</t>
  </si>
  <si>
    <t>DESIGN</t>
  </si>
  <si>
    <t>Cumulative</t>
  </si>
  <si>
    <t>REV. 0 TO GO</t>
  </si>
  <si>
    <t>Pending Review</t>
  </si>
  <si>
    <t>This Week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</si>
  <si>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</si>
  <si>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</si>
  <si>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</si>
  <si>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</si>
  <si>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</si>
  <si>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</si>
  <si>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</si>
  <si>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</si>
  <si>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</si>
  <si>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</si>
  <si>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</si>
  <si>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Over</t>
  </si>
  <si>
    <t>&gt;0</t>
  </si>
  <si>
    <t>Submitted</t>
  </si>
  <si>
    <t>W -1</t>
  </si>
  <si>
    <t>W -2</t>
  </si>
  <si>
    <t>W -3</t>
  </si>
  <si>
    <t>W -4</t>
  </si>
  <si>
    <t>W -5</t>
  </si>
  <si>
    <t>W -6</t>
  </si>
  <si>
    <t>W -7</t>
  </si>
  <si>
    <t>W -8</t>
  </si>
  <si>
    <t>W -9</t>
  </si>
  <si>
    <t>W -10</t>
  </si>
  <si>
    <t>W -11</t>
  </si>
  <si>
    <t>W -12</t>
  </si>
  <si>
    <t>Cutoff</t>
  </si>
  <si>
    <t>Data Date</t>
  </si>
  <si>
    <t>DISC</t>
  </si>
  <si>
    <t>DNAME</t>
  </si>
  <si>
    <t>OTHER</t>
  </si>
  <si>
    <t>REV 0
TO SUBMIT</t>
  </si>
  <si>
    <t>TOTAL</t>
  </si>
  <si>
    <t>DOC REF NO</t>
  </si>
  <si>
    <t>Low Level Design for SACS</t>
  </si>
  <si>
    <t>Low Level Design for SAN</t>
  </si>
  <si>
    <t>High Level Design for SACS</t>
  </si>
  <si>
    <t>High Level Design for SAN</t>
  </si>
  <si>
    <t>Hardwired ICD for PBB/SACS (SUBMITTED BY TCA/JV)</t>
  </si>
  <si>
    <t>Software ICD for SMIS/BLTS</t>
  </si>
  <si>
    <t>Software ICD for BLTS/BHS</t>
  </si>
  <si>
    <t>Software ICD for SMIS/IVA (T &amp; T)</t>
  </si>
  <si>
    <t>Traceability Matrix for CSE</t>
  </si>
  <si>
    <t>Traceability Matrix for FR</t>
  </si>
  <si>
    <t>Traceability Matrix for LPR</t>
  </si>
  <si>
    <t>Traceability Matrix for BLTS</t>
  </si>
  <si>
    <t>Traceability Matrix for LAN</t>
  </si>
  <si>
    <t>Traceability Matrix for SACS</t>
  </si>
  <si>
    <t>Traceability Matrix for SAN</t>
  </si>
  <si>
    <t>Traceability Matrix for SMIS</t>
  </si>
  <si>
    <t>Traceability Matrix for VSS</t>
  </si>
  <si>
    <t>CMP</t>
  </si>
  <si>
    <t>System Design Document for GEMS</t>
  </si>
  <si>
    <t>System Design Document for SIEM</t>
  </si>
  <si>
    <t>MS</t>
  </si>
  <si>
    <t>​</t>
  </si>
  <si>
    <r>
      <t>DOCUMENTS </t>
    </r>
    <r>
      <rPr>
        <sz val="8"/>
        <color rgb="FF000000"/>
        <rFont val="Calibri"/>
        <family val="2"/>
      </rPr>
      <t>​</t>
    </r>
  </si>
  <si>
    <r>
      <t>CURRENT STATUS</t>
    </r>
    <r>
      <rPr>
        <sz val="8"/>
        <color rgb="FF000000"/>
        <rFont val="Calibri"/>
        <family val="2"/>
      </rPr>
      <t>​</t>
    </r>
  </si>
  <si>
    <t>Documents Submittal Plan</t>
  </si>
  <si>
    <r>
      <t>ATLAS PLANNED DATE OF SUBMISSION</t>
    </r>
    <r>
      <rPr>
        <sz val="8"/>
        <color rgb="FF000000"/>
        <rFont val="Calibri"/>
        <family val="2"/>
      </rPr>
      <t>​</t>
    </r>
  </si>
  <si>
    <t>SUBMITTED DATE</t>
  </si>
  <si>
    <t>ACTION BY</t>
  </si>
  <si>
    <t>CODE 4</t>
  </si>
  <si>
    <t>REVISION DATE</t>
  </si>
  <si>
    <t>REQUESTED BY (TCAJV)</t>
  </si>
  <si>
    <t>REQUESTED BY (ATLAS)</t>
  </si>
  <si>
    <t>DOC TYPE</t>
  </si>
  <si>
    <t>DOCUMENT NAME</t>
  </si>
  <si>
    <t>SS-13335</t>
  </si>
  <si>
    <t>Configuration Management Plan for IVA</t>
  </si>
  <si>
    <t>SS-13341</t>
  </si>
  <si>
    <t>Configuration Management Plan for ACVIS</t>
  </si>
  <si>
    <t>DELETION</t>
  </si>
  <si>
    <t>CMS</t>
  </si>
  <si>
    <t>Commissioning Method Statement for LAN</t>
  </si>
  <si>
    <t>Commissioning Method Statement for SACS</t>
  </si>
  <si>
    <t>Commissioning Method Statement for BLTS</t>
  </si>
  <si>
    <t>Commissioning Method Statement for SMIS</t>
  </si>
  <si>
    <t>Commissioning Method Statement for SAN</t>
  </si>
  <si>
    <t>SS-14325</t>
  </si>
  <si>
    <t>Commissioning Method Statement for VSS</t>
  </si>
  <si>
    <t>Commissioning Method Statement for CSE</t>
  </si>
  <si>
    <t>Commissioning Method Statement for LPR</t>
  </si>
  <si>
    <t>SS-14328</t>
  </si>
  <si>
    <t>Commissioning Method Statement for ACVIS</t>
  </si>
  <si>
    <t>SS-13351</t>
  </si>
  <si>
    <t>SS-13352</t>
  </si>
  <si>
    <t>Installation Method Statement for ACVIS</t>
  </si>
  <si>
    <t>SS-12866</t>
  </si>
  <si>
    <t>SS-12876</t>
  </si>
  <si>
    <t>Software ICD for SMIS/PAVE</t>
  </si>
  <si>
    <t>SS-14301</t>
  </si>
  <si>
    <t>Software ICD for SACS/ HR</t>
  </si>
  <si>
    <t>ADDITION</t>
  </si>
  <si>
    <t>SIDD</t>
  </si>
  <si>
    <t>SS-14311</t>
  </si>
  <si>
    <t>SS-14312</t>
  </si>
  <si>
    <t>SS-14313</t>
  </si>
  <si>
    <t>SIDDTP</t>
  </si>
  <si>
    <t>Software Interface Detail Document Test Plan for Life Safety (SMIS-FAS-PAS-LET-SACS-VSS-LCS-IB)</t>
  </si>
  <si>
    <t>SS-14314</t>
  </si>
  <si>
    <t>SS-14315</t>
  </si>
  <si>
    <t>SS-14316</t>
  </si>
  <si>
    <t>SS-14317</t>
  </si>
  <si>
    <t>IVTP</t>
  </si>
  <si>
    <t>SS-17214</t>
  </si>
  <si>
    <t>SFATP</t>
  </si>
  <si>
    <t>Standalone Acceptance Test Procedure for GEMS</t>
  </si>
  <si>
    <t>SS-17215</t>
  </si>
  <si>
    <t>Stand Alone Acceptance Test Procedure for SIEM</t>
  </si>
  <si>
    <t>SS-17216</t>
  </si>
  <si>
    <t>Software ICD for SMIS/ATRS</t>
  </si>
  <si>
    <t>EJ</t>
  </si>
  <si>
    <t>SS-19872</t>
  </si>
  <si>
    <t>MAR</t>
  </si>
  <si>
    <t>Material Approval Request for ACVIS (Alternative for Gate Barrier Only)</t>
  </si>
  <si>
    <t>SS-19873</t>
  </si>
  <si>
    <t>Material Approval Request for Network Switches  for  Passport Control Area</t>
  </si>
  <si>
    <t>SS-19927</t>
  </si>
  <si>
    <t>Material Approval Request for NAS Hard Disk -Tech Refresh</t>
  </si>
  <si>
    <t>SS-20035</t>
  </si>
  <si>
    <t>Material Approval Request for FR Camera Lens</t>
  </si>
  <si>
    <t>SS-20108</t>
  </si>
  <si>
    <t>Material Approval Request VSS - Accessories &amp; Brackets Vol 3</t>
  </si>
  <si>
    <t>SS-20133</t>
  </si>
  <si>
    <t>Material Approval Request for  Break Glass Unit for SACS</t>
  </si>
  <si>
    <t>SS-12829</t>
  </si>
  <si>
    <t>Low Level Design for ACVIS</t>
  </si>
  <si>
    <t xml:space="preserve">LLD - LPR &amp; ACVIS Have been merged to one document </t>
  </si>
  <si>
    <t xml:space="preserve">SS-16262 </t>
  </si>
  <si>
    <t>Material Approval Request for CSE Vol. 2</t>
  </si>
  <si>
    <t>Submitted for cancellation and deleted from log after confirming with JV</t>
  </si>
  <si>
    <t xml:space="preserve">SS-16263 </t>
  </si>
  <si>
    <t>Material Approval Request for Storage - NAS - Vol. 2</t>
  </si>
  <si>
    <t>As per Murali Instructed / Submitted by Jv and it is Code 2</t>
  </si>
  <si>
    <t>Changed the description to Precommissioning Test Procedure  on 12 Oct 2017</t>
  </si>
  <si>
    <t>I-SAT</t>
  </si>
  <si>
    <t>Initial Site Acceptance  Procedure (I-SAT)  for LAN</t>
  </si>
  <si>
    <t>Newly Added on 12 Oct 2017</t>
  </si>
  <si>
    <t>Initial Site Acceptance  Procedure (I-SAT) for CSE</t>
  </si>
  <si>
    <t>Initial Site Acceptance  Procedure (I-SAT) for SAN</t>
  </si>
  <si>
    <t>Initial Site Acceptance  Procedure (I-SAT) for VSS</t>
  </si>
  <si>
    <t>Initial Site Acceptance  Procedure (I-SAT) for SACS</t>
  </si>
  <si>
    <t>Initial Site Acceptance  Procedure (I-SAT) for LPR</t>
  </si>
  <si>
    <t>Initial Site Acceptance  Procedure (I-SAT) for ACVIS</t>
  </si>
  <si>
    <t>Initial Site Acceptance  Procedure (I-SAT) for BLTS</t>
  </si>
  <si>
    <t>Initial Site Acceptance  Procedure (I-SAT)  for G-EMS</t>
  </si>
  <si>
    <t>HLD/ITP</t>
  </si>
  <si>
    <t>HICD Interface Testing Procedure (Reference to existing HICD IVTP's)</t>
  </si>
  <si>
    <t>SS-20833</t>
  </si>
  <si>
    <t xml:space="preserve">Material Approval Request for Single Phase Boom Barrier </t>
  </si>
  <si>
    <t>Newly Added on 2nd Nov 2017</t>
  </si>
  <si>
    <t>SS-21036</t>
  </si>
  <si>
    <t xml:space="preserve">Material Approval Request for SOC KVM Solution </t>
  </si>
  <si>
    <t>Newly Added on 6th Nov 2017</t>
  </si>
  <si>
    <t>SS-21213</t>
  </si>
  <si>
    <t>Material Approval Request for SIEM-LAN VOL 1</t>
  </si>
  <si>
    <t>Newly Added on 6th Dec 2017</t>
  </si>
  <si>
    <t>SS-21214</t>
  </si>
  <si>
    <t xml:space="preserve">Material Approval Request for Master Clock – Gov. Network </t>
  </si>
  <si>
    <t>SS-21268</t>
  </si>
  <si>
    <t>Newly Added on 19th Dec 2017</t>
  </si>
  <si>
    <t>SS-21271</t>
  </si>
  <si>
    <t xml:space="preserve">Material Approval Request for Occupancy sensor for SACS controlled LET  </t>
  </si>
  <si>
    <t>Newly Added on 17th Dec 2017</t>
  </si>
  <si>
    <t>SS-21272</t>
  </si>
  <si>
    <t xml:space="preserve">Material Approval Request for LAN Equipment for BP42 </t>
  </si>
  <si>
    <t>SS-21309</t>
  </si>
  <si>
    <t>Engineering Judgment for the firestop application of embedded junction box in concrete block wall</t>
  </si>
  <si>
    <t>Deleted as pert the Leter :- MTB/TCA/ATLAS/L/000442</t>
  </si>
  <si>
    <t>SS-21556</t>
  </si>
  <si>
    <t xml:space="preserve">Installation Method Statement for SOC Videowall System </t>
  </si>
  <si>
    <t>Newly Added on 19 th Feb 2018</t>
  </si>
  <si>
    <t>SS-21557</t>
  </si>
  <si>
    <t xml:space="preserve">Inspection and Test Plan for SOC Videowall System </t>
  </si>
  <si>
    <t>Newly Added on 19th Feb 2018</t>
  </si>
  <si>
    <t>SS-13385</t>
  </si>
  <si>
    <t>EDI</t>
  </si>
  <si>
    <t>Electronic Data Interchange for BIM Implementation</t>
  </si>
  <si>
    <t xml:space="preserve">As per PM Instructed </t>
  </si>
  <si>
    <t>SS-12841</t>
  </si>
  <si>
    <t>RAM</t>
  </si>
  <si>
    <t>RAM Calculation for ACVIS</t>
  </si>
  <si>
    <t>SS-12854</t>
  </si>
  <si>
    <t>Inspection and Testing Plan for ACVIS</t>
  </si>
  <si>
    <t>SS-14252</t>
  </si>
  <si>
    <t>ITP (*)</t>
  </si>
  <si>
    <t>Inspection and Testing Plan for Drilling and Installation  of Anchor in Hollow Core Slab</t>
  </si>
  <si>
    <t>SS-14254</t>
  </si>
  <si>
    <t>Inspection and Testing Plan for Identification of Security System</t>
  </si>
  <si>
    <t>SS-11989</t>
  </si>
  <si>
    <t>Standalone Functional Acceptance Test Procedure for IVA</t>
  </si>
  <si>
    <t>SS-11990</t>
  </si>
  <si>
    <t>Standalone Functional Acceptance Test Procedure for FR</t>
  </si>
  <si>
    <t>SS-12005</t>
  </si>
  <si>
    <t>Standalone Functional Acceptance Test Procedure for ACVIS</t>
  </si>
  <si>
    <t>SS-12863</t>
  </si>
  <si>
    <t>Software ICD for SMIS/ACVIS</t>
  </si>
  <si>
    <t>SICD (Ext.)</t>
  </si>
  <si>
    <t>Software ICD for IB/SMIS</t>
  </si>
  <si>
    <t>SS-12867</t>
  </si>
  <si>
    <t>Software ICD for LET/SMIS</t>
  </si>
  <si>
    <t>SS-12868</t>
  </si>
  <si>
    <t>Software ICD for BMS/SMIS</t>
  </si>
  <si>
    <t>SS-12870</t>
  </si>
  <si>
    <t>Software ICD for FAS/SMIS</t>
  </si>
  <si>
    <t>SS-12872</t>
  </si>
  <si>
    <t>Software ICD for SACS/CPMS</t>
  </si>
  <si>
    <t>SS-12874</t>
  </si>
  <si>
    <t>Software ICD for SMIS/LCS</t>
  </si>
  <si>
    <t>SS-11995</t>
  </si>
  <si>
    <t>Interface Verification Test Procedure for SMIS/ACVIS</t>
  </si>
  <si>
    <t>SS-12907</t>
  </si>
  <si>
    <t>Interface Verification Test Procedure Network/ACVIS</t>
  </si>
  <si>
    <t>SS-15897</t>
  </si>
  <si>
    <t>Traceability Matrix for IVA</t>
  </si>
  <si>
    <t>TCP</t>
  </si>
  <si>
    <t>Testing &amp; Commissioning Procedure for SMIS (Pre-Commissioning Phase)</t>
  </si>
  <si>
    <t>Testing &amp; Commissioning Procedure for ACVIS (Pre-Commissioning Phase)</t>
  </si>
  <si>
    <t>SS-20825</t>
  </si>
  <si>
    <t>Testing &amp; Commissioning Procedure for ACVIS (I-SAT Phase)</t>
  </si>
  <si>
    <t>SS-20828</t>
  </si>
  <si>
    <t>HICD/ITP</t>
  </si>
  <si>
    <t>SS-22675</t>
  </si>
  <si>
    <t>Testing &amp; Commissioning Procedure for SACS (I-SAT Phase) Volume - 2</t>
  </si>
  <si>
    <t>SS-16856</t>
  </si>
  <si>
    <t>DS</t>
  </si>
  <si>
    <t>Government LAN MTB - Labelling Scheme</t>
  </si>
  <si>
    <t>SS-12020</t>
  </si>
  <si>
    <t>MAR (old)</t>
  </si>
  <si>
    <t>Material Approval Request for STORAGE</t>
  </si>
  <si>
    <t>SS-11998</t>
  </si>
  <si>
    <t>Standalone Functional Acceptance Test Procedure for LPR</t>
  </si>
  <si>
    <t>Software Interface Detail Document Test Procedure for Bag Track (SMIS-BLTS-VSS-T&amp;T)</t>
  </si>
  <si>
    <t>UPDATED</t>
  </si>
  <si>
    <t>Description has been changed to SIT</t>
  </si>
  <si>
    <t>Software Interface Detail Document Test Procedure for Screening (SMIS-PBSS-VSS-FR)</t>
  </si>
  <si>
    <t>Software Interface Detail Document Test Procedure for Security (SMIS-SACS-VSS-FR-IVA-LET-T&amp;T,BLTS)</t>
  </si>
  <si>
    <t>Software Interface Detail Document Test Procedure for Curbside (SMIS-LPR-ACVIS-SACS-VSS)</t>
  </si>
  <si>
    <t>SS-15494</t>
  </si>
  <si>
    <t>I-SAT (T)</t>
  </si>
  <si>
    <t>Testing &amp; Commissioning Procedure  for TETRA &amp; LTE  (I-SAT Phase)</t>
  </si>
  <si>
    <t>As per "TETRA BASE STATION (TBS) Acceptance &amp; Commissioning Tests" document</t>
  </si>
  <si>
    <t xml:space="preserve">Not Required </t>
  </si>
  <si>
    <t>Removed as per BP 66.2</t>
  </si>
  <si>
    <t xml:space="preserve"> Removed as per BP 66.2</t>
  </si>
  <si>
    <t>STE</t>
  </si>
  <si>
    <t>Spare parts, Tools &amp; Extra (STE) material - Access Control Vehicle Identification System (ACVIS)</t>
  </si>
  <si>
    <t>As per PM Instructed /Submitted for Cancellation</t>
  </si>
  <si>
    <t>SS-13330</t>
  </si>
  <si>
    <t>TP</t>
  </si>
  <si>
    <t>Training Plan</t>
  </si>
  <si>
    <t xml:space="preserve">Submitting by JV with our input . Not to be submitted. </t>
  </si>
  <si>
    <t>SS-15903</t>
  </si>
  <si>
    <t>Traceability Matrix for ACVIS</t>
  </si>
  <si>
    <t>To be REMOVED. Combined submission done with FR</t>
  </si>
  <si>
    <t>System Interface Detail Document for Security (SMIS-SACS-VSS-FR-IVA-LET-T&amp;T)</t>
  </si>
  <si>
    <t>To be Removed as per received Code 5 Commands of other SIDD</t>
  </si>
  <si>
    <t>System Interface Detail Document for Curbside  (SMIS-LPR-ACVIS-SACS-VSS)</t>
  </si>
  <si>
    <t>System Integration Test Proecedure for Curbside (SMIS-LPR-ACVIS-SACS)</t>
  </si>
  <si>
    <t>To be Removed as there is no more integration with Curbside system with SMIS</t>
  </si>
  <si>
    <t>SS-12839</t>
  </si>
  <si>
    <t>RAM Calculation for BLTS</t>
  </si>
  <si>
    <t>Has been Combined as SMIS, VSS, SACS &amp; BLTS</t>
  </si>
  <si>
    <t>SS-12843</t>
  </si>
  <si>
    <t>RAM Calculation for CSE</t>
  </si>
  <si>
    <t>Has been Combined as LAN, , SAN, NAS &amp; CSE</t>
  </si>
  <si>
    <t>SS-12838</t>
  </si>
  <si>
    <t>RAM Calculation for FR</t>
  </si>
  <si>
    <t>Has been Combined as LPR, FR &amp; IVA</t>
  </si>
  <si>
    <t>SS-12837</t>
  </si>
  <si>
    <t>RAM Calculation for IVA</t>
  </si>
  <si>
    <t>SS-12836</t>
  </si>
  <si>
    <t>RAM Calculation for SACS</t>
  </si>
  <si>
    <t>Has been Combined  as SMIS, VSS, SACS &amp; BLTS</t>
  </si>
  <si>
    <t>SS-12844</t>
  </si>
  <si>
    <t>RAM Calculation for SAN &amp; NAS</t>
  </si>
  <si>
    <t>SS-12835</t>
  </si>
  <si>
    <t>RAM Calculation for VSS</t>
  </si>
  <si>
    <t>SS-15492</t>
  </si>
  <si>
    <t>TP (T)</t>
  </si>
  <si>
    <t>Installation Method Statement for LPR, Gate Barrier and Intercom.</t>
  </si>
  <si>
    <t>Changed Title "Installation Method Statement for LPR, Gate Barrier and Intercom"</t>
  </si>
  <si>
    <t>SS-12853</t>
  </si>
  <si>
    <t>Inspection and Testing Plan for  LPR, Gate Barrier and Intercom.</t>
  </si>
  <si>
    <t>Changed Title "Inspection and Testing Plan for  LPR, Gate Barrier and Intercom"</t>
  </si>
  <si>
    <t>SS-14304</t>
  </si>
  <si>
    <t>Interface Verification Test Procedure for  SMIS/T&amp;T</t>
  </si>
  <si>
    <t>SMIS-IVA-T&amp;T does not require a separate IVTP , and would be having only SIDD.</t>
  </si>
  <si>
    <t>SS-23791</t>
  </si>
  <si>
    <t xml:space="preserve">Matreial Approval Request for SMIS Workstation </t>
  </si>
  <si>
    <t xml:space="preserve">As per Nidhal and Murali newly added </t>
  </si>
  <si>
    <t>Contractor</t>
  </si>
  <si>
    <t>ADA</t>
  </si>
  <si>
    <t>CONTRACTOR REFERENCE</t>
  </si>
  <si>
    <t xml:space="preserve"> REPLY DOCUMENT</t>
  </si>
  <si>
    <t>Column1</t>
  </si>
  <si>
    <t xml:space="preserve">FORECAST SUBMISSION </t>
  </si>
  <si>
    <t xml:space="preserve"> SUBMISSION</t>
  </si>
  <si>
    <t xml:space="preserve">REVIEW </t>
  </si>
  <si>
    <t>SUBMISSION</t>
  </si>
  <si>
    <t>ICT</t>
  </si>
  <si>
    <t>SFP-22A78-Y100-SD-MS-00001</t>
  </si>
  <si>
    <t>SFP-22A78-Y100-SD-MS-00002</t>
  </si>
  <si>
    <t>SFP-22A78-Y100-SD-MS-00003</t>
  </si>
  <si>
    <t>SFP-22A78-Y100-SD-MS-00004</t>
  </si>
  <si>
    <t>Material Submittal for Radar System (Terma)</t>
  </si>
  <si>
    <t>Material Submittal for Camera and Radar Poles</t>
  </si>
  <si>
    <t xml:space="preserve">Clinet </t>
  </si>
  <si>
    <t>PROJECT</t>
  </si>
  <si>
    <t>T&amp;C</t>
  </si>
  <si>
    <t>Column2</t>
  </si>
  <si>
    <t>Project Submittal</t>
  </si>
  <si>
    <t>CATEGORIES</t>
  </si>
  <si>
    <t>Material Submittal for CCTV Cameras</t>
  </si>
  <si>
    <t>Material Submittal for Tamper Switch</t>
  </si>
  <si>
    <t>Material Submittal for LED Light</t>
  </si>
  <si>
    <t>SFP-22A78-Y100-SD-MS-00006</t>
  </si>
  <si>
    <t>SFP-22A78-Y100-SD-MS-00007</t>
  </si>
  <si>
    <t>Material Submittal for Power Supply - Phoenix</t>
  </si>
  <si>
    <t>Sub_Date</t>
  </si>
  <si>
    <t>Current_Status</t>
  </si>
  <si>
    <t>Reply_Date</t>
  </si>
  <si>
    <t>Status_Approval</t>
  </si>
  <si>
    <t>Cancelled</t>
  </si>
  <si>
    <t>Security</t>
  </si>
  <si>
    <t>Material Submittal for wiring accessories for FDB enclosure</t>
  </si>
  <si>
    <t>Material Submittal for snap fit filter fan</t>
  </si>
  <si>
    <t>Material Submittal for Wall Mount Enclosure for FDC</t>
  </si>
  <si>
    <t>Material Submittal for Pole Mount Bracket for Axis Q1786-LE and Q1951-E</t>
  </si>
  <si>
    <t>SFP-22A78-Y100-SD-MS-00008</t>
  </si>
  <si>
    <t>SFP-22A78-Y100-SD-MS-00009</t>
  </si>
  <si>
    <t>SFP-22A78-Y100-SD-MS-00010</t>
  </si>
  <si>
    <t>SFP-22A78-Y100-SD-MS-00011</t>
  </si>
  <si>
    <t>SFP-22A78-Y100-SD-MS-00012</t>
  </si>
  <si>
    <t>Material Submittal for 8 Way Earth Bar</t>
  </si>
  <si>
    <t>SFP-22A78-Y100-SD-MS-00005</t>
  </si>
  <si>
    <t>Material Submittal for Automatic Number Plate Recognition</t>
  </si>
  <si>
    <t>Sub Contractor</t>
  </si>
  <si>
    <t>SUB CONTRACTOR REFERENCE</t>
  </si>
  <si>
    <t>Material Submittal</t>
  </si>
  <si>
    <t>Total Documents</t>
  </si>
  <si>
    <t>PQ</t>
  </si>
  <si>
    <t>Special System</t>
  </si>
  <si>
    <t>MTC-23A25-Y000-SD-PQ-00003</t>
  </si>
  <si>
    <t>PQ Approval for Subcontractor - ICT System, Security System, Distribution Antenna System/TETRA/MSI System Works - M/s Atlas Security Company LLC.</t>
  </si>
  <si>
    <t>Pre-Qualification</t>
  </si>
  <si>
    <t>PQ-23A25-Y000-0003-00</t>
  </si>
  <si>
    <t>PQ-23A25-Y000-0003-01</t>
  </si>
  <si>
    <t>Constuction of East Midfiled Cargo Terminal Facility at ZIA</t>
  </si>
  <si>
    <t>RAQ Contracting Co LLC</t>
  </si>
  <si>
    <t>Material Submittal for Racks</t>
  </si>
  <si>
    <t>Material Submittal for Wireless LAN</t>
  </si>
  <si>
    <t>Material Submittal for Voice Over Internet Protocol</t>
  </si>
  <si>
    <t>Material Submittal for Car Park Management System</t>
  </si>
  <si>
    <t>Material Submittal for Video Wall System</t>
  </si>
  <si>
    <t>General</t>
  </si>
  <si>
    <t>SDD</t>
  </si>
  <si>
    <t>System Design Document for Copmuter Network Equipment - GLAN</t>
  </si>
  <si>
    <t>System Design Document for Wireless LAN</t>
  </si>
  <si>
    <t>System Design Document for Data Communication Hardware - ICT</t>
  </si>
  <si>
    <t>System Design Document for Data Communication Hardware - GOVT</t>
  </si>
  <si>
    <t>System Design Document for Voice Over Internet Protocol</t>
  </si>
  <si>
    <t>System Design Document for Audio Video System</t>
  </si>
  <si>
    <t>System Design Document for Internet Protocol Television System</t>
  </si>
  <si>
    <t>System Design Document for Flight Information System</t>
  </si>
  <si>
    <t>System Design Document for Master Clock System</t>
  </si>
  <si>
    <t>System Design Document for Car Park Management System</t>
  </si>
  <si>
    <t>System Design Document for Security Access Control System</t>
  </si>
  <si>
    <t>System Design Document for Closed Circuit Television System</t>
  </si>
  <si>
    <t>System Design Document for Video Wall System</t>
  </si>
  <si>
    <t>System Design Document for Dsitributed Antenna System</t>
  </si>
  <si>
    <t>System Design Document</t>
  </si>
  <si>
    <t>System Design Document for Computer Network Equipment - LAN</t>
  </si>
  <si>
    <t>Inspection &amp; Test Plan for Installation of Racks</t>
  </si>
  <si>
    <t>Inspection &amp; Test Plan for Installation of Computer Network Equipment - LAN</t>
  </si>
  <si>
    <t>Inspection &amp; Test Plan for Installation of Computer Network Equipment - GLAN</t>
  </si>
  <si>
    <t>Inspection &amp; Test Plan for Installation of Wireless LAN</t>
  </si>
  <si>
    <t>Inspection &amp; Test Plan for Installation of Data Communication Hardware - ICT</t>
  </si>
  <si>
    <t>Inspection &amp; Test Plan  for Installation of Data Communication Hardware - GOVT</t>
  </si>
  <si>
    <t>Inspection &amp; Test Plan for Installation of Voice Over Internet Protocol</t>
  </si>
  <si>
    <t>Inspection &amp; Test Plan  for Installation of Audio Video System</t>
  </si>
  <si>
    <t>Inspection &amp; Test Plan for Installation of Internet Protocol Television System</t>
  </si>
  <si>
    <t>Inspection &amp; Test Plan for Installation of Flight Information System</t>
  </si>
  <si>
    <t>Inspection &amp; Test Plan  for Installation of Master Clock System</t>
  </si>
  <si>
    <t>Inspection &amp; Test Plan for Installation of Car Park Management System</t>
  </si>
  <si>
    <t>Inspection &amp; Test Plan for Installation of Security Access Control System</t>
  </si>
  <si>
    <t>Inspection &amp; Test Plan for Installation of Closed-Circuit Television System</t>
  </si>
  <si>
    <t>Inspection &amp; Test Plan for Installation of Video Wall System</t>
  </si>
  <si>
    <t>Inspection &amp; Test Plan  for Installation of Distributed Antenna System</t>
  </si>
  <si>
    <t>Inspection &amp; Test Plan for for Installation of Structured Cabling Network</t>
  </si>
  <si>
    <t>Testing and Commisioning Procedure for Structured Cabling Network</t>
  </si>
  <si>
    <t>Testing and Commisioning Procedure for Computer Network Equipment - LAN</t>
  </si>
  <si>
    <t>Testing and Commisioning Procedure for Computer Network Equipment - GLAN</t>
  </si>
  <si>
    <t>Testing and Commisioning Procedure for Wireless LAN</t>
  </si>
  <si>
    <t>Testing and Commisioning Procedure for Data Communication Hardware - ICT</t>
  </si>
  <si>
    <t>Testing and Commisioning Procedure for Data Communication Hardware - GOVT</t>
  </si>
  <si>
    <t>Testing and Commisioning Procedure for Voice Over Internet Protocol</t>
  </si>
  <si>
    <t>Testing and Commisioning Procedure for Audio Video System</t>
  </si>
  <si>
    <t>Testing and Commisioning Procedure for Internet Protocol Television System</t>
  </si>
  <si>
    <t>Testing and Commisioning Procedure for Flight Information System</t>
  </si>
  <si>
    <t>Testing and Commisioning Procedure for Master Clock System</t>
  </si>
  <si>
    <t>Testing and Commisioning Procedure for Car Park Management System</t>
  </si>
  <si>
    <t>Testing and Commisioning Procedure for Security Access Control System</t>
  </si>
  <si>
    <t>Testing and Commisioning Procedure for Closed-Circuit Television System</t>
  </si>
  <si>
    <t>Testing and Commisioning Procedure for Video Wall System</t>
  </si>
  <si>
    <t>Testing and Commisioning Procedure for Distributed Antenna System</t>
  </si>
  <si>
    <t>HSE Plan</t>
  </si>
  <si>
    <t>Baseline</t>
  </si>
  <si>
    <t>Health, Safety and Environment (HSE) Plan</t>
  </si>
  <si>
    <t>Project Quality Management Plan</t>
  </si>
  <si>
    <t>Baseline Narrative Report</t>
  </si>
  <si>
    <t>Site Specific Emergency Response Plan</t>
  </si>
  <si>
    <t>Site Logistic Plan</t>
  </si>
  <si>
    <t>ERP</t>
  </si>
  <si>
    <t>SLP</t>
  </si>
  <si>
    <t>Inspection &amp; Test Plan  for Installation of ANPR</t>
  </si>
  <si>
    <t>Testing and Commisioning Procedure for ANPR</t>
  </si>
  <si>
    <t>Baseline Program</t>
  </si>
  <si>
    <t>(HSE) Plan</t>
  </si>
  <si>
    <t>Emergency Response Plan</t>
  </si>
  <si>
    <t>PQMP</t>
  </si>
  <si>
    <t>Testing and Commisioning Procedure</t>
  </si>
  <si>
    <t>Material Submittal for CCTV and Accessories</t>
  </si>
  <si>
    <t>MTC-23A25-Y100-SD-MS-00001</t>
  </si>
  <si>
    <t>MS-23A25-Y100-0001-00</t>
  </si>
  <si>
    <t>UR</t>
  </si>
  <si>
    <t>Material Submittal for Access Control System &amp; Accessories</t>
  </si>
  <si>
    <t>MTC-23A25-Y100-SD-MS-00002</t>
  </si>
  <si>
    <t>MS-23A25-Y100-0002-00</t>
  </si>
  <si>
    <t>Method Statement &amp; Risk Assessment for Installation of Closed-Circuit Television System</t>
  </si>
  <si>
    <t>MSS-23A25-Y100-0001-00</t>
  </si>
  <si>
    <t>Method Statement &amp; Risk Assessment</t>
  </si>
  <si>
    <t>Method Statement &amp; Risk Assessment for Installation of Computer Network Equipment - GLAN</t>
  </si>
  <si>
    <t>Method Statement &amp; Risk Assessment for Installation of Wireless LAN</t>
  </si>
  <si>
    <t>Method Statement &amp; Risk Assessment for Installation of Data Communication Hardware - ICT</t>
  </si>
  <si>
    <t>Method Statement &amp; Risk Assessment for Installation of Data Communication Hardware - GOVT</t>
  </si>
  <si>
    <t>Method Statement &amp; Risk Assessment for Installation of Voice Over Internet Protocol</t>
  </si>
  <si>
    <t>Method Statement &amp; Risk Assessment for Installation of Audio Video System</t>
  </si>
  <si>
    <t>Method Statement &amp; Risk Assessment for Installation of Internet Protocol Television System</t>
  </si>
  <si>
    <t>Method Statement &amp; Risk Assessment for Installation of Master Clock System</t>
  </si>
  <si>
    <t>Method Statement &amp; Risk Assessment for Installation of Car Park Management System</t>
  </si>
  <si>
    <t>Method Statement &amp; Risk Assessment for Installation of Security Access Control System</t>
  </si>
  <si>
    <t>Method Statement &amp; Risk Assessment for Installation of Video Wall System</t>
  </si>
  <si>
    <t>Method Statement &amp; Risk Assessment for Installation of ANPR Camera</t>
  </si>
  <si>
    <t>MSS-23A25-Y100-0002-00</t>
  </si>
  <si>
    <t>Material Submittal for ANPR Camera and Associated Components</t>
  </si>
  <si>
    <t>MS-23A25-Y100-0003-00</t>
  </si>
  <si>
    <t>MTC-23A25-Y100-SD-MS-00003</t>
  </si>
  <si>
    <t>MTC-23A35-ATLASLLC-PL-QP-0001</t>
  </si>
  <si>
    <t>DS-23A25-G000-0001-00</t>
  </si>
  <si>
    <t>MTC-23A35-ATLASLLC-PL-HP-0001</t>
  </si>
  <si>
    <t>DS-23A25-G000-0002-00</t>
  </si>
  <si>
    <t>Method Statement &amp; Risk Assessment for Installation of  Structured Cabling Network</t>
  </si>
  <si>
    <t>MSS-23A25-Y100-0003-00</t>
  </si>
  <si>
    <t>Telecommunication</t>
  </si>
  <si>
    <t>MSS-23A25-T000-0001-00</t>
  </si>
  <si>
    <t>MTC-23A35-Y100-PR-MS-00001</t>
  </si>
  <si>
    <t>MSS</t>
  </si>
  <si>
    <t>MTC-23A35-Y100-PR-MS-00002</t>
  </si>
  <si>
    <t>MTC-23A35-Y100-PR-MS-00003</t>
  </si>
  <si>
    <t>MTC-23A35-T000-PR-MS-00001</t>
  </si>
  <si>
    <t>MTC-23A35-ATLASLLC-PL-GE-0001</t>
  </si>
  <si>
    <t>DS-23A25-G000-0003-00</t>
  </si>
  <si>
    <t>Material Submittal for Relocation of Fiber Cable</t>
  </si>
  <si>
    <t>MS-23A25-T000-0001-00</t>
  </si>
  <si>
    <t>MTC-23A25-T000-SD-MS-00001</t>
  </si>
  <si>
    <t>Material Submittal for Structured Cabling</t>
  </si>
  <si>
    <t>MTC-23A25-T000-SD-MS-00002</t>
  </si>
  <si>
    <t>MS-23A25-T000-0002-00</t>
  </si>
  <si>
    <t>PQ-23A25-Y000-0003-02</t>
  </si>
  <si>
    <t>MTC-23A25-Y000-SD-MS-00001</t>
  </si>
  <si>
    <t>MS-23A25-Y000-0001-00</t>
  </si>
  <si>
    <t>DS-23A25-G000-0004-00</t>
  </si>
  <si>
    <t>MTC-23A35-ATLASLLC-PL-GE-0002</t>
  </si>
  <si>
    <t>MTC-23A35-Y000-PR-MS-00001</t>
  </si>
  <si>
    <t>MSS-23A25-Y000-0001-00</t>
  </si>
  <si>
    <t xml:space="preserve">MTC-23A25-T000-SD-MS-00003 </t>
  </si>
  <si>
    <t>MS-23A25-T000-0003-00</t>
  </si>
  <si>
    <t>MSS-23A25-Y300-0001-00</t>
  </si>
  <si>
    <t>MS-23A25-Y300-0001-00</t>
  </si>
  <si>
    <t>MTC-23A25-Y300-SD-MS-00001</t>
  </si>
  <si>
    <t>MS-23A25-Y300-0002-00</t>
  </si>
  <si>
    <t>MTC-23A25-Y300-SD-MS-00002</t>
  </si>
  <si>
    <t>MS-23A25-Y300-0003-00</t>
  </si>
  <si>
    <t>MS-23A25-Y300-0004-00</t>
  </si>
  <si>
    <t>MTC-23A25-Y300-SD-MS-00003</t>
  </si>
  <si>
    <t>MTC-23A25-Y300-SD-MS-00004</t>
  </si>
  <si>
    <t>MS-23A25-T000-0024-00</t>
  </si>
  <si>
    <t>PQ Approval for Subcontractor - DataOne Technologies L.L.C - Structured Cabling Network</t>
  </si>
  <si>
    <t>PQ-23A25-Y000-0004-00</t>
  </si>
  <si>
    <t>MTC-23A25-Y000-SD-PQ-00004</t>
  </si>
  <si>
    <t>MTC-23A35-ATLASLLC-PL-GE-0003</t>
  </si>
  <si>
    <t>Report</t>
  </si>
  <si>
    <t>Weekly Progress Report</t>
  </si>
  <si>
    <t>DS-23A25-G000-0005-00</t>
  </si>
  <si>
    <t>MTC-23A25-Y000-SD-PQ-00005</t>
  </si>
  <si>
    <t>PQ Approval for Subcontractor - Commnet Systems Consultancy LLC</t>
  </si>
  <si>
    <t>PQ-23A25-Y000-0005-00</t>
  </si>
  <si>
    <t>MSS-23A25-Y300-0002-00</t>
  </si>
  <si>
    <t>Date</t>
  </si>
  <si>
    <t>N/A</t>
  </si>
  <si>
    <t>Method Statement &amp; Risk Assessment for Installation of Computer Network Equipment - LAN</t>
  </si>
  <si>
    <t>MTC-23A35-Y300-PR-MS-00005</t>
  </si>
  <si>
    <t>MTC-23A35-Y300-PR-MS-00004</t>
  </si>
  <si>
    <t>MTC-23A35-Y300-PR-MS-00003</t>
  </si>
  <si>
    <t>MTC-23A35-Y300-PR-MS-00002</t>
  </si>
  <si>
    <t>MTC-23A35-Y300-PR-MS-00006</t>
  </si>
  <si>
    <t>MSS-23A25-Y300-0003-00</t>
  </si>
  <si>
    <t>MSS-23A25-Y300-0004-00</t>
  </si>
  <si>
    <t>MSS-23A25-Y300-0006-00</t>
  </si>
  <si>
    <t>MSS-23A25-Y300-0005-00</t>
  </si>
  <si>
    <t>MTC-23A25-Y300-SD-MS-00005</t>
  </si>
  <si>
    <t>MS-23A25-Y300-0005-00</t>
  </si>
  <si>
    <t>MTC-23A25-Y300-SD-MS-00006</t>
  </si>
  <si>
    <t>MTC-23A25-Y100-SD-MS-00004</t>
  </si>
  <si>
    <t>MS-23A25-Y300-0006-00</t>
  </si>
  <si>
    <t>MS-23A25-Y300-0007-00</t>
  </si>
  <si>
    <t>MTC-23A25-Y300-SD-MS-00007</t>
  </si>
  <si>
    <t>MTC-23A25-Y300-SD-MS-00008</t>
  </si>
  <si>
    <t>MTC-23A35-Y300-PR-MS-00007</t>
  </si>
  <si>
    <t>MSS-23A25-Y300-0007-00</t>
  </si>
  <si>
    <t>MTC-23A25-T000-SD-MS-00004</t>
  </si>
  <si>
    <t>Material Submittal for Camera and Radar Poles (Fence Relocation)</t>
  </si>
  <si>
    <t>Material Submittal for Local Area Network - Nexans (Fence Relocation)</t>
  </si>
  <si>
    <t>Material Submittal for CommScope Cables and Accessories (Fence Relocation)</t>
  </si>
  <si>
    <t>Material Submittal for CCTV Cameras (Fence Relocation)</t>
  </si>
  <si>
    <t>MTC-23A25-Y100-SD-MS-00005</t>
  </si>
  <si>
    <t>MS-23A25-Y100-0004-00</t>
  </si>
  <si>
    <t>MS-23A25-Y300-0008-00</t>
  </si>
  <si>
    <t>MS-23A25-T000-0004-00</t>
  </si>
  <si>
    <t>MS-23A25-Y100-0005-00</t>
  </si>
  <si>
    <t>Method Statement &amp; Risk Assessment of Racks</t>
  </si>
  <si>
    <t>Civil</t>
  </si>
  <si>
    <t>MTC-23A35-Y100-PR-MS-00004</t>
  </si>
  <si>
    <t>Method Statement &amp; Risk Assessment for Installation of Video Surveillance System (Fence Relocation)</t>
  </si>
  <si>
    <t>MTC-23A35-Y100-PR-MS-00005</t>
  </si>
  <si>
    <t>Method Statement &amp; Risk Assessment for Installation of FDC components on Pole tray and Wall mounted enclosure plate (Fence Relocation)</t>
  </si>
  <si>
    <t>Newly Added as per Ibrar email on 19/4/2025 - (Fence Relocation)</t>
  </si>
  <si>
    <t>Method Statement &amp; Risk Assessment for Pole Erection (Fence Relocation)</t>
  </si>
  <si>
    <t>MTC-23A35-T000-PR-MS-00002</t>
  </si>
  <si>
    <t>Method Statement &amp; Risk Assessment for Installation of Structure cabling and Camera Field Cabinet Installation (Fence Relocation)</t>
  </si>
  <si>
    <t>MSS-23A25-Y100-0004-00</t>
  </si>
  <si>
    <t>MSS-23A25-T000-0002-00</t>
  </si>
  <si>
    <t>MSS-23A25-Y100-0005-00</t>
  </si>
  <si>
    <t>MTC-23A35-C000-PR-MS-00001</t>
  </si>
  <si>
    <t>MSS-23A25-C000-0001-00</t>
  </si>
  <si>
    <t>Electrical</t>
  </si>
  <si>
    <t>Newly Added as per Ibrar email on 21/4/2025 - (Fence Relocation)</t>
  </si>
  <si>
    <t>Material Submittal for LV Power Cables and Single Core Wires (Fence Relocation)</t>
  </si>
  <si>
    <t>Material Submittal for Electrical Cutout  for Street Poles (Fence Relocation)</t>
  </si>
  <si>
    <t>Material Submittal for Light Fittings thorn (option A) - (Fence Relocation)</t>
  </si>
  <si>
    <t>MTC-23A25-E000-SD-MS-00001</t>
  </si>
  <si>
    <t>MS-23A25-E000-0001-00</t>
  </si>
  <si>
    <t>MTC-23A25-E000-SD-MS-00002</t>
  </si>
  <si>
    <t>MS-23A25-E000-0002-00</t>
  </si>
  <si>
    <t>MTC-23A25-E000-SD-MS-00003</t>
  </si>
  <si>
    <t>MS-23A25-E000-0003-00</t>
  </si>
  <si>
    <t>MTC-23A35-E000-PR-MS-00001</t>
  </si>
  <si>
    <t>Method Statement &amp; Risk Assessment for Installation of Pole Light Fixture (Fence Relocation)</t>
  </si>
  <si>
    <t>MSS-23A25-E000-0001-00</t>
  </si>
  <si>
    <t>Weekly Progress Reports</t>
  </si>
  <si>
    <t>Method Statement &amp; Risk Assessment for Installation of Flight Information Display System</t>
  </si>
  <si>
    <t>Material Submittal for Flight Information Display System</t>
  </si>
  <si>
    <t>S1</t>
  </si>
  <si>
    <t>MS-23A25-E000-0013-00</t>
  </si>
  <si>
    <t>MSS-23A25-E000-0012-00</t>
  </si>
  <si>
    <t>MS-23A25-E000-0012-00</t>
  </si>
  <si>
    <t>Method Statement &amp; Risk Assessment for Installation of  Distributed Antenna System</t>
  </si>
  <si>
    <t>Material Submittal for Distributed Antenna System</t>
  </si>
  <si>
    <t>MSS-23A25-C000-0011-00</t>
  </si>
  <si>
    <t>MS-23A25-E000-0014-00</t>
  </si>
  <si>
    <t>MSS-23A25-T000-0005 -00</t>
  </si>
  <si>
    <t>Material Submittal for Computer Network Equipment - LAN</t>
  </si>
  <si>
    <t>Material Submittal for Computer Network Equipment - GLAN</t>
  </si>
  <si>
    <t>TS</t>
  </si>
  <si>
    <t>MTC-23A35-T000-CA-DE-0001</t>
  </si>
  <si>
    <t>DS-23A25-T000-0001-00</t>
  </si>
  <si>
    <t>Technical Solution</t>
  </si>
  <si>
    <t>MTC-23A25-Y000-SD-PQ-00006</t>
  </si>
  <si>
    <t>PQ Approval for Subcontractor - Fiber Optic Supplier &amp; Services LLC (FOSS)</t>
  </si>
  <si>
    <t>PQ-23A25-Y000-0006-00</t>
  </si>
  <si>
    <t>MTC-23A35-T000-CA-DE-0002</t>
  </si>
  <si>
    <t>MS-23A25-T000-0004-01</t>
  </si>
  <si>
    <t>MS (Fence Relocation)</t>
  </si>
  <si>
    <t>Material Submittal (Fence Relocation)</t>
  </si>
  <si>
    <t>MSS (Fence Relocation)</t>
  </si>
  <si>
    <t>Method Statement &amp; Risk Assessment (Fence Relocation)</t>
  </si>
  <si>
    <t>MTC-23A25-GOOO-SD-GE-00001</t>
  </si>
  <si>
    <t>Organization Chart &amp; Resource CV's M/s. (ATLAS)</t>
  </si>
  <si>
    <t>OC</t>
  </si>
  <si>
    <t>MTC-23A25-GOOO-SD-GE-00002</t>
  </si>
  <si>
    <t>DS-23A25-G000-0046-00</t>
  </si>
  <si>
    <t>Submitted by RAQ</t>
  </si>
  <si>
    <t>Organization Chart &amp; Resource CV's - SCN Subcontractor M/s. DataONE,</t>
  </si>
  <si>
    <t>DS-23A25-G000-0041-00</t>
  </si>
  <si>
    <t>Organization Chart &amp; Resource CV's</t>
  </si>
  <si>
    <t>DS-23A25-T000-0057-00</t>
  </si>
  <si>
    <t>DS-23A25-T000-0058-00</t>
  </si>
  <si>
    <t>Technical Solution for Rerouting Existing Fiber Communication Cables - Phase 2</t>
  </si>
  <si>
    <t>MTC-23A25-Y300-SD-MS-00009</t>
  </si>
  <si>
    <t>MS-23A25-Y300-0009-00</t>
  </si>
  <si>
    <t>MTC-23A25-Y300-SD-MS-00010</t>
  </si>
  <si>
    <t>Material Submittal for Master Clock System (MCS)</t>
  </si>
  <si>
    <t>MS-23A25-Y300-0010-00</t>
  </si>
  <si>
    <t>DS-23A25-T000-0057-01</t>
  </si>
  <si>
    <t>DS-23A25-T000-0058-01</t>
  </si>
  <si>
    <t>DS-23A25-T000-0002-00</t>
  </si>
  <si>
    <t>Method Statement &amp; Risk Assessment for Relocation of Structured Cabling - Phase 2</t>
  </si>
  <si>
    <t>MSS-23A25-T000-0001-01</t>
  </si>
  <si>
    <t>MTC-23A35-T000-PR-MS-00003</t>
  </si>
  <si>
    <t>MSS-23A25-T000-0003-00</t>
  </si>
  <si>
    <t>MTC-23A25-Y300-SD-MS-00011</t>
  </si>
  <si>
    <t>Material Submittal for Internet Protocol Television (IPTV) System</t>
  </si>
  <si>
    <t>MS-23A25-Y300-0011-00</t>
  </si>
  <si>
    <t>MS-23A25-Y300-0001-01</t>
  </si>
  <si>
    <t>MS-23A25-Y300-0002-01</t>
  </si>
  <si>
    <t>MTC-23A25-Y300-SD-MS-00012</t>
  </si>
  <si>
    <t>Material Submittal for Data Communication Hardware - Govt</t>
  </si>
  <si>
    <t>MS-23A25-Y300-0012-00</t>
  </si>
  <si>
    <t>Material Submittal for Data Communication Hardware - ICT</t>
  </si>
  <si>
    <t>MS-23A25-Y300-0004-01</t>
  </si>
  <si>
    <t>Sn</t>
  </si>
  <si>
    <t>MS-23A25-Y300-0033-00</t>
  </si>
  <si>
    <t>MTC-23A25-Y300-SD-MS-00013</t>
  </si>
  <si>
    <t>MS-23A25-Y300-0013-00</t>
  </si>
  <si>
    <t>MSS-23A25-C000-0011-01</t>
  </si>
  <si>
    <t>MSS-23A25-Y100-0001-01</t>
  </si>
  <si>
    <t>PQ-23A25-Y000-0009-00</t>
  </si>
  <si>
    <t>MSS-23A25-E000-0012-01</t>
  </si>
  <si>
    <t>MSS-23A25-Y100-0004-01</t>
  </si>
  <si>
    <t>MSS-23A25-Y100-0005-01</t>
  </si>
  <si>
    <t>MSS-23A25-Y100-0003-01</t>
  </si>
  <si>
    <t>MSS-23A25-Y100-0002-01</t>
  </si>
  <si>
    <t xml:space="preserve">MTC-23A35-Y300-PR-MS-00001 </t>
  </si>
  <si>
    <t>MTC-23A35-Y300-PR-MS-00008</t>
  </si>
  <si>
    <t>MSS-23A25-Y300-0008-00</t>
  </si>
  <si>
    <t>MTC-23A35-Y300-PR-MS-00009</t>
  </si>
  <si>
    <t>MSS-23A25-Y300-0009-00</t>
  </si>
  <si>
    <t>MS-23A25-Y000-0022-00</t>
  </si>
  <si>
    <t>MSS-23A25-T000-0029-00</t>
  </si>
  <si>
    <t>MTC-23A35-Y300-PR-MS-00010</t>
  </si>
  <si>
    <t>MSS-23A25-Y300-0010-00</t>
  </si>
  <si>
    <t>MSS-23A25-T000-0005-01</t>
  </si>
  <si>
    <t>MTC-23A25-Y300-SD-MS-00014</t>
  </si>
  <si>
    <t>MS-23A25-Y300-0014-00</t>
  </si>
  <si>
    <t xml:space="preserve">Technical Solution for Rerouting Existing Fiber Communication Cables </t>
  </si>
  <si>
    <t>DS-23A25-T000-0057-02</t>
  </si>
  <si>
    <t>MS-23A25-Y000-0022-01</t>
  </si>
  <si>
    <t>MS-23A25-T000-0002-01</t>
  </si>
  <si>
    <t>MS-23A25-Y300-0003-01</t>
  </si>
  <si>
    <t>MSS-23A25-Y300-0034-00</t>
  </si>
  <si>
    <t>MSS-23A25-Y300-0033-00</t>
  </si>
  <si>
    <t>MS-23A25-Y300-0044-00</t>
  </si>
  <si>
    <t>MS-23A25-Y300-0039-00</t>
  </si>
  <si>
    <t>MS-23A25-T000-0001-01</t>
  </si>
  <si>
    <t xml:space="preserve">Method Statement &amp; Risk Assessment for Relocation of Structured Cabling </t>
  </si>
  <si>
    <t>MSS-23A25-T000-0029-01</t>
  </si>
  <si>
    <t>MS-23A25-Y300-0047-00</t>
  </si>
  <si>
    <t>MS-23A25-Y300-0057-00</t>
  </si>
  <si>
    <t>MS-23A25-Y300-0045-00</t>
  </si>
  <si>
    <t>MSS-23A25-T000-0005-02</t>
  </si>
  <si>
    <t>MSS-23A25-Y100-0004-02</t>
  </si>
  <si>
    <t>MTC-23A35-Y313-PR-GE-00001</t>
  </si>
  <si>
    <t>MSI</t>
  </si>
  <si>
    <t>Master System Integration (MSI) Methodology</t>
  </si>
  <si>
    <t>Master System Integration</t>
  </si>
  <si>
    <t>DS-23A25-Y300-0001-00</t>
  </si>
  <si>
    <t>MS-23A25-Y100-0003-01</t>
  </si>
  <si>
    <t>Material Submittal for Audio and Video System</t>
  </si>
  <si>
    <t>MS-23A25-Y300-0006-01</t>
  </si>
  <si>
    <t>DS-23A25-Y300-0099-00</t>
  </si>
  <si>
    <t xml:space="preserve">Master System Integration (MSI) Architecture &amp; ICD Schedule </t>
  </si>
  <si>
    <t>MTC-23A35-Y313-SC-PL-00001</t>
  </si>
  <si>
    <t>PQ Approval for Subcontractor - Advanced Integration Technologies</t>
  </si>
  <si>
    <t>MTC-23A25-Y000-SD-PQ-00007</t>
  </si>
  <si>
    <t>PQ-23A25-Y000-0007-00</t>
  </si>
  <si>
    <t>DS-23A25-Y300-0099-01</t>
  </si>
  <si>
    <t>MTC-23A35-Y000-PR-MS-00002</t>
  </si>
  <si>
    <t>MSS-23A25-Y000-0002-00</t>
  </si>
  <si>
    <t>MSS-23A25-Y100-0005-02</t>
  </si>
  <si>
    <t>MTC-23A25-Y000-SD-PQ-00008</t>
  </si>
  <si>
    <t>PQ Approval for Subcontractor - 2i Integrated Industries L.L.C (Telecom Shelter)</t>
  </si>
  <si>
    <t>PQ-23A25-Y000-0008-00</t>
  </si>
  <si>
    <t>MS-23A25-Y300-0057-01</t>
  </si>
  <si>
    <t>Inspection &amp; Test Plan for Installation of  Structured Cabling Network</t>
  </si>
  <si>
    <t>Inspection &amp; Test Plan for Installation of Data Communication Hardware - GOVT</t>
  </si>
  <si>
    <t>Inspection &amp; Test Plan for Installation of Audio Video System</t>
  </si>
  <si>
    <t>Inspection &amp; Test Plan for Installation of Flight Information Display System</t>
  </si>
  <si>
    <t>Inspection &amp; Test Plan for Installation of Master Clock System</t>
  </si>
  <si>
    <t>Inspection &amp; Test Plan for Installation of  Distributed Antenna System</t>
  </si>
  <si>
    <t>Inspection &amp; Test Plan for Installation of ANPR Camera</t>
  </si>
  <si>
    <t>Inspection &amp; Test Plan for Relocation of Structured Cabling - Phase 2</t>
  </si>
  <si>
    <t>Inspection &amp; Test Plan for Installation of Video Surveillance System (Fence Relocation)</t>
  </si>
  <si>
    <t>Inspection &amp; Test Plan for Installation of Structure cabling and Camera Field Cabinet Installation (Fence Relocation)</t>
  </si>
  <si>
    <t>Inspection &amp; Test Plan for Installation of FDC components on Pole tray and Wall mounted enclosure plate (Fence Relocation)</t>
  </si>
  <si>
    <t>Inspection &amp; Test Plan for Pole Erection (Fence Relocation)</t>
  </si>
  <si>
    <t>Inspection &amp; Test Plan for Installation of Pole Light Fixture (Fence Relocation)</t>
  </si>
  <si>
    <t xml:space="preserve">Inspection &amp; Test Plan for Relocation of Structured Cabling </t>
  </si>
  <si>
    <t>Inspection &amp; Test Plan</t>
  </si>
  <si>
    <t>MTC-23A35-Y100-PR-IP-00003</t>
  </si>
  <si>
    <t>DS-23A25-Y100-0001-00</t>
  </si>
  <si>
    <t>MTC-23A35-Y100-PR-MS-00006</t>
  </si>
  <si>
    <t>MTC-23A35-Y100-PR-IP-00001</t>
  </si>
  <si>
    <t>MTC-23A35-Y100-PR-IP-00005</t>
  </si>
  <si>
    <t>MSS-23A25-Y100-0006-00</t>
  </si>
  <si>
    <t>Submission Type</t>
  </si>
  <si>
    <t>Doc Number</t>
  </si>
  <si>
    <t>Description</t>
  </si>
  <si>
    <t>Rev</t>
  </si>
  <si>
    <t>WPR</t>
  </si>
  <si>
    <t>Overdue</t>
  </si>
  <si>
    <t>Submital Re</t>
  </si>
  <si>
    <t>N-ICD</t>
  </si>
  <si>
    <t>MTC-23A35-Y312-SP-IF-00001</t>
  </si>
  <si>
    <t>MTC-23A35-Y312-SP-IF-00002</t>
  </si>
  <si>
    <t>S-ICD</t>
  </si>
  <si>
    <t>Network - Interface Control Document</t>
  </si>
  <si>
    <t xml:space="preserve">Software - Interface Control Document </t>
  </si>
  <si>
    <t>Network - Interface Control Document (N-ICD)Template</t>
  </si>
  <si>
    <t>DS-23A25-Y300-0003-00</t>
  </si>
  <si>
    <t>DS-23A25-Y300-0004-00</t>
  </si>
  <si>
    <t>Software - Interface Control Document (S-ICD)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</si>
</sst>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dd\ mmm\ yy"/>
    <numFmt numFmtId="165" formatCode="00"/>
    <numFmt numFmtId="166" formatCode="#;;;@"/>
    <numFmt numFmtId="167" formatCode="#,###;;&quot;-&quot;;@"/>
    <numFmt numFmtId="168" formatCode="ddd"/>
    <numFmt numFmtId="169" formatCode="#,###;;;@"/>
    <numFmt numFmtId="170" formatCode="dd\ mmmm\ yyyy"/>
    <numFmt numFmtId="171" formatCode="[$-14C09]d\ mmm\ yyyy;@"/>
  </numFmts>
  <fonts count="7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3"/>
      <name val="Courier New"/>
      <family val="3"/>
    </font>
    <font>
      <sz val="14"/>
      <color rgb="FFC00000"/>
      <name val="Courier New"/>
      <family val="3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Agency FB"/>
      <family val="2"/>
    </font>
    <font>
      <sz val="16"/>
      <color theme="1"/>
      <name val="Agency FB"/>
      <family val="2"/>
    </font>
    <font>
      <b/>
      <sz val="12"/>
      <color theme="1"/>
      <name val="Agency FB"/>
      <family val="2"/>
    </font>
    <font>
      <b/>
      <sz val="18"/>
      <color rgb="FFC00000"/>
      <name val="Agency FB"/>
      <family val="2"/>
    </font>
    <font>
      <b/>
      <sz val="26"/>
      <color theme="1"/>
      <name val="Agency FB"/>
      <family val="2"/>
    </font>
    <font>
      <sz val="16"/>
      <color theme="1"/>
      <name val="Calibri"/>
      <family val="2"/>
      <scheme val="minor"/>
    </font>
    <font>
      <b/>
      <sz val="16"/>
      <color theme="1"/>
      <name val="Agency FB"/>
      <family val="2"/>
    </font>
    <font>
      <b/>
      <sz val="16"/>
      <color rgb="FF000000"/>
      <name val="Calibri"/>
      <family val="2"/>
    </font>
    <font>
      <sz val="7"/>
      <color rgb="FF000000"/>
      <name val="Calibri"/>
      <family val="2"/>
    </font>
    <font>
      <b/>
      <sz val="8"/>
      <color rgb="FF0070C0"/>
      <name val="Calibri"/>
      <family val="2"/>
    </font>
    <font>
      <sz val="8"/>
      <color rgb="FF000000"/>
      <name val="Calibri"/>
      <family val="2"/>
    </font>
    <font>
      <b/>
      <sz val="7"/>
      <color rgb="FF000000"/>
      <name val="Calibri"/>
      <family val="2"/>
    </font>
    <font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name val="Britannic Bold"/>
      <family val="2"/>
    </font>
    <font>
      <b/>
      <sz val="18"/>
      <name val="Agency FB"/>
      <family val="2"/>
    </font>
    <font>
      <sz val="16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Agency FB"/>
      <family val="2"/>
    </font>
    <font>
      <b/>
      <sz val="8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26"/>
      <name val="Agency FB"/>
      <family val="2"/>
    </font>
    <font>
      <b/>
      <sz val="12"/>
      <name val="Agency FB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rgb="FF0070C0"/>
      <name val="Agency FB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0"/>
      <name val="Agency FB"/>
      <family val="2"/>
    </font>
    <font>
      <b/>
      <sz val="26"/>
      <color theme="0"/>
      <name val="Agency FB"/>
      <family val="2"/>
    </font>
    <font>
      <b/>
      <sz val="16"/>
      <color theme="0"/>
      <name val="Agency FB"/>
      <family val="2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3"/>
      <name val="Courier New"/>
      <family val="3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8"/>
      <color theme="3"/>
      <name val="Courier New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3300"/>
        <bgColor indexed="64"/>
      </patternFill>
    </fill>
  </fills>
  <borders count="14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 tint="0.499984740745262"/>
      </top>
      <bottom style="hair">
        <color theme="1" tint="0.49998474074526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double">
        <color theme="0"/>
      </left>
      <right style="thin">
        <color theme="1" tint="0.499984740745262"/>
      </right>
      <top style="double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0"/>
      </right>
      <top style="double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rgb="FFC00000"/>
      </right>
      <top style="double">
        <color theme="0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hair">
        <color theme="1" tint="0.499984740745262"/>
      </bottom>
      <diagonal/>
    </border>
    <border>
      <left/>
      <right style="thin">
        <color theme="1" tint="0.499984740745262"/>
      </right>
      <top style="double">
        <color theme="0"/>
      </top>
      <bottom style="thin">
        <color theme="1" tint="0.499984740745262"/>
      </bottom>
      <diagonal/>
    </border>
    <border>
      <left/>
      <right/>
      <top style="double">
        <color theme="0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 tint="0.499984740745262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ck">
        <color theme="6" tint="-0.24994659260841701"/>
      </left>
      <right style="dotted">
        <color theme="6" tint="-0.24994659260841701"/>
      </right>
      <top style="thick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thick">
        <color theme="6" tint="-0.24994659260841701"/>
      </top>
      <bottom style="dotted">
        <color theme="6" tint="-0.24994659260841701"/>
      </bottom>
      <diagonal/>
    </border>
    <border>
      <left style="thick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/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/>
      <top style="thick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dashed">
        <color theme="6" tint="-0.24994659260841701"/>
      </bottom>
      <diagonal/>
    </border>
    <border>
      <left style="medium">
        <color theme="6" tint="-0.24994659260841701"/>
      </left>
      <right style="thick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 style="thick">
        <color theme="6" tint="-0.24994659260841701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dotted">
        <color rgb="FFC00000"/>
      </bottom>
      <diagonal/>
    </border>
    <border>
      <left style="thick">
        <color rgb="FFC00000"/>
      </left>
      <right style="thick">
        <color rgb="FFC00000"/>
      </right>
      <top style="dotted">
        <color rgb="FFC00000"/>
      </top>
      <bottom style="dotted">
        <color rgb="FFC00000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3" tint="0.39994506668294322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/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 style="double">
        <color theme="0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double">
        <color theme="0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rgb="FFC00000"/>
      </right>
      <top style="thin">
        <color theme="1" tint="0.499984740745262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 style="thin">
        <color theme="1" tint="0.499984740745262"/>
      </right>
      <top style="double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0" tint="-0.24994659260841701"/>
      </right>
      <top style="double">
        <color theme="0"/>
      </top>
      <bottom style="thin">
        <color theme="1" tint="0.499984740745262"/>
      </bottom>
      <diagonal/>
    </border>
    <border>
      <left style="medium">
        <color theme="0" tint="-0.2499465926084170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0" tint="-0.24994659260841701"/>
      </right>
      <top style="thin">
        <color theme="1" tint="0.499984740745262"/>
      </top>
      <bottom/>
      <diagonal/>
    </border>
    <border>
      <left style="medium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auto="1"/>
      </left>
      <right/>
      <top/>
      <bottom/>
      <diagonal/>
    </border>
    <border>
      <left style="medium">
        <color theme="0" tint="-0.24994659260841701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medium">
        <color theme="0" tint="-0.24994659260841701"/>
      </right>
      <top/>
      <bottom style="double">
        <color theme="0"/>
      </bottom>
      <diagonal/>
    </border>
    <border>
      <left style="medium">
        <color theme="0" tint="-0.24994659260841701"/>
      </left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 style="double">
        <color theme="0" tint="-0.24994659260841701"/>
      </bottom>
      <diagonal/>
    </border>
    <border>
      <left style="double">
        <color theme="0" tint="-0.24994659260841701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 tint="-0.24994659260841701"/>
      </right>
      <top/>
      <bottom style="double">
        <color theme="0"/>
      </bottom>
      <diagonal/>
    </border>
    <border>
      <left style="double">
        <color theme="0" tint="-0.24994659260841701"/>
      </left>
      <right style="thin">
        <color theme="1" tint="0.499984740745262"/>
      </right>
      <top style="double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0" tint="-0.24994659260841701"/>
      </right>
      <top style="double">
        <color theme="0"/>
      </top>
      <bottom style="thin">
        <color theme="1" tint="0.499984740745262"/>
      </bottom>
      <diagonal/>
    </border>
    <border>
      <left style="double">
        <color theme="0" tint="-0.2499465926084170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double">
        <color theme="0" tint="-0.24994659260841701"/>
      </right>
      <top style="thin">
        <color theme="1" tint="0.499984740745262"/>
      </top>
      <bottom/>
      <diagonal/>
    </border>
    <border>
      <left style="double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double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thin">
        <color theme="0" tint="-0.14993743705557422"/>
      </left>
      <right style="thick">
        <color theme="0"/>
      </right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ck">
        <color theme="6" tint="-0.24994659260841701"/>
      </left>
      <right style="dotted">
        <color theme="6" tint="-0.24994659260841701"/>
      </right>
      <top style="dotted">
        <color theme="6" tint="-0.24994659260841701"/>
      </top>
      <bottom/>
      <diagonal/>
    </border>
    <border>
      <left style="dotted">
        <color theme="6" tint="-0.24994659260841701"/>
      </left>
      <right style="dotted">
        <color theme="6" tint="-0.24994659260841701"/>
      </right>
      <top style="dotted">
        <color theme="6" tint="-0.24994659260841701"/>
      </top>
      <bottom/>
      <diagonal/>
    </border>
    <border>
      <left style="dotted">
        <color theme="6" tint="-0.24994659260841701"/>
      </left>
      <right/>
      <top style="dotted">
        <color theme="6" tint="-0.24994659260841701"/>
      </top>
      <bottom/>
      <diagonal/>
    </border>
    <border>
      <left style="medium">
        <color theme="6" tint="-0.24994659260841701"/>
      </left>
      <right style="thick">
        <color theme="6" tint="-0.24994659260841701"/>
      </right>
      <top style="dashed">
        <color theme="6" tint="-0.24994659260841701"/>
      </top>
      <bottom/>
      <diagonal/>
    </border>
    <border>
      <left style="thick">
        <color rgb="FFC00000"/>
      </left>
      <right style="thick">
        <color rgb="FFC00000"/>
      </right>
      <top style="dotted">
        <color rgb="FFC00000"/>
      </top>
      <bottom/>
      <diagonal/>
    </border>
    <border>
      <left style="thick">
        <color theme="6" tint="-0.24994659260841701"/>
      </left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/>
      <top/>
      <bottom style="dotted">
        <color theme="6" tint="-0.24994659260841701"/>
      </bottom>
      <diagonal/>
    </border>
    <border>
      <left style="medium">
        <color theme="6" tint="-0.24994659260841701"/>
      </left>
      <right style="thick">
        <color theme="6" tint="-0.24994659260841701"/>
      </right>
      <top/>
      <bottom style="dashed">
        <color theme="6" tint="-0.24994659260841701"/>
      </bottom>
      <diagonal/>
    </border>
    <border>
      <left style="thick">
        <color rgb="FFC00000"/>
      </left>
      <right style="thick">
        <color rgb="FFC00000"/>
      </right>
      <top/>
      <bottom style="dotted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 style="thick">
        <color theme="6" tint="-0.24994659260841701"/>
      </left>
      <right style="dotted">
        <color theme="6" tint="-0.24994659260841701"/>
      </right>
      <top style="medium">
        <color rgb="FFC00000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medium">
        <color rgb="FFC00000"/>
      </top>
      <bottom style="dotted">
        <color theme="6" tint="-0.24994659260841701"/>
      </bottom>
      <diagonal/>
    </border>
    <border>
      <left style="dotted">
        <color theme="6" tint="-0.24994659260841701"/>
      </left>
      <right/>
      <top style="medium">
        <color rgb="FFC00000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thick">
        <color theme="6" tint="-0.24994659260841701"/>
      </right>
      <top style="medium">
        <color rgb="FFC00000"/>
      </top>
      <bottom style="dashed">
        <color theme="6" tint="-0.24994659260841701"/>
      </bottom>
      <diagonal/>
    </border>
    <border>
      <left style="thick">
        <color theme="6" tint="-0.24994659260841701"/>
      </left>
      <right style="thick">
        <color rgb="FFC00000"/>
      </right>
      <top style="medium">
        <color rgb="FFC00000"/>
      </top>
      <bottom/>
      <diagonal/>
    </border>
    <border>
      <left style="thick">
        <color rgb="FFC00000"/>
      </left>
      <right style="thick">
        <color rgb="FFC00000"/>
      </right>
      <top style="medium">
        <color rgb="FFC00000"/>
      </top>
      <bottom style="dotted">
        <color rgb="FFC00000"/>
      </bottom>
      <diagonal/>
    </border>
    <border>
      <left style="medium">
        <color rgb="FFC00000"/>
      </left>
      <right/>
      <top/>
      <bottom/>
      <diagonal/>
    </border>
    <border>
      <left/>
      <right/>
      <top style="medium">
        <color theme="1" tint="0.499984740745262"/>
      </top>
      <bottom style="medium">
        <color rgb="FFC00000"/>
      </bottom>
      <diagonal/>
    </border>
    <border>
      <left style="thick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medium">
        <color rgb="FFC00000"/>
      </bottom>
      <diagonal/>
    </border>
    <border>
      <left style="dotted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medium">
        <color rgb="FFC00000"/>
      </bottom>
      <diagonal/>
    </border>
    <border>
      <left style="dotted">
        <color theme="6" tint="-0.24994659260841701"/>
      </left>
      <right/>
      <top style="dotted">
        <color theme="6" tint="-0.24994659260841701"/>
      </top>
      <bottom style="medium">
        <color rgb="FFC00000"/>
      </bottom>
      <diagonal/>
    </border>
    <border>
      <left style="medium">
        <color theme="6" tint="-0.24994659260841701"/>
      </left>
      <right style="thick">
        <color theme="6" tint="-0.24994659260841701"/>
      </right>
      <top style="dashed">
        <color theme="6" tint="-0.24994659260841701"/>
      </top>
      <bottom style="medium">
        <color rgb="FFC00000"/>
      </bottom>
      <diagonal/>
    </border>
    <border>
      <left style="thick">
        <color theme="6" tint="-0.24994659260841701"/>
      </left>
      <right style="thick">
        <color rgb="FFC00000"/>
      </right>
      <top/>
      <bottom style="medium">
        <color rgb="FFC00000"/>
      </bottom>
      <diagonal/>
    </border>
    <border>
      <left style="thick">
        <color rgb="FFC00000"/>
      </left>
      <right style="thick">
        <color rgb="FFC00000"/>
      </right>
      <top style="dotted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dotted">
        <color theme="3" tint="0.79998168889431442"/>
      </bottom>
      <diagonal/>
    </border>
    <border>
      <left/>
      <right/>
      <top style="dotted">
        <color theme="3" tint="0.79998168889431442"/>
      </top>
      <bottom style="dotted">
        <color theme="3" tint="0.79998168889431442"/>
      </bottom>
      <diagonal/>
    </border>
    <border>
      <left/>
      <right/>
      <top style="dotted">
        <color theme="3" tint="0.79998168889431442"/>
      </top>
      <bottom style="medium">
        <color rgb="FFC00000"/>
      </bottom>
      <diagonal/>
    </border>
    <border>
      <left style="thick">
        <color rgb="FFC00000"/>
      </left>
      <right/>
      <top style="thick">
        <color rgb="FFC00000"/>
      </top>
      <bottom style="dotted">
        <color rgb="FFC00000"/>
      </bottom>
      <diagonal/>
    </border>
    <border>
      <left style="thick">
        <color rgb="FFC00000"/>
      </left>
      <right/>
      <top style="dotted">
        <color rgb="FFC00000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dotted">
        <color theme="3" tint="0.79998168889431442"/>
      </bottom>
      <diagonal/>
    </border>
    <border>
      <left style="medium">
        <color rgb="FFC00000"/>
      </left>
      <right style="medium">
        <color rgb="FFC00000"/>
      </right>
      <top style="dotted">
        <color theme="3" tint="0.79998168889431442"/>
      </top>
      <bottom style="medium">
        <color rgb="FFC00000"/>
      </bottom>
      <diagonal/>
    </border>
    <border>
      <left style="thick">
        <color rgb="FFC00000"/>
      </left>
      <right/>
      <top/>
      <bottom style="dotted">
        <color rgb="FFC00000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double">
        <color theme="0" tint="-0.2499465926084170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1" tint="0.499984740745262"/>
      </left>
      <right/>
      <top style="hair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theme="0" tint="-0.2499465926084170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8">
    <xf numFmtId="0" fontId="0" fillId="0" borderId="0"/>
    <xf numFmtId="0" fontId="14" fillId="0" borderId="0"/>
    <xf numFmtId="0" fontId="5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479">
    <xf numFmtId="0" fontId="0" fillId="0" borderId="0" xfId="0"/>
    <xf numFmtId="0" fontId="6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 wrapText="1"/>
      <protection hidden="1"/>
    </xf>
    <xf numFmtId="0" fontId="6" fillId="0" borderId="0" xfId="0" quotePrefix="1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 wrapText="1"/>
      <protection hidden="1"/>
    </xf>
    <xf numFmtId="0" fontId="6" fillId="0" borderId="0" xfId="0" applyFont="1" applyAlignment="1" applyProtection="1">
      <alignment horizontal="center" wrapText="1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vertical="center" wrapText="1"/>
      <protection hidden="1"/>
    </xf>
    <xf numFmtId="14" fontId="6" fillId="0" borderId="0" xfId="0" applyNumberFormat="1" applyFont="1" applyAlignment="1" applyProtection="1">
      <alignment vertical="center"/>
      <protection hidden="1"/>
    </xf>
    <xf numFmtId="0" fontId="21" fillId="0" borderId="12" xfId="0" applyFont="1" applyBorder="1"/>
    <xf numFmtId="0" fontId="16" fillId="0" borderId="12" xfId="0" applyFont="1" applyBorder="1"/>
    <xf numFmtId="0" fontId="16" fillId="0" borderId="0" xfId="0" applyFont="1"/>
    <xf numFmtId="0" fontId="21" fillId="0" borderId="0" xfId="0" applyFont="1" applyAlignment="1">
      <alignment vertical="center"/>
    </xf>
    <xf numFmtId="0" fontId="6" fillId="0" borderId="0" xfId="0" applyFont="1" applyProtection="1">
      <protection hidden="1"/>
    </xf>
    <xf numFmtId="167" fontId="19" fillId="0" borderId="17" xfId="0" applyNumberFormat="1" applyFont="1" applyBorder="1" applyAlignment="1" applyProtection="1">
      <alignment horizontal="center" vertical="center"/>
      <protection hidden="1"/>
    </xf>
    <xf numFmtId="167" fontId="19" fillId="0" borderId="18" xfId="0" applyNumberFormat="1" applyFont="1" applyBorder="1" applyAlignment="1" applyProtection="1">
      <alignment horizontal="center" vertical="center"/>
      <protection hidden="1"/>
    </xf>
    <xf numFmtId="167" fontId="6" fillId="0" borderId="16" xfId="0" applyNumberFormat="1" applyFont="1" applyBorder="1" applyAlignment="1" applyProtection="1">
      <alignment horizontal="center" vertical="center"/>
      <protection hidden="1"/>
    </xf>
    <xf numFmtId="14" fontId="6" fillId="0" borderId="16" xfId="0" applyNumberFormat="1" applyFont="1" applyBorder="1" applyProtection="1">
      <protection hidden="1"/>
    </xf>
    <xf numFmtId="0" fontId="6" fillId="0" borderId="14" xfId="0" applyFont="1" applyBorder="1" applyProtection="1">
      <protection hidden="1"/>
    </xf>
    <xf numFmtId="166" fontId="19" fillId="0" borderId="17" xfId="0" applyNumberFormat="1" applyFont="1" applyBorder="1" applyAlignment="1" applyProtection="1">
      <alignment horizontal="center" vertical="center"/>
      <protection hidden="1"/>
    </xf>
    <xf numFmtId="166" fontId="19" fillId="0" borderId="18" xfId="0" applyNumberFormat="1" applyFont="1" applyBorder="1" applyAlignment="1" applyProtection="1">
      <alignment horizontal="center" vertical="center"/>
      <protection hidden="1"/>
    </xf>
    <xf numFmtId="166" fontId="6" fillId="0" borderId="16" xfId="0" applyNumberFormat="1" applyFont="1" applyBorder="1" applyAlignment="1" applyProtection="1">
      <alignment horizontal="center" vertical="center"/>
      <protection hidden="1"/>
    </xf>
    <xf numFmtId="164" fontId="19" fillId="0" borderId="17" xfId="0" applyNumberFormat="1" applyFont="1" applyBorder="1" applyAlignment="1" applyProtection="1">
      <alignment horizontal="center" vertical="center"/>
      <protection hidden="1"/>
    </xf>
    <xf numFmtId="164" fontId="19" fillId="0" borderId="18" xfId="0" applyNumberFormat="1" applyFont="1" applyBorder="1" applyAlignment="1" applyProtection="1">
      <alignment horizontal="center" vertical="center"/>
      <protection hidden="1"/>
    </xf>
    <xf numFmtId="164" fontId="6" fillId="0" borderId="19" xfId="0" applyNumberFormat="1" applyFont="1" applyBorder="1" applyAlignment="1" applyProtection="1">
      <alignment horizontal="center" vertical="center"/>
      <protection hidden="1"/>
    </xf>
    <xf numFmtId="164" fontId="6" fillId="0" borderId="15" xfId="0" applyNumberFormat="1" applyFont="1" applyBorder="1" applyAlignment="1" applyProtection="1">
      <alignment horizontal="center" vertical="center"/>
      <protection hidden="1"/>
    </xf>
    <xf numFmtId="14" fontId="6" fillId="0" borderId="20" xfId="0" applyNumberFormat="1" applyFont="1" applyBorder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4" fontId="6" fillId="0" borderId="0" xfId="0" applyNumberFormat="1" applyFont="1" applyProtection="1">
      <protection hidden="1"/>
    </xf>
    <xf numFmtId="168" fontId="6" fillId="0" borderId="0" xfId="0" applyNumberFormat="1" applyFont="1" applyProtection="1">
      <protection hidden="1"/>
    </xf>
    <xf numFmtId="169" fontId="6" fillId="0" borderId="16" xfId="0" applyNumberFormat="1" applyFont="1" applyBorder="1" applyAlignment="1" applyProtection="1">
      <alignment horizontal="center" vertical="center"/>
      <protection hidden="1"/>
    </xf>
    <xf numFmtId="168" fontId="6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3" fillId="0" borderId="0" xfId="4"/>
    <xf numFmtId="0" fontId="20" fillId="0" borderId="0" xfId="4" applyFont="1" applyAlignment="1">
      <alignment horizontal="center" vertical="center"/>
    </xf>
    <xf numFmtId="0" fontId="23" fillId="0" borderId="0" xfId="4" applyFont="1"/>
    <xf numFmtId="0" fontId="24" fillId="0" borderId="0" xfId="4" applyFont="1" applyAlignment="1">
      <alignment vertical="center" textRotation="90"/>
    </xf>
    <xf numFmtId="0" fontId="3" fillId="0" borderId="0" xfId="4" applyAlignment="1">
      <alignment horizontal="center" vertical="center"/>
    </xf>
    <xf numFmtId="0" fontId="3" fillId="0" borderId="0" xfId="4" applyAlignment="1">
      <alignment horizontal="center" vertical="center" wrapText="1"/>
    </xf>
    <xf numFmtId="0" fontId="28" fillId="0" borderId="0" xfId="4" applyFont="1"/>
    <xf numFmtId="0" fontId="3" fillId="0" borderId="0" xfId="4" applyAlignment="1">
      <alignment horizontal="left" vertical="center" indent="1"/>
    </xf>
    <xf numFmtId="0" fontId="6" fillId="0" borderId="13" xfId="0" applyFont="1" applyBorder="1" applyAlignment="1" applyProtection="1">
      <alignment vertical="center" wrapText="1"/>
      <protection hidden="1"/>
    </xf>
    <xf numFmtId="0" fontId="0" fillId="0" borderId="26" xfId="0" applyBorder="1"/>
    <xf numFmtId="0" fontId="31" fillId="0" borderId="33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0" fillId="0" borderId="40" xfId="0" applyBorder="1"/>
    <xf numFmtId="0" fontId="31" fillId="0" borderId="41" xfId="0" applyFont="1" applyBorder="1" applyAlignment="1">
      <alignment horizontal="center" vertical="center" wrapText="1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30" fillId="0" borderId="28" xfId="0" applyFont="1" applyBorder="1" applyAlignment="1">
      <alignment horizontal="left" vertical="center" wrapText="1"/>
    </xf>
    <xf numFmtId="0" fontId="30" fillId="0" borderId="31" xfId="0" applyFont="1" applyBorder="1" applyAlignment="1">
      <alignment horizontal="left"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35" fillId="6" borderId="48" xfId="0" applyFont="1" applyFill="1" applyBorder="1" applyAlignment="1">
      <alignment horizontal="center" vertical="center"/>
    </xf>
    <xf numFmtId="0" fontId="35" fillId="6" borderId="48" xfId="0" applyFont="1" applyFill="1" applyBorder="1" applyAlignment="1">
      <alignment horizontal="center" vertical="center" wrapText="1"/>
    </xf>
    <xf numFmtId="0" fontId="35" fillId="6" borderId="49" xfId="0" applyFont="1" applyFill="1" applyBorder="1" applyAlignment="1">
      <alignment horizontal="center" vertical="center" wrapText="1"/>
    </xf>
    <xf numFmtId="0" fontId="35" fillId="6" borderId="49" xfId="0" applyFont="1" applyFill="1" applyBorder="1" applyAlignment="1">
      <alignment horizontal="center" vertical="center"/>
    </xf>
    <xf numFmtId="0" fontId="35" fillId="6" borderId="4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0" fontId="10" fillId="0" borderId="26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6" xfId="0" applyFont="1" applyBorder="1" applyAlignment="1">
      <alignment horizontal="center"/>
    </xf>
    <xf numFmtId="0" fontId="17" fillId="0" borderId="26" xfId="0" applyFont="1" applyBorder="1" applyAlignment="1" applyProtection="1">
      <alignment vertical="center"/>
      <protection locked="0"/>
    </xf>
    <xf numFmtId="0" fontId="10" fillId="0" borderId="0" xfId="0" applyFont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37" fillId="8" borderId="5" xfId="0" applyFont="1" applyFill="1" applyBorder="1" applyAlignment="1" applyProtection="1">
      <alignment horizontal="center" vertical="center" wrapText="1"/>
      <protection hidden="1"/>
    </xf>
    <xf numFmtId="0" fontId="37" fillId="7" borderId="4" xfId="0" applyFont="1" applyFill="1" applyBorder="1" applyAlignment="1" applyProtection="1">
      <alignment horizontal="center" vertical="center" wrapText="1"/>
      <protection hidden="1"/>
    </xf>
    <xf numFmtId="0" fontId="37" fillId="7" borderId="5" xfId="0" applyFont="1" applyFill="1" applyBorder="1" applyAlignment="1" applyProtection="1">
      <alignment horizontal="center" vertical="center" wrapText="1"/>
      <protection hidden="1"/>
    </xf>
    <xf numFmtId="0" fontId="37" fillId="7" borderId="8" xfId="0" applyFont="1" applyFill="1" applyBorder="1" applyAlignment="1" applyProtection="1">
      <alignment horizontal="center" vertical="center" wrapText="1"/>
      <protection hidden="1"/>
    </xf>
    <xf numFmtId="0" fontId="37" fillId="8" borderId="4" xfId="0" applyFont="1" applyFill="1" applyBorder="1" applyAlignment="1" applyProtection="1">
      <alignment horizontal="center" vertical="center" wrapText="1"/>
      <protection hidden="1"/>
    </xf>
    <xf numFmtId="0" fontId="37" fillId="7" borderId="6" xfId="0" applyFont="1" applyFill="1" applyBorder="1" applyAlignment="1" applyProtection="1">
      <alignment horizontal="center" vertical="center" wrapText="1"/>
      <protection hidden="1"/>
    </xf>
    <xf numFmtId="0" fontId="37" fillId="8" borderId="6" xfId="0" applyFont="1" applyFill="1" applyBorder="1" applyAlignment="1" applyProtection="1">
      <alignment horizontal="center" vertical="center" wrapText="1"/>
      <protection hidden="1"/>
    </xf>
    <xf numFmtId="14" fontId="44" fillId="0" borderId="0" xfId="0" applyNumberFormat="1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1" xfId="0" applyFont="1" applyBorder="1" applyAlignment="1" applyProtection="1">
      <alignment vertical="center"/>
      <protection hidden="1"/>
    </xf>
    <xf numFmtId="0" fontId="16" fillId="0" borderId="61" xfId="0" applyFont="1" applyBorder="1" applyAlignment="1" applyProtection="1">
      <alignment horizontal="center" vertical="center"/>
      <protection hidden="1"/>
    </xf>
    <xf numFmtId="0" fontId="0" fillId="0" borderId="61" xfId="0" applyBorder="1" applyAlignment="1" applyProtection="1">
      <alignment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vertical="center"/>
      <protection hidden="1"/>
    </xf>
    <xf numFmtId="0" fontId="8" fillId="0" borderId="62" xfId="0" applyFont="1" applyBorder="1" applyAlignment="1" applyProtection="1">
      <alignment vertical="center"/>
      <protection hidden="1"/>
    </xf>
    <xf numFmtId="0" fontId="6" fillId="0" borderId="62" xfId="0" applyFont="1" applyBorder="1" applyAlignment="1" applyProtection="1">
      <alignment horizontal="center" vertical="center"/>
      <protection hidden="1"/>
    </xf>
    <xf numFmtId="0" fontId="22" fillId="0" borderId="62" xfId="0" applyFont="1" applyBorder="1" applyAlignment="1" applyProtection="1">
      <alignment vertical="center"/>
      <protection hidden="1"/>
    </xf>
    <xf numFmtId="0" fontId="6" fillId="0" borderId="62" xfId="0" applyFont="1" applyBorder="1" applyAlignment="1" applyProtection="1">
      <alignment vertical="center" wrapText="1"/>
      <protection hidden="1"/>
    </xf>
    <xf numFmtId="0" fontId="51" fillId="0" borderId="1" xfId="0" applyFont="1" applyBorder="1" applyAlignment="1" applyProtection="1">
      <alignment horizontal="center" vertical="center"/>
      <protection hidden="1"/>
    </xf>
    <xf numFmtId="0" fontId="51" fillId="0" borderId="1" xfId="0" applyFont="1" applyBorder="1" applyAlignment="1" applyProtection="1">
      <alignment vertical="center" wrapText="1"/>
      <protection hidden="1"/>
    </xf>
    <xf numFmtId="0" fontId="6" fillId="0" borderId="13" xfId="0" applyFont="1" applyBorder="1" applyAlignment="1" applyProtection="1">
      <alignment horizontal="center" vertical="center"/>
      <protection hidden="1"/>
    </xf>
    <xf numFmtId="0" fontId="54" fillId="0" borderId="13" xfId="0" applyFont="1" applyBorder="1" applyAlignment="1" applyProtection="1">
      <alignment horizontal="center" vertical="center"/>
      <protection hidden="1"/>
    </xf>
    <xf numFmtId="0" fontId="54" fillId="0" borderId="13" xfId="0" applyFont="1" applyBorder="1" applyAlignment="1" applyProtection="1">
      <alignment vertical="center" wrapText="1"/>
      <protection hidden="1"/>
    </xf>
    <xf numFmtId="0" fontId="57" fillId="0" borderId="13" xfId="0" applyFont="1" applyBorder="1" applyAlignment="1" applyProtection="1">
      <alignment horizontal="center" vertical="center"/>
      <protection hidden="1"/>
    </xf>
    <xf numFmtId="0" fontId="57" fillId="0" borderId="13" xfId="0" applyFont="1" applyBorder="1" applyAlignment="1" applyProtection="1">
      <alignment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64" xfId="0" applyFont="1" applyBorder="1" applyAlignment="1" applyProtection="1">
      <alignment horizontal="center" vertical="center"/>
      <protection hidden="1"/>
    </xf>
    <xf numFmtId="0" fontId="6" fillId="0" borderId="64" xfId="0" applyFont="1" applyBorder="1" applyAlignment="1" applyProtection="1">
      <alignment vertical="center" wrapText="1"/>
      <protection hidden="1"/>
    </xf>
    <xf numFmtId="0" fontId="22" fillId="0" borderId="22" xfId="0" applyFont="1" applyBorder="1" applyAlignment="1" applyProtection="1">
      <alignment vertical="center"/>
      <protection hidden="1"/>
    </xf>
    <xf numFmtId="0" fontId="22" fillId="0" borderId="23" xfId="0" applyFont="1" applyBorder="1" applyAlignment="1" applyProtection="1">
      <alignment vertical="center"/>
      <protection hidden="1"/>
    </xf>
    <xf numFmtId="0" fontId="59" fillId="0" borderId="21" xfId="0" applyFont="1" applyBorder="1" applyAlignment="1" applyProtection="1">
      <alignment horizontal="center" vertical="center"/>
      <protection hidden="1"/>
    </xf>
    <xf numFmtId="0" fontId="60" fillId="12" borderId="2" xfId="0" applyFont="1" applyFill="1" applyBorder="1" applyAlignment="1" applyProtection="1">
      <alignment horizontal="center" vertical="center" wrapText="1"/>
      <protection hidden="1"/>
    </xf>
    <xf numFmtId="0" fontId="60" fillId="12" borderId="2" xfId="0" applyFont="1" applyFill="1" applyBorder="1" applyAlignment="1" applyProtection="1">
      <alignment vertical="center"/>
      <protection hidden="1"/>
    </xf>
    <xf numFmtId="0" fontId="60" fillId="12" borderId="3" xfId="0" applyFont="1" applyFill="1" applyBorder="1" applyAlignment="1" applyProtection="1">
      <alignment horizontal="center" vertical="center" wrapText="1"/>
      <protection hidden="1"/>
    </xf>
    <xf numFmtId="0" fontId="60" fillId="12" borderId="3" xfId="0" applyFont="1" applyFill="1" applyBorder="1" applyAlignment="1" applyProtection="1">
      <alignment horizontal="center" wrapText="1"/>
      <protection hidden="1"/>
    </xf>
    <xf numFmtId="0" fontId="37" fillId="11" borderId="10" xfId="0" applyFont="1" applyFill="1" applyBorder="1" applyAlignment="1" applyProtection="1">
      <alignment horizontal="center" vertical="center" wrapText="1"/>
      <protection hidden="1"/>
    </xf>
    <xf numFmtId="0" fontId="37" fillId="11" borderId="5" xfId="0" applyFont="1" applyFill="1" applyBorder="1" applyAlignment="1" applyProtection="1">
      <alignment horizontal="center" vertical="center" wrapText="1"/>
      <protection hidden="1"/>
    </xf>
    <xf numFmtId="0" fontId="37" fillId="11" borderId="6" xfId="0" applyFont="1" applyFill="1" applyBorder="1" applyAlignment="1" applyProtection="1">
      <alignment horizontal="center" vertical="center" wrapText="1"/>
      <protection hidden="1"/>
    </xf>
    <xf numFmtId="0" fontId="7" fillId="2" borderId="67" xfId="0" applyFont="1" applyFill="1" applyBorder="1" applyAlignment="1" applyProtection="1">
      <alignment horizontal="center" vertical="center"/>
      <protection hidden="1"/>
    </xf>
    <xf numFmtId="0" fontId="6" fillId="0" borderId="68" xfId="0" applyFont="1" applyBorder="1" applyAlignment="1" applyProtection="1">
      <alignment vertical="center"/>
      <protection hidden="1"/>
    </xf>
    <xf numFmtId="0" fontId="49" fillId="0" borderId="68" xfId="0" applyFont="1" applyBorder="1" applyAlignment="1" applyProtection="1">
      <alignment vertical="center"/>
      <protection hidden="1"/>
    </xf>
    <xf numFmtId="0" fontId="48" fillId="0" borderId="68" xfId="0" applyFont="1" applyBorder="1" applyAlignment="1" applyProtection="1">
      <alignment vertical="center"/>
      <protection hidden="1"/>
    </xf>
    <xf numFmtId="0" fontId="51" fillId="0" borderId="68" xfId="0" applyFont="1" applyBorder="1" applyAlignment="1" applyProtection="1">
      <alignment vertical="center"/>
      <protection hidden="1"/>
    </xf>
    <xf numFmtId="0" fontId="50" fillId="0" borderId="68" xfId="0" applyFont="1" applyBorder="1" applyAlignment="1" applyProtection="1">
      <alignment vertical="center"/>
      <protection hidden="1"/>
    </xf>
    <xf numFmtId="0" fontId="6" fillId="0" borderId="68" xfId="0" applyFont="1" applyBorder="1" applyAlignment="1" applyProtection="1">
      <alignment horizontal="center" vertical="center"/>
      <protection hidden="1"/>
    </xf>
    <xf numFmtId="0" fontId="41" fillId="0" borderId="68" xfId="0" applyFont="1" applyBorder="1" applyAlignment="1" applyProtection="1">
      <alignment vertical="center"/>
      <protection hidden="1"/>
    </xf>
    <xf numFmtId="0" fontId="53" fillId="0" borderId="68" xfId="0" applyFont="1" applyBorder="1" applyAlignment="1" applyProtection="1">
      <alignment vertical="center"/>
      <protection hidden="1"/>
    </xf>
    <xf numFmtId="0" fontId="60" fillId="12" borderId="2" xfId="0" applyFont="1" applyFill="1" applyBorder="1" applyAlignment="1" applyProtection="1">
      <alignment horizontal="center" vertical="center"/>
      <protection hidden="1"/>
    </xf>
    <xf numFmtId="0" fontId="37" fillId="11" borderId="65" xfId="0" applyFont="1" applyFill="1" applyBorder="1" applyAlignment="1" applyProtection="1">
      <alignment horizontal="center" vertical="center"/>
      <protection hidden="1"/>
    </xf>
    <xf numFmtId="0" fontId="37" fillId="11" borderId="70" xfId="0" applyFont="1" applyFill="1" applyBorder="1" applyAlignment="1" applyProtection="1">
      <alignment horizontal="center" vertical="center"/>
      <protection hidden="1"/>
    </xf>
    <xf numFmtId="0" fontId="37" fillId="11" borderId="71" xfId="0" applyFont="1" applyFill="1" applyBorder="1" applyAlignment="1" applyProtection="1">
      <alignment horizontal="center" vertical="center"/>
      <protection hidden="1"/>
    </xf>
    <xf numFmtId="0" fontId="37" fillId="7" borderId="69" xfId="0" applyFont="1" applyFill="1" applyBorder="1" applyAlignment="1" applyProtection="1">
      <alignment horizontal="center" vertical="center"/>
      <protection hidden="1"/>
    </xf>
    <xf numFmtId="0" fontId="37" fillId="7" borderId="70" xfId="0" applyFont="1" applyFill="1" applyBorder="1" applyAlignment="1" applyProtection="1">
      <alignment horizontal="center" vertical="center"/>
      <protection hidden="1"/>
    </xf>
    <xf numFmtId="0" fontId="37" fillId="7" borderId="71" xfId="0" applyFont="1" applyFill="1" applyBorder="1" applyAlignment="1" applyProtection="1">
      <alignment horizontal="center" vertical="center"/>
      <protection hidden="1"/>
    </xf>
    <xf numFmtId="0" fontId="37" fillId="8" borderId="69" xfId="0" applyFont="1" applyFill="1" applyBorder="1" applyAlignment="1" applyProtection="1">
      <alignment horizontal="center" vertical="center"/>
      <protection hidden="1"/>
    </xf>
    <xf numFmtId="0" fontId="37" fillId="8" borderId="70" xfId="0" applyFont="1" applyFill="1" applyBorder="1" applyAlignment="1" applyProtection="1">
      <alignment horizontal="center" vertical="center"/>
      <protection hidden="1"/>
    </xf>
    <xf numFmtId="0" fontId="37" fillId="8" borderId="71" xfId="0" applyFont="1" applyFill="1" applyBorder="1" applyAlignment="1" applyProtection="1">
      <alignment horizontal="center" vertical="center"/>
      <protection hidden="1"/>
    </xf>
    <xf numFmtId="0" fontId="37" fillId="7" borderId="72" xfId="0" applyFont="1" applyFill="1" applyBorder="1" applyAlignment="1" applyProtection="1">
      <alignment horizontal="center" vertical="center"/>
      <protection hidden="1"/>
    </xf>
    <xf numFmtId="0" fontId="6" fillId="4" borderId="66" xfId="0" applyFont="1" applyFill="1" applyBorder="1" applyAlignment="1" applyProtection="1">
      <alignment horizontal="center" vertical="center"/>
      <protection hidden="1"/>
    </xf>
    <xf numFmtId="0" fontId="7" fillId="2" borderId="66" xfId="0" applyFont="1" applyFill="1" applyBorder="1" applyAlignment="1" applyProtection="1">
      <alignment horizontal="center" vertical="center"/>
      <protection hidden="1"/>
    </xf>
    <xf numFmtId="0" fontId="7" fillId="2" borderId="66" xfId="0" applyFont="1" applyFill="1" applyBorder="1" applyAlignment="1" applyProtection="1">
      <alignment horizontal="center" vertical="center" wrapText="1"/>
      <protection hidden="1"/>
    </xf>
    <xf numFmtId="0" fontId="6" fillId="0" borderId="66" xfId="0" applyFont="1" applyBorder="1" applyAlignment="1" applyProtection="1">
      <alignment horizontal="center" vertical="center"/>
      <protection hidden="1"/>
    </xf>
    <xf numFmtId="0" fontId="17" fillId="0" borderId="66" xfId="0" applyFont="1" applyBorder="1" applyAlignment="1" applyProtection="1">
      <alignment horizontal="center" vertical="center"/>
      <protection hidden="1"/>
    </xf>
    <xf numFmtId="0" fontId="6" fillId="0" borderId="66" xfId="0" applyFont="1" applyBorder="1" applyAlignment="1" applyProtection="1">
      <alignment vertical="center" wrapText="1"/>
      <protection hidden="1"/>
    </xf>
    <xf numFmtId="0" fontId="12" fillId="11" borderId="66" xfId="0" applyFont="1" applyFill="1" applyBorder="1" applyAlignment="1" applyProtection="1">
      <alignment horizontal="center" vertical="center"/>
      <protection hidden="1"/>
    </xf>
    <xf numFmtId="165" fontId="12" fillId="11" borderId="66" xfId="0" applyNumberFormat="1" applyFont="1" applyFill="1" applyBorder="1" applyAlignment="1" applyProtection="1">
      <alignment horizontal="center" vertical="center"/>
      <protection hidden="1"/>
    </xf>
    <xf numFmtId="164" fontId="12" fillId="11" borderId="66" xfId="0" applyNumberFormat="1" applyFont="1" applyFill="1" applyBorder="1" applyAlignment="1" applyProtection="1">
      <alignment horizontal="center" vertical="center"/>
      <protection hidden="1"/>
    </xf>
    <xf numFmtId="164" fontId="6" fillId="0" borderId="66" xfId="0" applyNumberFormat="1" applyFont="1" applyBorder="1" applyAlignment="1" applyProtection="1">
      <alignment horizontal="center" vertical="center"/>
      <protection hidden="1"/>
    </xf>
    <xf numFmtId="0" fontId="6" fillId="0" borderId="66" xfId="0" applyFont="1" applyBorder="1" applyAlignment="1" applyProtection="1">
      <alignment vertical="center"/>
      <protection hidden="1"/>
    </xf>
    <xf numFmtId="0" fontId="49" fillId="0" borderId="66" xfId="0" applyFont="1" applyBorder="1" applyAlignment="1" applyProtection="1">
      <alignment horizontal="center" vertical="center"/>
      <protection hidden="1"/>
    </xf>
    <xf numFmtId="164" fontId="49" fillId="0" borderId="66" xfId="0" applyNumberFormat="1" applyFont="1" applyBorder="1" applyAlignment="1" applyProtection="1">
      <alignment horizontal="center" vertical="center"/>
      <protection hidden="1"/>
    </xf>
    <xf numFmtId="0" fontId="49" fillId="0" borderId="66" xfId="0" applyFont="1" applyBorder="1" applyAlignment="1" applyProtection="1">
      <alignment vertical="center"/>
      <protection hidden="1"/>
    </xf>
    <xf numFmtId="0" fontId="48" fillId="0" borderId="66" xfId="0" applyFont="1" applyBorder="1" applyAlignment="1" applyProtection="1">
      <alignment horizontal="center" vertical="center"/>
      <protection hidden="1"/>
    </xf>
    <xf numFmtId="164" fontId="48" fillId="0" borderId="66" xfId="0" applyNumberFormat="1" applyFont="1" applyBorder="1" applyAlignment="1" applyProtection="1">
      <alignment horizontal="center" vertical="center"/>
      <protection hidden="1"/>
    </xf>
    <xf numFmtId="0" fontId="48" fillId="0" borderId="66" xfId="0" applyFont="1" applyBorder="1" applyAlignment="1" applyProtection="1">
      <alignment vertical="center"/>
      <protection hidden="1"/>
    </xf>
    <xf numFmtId="0" fontId="51" fillId="0" borderId="66" xfId="0" applyFont="1" applyBorder="1" applyAlignment="1" applyProtection="1">
      <alignment horizontal="center" vertical="center"/>
      <protection hidden="1"/>
    </xf>
    <xf numFmtId="164" fontId="51" fillId="0" borderId="66" xfId="0" applyNumberFormat="1" applyFont="1" applyBorder="1" applyAlignment="1" applyProtection="1">
      <alignment horizontal="center" vertical="center"/>
      <protection hidden="1"/>
    </xf>
    <xf numFmtId="0" fontId="51" fillId="0" borderId="66" xfId="0" applyFont="1" applyBorder="1" applyAlignment="1" applyProtection="1">
      <alignment vertical="center"/>
      <protection hidden="1"/>
    </xf>
    <xf numFmtId="0" fontId="50" fillId="0" borderId="66" xfId="0" applyFont="1" applyBorder="1" applyAlignment="1" applyProtection="1">
      <alignment horizontal="center" vertical="center"/>
      <protection hidden="1"/>
    </xf>
    <xf numFmtId="164" fontId="50" fillId="0" borderId="66" xfId="0" applyNumberFormat="1" applyFont="1" applyBorder="1" applyAlignment="1" applyProtection="1">
      <alignment horizontal="center" vertical="center"/>
      <protection hidden="1"/>
    </xf>
    <xf numFmtId="0" fontId="50" fillId="0" borderId="66" xfId="0" applyFont="1" applyBorder="1" applyAlignment="1" applyProtection="1">
      <alignment vertical="center"/>
      <protection hidden="1"/>
    </xf>
    <xf numFmtId="0" fontId="6" fillId="0" borderId="66" xfId="0" quotePrefix="1" applyFont="1" applyBorder="1" applyAlignment="1" applyProtection="1">
      <alignment horizontal="center" vertical="center"/>
      <protection hidden="1"/>
    </xf>
    <xf numFmtId="0" fontId="52" fillId="0" borderId="66" xfId="0" applyFont="1" applyBorder="1" applyAlignment="1" applyProtection="1">
      <alignment horizontal="center" vertical="center"/>
      <protection hidden="1"/>
    </xf>
    <xf numFmtId="0" fontId="54" fillId="0" borderId="66" xfId="0" applyFont="1" applyBorder="1" applyAlignment="1" applyProtection="1">
      <alignment horizontal="center" vertical="center"/>
      <protection hidden="1"/>
    </xf>
    <xf numFmtId="164" fontId="18" fillId="0" borderId="66" xfId="0" applyNumberFormat="1" applyFont="1" applyBorder="1" applyAlignment="1" applyProtection="1">
      <alignment horizontal="center" vertical="center"/>
      <protection hidden="1"/>
    </xf>
    <xf numFmtId="0" fontId="18" fillId="0" borderId="66" xfId="0" applyFont="1" applyBorder="1" applyAlignment="1" applyProtection="1">
      <alignment horizontal="center" vertical="center"/>
      <protection hidden="1"/>
    </xf>
    <xf numFmtId="0" fontId="18" fillId="0" borderId="66" xfId="0" applyFont="1" applyBorder="1" applyAlignment="1" applyProtection="1">
      <alignment vertical="center"/>
      <protection hidden="1"/>
    </xf>
    <xf numFmtId="0" fontId="41" fillId="0" borderId="66" xfId="0" applyFont="1" applyBorder="1" applyAlignment="1" applyProtection="1">
      <alignment horizontal="center" vertical="center"/>
      <protection hidden="1"/>
    </xf>
    <xf numFmtId="164" fontId="41" fillId="0" borderId="66" xfId="0" applyNumberFormat="1" applyFont="1" applyBorder="1" applyAlignment="1" applyProtection="1">
      <alignment horizontal="center" vertical="center"/>
      <protection hidden="1"/>
    </xf>
    <xf numFmtId="0" fontId="41" fillId="0" borderId="66" xfId="0" applyFont="1" applyBorder="1" applyAlignment="1" applyProtection="1">
      <alignment vertical="center"/>
      <protection hidden="1"/>
    </xf>
    <xf numFmtId="164" fontId="53" fillId="0" borderId="66" xfId="0" applyNumberFormat="1" applyFont="1" applyBorder="1" applyAlignment="1" applyProtection="1">
      <alignment horizontal="center" vertical="center"/>
      <protection hidden="1"/>
    </xf>
    <xf numFmtId="0" fontId="53" fillId="0" borderId="66" xfId="0" applyFont="1" applyBorder="1" applyAlignment="1" applyProtection="1">
      <alignment horizontal="center" vertical="center"/>
      <protection hidden="1"/>
    </xf>
    <xf numFmtId="0" fontId="53" fillId="0" borderId="66" xfId="0" applyFont="1" applyBorder="1" applyAlignment="1" applyProtection="1">
      <alignment vertical="center"/>
      <protection hidden="1"/>
    </xf>
    <xf numFmtId="0" fontId="53" fillId="0" borderId="66" xfId="0" applyFont="1" applyBorder="1" applyAlignment="1" applyProtection="1">
      <alignment vertical="center" wrapText="1"/>
      <protection hidden="1"/>
    </xf>
    <xf numFmtId="0" fontId="7" fillId="2" borderId="73" xfId="0" applyFont="1" applyFill="1" applyBorder="1" applyAlignment="1" applyProtection="1">
      <alignment horizontal="center" vertical="center" wrapText="1"/>
      <protection hidden="1"/>
    </xf>
    <xf numFmtId="0" fontId="6" fillId="0" borderId="73" xfId="0" applyFont="1" applyBorder="1" applyAlignment="1" applyProtection="1">
      <alignment horizontal="center" vertical="center" wrapText="1"/>
      <protection hidden="1"/>
    </xf>
    <xf numFmtId="0" fontId="48" fillId="0" borderId="73" xfId="0" applyFont="1" applyBorder="1" applyAlignment="1" applyProtection="1">
      <alignment horizontal="center" vertical="center" wrapText="1"/>
      <protection hidden="1"/>
    </xf>
    <xf numFmtId="0" fontId="49" fillId="0" borderId="73" xfId="0" applyFont="1" applyBorder="1" applyAlignment="1" applyProtection="1">
      <alignment horizontal="center" vertical="center" wrapText="1"/>
      <protection hidden="1"/>
    </xf>
    <xf numFmtId="0" fontId="50" fillId="0" borderId="73" xfId="0" applyFont="1" applyBorder="1" applyAlignment="1" applyProtection="1">
      <alignment horizontal="center" vertical="center" wrapText="1"/>
      <protection hidden="1"/>
    </xf>
    <xf numFmtId="0" fontId="51" fillId="0" borderId="73" xfId="0" applyFont="1" applyBorder="1" applyAlignment="1" applyProtection="1">
      <alignment horizontal="center" vertical="center" wrapText="1"/>
      <protection hidden="1"/>
    </xf>
    <xf numFmtId="0" fontId="53" fillId="0" borderId="73" xfId="0" applyFont="1" applyBorder="1" applyAlignment="1" applyProtection="1">
      <alignment horizontal="center" vertical="center" wrapText="1"/>
      <protection hidden="1"/>
    </xf>
    <xf numFmtId="0" fontId="37" fillId="11" borderId="74" xfId="0" applyFont="1" applyFill="1" applyBorder="1" applyAlignment="1" applyProtection="1">
      <alignment horizontal="center" vertical="center" wrapText="1"/>
      <protection hidden="1"/>
    </xf>
    <xf numFmtId="0" fontId="37" fillId="11" borderId="76" xfId="0" applyFont="1" applyFill="1" applyBorder="1" applyAlignment="1" applyProtection="1">
      <alignment horizontal="center" vertical="center"/>
      <protection hidden="1"/>
    </xf>
    <xf numFmtId="0" fontId="12" fillId="11" borderId="78" xfId="0" applyFont="1" applyFill="1" applyBorder="1" applyAlignment="1" applyProtection="1">
      <alignment horizontal="center" vertical="center"/>
      <protection hidden="1"/>
    </xf>
    <xf numFmtId="0" fontId="37" fillId="11" borderId="75" xfId="0" applyFont="1" applyFill="1" applyBorder="1" applyAlignment="1" applyProtection="1">
      <alignment horizontal="center" vertical="center" wrapText="1"/>
      <protection hidden="1"/>
    </xf>
    <xf numFmtId="0" fontId="37" fillId="11" borderId="77" xfId="0" applyFont="1" applyFill="1" applyBorder="1" applyAlignment="1" applyProtection="1">
      <alignment horizontal="center" vertical="center"/>
      <protection hidden="1"/>
    </xf>
    <xf numFmtId="0" fontId="11" fillId="12" borderId="84" xfId="0" applyFont="1" applyFill="1" applyBorder="1" applyAlignment="1" applyProtection="1">
      <alignment horizontal="right" vertical="center"/>
      <protection hidden="1"/>
    </xf>
    <xf numFmtId="0" fontId="11" fillId="12" borderId="85" xfId="0" applyFont="1" applyFill="1" applyBorder="1" applyAlignment="1" applyProtection="1">
      <alignment horizontal="center" vertical="center"/>
      <protection hidden="1"/>
    </xf>
    <xf numFmtId="164" fontId="11" fillId="12" borderId="85" xfId="0" applyNumberFormat="1" applyFont="1" applyFill="1" applyBorder="1" applyAlignment="1" applyProtection="1">
      <alignment horizontal="left" vertical="center"/>
      <protection hidden="1"/>
    </xf>
    <xf numFmtId="0" fontId="6" fillId="12" borderId="85" xfId="0" applyFont="1" applyFill="1" applyBorder="1" applyAlignment="1" applyProtection="1">
      <alignment vertical="center"/>
      <protection hidden="1"/>
    </xf>
    <xf numFmtId="0" fontId="6" fillId="12" borderId="85" xfId="0" applyFont="1" applyFill="1" applyBorder="1" applyAlignment="1" applyProtection="1">
      <alignment horizontal="center" vertical="center"/>
      <protection hidden="1"/>
    </xf>
    <xf numFmtId="0" fontId="6" fillId="12" borderId="86" xfId="0" applyFont="1" applyFill="1" applyBorder="1" applyAlignment="1" applyProtection="1">
      <alignment horizontal="center" vertical="center"/>
      <protection hidden="1"/>
    </xf>
    <xf numFmtId="0" fontId="17" fillId="11" borderId="78" xfId="0" applyFont="1" applyFill="1" applyBorder="1" applyAlignment="1" applyProtection="1">
      <alignment horizontal="center" vertical="center"/>
      <protection hidden="1"/>
    </xf>
    <xf numFmtId="0" fontId="17" fillId="11" borderId="66" xfId="0" applyFont="1" applyFill="1" applyBorder="1" applyAlignment="1" applyProtection="1">
      <alignment horizontal="center" vertical="center"/>
      <protection hidden="1"/>
    </xf>
    <xf numFmtId="0" fontId="17" fillId="11" borderId="79" xfId="0" applyFont="1" applyFill="1" applyBorder="1" applyAlignment="1" applyProtection="1">
      <alignment horizontal="center" vertical="center"/>
      <protection hidden="1"/>
    </xf>
    <xf numFmtId="0" fontId="6" fillId="12" borderId="87" xfId="0" applyFont="1" applyFill="1" applyBorder="1" applyAlignment="1" applyProtection="1">
      <alignment horizontal="center" vertical="center"/>
      <protection hidden="1"/>
    </xf>
    <xf numFmtId="0" fontId="37" fillId="7" borderId="90" xfId="0" applyFont="1" applyFill="1" applyBorder="1" applyAlignment="1" applyProtection="1">
      <alignment horizontal="center" vertical="center" wrapText="1"/>
      <protection hidden="1"/>
    </xf>
    <xf numFmtId="0" fontId="37" fillId="8" borderId="91" xfId="0" applyFont="1" applyFill="1" applyBorder="1" applyAlignment="1" applyProtection="1">
      <alignment horizontal="center" vertical="center" wrapText="1"/>
      <protection hidden="1"/>
    </xf>
    <xf numFmtId="0" fontId="37" fillId="7" borderId="92" xfId="0" applyFont="1" applyFill="1" applyBorder="1" applyAlignment="1" applyProtection="1">
      <alignment horizontal="center" vertical="center"/>
      <protection hidden="1"/>
    </xf>
    <xf numFmtId="0" fontId="37" fillId="8" borderId="93" xfId="0" applyFont="1" applyFill="1" applyBorder="1" applyAlignment="1" applyProtection="1">
      <alignment horizontal="center" vertical="center"/>
      <protection hidden="1"/>
    </xf>
    <xf numFmtId="0" fontId="7" fillId="2" borderId="94" xfId="0" applyFont="1" applyFill="1" applyBorder="1" applyAlignment="1" applyProtection="1">
      <alignment horizontal="center" vertical="center"/>
      <protection hidden="1"/>
    </xf>
    <xf numFmtId="0" fontId="7" fillId="2" borderId="95" xfId="0" applyFont="1" applyFill="1" applyBorder="1" applyAlignment="1" applyProtection="1">
      <alignment horizontal="center" vertical="center"/>
      <protection hidden="1"/>
    </xf>
    <xf numFmtId="0" fontId="6" fillId="0" borderId="94" xfId="0" applyFont="1" applyBorder="1" applyAlignment="1" applyProtection="1">
      <alignment horizontal="center" vertical="center"/>
      <protection hidden="1"/>
    </xf>
    <xf numFmtId="0" fontId="6" fillId="0" borderId="95" xfId="0" applyFont="1" applyBorder="1" applyAlignment="1" applyProtection="1">
      <alignment horizontal="center" vertical="center"/>
      <protection hidden="1"/>
    </xf>
    <xf numFmtId="0" fontId="49" fillId="0" borderId="95" xfId="0" applyFont="1" applyBorder="1" applyAlignment="1" applyProtection="1">
      <alignment horizontal="center" vertical="center"/>
      <protection hidden="1"/>
    </xf>
    <xf numFmtId="0" fontId="48" fillId="0" borderId="95" xfId="0" applyFont="1" applyBorder="1" applyAlignment="1" applyProtection="1">
      <alignment horizontal="center" vertical="center"/>
      <protection hidden="1"/>
    </xf>
    <xf numFmtId="0" fontId="51" fillId="0" borderId="95" xfId="0" applyFont="1" applyBorder="1" applyAlignment="1" applyProtection="1">
      <alignment horizontal="center" vertical="center"/>
      <protection hidden="1"/>
    </xf>
    <xf numFmtId="0" fontId="50" fillId="0" borderId="95" xfId="0" applyFont="1" applyBorder="1" applyAlignment="1" applyProtection="1">
      <alignment horizontal="center" vertical="center"/>
      <protection hidden="1"/>
    </xf>
    <xf numFmtId="0" fontId="18" fillId="0" borderId="95" xfId="0" applyFont="1" applyBorder="1" applyAlignment="1" applyProtection="1">
      <alignment horizontal="center" vertical="center"/>
      <protection hidden="1"/>
    </xf>
    <xf numFmtId="0" fontId="41" fillId="0" borderId="95" xfId="0" applyFont="1" applyBorder="1" applyAlignment="1" applyProtection="1">
      <alignment horizontal="center" vertical="center"/>
      <protection hidden="1"/>
    </xf>
    <xf numFmtId="0" fontId="51" fillId="0" borderId="94" xfId="0" applyFont="1" applyBorder="1" applyAlignment="1" applyProtection="1">
      <alignment horizontal="center" vertical="center"/>
      <protection hidden="1"/>
    </xf>
    <xf numFmtId="0" fontId="53" fillId="0" borderId="95" xfId="0" applyFont="1" applyBorder="1" applyAlignment="1" applyProtection="1">
      <alignment horizontal="center" vertic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2" fillId="0" borderId="97" xfId="0" applyFont="1" applyBorder="1" applyAlignment="1" applyProtection="1">
      <alignment vertical="center"/>
      <protection hidden="1"/>
    </xf>
    <xf numFmtId="0" fontId="6" fillId="4" borderId="73" xfId="0" applyFont="1" applyFill="1" applyBorder="1" applyAlignment="1" applyProtection="1">
      <alignment horizontal="center" vertical="center"/>
      <protection hidden="1"/>
    </xf>
    <xf numFmtId="0" fontId="6" fillId="0" borderId="73" xfId="0" quotePrefix="1" applyFont="1" applyBorder="1" applyAlignment="1" applyProtection="1">
      <alignment horizontal="center" vertical="center"/>
      <protection hidden="1"/>
    </xf>
    <xf numFmtId="0" fontId="60" fillId="12" borderId="98" xfId="0" applyFont="1" applyFill="1" applyBorder="1" applyAlignment="1" applyProtection="1">
      <alignment horizontal="center" vertical="center" wrapText="1"/>
      <protection hidden="1"/>
    </xf>
    <xf numFmtId="0" fontId="60" fillId="12" borderId="98" xfId="0" applyFont="1" applyFill="1" applyBorder="1" applyAlignment="1" applyProtection="1">
      <alignment horizontal="center" vertical="center"/>
      <protection hidden="1"/>
    </xf>
    <xf numFmtId="0" fontId="7" fillId="2" borderId="99" xfId="0" applyFont="1" applyFill="1" applyBorder="1" applyAlignment="1" applyProtection="1">
      <alignment horizontal="center" vertical="center"/>
      <protection hidden="1"/>
    </xf>
    <xf numFmtId="0" fontId="6" fillId="0" borderId="99" xfId="0" applyFont="1" applyBorder="1" applyAlignment="1" applyProtection="1">
      <alignment horizontal="center" vertical="center"/>
      <protection hidden="1"/>
    </xf>
    <xf numFmtId="0" fontId="6" fillId="0" borderId="73" xfId="0" applyFont="1" applyBorder="1" applyAlignment="1" applyProtection="1">
      <alignment horizontal="center" vertical="center"/>
      <protection hidden="1"/>
    </xf>
    <xf numFmtId="0" fontId="52" fillId="0" borderId="73" xfId="0" applyFont="1" applyBorder="1" applyAlignment="1" applyProtection="1">
      <alignment horizontal="center" vertical="center"/>
      <protection hidden="1"/>
    </xf>
    <xf numFmtId="0" fontId="6" fillId="0" borderId="100" xfId="0" applyFont="1" applyBorder="1" applyAlignment="1" applyProtection="1">
      <alignment horizontal="center" vertical="center"/>
      <protection hidden="1"/>
    </xf>
    <xf numFmtId="0" fontId="7" fillId="2" borderId="73" xfId="0" applyFont="1" applyFill="1" applyBorder="1" applyAlignment="1" applyProtection="1">
      <alignment horizontal="center" vertical="center"/>
      <protection hidden="1"/>
    </xf>
    <xf numFmtId="0" fontId="65" fillId="0" borderId="66" xfId="0" applyFont="1" applyBorder="1" applyAlignment="1" applyProtection="1">
      <alignment horizontal="center" vertical="center"/>
      <protection hidden="1"/>
    </xf>
    <xf numFmtId="0" fontId="65" fillId="0" borderId="66" xfId="0" applyFont="1" applyBorder="1" applyAlignment="1" applyProtection="1">
      <alignment vertical="center" wrapText="1"/>
      <protection hidden="1"/>
    </xf>
    <xf numFmtId="0" fontId="65" fillId="0" borderId="66" xfId="0" applyFont="1" applyBorder="1" applyAlignment="1" applyProtection="1">
      <alignment horizontal="center" vertical="center" wrapText="1"/>
      <protection hidden="1"/>
    </xf>
    <xf numFmtId="0" fontId="65" fillId="0" borderId="94" xfId="0" applyFont="1" applyBorder="1" applyAlignment="1" applyProtection="1">
      <alignment horizontal="center" vertical="center"/>
      <protection hidden="1"/>
    </xf>
    <xf numFmtId="164" fontId="65" fillId="0" borderId="66" xfId="0" applyNumberFormat="1" applyFont="1" applyBorder="1" applyAlignment="1" applyProtection="1">
      <alignment horizontal="center" vertical="center"/>
      <protection hidden="1"/>
    </xf>
    <xf numFmtId="0" fontId="65" fillId="0" borderId="66" xfId="0" applyFont="1" applyBorder="1" applyAlignment="1" applyProtection="1">
      <alignment vertical="center"/>
      <protection hidden="1"/>
    </xf>
    <xf numFmtId="0" fontId="65" fillId="0" borderId="96" xfId="0" applyFont="1" applyBorder="1" applyAlignment="1" applyProtection="1">
      <alignment vertical="center"/>
      <protection hidden="1"/>
    </xf>
    <xf numFmtId="0" fontId="65" fillId="0" borderId="140" xfId="0" applyFont="1" applyBorder="1" applyAlignment="1" applyProtection="1">
      <alignment horizontal="center" vertical="center"/>
      <protection hidden="1"/>
    </xf>
    <xf numFmtId="0" fontId="65" fillId="0" borderId="140" xfId="0" applyFont="1" applyBorder="1" applyAlignment="1" applyProtection="1">
      <alignment vertical="center" wrapText="1"/>
      <protection hidden="1"/>
    </xf>
    <xf numFmtId="0" fontId="65" fillId="0" borderId="140" xfId="0" applyFont="1" applyBorder="1" applyAlignment="1" applyProtection="1">
      <alignment horizontal="center" vertical="center" wrapText="1"/>
      <protection hidden="1"/>
    </xf>
    <xf numFmtId="0" fontId="65" fillId="0" borderId="141" xfId="0" applyFont="1" applyBorder="1" applyAlignment="1" applyProtection="1">
      <alignment horizontal="center" vertical="center"/>
      <protection hidden="1"/>
    </xf>
    <xf numFmtId="164" fontId="65" fillId="0" borderId="140" xfId="0" applyNumberFormat="1" applyFont="1" applyBorder="1" applyAlignment="1" applyProtection="1">
      <alignment horizontal="center" vertical="center"/>
      <protection hidden="1"/>
    </xf>
    <xf numFmtId="0" fontId="65" fillId="0" borderId="140" xfId="0" applyFont="1" applyBorder="1" applyAlignment="1" applyProtection="1">
      <alignment vertical="center"/>
      <protection hidden="1"/>
    </xf>
    <xf numFmtId="0" fontId="65" fillId="0" borderId="142" xfId="0" applyFont="1" applyBorder="1" applyAlignment="1" applyProtection="1">
      <alignment vertical="center"/>
      <protection hidden="1"/>
    </xf>
    <xf numFmtId="0" fontId="3" fillId="0" borderId="0" xfId="4" applyAlignment="1" applyProtection="1">
      <alignment horizontal="center" vertical="center" wrapText="1"/>
      <protection hidden="1"/>
    </xf>
    <xf numFmtId="0" fontId="24" fillId="0" borderId="0" xfId="4" applyFont="1" applyAlignment="1" applyProtection="1">
      <alignment horizontal="center" vertical="center" textRotation="90" wrapText="1"/>
      <protection hidden="1"/>
    </xf>
    <xf numFmtId="0" fontId="23" fillId="0" borderId="0" xfId="4" applyFont="1" applyAlignment="1" applyProtection="1">
      <alignment horizontal="center" vertical="center" wrapText="1"/>
      <protection hidden="1"/>
    </xf>
    <xf numFmtId="0" fontId="61" fillId="13" borderId="50" xfId="4" applyFont="1" applyFill="1" applyBorder="1" applyAlignment="1" applyProtection="1">
      <alignment horizontal="center" vertical="center" wrapText="1"/>
      <protection hidden="1"/>
    </xf>
    <xf numFmtId="0" fontId="61" fillId="13" borderId="51" xfId="4" applyFont="1" applyFill="1" applyBorder="1" applyAlignment="1" applyProtection="1">
      <alignment horizontal="center" vertical="center" wrapText="1"/>
      <protection hidden="1"/>
    </xf>
    <xf numFmtId="0" fontId="39" fillId="9" borderId="55" xfId="4" applyFont="1" applyFill="1" applyBorder="1" applyAlignment="1" applyProtection="1">
      <alignment horizontal="center" vertical="center" wrapText="1"/>
      <protection hidden="1"/>
    </xf>
    <xf numFmtId="0" fontId="23" fillId="14" borderId="56" xfId="4" applyFont="1" applyFill="1" applyBorder="1" applyAlignment="1" applyProtection="1">
      <alignment horizontal="center" vertical="center" wrapText="1"/>
      <protection hidden="1"/>
    </xf>
    <xf numFmtId="0" fontId="26" fillId="5" borderId="59" xfId="4" applyFont="1" applyFill="1" applyBorder="1" applyAlignment="1" applyProtection="1">
      <alignment horizontal="center" vertical="center" wrapText="1"/>
      <protection hidden="1"/>
    </xf>
    <xf numFmtId="0" fontId="55" fillId="10" borderId="133" xfId="4" applyFont="1" applyFill="1" applyBorder="1" applyAlignment="1" applyProtection="1">
      <alignment horizontal="center" vertical="center" wrapText="1"/>
      <protection hidden="1"/>
    </xf>
    <xf numFmtId="0" fontId="61" fillId="15" borderId="135" xfId="4" applyFont="1" applyFill="1" applyBorder="1" applyAlignment="1" applyProtection="1">
      <alignment horizontal="center" vertical="center" wrapText="1"/>
      <protection hidden="1"/>
    </xf>
    <xf numFmtId="0" fontId="3" fillId="0" borderId="0" xfId="4" applyAlignment="1" applyProtection="1">
      <alignment horizontal="left" vertical="center" wrapText="1" indent="1"/>
      <protection hidden="1"/>
    </xf>
    <xf numFmtId="0" fontId="27" fillId="0" borderId="0" xfId="4" applyFont="1" applyAlignment="1" applyProtection="1">
      <alignment horizontal="center" vertical="center" wrapText="1"/>
      <protection hidden="1"/>
    </xf>
    <xf numFmtId="9" fontId="27" fillId="0" borderId="0" xfId="5" applyFont="1" applyAlignment="1" applyProtection="1">
      <alignment horizontal="center" vertical="center"/>
      <protection hidden="1"/>
    </xf>
    <xf numFmtId="0" fontId="25" fillId="0" borderId="0" xfId="4" applyFont="1" applyAlignment="1" applyProtection="1">
      <alignment horizontal="center" vertical="center" wrapText="1"/>
      <protection hidden="1"/>
    </xf>
    <xf numFmtId="166" fontId="46" fillId="0" borderId="102" xfId="4" applyNumberFormat="1" applyFont="1" applyBorder="1" applyAlignment="1" applyProtection="1">
      <alignment horizontal="center" vertical="center" wrapText="1"/>
      <protection hidden="1"/>
    </xf>
    <xf numFmtId="166" fontId="46" fillId="0" borderId="103" xfId="4" applyNumberFormat="1" applyFont="1" applyBorder="1" applyAlignment="1" applyProtection="1">
      <alignment horizontal="center" vertical="center" wrapText="1"/>
      <protection hidden="1"/>
    </xf>
    <xf numFmtId="166" fontId="46" fillId="0" borderId="104" xfId="4" applyNumberFormat="1" applyFont="1" applyBorder="1" applyAlignment="1" applyProtection="1">
      <alignment horizontal="center" vertical="center" wrapText="1"/>
      <protection hidden="1"/>
    </xf>
    <xf numFmtId="166" fontId="46" fillId="14" borderId="105" xfId="4" applyNumberFormat="1" applyFont="1" applyFill="1" applyBorder="1" applyAlignment="1" applyProtection="1">
      <alignment horizontal="center" vertical="center" wrapText="1"/>
      <protection hidden="1"/>
    </xf>
    <xf numFmtId="166" fontId="46" fillId="5" borderId="106" xfId="4" applyNumberFormat="1" applyFont="1" applyFill="1" applyBorder="1" applyAlignment="1" applyProtection="1">
      <alignment horizontal="center" vertical="center" wrapText="1"/>
      <protection hidden="1"/>
    </xf>
    <xf numFmtId="166" fontId="46" fillId="10" borderId="134" xfId="4" applyNumberFormat="1" applyFont="1" applyFill="1" applyBorder="1" applyAlignment="1" applyProtection="1">
      <alignment horizontal="center" vertical="center" wrapText="1"/>
      <protection hidden="1"/>
    </xf>
    <xf numFmtId="166" fontId="62" fillId="15" borderId="136" xfId="4" applyNumberFormat="1" applyFont="1" applyFill="1" applyBorder="1" applyAlignment="1" applyProtection="1">
      <alignment horizontal="center" vertical="center" wrapText="1"/>
      <protection hidden="1"/>
    </xf>
    <xf numFmtId="0" fontId="42" fillId="0" borderId="0" xfId="4" applyFont="1" applyAlignment="1" applyProtection="1">
      <alignment horizontal="center" vertical="center"/>
      <protection hidden="1"/>
    </xf>
    <xf numFmtId="0" fontId="42" fillId="0" borderId="0" xfId="4" applyFont="1" applyProtection="1">
      <protection hidden="1"/>
    </xf>
    <xf numFmtId="0" fontId="43" fillId="0" borderId="129" xfId="4" applyFont="1" applyBorder="1" applyAlignment="1" applyProtection="1">
      <alignment vertical="center"/>
      <protection hidden="1"/>
    </xf>
    <xf numFmtId="0" fontId="42" fillId="0" borderId="129" xfId="4" applyFont="1" applyBorder="1" applyAlignment="1" applyProtection="1">
      <alignment vertical="center"/>
      <protection hidden="1"/>
    </xf>
    <xf numFmtId="0" fontId="43" fillId="0" borderId="129" xfId="4" applyFont="1" applyBorder="1" applyAlignment="1" applyProtection="1">
      <alignment horizontal="center" vertical="center" wrapText="1"/>
      <protection hidden="1"/>
    </xf>
    <xf numFmtId="9" fontId="16" fillId="0" borderId="129" xfId="5" applyFont="1" applyBorder="1" applyAlignment="1" applyProtection="1">
      <alignment horizontal="center" vertical="center"/>
      <protection hidden="1"/>
    </xf>
    <xf numFmtId="0" fontId="28" fillId="0" borderId="113" xfId="4" applyFont="1" applyBorder="1" applyAlignment="1" applyProtection="1">
      <alignment vertical="center"/>
      <protection hidden="1"/>
    </xf>
    <xf numFmtId="166" fontId="43" fillId="0" borderId="114" xfId="4" applyNumberFormat="1" applyFont="1" applyBorder="1" applyAlignment="1" applyProtection="1">
      <alignment horizontal="center" vertical="center" wrapText="1"/>
      <protection hidden="1"/>
    </xf>
    <xf numFmtId="166" fontId="43" fillId="0" borderId="115" xfId="4" applyNumberFormat="1" applyFont="1" applyBorder="1" applyAlignment="1" applyProtection="1">
      <alignment horizontal="center" vertical="center" wrapText="1"/>
      <protection hidden="1"/>
    </xf>
    <xf numFmtId="166" fontId="43" fillId="14" borderId="117" xfId="4" applyNumberFormat="1" applyFont="1" applyFill="1" applyBorder="1" applyAlignment="1" applyProtection="1">
      <alignment horizontal="center" vertical="center" wrapText="1"/>
      <protection hidden="1"/>
    </xf>
    <xf numFmtId="0" fontId="28" fillId="0" borderId="118" xfId="4" applyFont="1" applyBorder="1" applyAlignment="1" applyProtection="1">
      <alignment vertical="center"/>
      <protection hidden="1"/>
    </xf>
    <xf numFmtId="166" fontId="43" fillId="5" borderId="119" xfId="4" applyNumberFormat="1" applyFont="1" applyFill="1" applyBorder="1" applyAlignment="1" applyProtection="1">
      <alignment horizontal="center" vertical="center" wrapText="1"/>
      <protection hidden="1"/>
    </xf>
    <xf numFmtId="166" fontId="43" fillId="10" borderId="119" xfId="4" applyNumberFormat="1" applyFont="1" applyFill="1" applyBorder="1" applyAlignment="1" applyProtection="1">
      <alignment horizontal="center" vertical="center" wrapText="1"/>
      <protection hidden="1"/>
    </xf>
    <xf numFmtId="166" fontId="63" fillId="15" borderId="130" xfId="4" applyNumberFormat="1" applyFont="1" applyFill="1" applyBorder="1" applyAlignment="1" applyProtection="1">
      <alignment horizontal="center" vertical="center" wrapText="1"/>
      <protection hidden="1"/>
    </xf>
    <xf numFmtId="0" fontId="29" fillId="0" borderId="101" xfId="4" applyFont="1" applyBorder="1" applyAlignment="1" applyProtection="1">
      <alignment horizontal="left" vertical="center"/>
      <protection hidden="1"/>
    </xf>
    <xf numFmtId="0" fontId="28" fillId="0" borderId="0" xfId="4" applyFont="1" applyAlignment="1" applyProtection="1">
      <alignment vertical="center"/>
      <protection hidden="1"/>
    </xf>
    <xf numFmtId="166" fontId="43" fillId="0" borderId="52" xfId="4" applyNumberFormat="1" applyFont="1" applyBorder="1" applyAlignment="1" applyProtection="1">
      <alignment horizontal="center" vertical="center" wrapText="1"/>
      <protection hidden="1"/>
    </xf>
    <xf numFmtId="166" fontId="43" fillId="0" borderId="53" xfId="4" applyNumberFormat="1" applyFont="1" applyBorder="1" applyAlignment="1" applyProtection="1">
      <alignment horizontal="center" vertical="center" wrapText="1"/>
      <protection hidden="1"/>
    </xf>
    <xf numFmtId="166" fontId="42" fillId="0" borderId="54" xfId="4" applyNumberFormat="1" applyFont="1" applyBorder="1" applyAlignment="1" applyProtection="1">
      <alignment horizontal="center" vertical="center"/>
      <protection hidden="1"/>
    </xf>
    <xf numFmtId="166" fontId="43" fillId="14" borderId="57" xfId="4" applyNumberFormat="1" applyFont="1" applyFill="1" applyBorder="1" applyAlignment="1" applyProtection="1">
      <alignment horizontal="center" vertical="center" wrapText="1"/>
      <protection hidden="1"/>
    </xf>
    <xf numFmtId="0" fontId="28" fillId="0" borderId="58" xfId="4" applyFont="1" applyBorder="1" applyAlignment="1" applyProtection="1">
      <alignment vertical="center"/>
      <protection hidden="1"/>
    </xf>
    <xf numFmtId="166" fontId="43" fillId="5" borderId="60" xfId="4" applyNumberFormat="1" applyFont="1" applyFill="1" applyBorder="1" applyAlignment="1" applyProtection="1">
      <alignment horizontal="center" vertical="center" wrapText="1"/>
      <protection hidden="1"/>
    </xf>
    <xf numFmtId="166" fontId="43" fillId="10" borderId="60" xfId="4" applyNumberFormat="1" applyFont="1" applyFill="1" applyBorder="1" applyAlignment="1" applyProtection="1">
      <alignment horizontal="center" vertical="center" wrapText="1"/>
      <protection hidden="1"/>
    </xf>
    <xf numFmtId="166" fontId="63" fillId="15" borderId="131" xfId="4" applyNumberFormat="1" applyFont="1" applyFill="1" applyBorder="1" applyAlignment="1" applyProtection="1">
      <alignment horizontal="center" vertical="center" wrapText="1"/>
      <protection hidden="1"/>
    </xf>
    <xf numFmtId="0" fontId="42" fillId="0" borderId="129" xfId="4" applyFont="1" applyBorder="1" applyAlignment="1" applyProtection="1">
      <alignment horizontal="left" vertical="center"/>
      <protection hidden="1"/>
    </xf>
    <xf numFmtId="0" fontId="28" fillId="0" borderId="0" xfId="4" applyFont="1" applyAlignment="1" applyProtection="1">
      <alignment horizontal="left" vertical="center"/>
      <protection hidden="1"/>
    </xf>
    <xf numFmtId="0" fontId="28" fillId="0" borderId="58" xfId="4" applyFont="1" applyBorder="1" applyAlignment="1" applyProtection="1">
      <alignment horizontal="left" vertical="center"/>
      <protection hidden="1"/>
    </xf>
    <xf numFmtId="0" fontId="40" fillId="0" borderId="0" xfId="4" applyFont="1" applyAlignment="1" applyProtection="1">
      <alignment vertical="center"/>
      <protection hidden="1"/>
    </xf>
    <xf numFmtId="0" fontId="40" fillId="0" borderId="58" xfId="4" applyFont="1" applyBorder="1" applyAlignment="1" applyProtection="1">
      <alignment vertical="center"/>
      <protection hidden="1"/>
    </xf>
    <xf numFmtId="0" fontId="43" fillId="0" borderId="101" xfId="4" applyFont="1" applyBorder="1" applyAlignment="1" applyProtection="1">
      <alignment horizontal="left" vertical="center"/>
      <protection hidden="1"/>
    </xf>
    <xf numFmtId="0" fontId="40" fillId="0" borderId="25" xfId="4" applyFont="1" applyBorder="1" applyAlignment="1" applyProtection="1">
      <alignment vertical="center"/>
      <protection hidden="1"/>
    </xf>
    <xf numFmtId="0" fontId="40" fillId="0" borderId="24" xfId="4" applyFont="1" applyBorder="1" applyAlignment="1" applyProtection="1">
      <alignment vertical="center"/>
      <protection hidden="1"/>
    </xf>
    <xf numFmtId="0" fontId="43" fillId="0" borderId="129" xfId="4" applyFont="1" applyBorder="1" applyAlignment="1" applyProtection="1">
      <alignment horizontal="left" vertical="center"/>
      <protection hidden="1"/>
    </xf>
    <xf numFmtId="9" fontId="36" fillId="0" borderId="129" xfId="5" applyFont="1" applyBorder="1" applyAlignment="1" applyProtection="1">
      <alignment horizontal="center" vertical="center"/>
      <protection hidden="1"/>
    </xf>
    <xf numFmtId="0" fontId="40" fillId="0" borderId="121" xfId="4" applyFont="1" applyBorder="1" applyAlignment="1" applyProtection="1">
      <alignment horizontal="left" vertical="center"/>
      <protection hidden="1"/>
    </xf>
    <xf numFmtId="166" fontId="43" fillId="0" borderId="122" xfId="4" applyNumberFormat="1" applyFont="1" applyBorder="1" applyAlignment="1" applyProtection="1">
      <alignment horizontal="center" vertical="center" wrapText="1"/>
      <protection hidden="1"/>
    </xf>
    <xf numFmtId="166" fontId="43" fillId="0" borderId="123" xfId="4" applyNumberFormat="1" applyFont="1" applyBorder="1" applyAlignment="1" applyProtection="1">
      <alignment horizontal="center" vertical="center" wrapText="1"/>
      <protection hidden="1"/>
    </xf>
    <xf numFmtId="166" fontId="42" fillId="0" borderId="124" xfId="4" applyNumberFormat="1" applyFont="1" applyBorder="1" applyAlignment="1" applyProtection="1">
      <alignment horizontal="center" vertical="center"/>
      <protection hidden="1"/>
    </xf>
    <xf numFmtId="166" fontId="43" fillId="14" borderId="125" xfId="4" applyNumberFormat="1" applyFont="1" applyFill="1" applyBorder="1" applyAlignment="1" applyProtection="1">
      <alignment horizontal="center" vertical="center" wrapText="1"/>
      <protection hidden="1"/>
    </xf>
    <xf numFmtId="0" fontId="40" fillId="0" borderId="126" xfId="4" applyFont="1" applyBorder="1" applyAlignment="1" applyProtection="1">
      <alignment horizontal="left" vertical="center"/>
      <protection hidden="1"/>
    </xf>
    <xf numFmtId="166" fontId="43" fillId="5" borderId="127" xfId="4" applyNumberFormat="1" applyFont="1" applyFill="1" applyBorder="1" applyAlignment="1" applyProtection="1">
      <alignment horizontal="center" vertical="center" wrapText="1"/>
      <protection hidden="1"/>
    </xf>
    <xf numFmtId="166" fontId="43" fillId="10" borderId="127" xfId="4" applyNumberFormat="1" applyFont="1" applyFill="1" applyBorder="1" applyAlignment="1" applyProtection="1">
      <alignment horizontal="center" vertical="center" wrapText="1"/>
      <protection hidden="1"/>
    </xf>
    <xf numFmtId="166" fontId="63" fillId="15" borderId="132" xfId="4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4" applyProtection="1">
      <protection hidden="1"/>
    </xf>
    <xf numFmtId="0" fontId="24" fillId="0" borderId="0" xfId="4" applyFont="1" applyAlignment="1" applyProtection="1">
      <alignment vertical="center" textRotation="90"/>
      <protection hidden="1"/>
    </xf>
    <xf numFmtId="0" fontId="23" fillId="0" borderId="0" xfId="4" applyFont="1" applyProtection="1">
      <protection hidden="1"/>
    </xf>
    <xf numFmtId="10" fontId="20" fillId="0" borderId="0" xfId="4" applyNumberFormat="1" applyFont="1" applyAlignment="1" applyProtection="1">
      <alignment horizontal="center" vertical="center"/>
      <protection hidden="1"/>
    </xf>
    <xf numFmtId="0" fontId="43" fillId="0" borderId="63" xfId="4" applyFont="1" applyBorder="1" applyAlignment="1" applyProtection="1">
      <alignment horizontal="center" vertical="center" wrapText="1"/>
      <protection hidden="1"/>
    </xf>
    <xf numFmtId="10" fontId="3" fillId="0" borderId="0" xfId="4" applyNumberFormat="1" applyProtection="1">
      <protection hidden="1"/>
    </xf>
    <xf numFmtId="166" fontId="43" fillId="0" borderId="107" xfId="4" applyNumberFormat="1" applyFont="1" applyBorder="1" applyAlignment="1" applyProtection="1">
      <alignment horizontal="center" vertical="center" wrapText="1"/>
      <protection hidden="1"/>
    </xf>
    <xf numFmtId="166" fontId="43" fillId="0" borderId="108" xfId="4" applyNumberFormat="1" applyFont="1" applyBorder="1" applyAlignment="1" applyProtection="1">
      <alignment horizontal="center" vertical="center" wrapText="1"/>
      <protection hidden="1"/>
    </xf>
    <xf numFmtId="166" fontId="42" fillId="0" borderId="109" xfId="4" applyNumberFormat="1" applyFont="1" applyBorder="1" applyAlignment="1" applyProtection="1">
      <alignment horizontal="center" vertical="center"/>
      <protection hidden="1"/>
    </xf>
    <xf numFmtId="166" fontId="43" fillId="14" borderId="110" xfId="4" applyNumberFormat="1" applyFont="1" applyFill="1" applyBorder="1" applyAlignment="1" applyProtection="1">
      <alignment horizontal="center" vertical="center" wrapText="1"/>
      <protection hidden="1"/>
    </xf>
    <xf numFmtId="10" fontId="15" fillId="0" borderId="58" xfId="4" applyNumberFormat="1" applyFont="1" applyBorder="1" applyProtection="1">
      <protection hidden="1"/>
    </xf>
    <xf numFmtId="166" fontId="43" fillId="5" borderId="111" xfId="4" applyNumberFormat="1" applyFont="1" applyFill="1" applyBorder="1" applyAlignment="1" applyProtection="1">
      <alignment horizontal="center" vertical="center" wrapText="1"/>
      <protection hidden="1"/>
    </xf>
    <xf numFmtId="166" fontId="43" fillId="10" borderId="137" xfId="4" applyNumberFormat="1" applyFont="1" applyFill="1" applyBorder="1" applyAlignment="1" applyProtection="1">
      <alignment horizontal="center" vertical="center" wrapText="1"/>
      <protection hidden="1"/>
    </xf>
    <xf numFmtId="10" fontId="64" fillId="15" borderId="101" xfId="4" applyNumberFormat="1" applyFont="1" applyFill="1" applyBorder="1" applyAlignment="1" applyProtection="1">
      <alignment horizontal="center" vertical="center"/>
      <protection hidden="1"/>
    </xf>
    <xf numFmtId="0" fontId="29" fillId="0" borderId="0" xfId="4" applyFont="1" applyAlignment="1" applyProtection="1">
      <alignment horizontal="left" vertical="center" indent="1"/>
      <protection hidden="1"/>
    </xf>
    <xf numFmtId="171" fontId="12" fillId="11" borderId="66" xfId="0" applyNumberFormat="1" applyFont="1" applyFill="1" applyBorder="1" applyAlignment="1" applyProtection="1">
      <alignment horizontal="center" vertical="center"/>
      <protection hidden="1"/>
    </xf>
    <xf numFmtId="0" fontId="6" fillId="0" borderId="66" xfId="0" applyFont="1" applyBorder="1" applyAlignment="1" applyProtection="1">
      <alignment horizontal="center" vertical="center" wrapText="1"/>
      <protection hidden="1"/>
    </xf>
    <xf numFmtId="0" fontId="6" fillId="0" borderId="96" xfId="0" applyFont="1" applyBorder="1" applyAlignment="1" applyProtection="1">
      <alignment vertical="center"/>
      <protection hidden="1"/>
    </xf>
    <xf numFmtId="0" fontId="66" fillId="0" borderId="140" xfId="0" applyFont="1" applyBorder="1" applyAlignment="1" applyProtection="1">
      <alignment horizontal="center" vertical="center"/>
      <protection hidden="1"/>
    </xf>
    <xf numFmtId="0" fontId="66" fillId="0" borderId="140" xfId="0" applyFont="1" applyBorder="1" applyAlignment="1" applyProtection="1">
      <alignment horizontal="center" vertical="center" wrapText="1"/>
      <protection hidden="1"/>
    </xf>
    <xf numFmtId="0" fontId="66" fillId="0" borderId="141" xfId="0" applyFont="1" applyBorder="1" applyAlignment="1" applyProtection="1">
      <alignment horizontal="center" vertical="center"/>
      <protection hidden="1"/>
    </xf>
    <xf numFmtId="164" fontId="66" fillId="0" borderId="140" xfId="0" applyNumberFormat="1" applyFont="1" applyBorder="1" applyAlignment="1" applyProtection="1">
      <alignment horizontal="center" vertical="center"/>
      <protection hidden="1"/>
    </xf>
    <xf numFmtId="0" fontId="66" fillId="0" borderId="140" xfId="0" applyFont="1" applyBorder="1" applyAlignment="1" applyProtection="1">
      <alignment vertical="center"/>
      <protection hidden="1"/>
    </xf>
    <xf numFmtId="0" fontId="66" fillId="0" borderId="142" xfId="0" applyFont="1" applyBorder="1" applyAlignment="1" applyProtection="1">
      <alignment vertical="center"/>
      <protection hidden="1"/>
    </xf>
    <xf numFmtId="0" fontId="66" fillId="0" borderId="66" xfId="0" applyFont="1" applyBorder="1" applyAlignment="1" applyProtection="1">
      <alignment horizontal="center" vertical="center"/>
      <protection hidden="1"/>
    </xf>
    <xf numFmtId="164" fontId="66" fillId="0" borderId="66" xfId="0" applyNumberFormat="1" applyFont="1" applyBorder="1" applyAlignment="1" applyProtection="1">
      <alignment horizontal="center" vertical="center"/>
      <protection hidden="1"/>
    </xf>
    <xf numFmtId="0" fontId="66" fillId="0" borderId="66" xfId="0" applyFont="1" applyBorder="1" applyAlignment="1" applyProtection="1">
      <alignment vertical="center"/>
      <protection hidden="1"/>
    </xf>
    <xf numFmtId="0" fontId="66" fillId="0" borderId="96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60" fillId="12" borderId="0" xfId="0" applyFont="1" applyFill="1" applyAlignment="1" applyProtection="1">
      <alignment horizontal="center" vertical="center" wrapText="1"/>
      <protection hidden="1"/>
    </xf>
    <xf numFmtId="0" fontId="7" fillId="2" borderId="143" xfId="0" applyFont="1" applyFill="1" applyBorder="1" applyAlignment="1" applyProtection="1">
      <alignment horizontal="center" vertical="center" wrapText="1"/>
      <protection hidden="1"/>
    </xf>
    <xf numFmtId="0" fontId="6" fillId="0" borderId="143" xfId="0" applyFont="1" applyBorder="1" applyAlignment="1" applyProtection="1">
      <alignment vertical="center" wrapText="1"/>
      <protection hidden="1"/>
    </xf>
    <xf numFmtId="0" fontId="67" fillId="0" borderId="140" xfId="0" applyFont="1" applyBorder="1" applyAlignment="1" applyProtection="1">
      <alignment horizontal="center" vertical="center"/>
      <protection hidden="1"/>
    </xf>
    <xf numFmtId="0" fontId="67" fillId="0" borderId="140" xfId="0" applyFont="1" applyBorder="1" applyAlignment="1" applyProtection="1">
      <alignment vertical="center" wrapText="1"/>
      <protection hidden="1"/>
    </xf>
    <xf numFmtId="0" fontId="67" fillId="0" borderId="140" xfId="0" applyFont="1" applyBorder="1" applyAlignment="1" applyProtection="1">
      <alignment horizontal="center" vertical="center" wrapText="1"/>
      <protection hidden="1"/>
    </xf>
    <xf numFmtId="0" fontId="67" fillId="0" borderId="141" xfId="0" applyFont="1" applyBorder="1" applyAlignment="1" applyProtection="1">
      <alignment horizontal="center" vertical="center"/>
      <protection hidden="1"/>
    </xf>
    <xf numFmtId="164" fontId="67" fillId="0" borderId="140" xfId="0" applyNumberFormat="1" applyFont="1" applyBorder="1" applyAlignment="1" applyProtection="1">
      <alignment horizontal="center" vertical="center"/>
      <protection hidden="1"/>
    </xf>
    <xf numFmtId="0" fontId="67" fillId="0" borderId="140" xfId="0" applyFont="1" applyBorder="1" applyAlignment="1" applyProtection="1">
      <alignment vertical="center"/>
      <protection hidden="1"/>
    </xf>
    <xf numFmtId="0" fontId="67" fillId="0" borderId="142" xfId="0" applyFont="1" applyBorder="1" applyAlignment="1" applyProtection="1">
      <alignment vertical="center"/>
      <protection hidden="1"/>
    </xf>
    <xf numFmtId="0" fontId="6" fillId="0" borderId="141" xfId="0" applyFont="1" applyBorder="1" applyAlignment="1" applyProtection="1">
      <alignment horizontal="center" vertical="center"/>
      <protection hidden="1"/>
    </xf>
    <xf numFmtId="0" fontId="67" fillId="0" borderId="66" xfId="0" applyFont="1" applyBorder="1" applyAlignment="1" applyProtection="1">
      <alignment horizontal="center" vertical="center"/>
      <protection hidden="1"/>
    </xf>
    <xf numFmtId="0" fontId="67" fillId="0" borderId="66" xfId="0" applyFont="1" applyBorder="1" applyAlignment="1" applyProtection="1">
      <alignment horizontal="center" vertical="center" wrapText="1"/>
      <protection hidden="1"/>
    </xf>
    <xf numFmtId="164" fontId="67" fillId="0" borderId="66" xfId="0" applyNumberFormat="1" applyFont="1" applyBorder="1" applyAlignment="1" applyProtection="1">
      <alignment horizontal="center" vertical="center"/>
      <protection hidden="1"/>
    </xf>
    <xf numFmtId="0" fontId="67" fillId="0" borderId="66" xfId="0" applyFont="1" applyBorder="1" applyAlignment="1" applyProtection="1">
      <alignment vertical="center"/>
      <protection hidden="1"/>
    </xf>
    <xf numFmtId="0" fontId="6" fillId="0" borderId="140" xfId="0" applyFont="1" applyBorder="1" applyAlignment="1" applyProtection="1">
      <alignment vertical="center" wrapText="1"/>
      <protection hidden="1"/>
    </xf>
    <xf numFmtId="1" fontId="12" fillId="11" borderId="66" xfId="0" applyNumberFormat="1" applyFont="1" applyFill="1" applyBorder="1" applyAlignment="1" applyProtection="1">
      <alignment horizontal="center" vertical="center"/>
      <protection hidden="1"/>
    </xf>
    <xf numFmtId="0" fontId="17" fillId="0" borderId="94" xfId="0" applyFont="1" applyBorder="1" applyAlignment="1" applyProtection="1">
      <alignment horizontal="center" vertical="center"/>
      <protection hidden="1"/>
    </xf>
    <xf numFmtId="164" fontId="17" fillId="0" borderId="66" xfId="0" applyNumberFormat="1" applyFont="1" applyBorder="1" applyAlignment="1" applyProtection="1">
      <alignment horizontal="center" vertical="center"/>
      <protection hidden="1"/>
    </xf>
    <xf numFmtId="0" fontId="68" fillId="0" borderId="140" xfId="0" applyFont="1" applyBorder="1" applyAlignment="1" applyProtection="1">
      <alignment horizontal="center" vertical="center"/>
      <protection hidden="1"/>
    </xf>
    <xf numFmtId="0" fontId="68" fillId="0" borderId="140" xfId="0" applyFont="1" applyBorder="1" applyAlignment="1" applyProtection="1">
      <alignment horizontal="center" vertical="center" wrapText="1"/>
      <protection hidden="1"/>
    </xf>
    <xf numFmtId="0" fontId="68" fillId="0" borderId="141" xfId="0" applyFont="1" applyBorder="1" applyAlignment="1" applyProtection="1">
      <alignment horizontal="center" vertical="center"/>
      <protection hidden="1"/>
    </xf>
    <xf numFmtId="164" fontId="68" fillId="0" borderId="140" xfId="0" applyNumberFormat="1" applyFont="1" applyBorder="1" applyAlignment="1" applyProtection="1">
      <alignment horizontal="center" vertical="center"/>
      <protection hidden="1"/>
    </xf>
    <xf numFmtId="0" fontId="68" fillId="0" borderId="140" xfId="0" applyFont="1" applyBorder="1" applyAlignment="1" applyProtection="1">
      <alignment vertical="center"/>
      <protection hidden="1"/>
    </xf>
    <xf numFmtId="0" fontId="68" fillId="0" borderId="142" xfId="0" applyFont="1" applyBorder="1" applyAlignment="1" applyProtection="1">
      <alignment vertical="center"/>
      <protection hidden="1"/>
    </xf>
    <xf numFmtId="0" fontId="28" fillId="0" borderId="0" xfId="4" applyFont="1" applyAlignment="1">
      <alignment horizontal="center" vertical="center"/>
    </xf>
    <xf numFmtId="0" fontId="68" fillId="0" borderId="140" xfId="0" quotePrefix="1" applyFont="1" applyBorder="1" applyAlignment="1" applyProtection="1">
      <alignment horizontal="center" vertical="center"/>
      <protection hidden="1"/>
    </xf>
    <xf numFmtId="0" fontId="6" fillId="0" borderId="140" xfId="0" applyFont="1" applyBorder="1" applyAlignment="1" applyProtection="1">
      <alignment horizontal="center" vertical="center"/>
      <protection hidden="1"/>
    </xf>
    <xf numFmtId="0" fontId="69" fillId="0" borderId="66" xfId="0" applyFont="1" applyBorder="1" applyAlignment="1" applyProtection="1">
      <alignment horizontal="center" vertical="center"/>
      <protection hidden="1"/>
    </xf>
    <xf numFmtId="0" fontId="69" fillId="0" borderId="66" xfId="0" applyFont="1" applyBorder="1" applyAlignment="1" applyProtection="1">
      <alignment vertical="center" wrapText="1"/>
      <protection hidden="1"/>
    </xf>
    <xf numFmtId="0" fontId="69" fillId="0" borderId="66" xfId="0" applyFont="1" applyBorder="1" applyAlignment="1" applyProtection="1">
      <alignment horizontal="center" vertical="center" wrapText="1"/>
      <protection hidden="1"/>
    </xf>
    <xf numFmtId="0" fontId="69" fillId="0" borderId="94" xfId="0" applyFont="1" applyBorder="1" applyAlignment="1" applyProtection="1">
      <alignment horizontal="center" vertical="center"/>
      <protection hidden="1"/>
    </xf>
    <xf numFmtId="164" fontId="69" fillId="0" borderId="66" xfId="0" applyNumberFormat="1" applyFont="1" applyBorder="1" applyAlignment="1" applyProtection="1">
      <alignment horizontal="center" vertical="center"/>
      <protection hidden="1"/>
    </xf>
    <xf numFmtId="0" fontId="69" fillId="0" borderId="66" xfId="0" applyFont="1" applyBorder="1" applyAlignment="1" applyProtection="1">
      <alignment vertical="center"/>
      <protection hidden="1"/>
    </xf>
    <xf numFmtId="0" fontId="69" fillId="0" borderId="96" xfId="0" applyFont="1" applyBorder="1" applyAlignment="1" applyProtection="1">
      <alignment vertical="center"/>
      <protection hidden="1"/>
    </xf>
    <xf numFmtId="0" fontId="69" fillId="0" borderId="140" xfId="0" applyFont="1" applyBorder="1" applyAlignment="1" applyProtection="1">
      <alignment horizontal="center" vertical="center"/>
      <protection hidden="1"/>
    </xf>
    <xf numFmtId="0" fontId="69" fillId="0" borderId="140" xfId="0" applyFont="1" applyBorder="1" applyAlignment="1" applyProtection="1">
      <alignment vertical="center" wrapText="1"/>
      <protection hidden="1"/>
    </xf>
    <xf numFmtId="0" fontId="69" fillId="0" borderId="140" xfId="0" applyFont="1" applyBorder="1" applyAlignment="1" applyProtection="1">
      <alignment horizontal="center" vertical="center" wrapText="1"/>
      <protection hidden="1"/>
    </xf>
    <xf numFmtId="164" fontId="69" fillId="0" borderId="140" xfId="0" applyNumberFormat="1" applyFont="1" applyBorder="1" applyAlignment="1" applyProtection="1">
      <alignment horizontal="center" vertical="center"/>
      <protection hidden="1"/>
    </xf>
    <xf numFmtId="0" fontId="69" fillId="0" borderId="140" xfId="0" applyFont="1" applyBorder="1" applyAlignment="1" applyProtection="1">
      <alignment vertical="center"/>
      <protection hidden="1"/>
    </xf>
    <xf numFmtId="0" fontId="70" fillId="0" borderId="140" xfId="0" applyFont="1" applyBorder="1" applyAlignment="1" applyProtection="1">
      <alignment horizontal="center" vertical="center"/>
      <protection hidden="1"/>
    </xf>
    <xf numFmtId="0" fontId="70" fillId="0" borderId="140" xfId="0" applyFont="1" applyBorder="1" applyAlignment="1" applyProtection="1">
      <alignment horizontal="center" vertical="center" wrapText="1"/>
      <protection hidden="1"/>
    </xf>
    <xf numFmtId="164" fontId="70" fillId="0" borderId="140" xfId="0" applyNumberFormat="1" applyFont="1" applyBorder="1" applyAlignment="1" applyProtection="1">
      <alignment horizontal="center" vertical="center"/>
      <protection hidden="1"/>
    </xf>
    <xf numFmtId="0" fontId="70" fillId="0" borderId="140" xfId="0" applyFont="1" applyBorder="1" applyAlignment="1" applyProtection="1">
      <alignment vertical="center"/>
      <protection hidden="1"/>
    </xf>
    <xf numFmtId="0" fontId="70" fillId="0" borderId="142" xfId="0" applyFont="1" applyBorder="1" applyAlignment="1" applyProtection="1">
      <alignment vertical="center"/>
      <protection hidden="1"/>
    </xf>
    <xf numFmtId="0" fontId="7" fillId="2" borderId="16" xfId="0" applyFont="1" applyFill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alignment horizontal="center" vertical="center" wrapText="1"/>
      <protection hidden="1"/>
    </xf>
    <xf numFmtId="0" fontId="6" fillId="0" borderId="16" xfId="0" applyFont="1" applyBorder="1" applyAlignment="1">
      <alignment horizontal="center" vertical="center"/>
    </xf>
    <xf numFmtId="0" fontId="56" fillId="0" borderId="16" xfId="0" applyFont="1" applyBorder="1" applyAlignment="1" applyProtection="1">
      <alignment horizontal="center" vertical="center"/>
      <protection hidden="1"/>
    </xf>
    <xf numFmtId="0" fontId="65" fillId="0" borderId="16" xfId="0" applyFont="1" applyBorder="1" applyAlignment="1" applyProtection="1">
      <alignment horizontal="center" vertical="center"/>
      <protection hidden="1"/>
    </xf>
    <xf numFmtId="0" fontId="65" fillId="0" borderId="16" xfId="0" applyFont="1" applyBorder="1" applyAlignment="1" applyProtection="1">
      <alignment horizontal="left" vertical="center" wrapText="1"/>
      <protection hidden="1"/>
    </xf>
    <xf numFmtId="0" fontId="6" fillId="0" borderId="16" xfId="0" applyFont="1" applyBorder="1" applyAlignment="1" applyProtection="1">
      <alignment horizontal="center" vertical="center"/>
      <protection hidden="1"/>
    </xf>
    <xf numFmtId="0" fontId="51" fillId="0" borderId="16" xfId="0" applyFont="1" applyBorder="1" applyAlignment="1" applyProtection="1">
      <alignment horizontal="center" vertical="center"/>
      <protection hidden="1"/>
    </xf>
    <xf numFmtId="0" fontId="6" fillId="0" borderId="16" xfId="0" applyFont="1" applyBorder="1" applyAlignment="1" applyProtection="1">
      <alignment horizontal="left" vertical="center" wrapText="1"/>
      <protection hidden="1"/>
    </xf>
    <xf numFmtId="0" fontId="71" fillId="0" borderId="66" xfId="0" applyFont="1" applyBorder="1" applyAlignment="1" applyProtection="1">
      <alignment horizontal="center" vertical="center"/>
      <protection hidden="1"/>
    </xf>
    <xf numFmtId="0" fontId="71" fillId="0" borderId="140" xfId="0" applyFont="1" applyBorder="1" applyAlignment="1" applyProtection="1">
      <alignment horizontal="center" vertical="center"/>
      <protection hidden="1"/>
    </xf>
    <xf numFmtId="0" fontId="71" fillId="0" borderId="140" xfId="0" applyFont="1" applyBorder="1" applyAlignment="1" applyProtection="1">
      <alignment vertical="center" wrapText="1"/>
      <protection hidden="1"/>
    </xf>
    <xf numFmtId="0" fontId="71" fillId="0" borderId="140" xfId="0" applyFont="1" applyBorder="1" applyAlignment="1" applyProtection="1">
      <alignment horizontal="center" vertical="center" wrapText="1"/>
      <protection hidden="1"/>
    </xf>
    <xf numFmtId="164" fontId="71" fillId="0" borderId="140" xfId="0" applyNumberFormat="1" applyFont="1" applyBorder="1" applyAlignment="1" applyProtection="1">
      <alignment horizontal="center" vertical="center"/>
      <protection hidden="1"/>
    </xf>
    <xf numFmtId="0" fontId="71" fillId="0" borderId="140" xfId="0" applyFont="1" applyBorder="1" applyAlignment="1" applyProtection="1">
      <alignment vertical="center"/>
      <protection hidden="1"/>
    </xf>
    <xf numFmtId="0" fontId="71" fillId="0" borderId="142" xfId="0" applyFont="1" applyBorder="1" applyAlignment="1" applyProtection="1">
      <alignment vertical="center"/>
      <protection hidden="1"/>
    </xf>
    <xf numFmtId="166" fontId="43" fillId="0" borderId="116" xfId="4" applyNumberFormat="1" applyFont="1" applyBorder="1" applyAlignment="1" applyProtection="1">
      <alignment horizontal="center" vertical="center"/>
      <protection hidden="1"/>
    </xf>
    <xf numFmtId="166" fontId="43" fillId="0" borderId="54" xfId="4" applyNumberFormat="1" applyFont="1" applyBorder="1" applyAlignment="1" applyProtection="1">
      <alignment horizontal="center" vertical="center"/>
      <protection hidden="1"/>
    </xf>
    <xf numFmtId="0" fontId="72" fillId="0" borderId="66" xfId="0" applyFont="1" applyBorder="1" applyAlignment="1" applyProtection="1">
      <alignment vertical="center" wrapText="1"/>
      <protection hidden="1"/>
    </xf>
    <xf numFmtId="0" fontId="72" fillId="0" borderId="73" xfId="0" applyFont="1" applyBorder="1" applyAlignment="1" applyProtection="1">
      <alignment horizontal="center" vertical="center" wrapText="1"/>
      <protection hidden="1"/>
    </xf>
    <xf numFmtId="0" fontId="17" fillId="0" borderId="140" xfId="0" applyFont="1" applyBorder="1" applyAlignment="1" applyProtection="1">
      <alignment vertical="center" wrapText="1"/>
      <protection hidden="1"/>
    </xf>
    <xf numFmtId="0" fontId="17" fillId="0" borderId="140" xfId="0" applyFont="1" applyBorder="1" applyAlignment="1" applyProtection="1">
      <alignment horizontal="center" vertical="center" wrapText="1"/>
      <protection hidden="1"/>
    </xf>
    <xf numFmtId="0" fontId="6" fillId="0" borderId="144" xfId="0" applyFont="1" applyBorder="1" applyAlignment="1" applyProtection="1">
      <alignment vertical="center" wrapText="1"/>
      <protection hidden="1"/>
    </xf>
    <xf numFmtId="0" fontId="73" fillId="11" borderId="145" xfId="0" applyFont="1" applyFill="1" applyBorder="1" applyAlignment="1" applyProtection="1">
      <alignment horizontal="center" vertical="center"/>
      <protection hidden="1"/>
    </xf>
    <xf numFmtId="165" fontId="73" fillId="11" borderId="140" xfId="0" applyNumberFormat="1" applyFont="1" applyFill="1" applyBorder="1" applyAlignment="1" applyProtection="1">
      <alignment horizontal="center" vertical="center"/>
      <protection hidden="1"/>
    </xf>
    <xf numFmtId="164" fontId="73" fillId="11" borderId="140" xfId="0" applyNumberFormat="1" applyFont="1" applyFill="1" applyBorder="1" applyAlignment="1" applyProtection="1">
      <alignment horizontal="center" vertical="center"/>
      <protection hidden="1"/>
    </xf>
    <xf numFmtId="0" fontId="73" fillId="11" borderId="140" xfId="0" applyFont="1" applyFill="1" applyBorder="1" applyAlignment="1" applyProtection="1">
      <alignment horizontal="center" vertical="center"/>
      <protection hidden="1"/>
    </xf>
    <xf numFmtId="0" fontId="6" fillId="0" borderId="140" xfId="0" applyFont="1" applyBorder="1" applyAlignment="1" applyProtection="1">
      <alignment horizontal="center" vertical="center" wrapText="1"/>
      <protection hidden="1"/>
    </xf>
    <xf numFmtId="164" fontId="6" fillId="0" borderId="140" xfId="0" applyNumberFormat="1" applyFont="1" applyBorder="1" applyAlignment="1" applyProtection="1">
      <alignment horizontal="center" vertical="center"/>
      <protection hidden="1"/>
    </xf>
    <xf numFmtId="0" fontId="6" fillId="0" borderId="140" xfId="0" applyFont="1" applyBorder="1" applyAlignment="1" applyProtection="1">
      <alignment vertical="center"/>
      <protection hidden="1"/>
    </xf>
    <xf numFmtId="0" fontId="6" fillId="0" borderId="142" xfId="0" applyFont="1" applyBorder="1" applyAlignment="1" applyProtection="1">
      <alignment vertical="center"/>
      <protection hidden="1"/>
    </xf>
    <xf numFmtId="0" fontId="74" fillId="0" borderId="66" xfId="0" applyFont="1" applyBorder="1" applyAlignment="1" applyProtection="1">
      <alignment horizontal="center" vertical="center"/>
      <protection hidden="1"/>
    </xf>
    <xf numFmtId="0" fontId="74" fillId="0" borderId="140" xfId="0" applyFont="1" applyBorder="1" applyAlignment="1" applyProtection="1">
      <alignment horizontal="center" vertical="center"/>
      <protection hidden="1"/>
    </xf>
    <xf numFmtId="0" fontId="74" fillId="0" borderId="140" xfId="0" applyFont="1" applyBorder="1" applyAlignment="1" applyProtection="1">
      <alignment horizontal="center" vertical="center" wrapText="1"/>
      <protection hidden="1"/>
    </xf>
    <xf numFmtId="164" fontId="74" fillId="0" borderId="140" xfId="0" applyNumberFormat="1" applyFont="1" applyBorder="1" applyAlignment="1" applyProtection="1">
      <alignment horizontal="center" vertical="center"/>
      <protection hidden="1"/>
    </xf>
    <xf numFmtId="0" fontId="74" fillId="0" borderId="140" xfId="0" applyFont="1" applyBorder="1" applyAlignment="1" applyProtection="1">
      <alignment vertical="center"/>
      <protection hidden="1"/>
    </xf>
    <xf numFmtId="0" fontId="74" fillId="0" borderId="142" xfId="0" applyFont="1" applyBorder="1" applyAlignment="1" applyProtection="1">
      <alignment vertical="center"/>
      <protection hidden="1"/>
    </xf>
    <xf numFmtId="0" fontId="12" fillId="11" borderId="145" xfId="0" applyFont="1" applyFill="1" applyBorder="1" applyAlignment="1" applyProtection="1">
      <alignment horizontal="center" vertical="center"/>
      <protection hidden="1"/>
    </xf>
    <xf numFmtId="165" fontId="12" fillId="11" borderId="140" xfId="0" applyNumberFormat="1" applyFont="1" applyFill="1" applyBorder="1" applyAlignment="1" applyProtection="1">
      <alignment horizontal="center" vertical="center"/>
      <protection hidden="1"/>
    </xf>
    <xf numFmtId="164" fontId="12" fillId="11" borderId="140" xfId="0" applyNumberFormat="1" applyFont="1" applyFill="1" applyBorder="1" applyAlignment="1" applyProtection="1">
      <alignment horizontal="center" vertical="center"/>
      <protection hidden="1"/>
    </xf>
    <xf numFmtId="0" fontId="12" fillId="11" borderId="140" xfId="0" applyFont="1" applyFill="1" applyBorder="1" applyAlignment="1" applyProtection="1">
      <alignment horizontal="center" vertical="center"/>
      <protection hidden="1"/>
    </xf>
    <xf numFmtId="0" fontId="75" fillId="0" borderId="66" xfId="0" applyFont="1" applyBorder="1" applyAlignment="1" applyProtection="1">
      <alignment horizontal="center" vertical="center"/>
      <protection hidden="1"/>
    </xf>
    <xf numFmtId="0" fontId="75" fillId="0" borderId="140" xfId="0" applyFont="1" applyBorder="1" applyAlignment="1" applyProtection="1">
      <alignment horizontal="center" vertical="center"/>
      <protection hidden="1"/>
    </xf>
    <xf numFmtId="0" fontId="75" fillId="0" borderId="140" xfId="0" applyFont="1" applyBorder="1" applyAlignment="1" applyProtection="1">
      <alignment vertical="center" wrapText="1"/>
      <protection hidden="1"/>
    </xf>
    <xf numFmtId="0" fontId="75" fillId="0" borderId="140" xfId="0" applyFont="1" applyBorder="1" applyAlignment="1" applyProtection="1">
      <alignment horizontal="center" vertical="center" wrapText="1"/>
      <protection hidden="1"/>
    </xf>
    <xf numFmtId="0" fontId="75" fillId="0" borderId="141" xfId="0" applyFont="1" applyBorder="1" applyAlignment="1" applyProtection="1">
      <alignment horizontal="center" vertical="center"/>
      <protection hidden="1"/>
    </xf>
    <xf numFmtId="164" fontId="75" fillId="0" borderId="140" xfId="0" applyNumberFormat="1" applyFont="1" applyBorder="1" applyAlignment="1" applyProtection="1">
      <alignment horizontal="center" vertical="center"/>
      <protection hidden="1"/>
    </xf>
    <xf numFmtId="0" fontId="75" fillId="0" borderId="140" xfId="0" applyFont="1" applyBorder="1" applyAlignment="1" applyProtection="1">
      <alignment vertical="center"/>
      <protection hidden="1"/>
    </xf>
    <xf numFmtId="0" fontId="75" fillId="0" borderId="142" xfId="0" applyFont="1" applyBorder="1" applyAlignment="1" applyProtection="1">
      <alignment vertical="center"/>
      <protection hidden="1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65" fontId="10" fillId="0" borderId="26" xfId="0" applyNumberFormat="1" applyFont="1" applyBorder="1" applyAlignment="1">
      <alignment horizontal="center"/>
    </xf>
    <xf numFmtId="171" fontId="10" fillId="0" borderId="26" xfId="0" applyNumberFormat="1" applyFont="1" applyBorder="1" applyAlignment="1">
      <alignment horizontal="center"/>
    </xf>
    <xf numFmtId="0" fontId="10" fillId="0" borderId="26" xfId="0" applyFont="1" applyBorder="1" applyAlignment="1">
      <alignment horizontal="left" wrapText="1"/>
    </xf>
    <xf numFmtId="0" fontId="10" fillId="0" borderId="26" xfId="0" applyFont="1" applyBorder="1" applyAlignment="1">
      <alignment horizontal="center" wrapText="1"/>
    </xf>
    <xf numFmtId="0" fontId="22" fillId="0" borderId="80" xfId="0" applyFont="1" applyBorder="1" applyAlignment="1" applyProtection="1">
      <alignment horizontal="center" vertical="center" wrapText="1"/>
      <protection hidden="1"/>
    </xf>
    <xf numFmtId="0" fontId="37" fillId="8" borderId="5" xfId="0" applyFont="1" applyFill="1" applyBorder="1" applyAlignment="1" applyProtection="1">
      <alignment horizontal="center" vertical="center" wrapText="1"/>
      <protection hidden="1"/>
    </xf>
    <xf numFmtId="0" fontId="37" fillId="7" borderId="5" xfId="0" applyFont="1" applyFill="1" applyBorder="1" applyAlignment="1" applyProtection="1">
      <alignment horizontal="center" vertical="center" wrapText="1"/>
      <protection hidden="1"/>
    </xf>
    <xf numFmtId="0" fontId="38" fillId="7" borderId="88" xfId="0" applyFont="1" applyFill="1" applyBorder="1" applyAlignment="1" applyProtection="1">
      <alignment horizontal="left" vertical="center"/>
      <protection hidden="1"/>
    </xf>
    <xf numFmtId="0" fontId="38" fillId="7" borderId="82" xfId="0" applyFont="1" applyFill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 wrapText="1"/>
      <protection hidden="1"/>
    </xf>
    <xf numFmtId="0" fontId="38" fillId="8" borderId="82" xfId="0" applyFont="1" applyFill="1" applyBorder="1" applyAlignment="1" applyProtection="1">
      <alignment horizontal="left" vertical="center"/>
      <protection hidden="1"/>
    </xf>
    <xf numFmtId="0" fontId="38" fillId="8" borderId="89" xfId="0" applyFont="1" applyFill="1" applyBorder="1" applyAlignment="1" applyProtection="1">
      <alignment horizontal="left" vertical="center"/>
      <protection hidden="1"/>
    </xf>
    <xf numFmtId="0" fontId="47" fillId="0" borderId="128" xfId="4" applyFont="1" applyBorder="1" applyAlignment="1" applyProtection="1">
      <alignment horizontal="center" vertical="center" textRotation="90"/>
      <protection hidden="1"/>
    </xf>
    <xf numFmtId="0" fontId="47" fillId="0" borderId="129" xfId="4" applyFont="1" applyBorder="1" applyAlignment="1" applyProtection="1">
      <alignment horizontal="center" vertical="center" textRotation="90"/>
      <protection hidden="1"/>
    </xf>
    <xf numFmtId="0" fontId="23" fillId="0" borderId="0" xfId="4" applyFont="1" applyAlignment="1" applyProtection="1">
      <alignment horizontal="center" vertical="center" wrapText="1"/>
      <protection hidden="1"/>
    </xf>
    <xf numFmtId="0" fontId="47" fillId="0" borderId="112" xfId="4" applyFont="1" applyBorder="1" applyAlignment="1" applyProtection="1">
      <alignment horizontal="center" vertical="center" textRotation="90"/>
      <protection hidden="1"/>
    </xf>
    <xf numFmtId="0" fontId="47" fillId="0" borderId="113" xfId="4" applyFont="1" applyBorder="1" applyAlignment="1" applyProtection="1">
      <alignment horizontal="center" vertical="center" textRotation="90"/>
      <protection hidden="1"/>
    </xf>
    <xf numFmtId="0" fontId="47" fillId="0" borderId="120" xfId="4" applyFont="1" applyBorder="1" applyAlignment="1" applyProtection="1">
      <alignment horizontal="center" vertical="center" textRotation="90"/>
      <protection hidden="1"/>
    </xf>
    <xf numFmtId="0" fontId="47" fillId="0" borderId="0" xfId="4" applyFont="1" applyAlignment="1" applyProtection="1">
      <alignment horizontal="center" vertical="center" textRotation="90"/>
      <protection hidden="1"/>
    </xf>
    <xf numFmtId="0" fontId="47" fillId="0" borderId="138" xfId="4" applyFont="1" applyBorder="1" applyAlignment="1" applyProtection="1">
      <alignment horizontal="center" vertical="center" textRotation="90"/>
      <protection hidden="1"/>
    </xf>
    <xf numFmtId="0" fontId="47" fillId="0" borderId="139" xfId="4" applyFont="1" applyBorder="1" applyAlignment="1" applyProtection="1">
      <alignment horizontal="center" vertical="center" textRotation="90"/>
      <protection hidden="1"/>
    </xf>
    <xf numFmtId="0" fontId="38" fillId="11" borderId="81" xfId="0" applyFont="1" applyFill="1" applyBorder="1" applyAlignment="1" applyProtection="1">
      <alignment horizontal="center" vertical="center"/>
      <protection hidden="1"/>
    </xf>
    <xf numFmtId="0" fontId="38" fillId="11" borderId="82" xfId="0" applyFont="1" applyFill="1" applyBorder="1" applyAlignment="1" applyProtection="1">
      <alignment horizontal="center" vertical="center"/>
      <protection hidden="1"/>
    </xf>
    <xf numFmtId="0" fontId="38" fillId="11" borderId="83" xfId="0" applyFont="1" applyFill="1" applyBorder="1" applyAlignment="1" applyProtection="1">
      <alignment horizontal="center" vertical="center"/>
      <protection hidden="1"/>
    </xf>
    <xf numFmtId="0" fontId="37" fillId="11" borderId="7" xfId="0" applyFont="1" applyFill="1" applyBorder="1" applyAlignment="1" applyProtection="1">
      <alignment horizontal="center" vertical="center" wrapText="1"/>
      <protection hidden="1"/>
    </xf>
    <xf numFmtId="0" fontId="37" fillId="11" borderId="11" xfId="0" applyFont="1" applyFill="1" applyBorder="1" applyAlignment="1" applyProtection="1">
      <alignment horizontal="center" vertical="center" wrapText="1"/>
      <protection hidden="1"/>
    </xf>
    <xf numFmtId="0" fontId="37" fillId="11" borderId="10" xfId="0" applyFont="1" applyFill="1" applyBorder="1" applyAlignment="1" applyProtection="1">
      <alignment horizontal="center" vertical="center" wrapText="1"/>
      <protection hidden="1"/>
    </xf>
    <xf numFmtId="0" fontId="32" fillId="0" borderId="35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left" vertical="center" wrapText="1"/>
    </xf>
    <xf numFmtId="0" fontId="30" fillId="0" borderId="28" xfId="0" applyFont="1" applyBorder="1" applyAlignment="1">
      <alignment horizontal="left" vertical="center" wrapText="1"/>
    </xf>
    <xf numFmtId="0" fontId="30" fillId="0" borderId="30" xfId="0" applyFont="1" applyBorder="1" applyAlignment="1">
      <alignment horizontal="left" vertical="center" wrapText="1"/>
    </xf>
    <xf numFmtId="0" fontId="30" fillId="0" borderId="31" xfId="0" applyFont="1" applyBorder="1" applyAlignment="1">
      <alignment horizontal="left" vertical="center" wrapText="1"/>
    </xf>
    <xf numFmtId="0" fontId="31" fillId="0" borderId="28" xfId="0" applyFont="1" applyBorder="1" applyAlignment="1">
      <alignment horizontal="left" vertical="center" wrapText="1"/>
    </xf>
    <xf numFmtId="0" fontId="31" fillId="0" borderId="31" xfId="0" applyFont="1" applyBorder="1" applyAlignment="1">
      <alignment horizontal="left" vertical="center" wrapText="1"/>
    </xf>
    <xf numFmtId="0" fontId="31" fillId="0" borderId="29" xfId="0" applyFont="1" applyBorder="1" applyAlignment="1">
      <alignment horizontal="left" vertical="center" wrapText="1"/>
    </xf>
    <xf numFmtId="0" fontId="31" fillId="0" borderId="32" xfId="0" applyFont="1" applyBorder="1" applyAlignment="1">
      <alignment horizontal="left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5" fillId="0" borderId="66" xfId="0" applyNumberFormat="1" applyFont="1" applyBorder="1" applyAlignment="1" applyProtection="1">
      <alignment horizontal="center" vertical="center"/>
      <protection hidden="1"/>
    </xf>
    <xf numFmtId="0" fontId="75" fillId="0" borderId="66" xfId="0" applyFont="1" applyBorder="1" applyAlignment="1" applyProtection="1">
      <alignment vertical="center" wrapText="1"/>
      <protection hidden="1"/>
    </xf>
    <xf numFmtId="0" fontId="75" fillId="0" borderId="140" xfId="0" applyNumberFormat="1" applyFont="1" applyBorder="1" applyAlignment="1" applyProtection="1">
      <alignment horizontal="center" vertical="center"/>
      <protection hidden="1"/>
    </xf>
    <xf numFmtId="0" fontId="75" fillId="0" borderId="140" xfId="0" applyFont="1" applyFill="1" applyBorder="1" applyAlignment="1" applyProtection="1">
      <alignment horizontal="center" vertical="center"/>
      <protection hidden="1"/>
    </xf>
    <xf numFmtId="0" fontId="75" fillId="0" borderId="66" xfId="0" applyNumberFormat="1" applyFont="1" applyFill="1" applyBorder="1" applyAlignment="1" applyProtection="1">
      <alignment horizontal="center" vertical="center"/>
      <protection hidden="1"/>
    </xf>
    <xf numFmtId="0" fontId="76" fillId="11" borderId="78" xfId="0" applyNumberFormat="1" applyFont="1" applyFill="1" applyBorder="1" applyAlignment="1" applyProtection="1">
      <alignment horizontal="center" vertical="center"/>
      <protection hidden="1"/>
    </xf>
    <xf numFmtId="165" fontId="76" fillId="11" borderId="66" xfId="0" applyNumberFormat="1" applyFont="1" applyFill="1" applyBorder="1" applyAlignment="1" applyProtection="1">
      <alignment horizontal="center" vertical="center"/>
      <protection hidden="1"/>
    </xf>
    <xf numFmtId="164" fontId="76" fillId="11" borderId="66" xfId="0" applyNumberFormat="1" applyFont="1" applyFill="1" applyBorder="1" applyAlignment="1" applyProtection="1">
      <alignment horizontal="center" vertical="center"/>
      <protection hidden="1"/>
    </xf>
    <xf numFmtId="0" fontId="76" fillId="11" borderId="66" xfId="0" applyNumberFormat="1" applyFont="1" applyFill="1" applyBorder="1" applyAlignment="1" applyProtection="1">
      <alignment horizontal="center" vertical="center"/>
      <protection hidden="1"/>
    </xf>
    <xf numFmtId="0" fontId="75" fillId="0" borderId="140" xfId="0" applyNumberFormat="1" applyFont="1" applyFill="1" applyBorder="1" applyAlignment="1" applyProtection="1">
      <alignment horizontal="center" vertical="center"/>
      <protection hidden="1"/>
    </xf>
    <xf numFmtId="0" fontId="76" fillId="11" borderId="145" xfId="0" applyNumberFormat="1" applyFont="1" applyFill="1" applyBorder="1" applyAlignment="1" applyProtection="1">
      <alignment horizontal="center" vertical="center"/>
      <protection hidden="1"/>
    </xf>
    <xf numFmtId="165" fontId="76" fillId="11" borderId="140" xfId="0" applyNumberFormat="1" applyFont="1" applyFill="1" applyBorder="1" applyAlignment="1" applyProtection="1">
      <alignment horizontal="center" vertical="center"/>
      <protection hidden="1"/>
    </xf>
    <xf numFmtId="164" fontId="76" fillId="11" borderId="140" xfId="0" applyNumberFormat="1" applyFont="1" applyFill="1" applyBorder="1" applyAlignment="1" applyProtection="1">
      <alignment horizontal="center" vertical="center"/>
      <protection hidden="1"/>
    </xf>
    <xf numFmtId="0" fontId="76" fillId="11" borderId="140" xfId="0" applyNumberFormat="1" applyFont="1" applyFill="1" applyBorder="1" applyAlignment="1" applyProtection="1">
      <alignment horizontal="center" vertical="center"/>
      <protection hidden="1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6" xr:uid="{00000000-0005-0000-0000-000005000000}"/>
    <cellStyle name="Normal 7" xfId="7" xr:uid="{00000000-0005-0000-0000-000006000000}"/>
    <cellStyle name="Percent 2" xfId="5" xr:uid="{00000000-0005-0000-0000-000007000000}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164" formatCode="dd\ mmm\ yy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164" formatCode="dd\ mmm\ 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164" formatCode="dd\ mmm\ yy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164" formatCode="dd\ mmm\ 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165" formatCode="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165" formatCode="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ourier Ne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 tint="-0.2499465926084170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theme="0" tint="-0.14993743705557422"/>
        </left>
        <right style="thin">
          <color theme="0" tint="-0.24994659260841701"/>
        </right>
        <top style="hair">
          <color theme="0" tint="-0.14993743705557422"/>
        </top>
        <bottom style="hair">
          <color theme="0" tint="-0.1499374370555742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theme="0" tint="-0.14993743705557422"/>
        </left>
        <right style="hair">
          <color theme="0" tint="-0.14993743705557422"/>
        </right>
        <top style="hair">
          <color theme="0" tint="-0.14993743705557422"/>
        </top>
        <bottom style="hair">
          <color theme="0" tint="-0.1499374370555742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theme="0" tint="-0.14993743705557422"/>
        </left>
        <right style="hair">
          <color theme="0" tint="-0.14993743705557422"/>
        </right>
        <top style="hair">
          <color theme="0" tint="-0.14993743705557422"/>
        </top>
        <bottom style="hair">
          <color theme="0" tint="-0.1499374370555742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center" textRotation="0" wrapText="0" indent="0" justifyLastLine="0" shrinkToFit="0" readingOrder="0"/>
      <protection locked="1" hidden="1"/>
    </dxf>
    <dxf>
      <border>
        <bottom style="hair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hair">
          <color theme="0" tint="-0.149967955565050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/>
        <top style="hair">
          <color theme="0" tint="-0.14996795556505021"/>
        </top>
        <bottom style="hair">
          <color theme="0" tint="-0.14996795556505021"/>
        </bottom>
        <vertical/>
        <horizontal style="hair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1" tint="0.499984740745262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1" tint="0.499984740745262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theme="0" tint="-0.2499465926084170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theme="0" tint="-0.14993743705557422"/>
        </left>
        <right style="hair">
          <color theme="0" tint="-0.14993743705557422"/>
        </right>
        <top style="hair">
          <color theme="0" tint="-0.14993743705557422"/>
        </top>
        <bottom style="hair">
          <color theme="0" tint="-0.1499374370555742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theme="0" tint="-0.14993743705557422"/>
        </left>
        <right style="hair">
          <color theme="0" tint="-0.14993743705557422"/>
        </right>
        <top style="hair">
          <color theme="0" tint="-0.14993743705557422"/>
        </top>
        <bottom style="hair">
          <color theme="0" tint="-0.1499374370555742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1"/>
    </dxf>
    <dxf>
      <border>
        <bottom style="hair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1" hidden="1"/>
    </dxf>
    <dxf>
      <font>
        <color theme="0"/>
      </font>
      <fill>
        <patternFill>
          <bgColor theme="5"/>
        </patternFill>
      </fill>
    </dxf>
    <dxf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 style="thin">
          <color theme="5" tint="0.79998168889431442"/>
        </vertical>
        <horizontal style="hair">
          <color theme="5" tint="0.59996337778862885"/>
        </horizontal>
      </border>
    </dxf>
  </dxfs>
  <tableStyles count="2" defaultTableStyle="TableStyleMedium2" defaultPivotStyle="PivotStyleMedium9">
    <tableStyle name="MySqlDefault" pivot="0" table="0" count="0" xr9:uid="{00000000-0011-0000-FFFF-FFFF00000000}"/>
    <tableStyle name="T_DELETED" pivot="0" count="2" xr9:uid="{00000000-0011-0000-FFFF-FFFF01000000}">
      <tableStyleElement type="wholeTable" dxfId="174"/>
      <tableStyleElement type="headerRow" dxfId="173"/>
    </tableStyle>
  </tableStyles>
  <colors>
    <mruColors>
      <color rgb="FF993300"/>
      <color rgb="FFFFFFCC"/>
      <color rgb="FFFF0505"/>
      <color rgb="FFFF7C80"/>
      <color rgb="FFFF5050"/>
      <color rgb="FFFFFF99"/>
      <color rgb="FF800000"/>
      <color rgb="FF009242"/>
      <color rgb="FFFF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0</xdr:row>
      <xdr:rowOff>114351</xdr:rowOff>
    </xdr:from>
    <xdr:to>
      <xdr:col>14</xdr:col>
      <xdr:colOff>1250511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58D3C3-769B-4128-B80A-4CAD14633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4351"/>
          <a:ext cx="1964886" cy="4285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DocLog" displayName="T_DocLog" ref="C9:AU140" totalsRowShown="0" headerRowDxfId="172" dataDxfId="170" headerRowBorderDxfId="171" tableBorderDxfId="169" totalsRowBorderDxfId="168">
  <autoFilter ref="C9:AU140" xr:uid="{00000000-000C-0000-FFFF-FFFF00000000}"/>
  <tableColumns count="45">
    <tableColumn id="61" xr3:uid="{00000000-0010-0000-0000-00003D000000}" name="R_TYPE" dataDxfId="167" totalsRowDxfId="166">
      <calculatedColumnFormula>T_DocLog[[#This Row],[DOCTYPE]]</calculatedColumnFormula>
    </tableColumn>
    <tableColumn id="62" xr3:uid="{00000000-0010-0000-0000-00003E000000}" name="R_DOC_S" dataDxfId="165" totalsRowDxfId="164"/>
    <tableColumn id="4" xr3:uid="{00000000-0010-0000-0000-000004000000}" name="SPEC_DESC" dataDxfId="163" totalsRowDxfId="162"/>
    <tableColumn id="9" xr3:uid="{00000000-0010-0000-0000-000009000000}" name="DOCTYPE" dataDxfId="161" totalsRowDxfId="160"/>
    <tableColumn id="3" xr3:uid="{00000000-0010-0000-0000-000003000000}" name="Column2" dataDxfId="159" totalsRowDxfId="158"/>
    <tableColumn id="10" xr3:uid="{00000000-0010-0000-0000-00000A000000}" name="DISC" dataDxfId="157" totalsRowDxfId="156"/>
    <tableColumn id="11" xr3:uid="{00000000-0010-0000-0000-00000B000000}" name="DNAME" dataDxfId="155" totalsRowDxfId="154"/>
    <tableColumn id="1" xr3:uid="{00000000-0010-0000-0000-000001000000}" name="Date" dataDxfId="153" totalsRowDxfId="152"/>
    <tableColumn id="15" xr3:uid="{00000000-0010-0000-0000-00000F000000}" name="ST0" dataDxfId="151" totalsRowDxfId="150"/>
    <tableColumn id="16" xr3:uid="{00000000-0010-0000-0000-000010000000}" name="STD0" dataDxfId="149" totalsRowDxfId="148"/>
    <tableColumn id="17" xr3:uid="{00000000-0010-0000-0000-000011000000}" name="JVT0" dataDxfId="147" totalsRowDxfId="146"/>
    <tableColumn id="18" xr3:uid="{00000000-0010-0000-0000-000012000000}" name="JVD0" dataDxfId="145" totalsRowDxfId="144"/>
    <tableColumn id="19" xr3:uid="{00000000-0010-0000-0000-000013000000}" name="STATUS0" dataDxfId="143" totalsRowDxfId="142"/>
    <tableColumn id="20" xr3:uid="{00000000-0010-0000-0000-000014000000}" name="REVIEW0" dataDxfId="141" totalsRowDxfId="140"/>
    <tableColumn id="22" xr3:uid="{00000000-0010-0000-0000-000016000000}" name="ST1" dataDxfId="139" totalsRowDxfId="138"/>
    <tableColumn id="23" xr3:uid="{00000000-0010-0000-0000-000017000000}" name="STD1" dataDxfId="137" totalsRowDxfId="136"/>
    <tableColumn id="24" xr3:uid="{00000000-0010-0000-0000-000018000000}" name="JVT1" dataDxfId="135" totalsRowDxfId="134"/>
    <tableColumn id="25" xr3:uid="{00000000-0010-0000-0000-000019000000}" name="JVD1" dataDxfId="133" totalsRowDxfId="132"/>
    <tableColumn id="26" xr3:uid="{00000000-0010-0000-0000-00001A000000}" name="STATUS1" dataDxfId="131" totalsRowDxfId="130"/>
    <tableColumn id="27" xr3:uid="{00000000-0010-0000-0000-00001B000000}" name="REVIEW1" dataDxfId="129" totalsRowDxfId="128"/>
    <tableColumn id="28" xr3:uid="{00000000-0010-0000-0000-00001C000000}" name="ST2" dataDxfId="127" totalsRowDxfId="126"/>
    <tableColumn id="29" xr3:uid="{00000000-0010-0000-0000-00001D000000}" name="STD2" dataDxfId="125" totalsRowDxfId="124"/>
    <tableColumn id="30" xr3:uid="{00000000-0010-0000-0000-00001E000000}" name="JVT2" dataDxfId="123" totalsRowDxfId="122"/>
    <tableColumn id="31" xr3:uid="{00000000-0010-0000-0000-00001F000000}" name="JVD2" dataDxfId="121" totalsRowDxfId="120"/>
    <tableColumn id="32" xr3:uid="{00000000-0010-0000-0000-000020000000}" name="STATUS2" dataDxfId="119" totalsRowDxfId="118"/>
    <tableColumn id="33" xr3:uid="{00000000-0010-0000-0000-000021000000}" name="REVIEW2" dataDxfId="117" totalsRowDxfId="116"/>
    <tableColumn id="34" xr3:uid="{00000000-0010-0000-0000-000022000000}" name="ST3" dataDxfId="115" totalsRowDxfId="114"/>
    <tableColumn id="35" xr3:uid="{00000000-0010-0000-0000-000023000000}" name="STD3" dataDxfId="113" totalsRowDxfId="112"/>
    <tableColumn id="36" xr3:uid="{00000000-0010-0000-0000-000024000000}" name="JVT3" dataDxfId="111" totalsRowDxfId="110"/>
    <tableColumn id="37" xr3:uid="{00000000-0010-0000-0000-000025000000}" name="JVD3" dataDxfId="109" totalsRowDxfId="108"/>
    <tableColumn id="38" xr3:uid="{00000000-0010-0000-0000-000026000000}" name="STATUS3" dataDxfId="107" totalsRowDxfId="106"/>
    <tableColumn id="39" xr3:uid="{00000000-0010-0000-0000-000027000000}" name="REVIEW3" dataDxfId="105" totalsRowDxfId="104"/>
    <tableColumn id="40" xr3:uid="{00000000-0010-0000-0000-000028000000}" name="ST4" dataDxfId="103" totalsRowDxfId="102"/>
    <tableColumn id="41" xr3:uid="{00000000-0010-0000-0000-000029000000}" name="STD4" dataDxfId="101" totalsRowDxfId="100"/>
    <tableColumn id="42" xr3:uid="{00000000-0010-0000-0000-00002A000000}" name="JVT4" dataDxfId="99" totalsRowDxfId="98"/>
    <tableColumn id="43" xr3:uid="{00000000-0010-0000-0000-00002B000000}" name="JVD4" dataDxfId="97" totalsRowDxfId="96"/>
    <tableColumn id="44" xr3:uid="{00000000-0010-0000-0000-00002C000000}" name="STATUS4" dataDxfId="95" totalsRowDxfId="94"/>
    <tableColumn id="45" xr3:uid="{00000000-0010-0000-0000-00002D000000}" name="REVIEW5" dataDxfId="93" totalsRowDxfId="92"/>
    <tableColumn id="21" xr3:uid="{00000000-0010-0000-0000-000015000000}" name="ST5" dataDxfId="91" totalsRowDxfId="90"/>
    <tableColumn id="52" xr3:uid="{00000000-0010-0000-0000-000034000000}" name="STD5" dataDxfId="89" totalsRowDxfId="88"/>
    <tableColumn id="56" xr3:uid="{00000000-0010-0000-0000-000038000000}" name="JVT5" dataDxfId="87" totalsRowDxfId="86"/>
    <tableColumn id="57" xr3:uid="{00000000-0010-0000-0000-000039000000}" name="JVD5" dataDxfId="85" totalsRowDxfId="84"/>
    <tableColumn id="58" xr3:uid="{00000000-0010-0000-0000-00003A000000}" name="STATUS5" dataDxfId="83" totalsRowDxfId="82"/>
    <tableColumn id="59" xr3:uid="{00000000-0010-0000-0000-00003B000000}" name="REVIEW52" dataDxfId="81" totalsRowDxfId="80"/>
    <tableColumn id="54" xr3:uid="{00000000-0010-0000-0000-000036000000}" name="REMARKS" dataDxfId="79" totalsRow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940744-4B7B-4D0A-A100-69C7CB96AAC1}" name="T_DocLog4" displayName="T_DocLog4" ref="C9:T140" totalsRowShown="0" headerRowDxfId="77" dataDxfId="75" headerRowBorderDxfId="76" tableBorderDxfId="74" totalsRowBorderDxfId="73">
  <autoFilter ref="C9:T140" xr:uid="{9F940744-4B7B-4D0A-A100-69C7CB96AAC1}"/>
  <tableColumns count="18">
    <tableColumn id="61" xr3:uid="{C7F9DD08-E6D2-4A43-B3E0-94B5745C8221}" name="R_TYPE" dataDxfId="72" totalsRowDxfId="71">
      <calculatedColumnFormula>T_DocLog4[[#This Row],[DOCTYPE]]</calculatedColumnFormula>
    </tableColumn>
    <tableColumn id="62" xr3:uid="{644EE3E6-5BD3-4CE0-98EA-09FE3C82A02D}" name="R_DOC_S" dataDxfId="70" totalsRowDxfId="69">
      <calculatedColumnFormula>T_DocLog[[#This Row],[R_DOC_S]]</calculatedColumnFormula>
    </tableColumn>
    <tableColumn id="64" xr3:uid="{2F026A87-42BE-4BB1-BE50-A92442402160}" name="R_APP_S" dataDxfId="68" totalsRowDxfId="67">
      <calculatedColumnFormula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calculatedColumnFormula>
    </tableColumn>
    <tableColumn id="4" xr3:uid="{26E7C400-9AB5-4112-8CA0-892F07CFCFAB}" name="SPEC_DESC" dataDxfId="66" totalsRowDxfId="65">
      <calculatedColumnFormula>T_DocLog[[#This Row],[SPEC_DESC]]</calculatedColumnFormula>
    </tableColumn>
    <tableColumn id="9" xr3:uid="{6DB28700-6D9C-4A78-BC6C-004ED16AF837}" name="DOCTYPE" dataDxfId="64" totalsRowDxfId="63">
      <calculatedColumnFormula>T_DocLog[[#This Row],[DOCTYPE]]</calculatedColumnFormula>
    </tableColumn>
    <tableColumn id="3" xr3:uid="{9A40393E-5EEC-4E47-A97A-5FF125EF1DD9}" name="Column2" dataDxfId="62" totalsRowDxfId="61">
      <calculatedColumnFormula>T_DocLog[[#This Row],[Column2]]</calculatedColumnFormula>
    </tableColumn>
    <tableColumn id="10" xr3:uid="{8F0FEAEC-C3A5-418C-A38C-ACBB36BC5FCC}" name="DISC" dataDxfId="60" totalsRowDxfId="59">
      <calculatedColumnFormula>T_DocLog[[#This Row],[DISC]]</calculatedColumnFormula>
    </tableColumn>
    <tableColumn id="11" xr3:uid="{86A1AADD-150E-4DAC-A413-F2F00B82D7C0}" name="DNAME" dataDxfId="58" totalsRowDxfId="57">
      <calculatedColumnFormula>T_DocLog[[#This Row],[DNAME]]</calculatedColumnFormula>
    </tableColumn>
    <tableColumn id="1" xr3:uid="{60DA5994-1F2C-4AA8-84C4-53AC644894FB}" name="Column1" dataDxfId="56" totalsRowDxfId="55"/>
    <tableColumn id="46" xr3:uid="{F4CEFE7A-FD2E-4940-960F-79FBC42D7995}" name="SD_C" dataDxfId="54" totalsRowDxfId="53">
      <calculatedColumnFormula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calculatedColumnFormula>
    </tableColumn>
    <tableColumn id="53" xr3:uid="{8B98FA27-E082-4C76-A286-591DDFA6408F}" name="REV_C" dataDxfId="52" totalsRowDxfId="51">
      <calculatedColumnFormula>IF(T_DocLog[[#This Row],[ST5]]&lt;&gt;"",5,IF(T_DocLog[[#This Row],[ST4]]&lt;&gt;"",4,IF(T_DocLog[[#This Row],[ST3]]&lt;&gt;"",3,IF(T_DocLog[[#This Row],[ST2]]&lt;&gt;"",2,IF(T_DocLog[[#This Row],[ST1]]&lt;&gt;"",1,IF(T_DocLog[[#This Row],[ST0]]&lt;&gt;"",0,""))))))</calculatedColumnFormula>
    </tableColumn>
    <tableColumn id="47" xr3:uid="{C1C6E508-6D36-4C95-A1C1-7CFE348C4D96}" name="Sub_Date" dataDxfId="50" totalsRowDxfId="49">
      <calculatedColumnFormula>IF(SUM(T_DocLog[[#This Row],[STD0]],T_DocLog[[#This Row],[STD1]],T_DocLog[[#This Row],[STD2]],T_DocLog[[#This Row],[STD3]],T_DocLog[[#This Row],[STD4]],T_DocLog[[#This Row],[STD5]])&gt;0,MAX('CURRENT STATUS'!V10,T_DocLog[[#This Row],[STD1]],T_DocLog[[#This Row],[STD2]],T_DocLog[[#This Row],[STD3]],T_DocLog[[#This Row],[STD4]],T_DocLog[[#This Row],[STD5]]),"---")</calculatedColumnFormula>
    </tableColumn>
    <tableColumn id="55" xr3:uid="{D0553B22-E19D-40BB-9CA4-DB789CB29D4E}" name="Current_Status" dataDxfId="48" totalsRowDxfId="47">
      <calculatedColumnFormula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calculatedColumnFormula>
    </tableColumn>
    <tableColumn id="48" xr3:uid="{1C1CC536-0ED4-4EA6-949E-8974AD497083}" name="JV_LRR" dataDxfId="46" totalsRowDxfId="45">
      <calculatedColumnFormula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calculatedColumnFormula>
    </tableColumn>
    <tableColumn id="49" xr3:uid="{D0803734-E227-4511-8E0B-AB559592E86C}" name="Reply_Date" dataDxfId="44" totalsRowDxfId="43">
      <calculatedColumnFormula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calculatedColumnFormula>
    </tableColumn>
    <tableColumn id="50" xr3:uid="{175847CD-B3EC-4D29-A0D9-1CF277701DD8}" name="Status_Approval" dataDxfId="42" totalsRowDxfId="41">
      <calculatedColumnFormula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calculatedColumnFormula>
    </tableColumn>
    <tableColumn id="60" xr3:uid="{67D60910-187C-4CEC-8236-34A7E97A81B9}" name="REVIEW_C" dataDxfId="40" totalsRowDxfId="39">
      <calculatedColumnFormula>T_DocLog4[[#This Row],[Reply_Date]]-T_DocLog4[[#This Row],[Sub_Date]]</calculatedColumnFormula>
    </tableColumn>
    <tableColumn id="51" xr3:uid="{79FAD4A5-7926-4BD9-A723-F0B9710DFB7B}" name="REVIEW_C2" dataDxfId="38">
      <calculatedColumnFormula>IF(T_DocLog4[[#This Row],[REV_C]]&lt;&gt;"",IF(MIN(T_DocLog4[[#This Row],[Reply_Date]],TODAY())-T_DocLog4[[#This Row],[Sub_Date]]-V10&gt;0,MIN(T_DocLog4[[#This Row],[Reply_Date]],TODAY())-T_DocLog4[[#This Row],[Sub_Date]]-V10,"---"),"")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C1:AU140"/>
  <sheetViews>
    <sheetView showGridLines="0" tabSelected="1" zoomScaleNormal="100" zoomScaleSheetLayoutView="100" workbookViewId="0">
      <pane xSplit="8" ySplit="9" topLeftCell="I97" activePane="bottomRight" state="frozen"/>
      <selection pane="topRight" activeCell="I1" sqref="I1"/>
      <selection pane="bottomLeft" activeCell="A10" sqref="A10"/>
      <selection pane="bottomRight" activeCell="I139" sqref="I139"/>
    </sheetView>
  </sheetViews>
  <sheetFormatPr defaultColWidth="9.140625" defaultRowHeight="11.25" x14ac:dyDescent="0.25"/>
  <cols>
    <col min="1" max="1" width="2.28515625" style="1" customWidth="1"/>
    <col min="2" max="2" width="1.85546875" style="1" customWidth="1"/>
    <col min="3" max="3" width="16.5703125" style="1" bestFit="1" customWidth="1"/>
    <col min="4" max="4" width="10.42578125" style="1" customWidth="1"/>
    <col min="5" max="5" width="14.5703125" style="2" bestFit="1" customWidth="1"/>
    <col min="6" max="6" width="15.140625" style="2" customWidth="1"/>
    <col min="7" max="7" width="16.140625" style="2" customWidth="1"/>
    <col min="8" max="8" width="26.5703125" style="1" customWidth="1"/>
    <col min="9" max="9" width="74.28515625" style="3" customWidth="1"/>
    <col min="10" max="10" width="18.42578125" style="101" bestFit="1" customWidth="1"/>
    <col min="11" max="11" width="22.5703125" style="2" customWidth="1"/>
    <col min="12" max="12" width="9.28515625" style="1" customWidth="1"/>
    <col min="13" max="13" width="19.28515625" style="2" bestFit="1" customWidth="1"/>
    <col min="14" max="14" width="8.85546875" style="1" customWidth="1"/>
    <col min="15" max="15" width="11.140625" style="1" customWidth="1"/>
    <col min="16" max="16" width="11.42578125" style="1" bestFit="1" customWidth="1"/>
    <col min="17" max="17" width="22.5703125" style="2" customWidth="1"/>
    <col min="18" max="18" width="10.85546875" style="2" customWidth="1"/>
    <col min="19" max="19" width="19.28515625" style="1" bestFit="1" customWidth="1"/>
    <col min="20" max="20" width="9.140625" style="2" customWidth="1"/>
    <col min="21" max="21" width="8.85546875" style="2" customWidth="1"/>
    <col min="22" max="22" width="9.140625" style="2" customWidth="1"/>
    <col min="23" max="23" width="22.5703125" style="2" customWidth="1"/>
    <col min="24" max="24" width="10.85546875" style="2" customWidth="1"/>
    <col min="25" max="25" width="18.28515625" style="1" bestFit="1" customWidth="1"/>
    <col min="26" max="26" width="9.140625" style="2" customWidth="1"/>
    <col min="27" max="27" width="8.85546875" style="2" customWidth="1"/>
    <col min="28" max="28" width="9.140625" style="2" customWidth="1"/>
    <col min="29" max="29" width="22.5703125" style="2" customWidth="1"/>
    <col min="30" max="30" width="10.85546875" style="2" customWidth="1"/>
    <col min="31" max="31" width="18.42578125" style="1" bestFit="1" customWidth="1"/>
    <col min="32" max="32" width="9.140625" style="2" customWidth="1"/>
    <col min="33" max="33" width="8.85546875" style="2" customWidth="1"/>
    <col min="34" max="34" width="9.140625" style="2" customWidth="1"/>
    <col min="35" max="35" width="22.5703125" style="2" customWidth="1"/>
    <col min="36" max="36" width="10.85546875" style="2" customWidth="1"/>
    <col min="37" max="37" width="19.42578125" style="1" customWidth="1"/>
    <col min="38" max="38" width="9.140625" style="2" customWidth="1"/>
    <col min="39" max="39" width="8.85546875" style="2" customWidth="1"/>
    <col min="40" max="40" width="9.140625" style="2" customWidth="1"/>
    <col min="41" max="41" width="20.42578125" style="2" bestFit="1" customWidth="1"/>
    <col min="42" max="42" width="9.140625" style="2" customWidth="1"/>
    <col min="43" max="43" width="15.7109375" style="2" customWidth="1"/>
    <col min="44" max="45" width="9.140625" style="2" customWidth="1"/>
    <col min="46" max="46" width="10" style="2" customWidth="1"/>
    <col min="47" max="47" width="66.42578125" style="1" customWidth="1"/>
    <col min="48" max="16384" width="9.140625" style="1"/>
  </cols>
  <sheetData>
    <row r="1" spans="3:47" s="35" customFormat="1" ht="12" thickBot="1" x14ac:dyDescent="0.3">
      <c r="E1" s="35">
        <v>4</v>
      </c>
      <c r="F1" s="36">
        <v>9</v>
      </c>
      <c r="G1" s="36"/>
      <c r="H1" s="35">
        <v>10</v>
      </c>
      <c r="I1" s="35">
        <v>11</v>
      </c>
      <c r="J1" s="36"/>
      <c r="K1" s="36">
        <v>24</v>
      </c>
      <c r="L1" s="35">
        <v>25</v>
      </c>
      <c r="M1" s="36">
        <v>26</v>
      </c>
      <c r="N1" s="35">
        <v>27</v>
      </c>
      <c r="O1" s="35">
        <v>28</v>
      </c>
      <c r="P1" s="35">
        <v>29</v>
      </c>
      <c r="Q1" s="36">
        <v>30</v>
      </c>
      <c r="R1" s="35">
        <v>31</v>
      </c>
      <c r="S1" s="35">
        <v>32</v>
      </c>
      <c r="T1" s="35">
        <v>33</v>
      </c>
      <c r="U1" s="35">
        <v>34</v>
      </c>
      <c r="V1" s="35">
        <v>35</v>
      </c>
      <c r="W1" s="36">
        <v>36</v>
      </c>
      <c r="X1" s="35">
        <v>37</v>
      </c>
      <c r="Y1" s="35">
        <v>38</v>
      </c>
      <c r="Z1" s="35">
        <v>39</v>
      </c>
      <c r="AA1" s="35">
        <v>40</v>
      </c>
      <c r="AB1" s="35">
        <v>41</v>
      </c>
      <c r="AC1" s="36">
        <v>42</v>
      </c>
      <c r="AD1" s="35">
        <v>43</v>
      </c>
      <c r="AE1" s="35">
        <v>44</v>
      </c>
      <c r="AF1" s="35">
        <v>45</v>
      </c>
      <c r="AG1" s="35">
        <v>46</v>
      </c>
      <c r="AH1" s="35">
        <v>47</v>
      </c>
      <c r="AI1" s="36">
        <v>48</v>
      </c>
      <c r="AJ1" s="35">
        <v>49</v>
      </c>
      <c r="AK1" s="35">
        <v>50</v>
      </c>
      <c r="AL1" s="35">
        <v>51</v>
      </c>
      <c r="AM1" s="35">
        <v>52</v>
      </c>
      <c r="AN1" s="35">
        <v>53</v>
      </c>
      <c r="AO1" s="35">
        <v>54</v>
      </c>
      <c r="AP1" s="36"/>
      <c r="AQ1" s="36"/>
      <c r="AR1" s="36"/>
      <c r="AS1" s="36"/>
      <c r="AT1" s="36"/>
    </row>
    <row r="2" spans="3:47" ht="15.75" thickTop="1" x14ac:dyDescent="0.25">
      <c r="E2" s="84" t="s">
        <v>53</v>
      </c>
      <c r="F2" s="84" t="s">
        <v>454</v>
      </c>
      <c r="G2" s="85"/>
      <c r="H2" s="85"/>
      <c r="I2" s="86"/>
      <c r="J2" s="427">
        <f>COUNTIF(T_DocLog[R_DOC_S],"---")</f>
        <v>131</v>
      </c>
      <c r="O2" s="4"/>
      <c r="U2" s="4"/>
      <c r="AA2" s="4"/>
      <c r="AG2" s="4"/>
      <c r="AM2" s="4"/>
    </row>
    <row r="3" spans="3:47" ht="12" customHeight="1" x14ac:dyDescent="0.25">
      <c r="C3" s="1" t="s">
        <v>90</v>
      </c>
      <c r="D3" s="11">
        <f ca="1">TODAY()</f>
        <v>45881</v>
      </c>
      <c r="E3" s="83" t="s">
        <v>54</v>
      </c>
      <c r="F3" s="83"/>
      <c r="G3" s="87" t="s">
        <v>413</v>
      </c>
      <c r="H3" s="87"/>
      <c r="I3" s="83" t="s">
        <v>398</v>
      </c>
      <c r="J3" s="427"/>
    </row>
    <row r="4" spans="3:47" ht="12.75" customHeight="1" thickBot="1" x14ac:dyDescent="0.3">
      <c r="E4" s="83" t="s">
        <v>443</v>
      </c>
      <c r="F4" s="88" t="s">
        <v>55</v>
      </c>
      <c r="G4" s="87" t="s">
        <v>397</v>
      </c>
      <c r="H4" s="87"/>
      <c r="I4" s="83" t="s">
        <v>455</v>
      </c>
      <c r="J4" s="427"/>
    </row>
    <row r="5" spans="3:47" ht="13.5" customHeight="1" thickTop="1" thickBot="1" x14ac:dyDescent="0.3">
      <c r="D5" s="106"/>
      <c r="E5" s="89"/>
      <c r="F5" s="90"/>
      <c r="G5" s="90"/>
      <c r="H5" s="91"/>
      <c r="I5" s="92"/>
      <c r="J5" s="427"/>
      <c r="K5" s="191"/>
      <c r="L5" s="185"/>
      <c r="M5" s="186"/>
      <c r="N5" s="185"/>
      <c r="O5" s="185"/>
      <c r="P5" s="185"/>
      <c r="Q5" s="186"/>
      <c r="R5" s="186"/>
      <c r="S5" s="185"/>
      <c r="T5" s="186"/>
      <c r="U5" s="186"/>
      <c r="V5" s="186"/>
      <c r="W5" s="186"/>
      <c r="X5" s="186"/>
      <c r="Y5" s="185"/>
      <c r="Z5" s="186"/>
      <c r="AA5" s="186"/>
      <c r="AB5" s="186"/>
      <c r="AC5" s="186"/>
      <c r="AD5" s="186"/>
      <c r="AE5" s="185"/>
      <c r="AF5" s="186"/>
      <c r="AG5" s="186"/>
      <c r="AH5" s="186"/>
      <c r="AI5" s="186"/>
      <c r="AJ5" s="186"/>
      <c r="AK5" s="185"/>
      <c r="AL5" s="186"/>
      <c r="AM5" s="186"/>
      <c r="AN5" s="186"/>
      <c r="AO5" s="186"/>
      <c r="AP5" s="186"/>
      <c r="AQ5" s="186"/>
      <c r="AR5" s="186"/>
      <c r="AS5" s="186"/>
      <c r="AT5" s="187"/>
      <c r="AU5" s="432" t="s">
        <v>65</v>
      </c>
    </row>
    <row r="6" spans="3:47" ht="21" customHeight="1" thickTop="1" thickBot="1" x14ac:dyDescent="0.3">
      <c r="D6" s="104"/>
      <c r="E6" s="81"/>
      <c r="F6" s="5"/>
      <c r="G6" s="5"/>
      <c r="H6" s="82"/>
      <c r="I6" s="6"/>
      <c r="J6" s="100"/>
      <c r="K6" s="430" t="s">
        <v>13</v>
      </c>
      <c r="L6" s="431"/>
      <c r="M6" s="431"/>
      <c r="N6" s="431"/>
      <c r="O6" s="431"/>
      <c r="P6" s="431"/>
      <c r="Q6" s="433" t="s">
        <v>24</v>
      </c>
      <c r="R6" s="433"/>
      <c r="S6" s="433"/>
      <c r="T6" s="433"/>
      <c r="U6" s="433"/>
      <c r="V6" s="433"/>
      <c r="W6" s="431" t="s">
        <v>30</v>
      </c>
      <c r="X6" s="431"/>
      <c r="Y6" s="431"/>
      <c r="Z6" s="431"/>
      <c r="AA6" s="431"/>
      <c r="AB6" s="431"/>
      <c r="AC6" s="433" t="s">
        <v>36</v>
      </c>
      <c r="AD6" s="433"/>
      <c r="AE6" s="433"/>
      <c r="AF6" s="433"/>
      <c r="AG6" s="433"/>
      <c r="AH6" s="433"/>
      <c r="AI6" s="431" t="s">
        <v>52</v>
      </c>
      <c r="AJ6" s="431"/>
      <c r="AK6" s="431"/>
      <c r="AL6" s="431"/>
      <c r="AM6" s="431"/>
      <c r="AN6" s="431"/>
      <c r="AO6" s="433" t="s">
        <v>72</v>
      </c>
      <c r="AP6" s="433"/>
      <c r="AQ6" s="433"/>
      <c r="AR6" s="433"/>
      <c r="AS6" s="433"/>
      <c r="AT6" s="434"/>
      <c r="AU6" s="432"/>
    </row>
    <row r="7" spans="3:47" s="7" customFormat="1" ht="15" customHeight="1" thickTop="1" x14ac:dyDescent="0.2">
      <c r="D7" s="209"/>
      <c r="E7" s="212"/>
      <c r="F7" s="107" t="s">
        <v>4</v>
      </c>
      <c r="G7" s="107" t="s">
        <v>418</v>
      </c>
      <c r="H7" s="108"/>
      <c r="I7" s="109" t="s">
        <v>4</v>
      </c>
      <c r="J7" s="110" t="s">
        <v>402</v>
      </c>
      <c r="K7" s="192" t="s">
        <v>444</v>
      </c>
      <c r="L7" s="76" t="s">
        <v>403</v>
      </c>
      <c r="M7" s="429" t="s">
        <v>400</v>
      </c>
      <c r="N7" s="429"/>
      <c r="O7" s="76" t="s">
        <v>9</v>
      </c>
      <c r="P7" s="79" t="s">
        <v>11</v>
      </c>
      <c r="Q7" s="78" t="s">
        <v>444</v>
      </c>
      <c r="R7" s="74" t="s">
        <v>403</v>
      </c>
      <c r="S7" s="428" t="s">
        <v>400</v>
      </c>
      <c r="T7" s="428"/>
      <c r="U7" s="74" t="s">
        <v>9</v>
      </c>
      <c r="V7" s="80" t="s">
        <v>11</v>
      </c>
      <c r="W7" s="75" t="s">
        <v>444</v>
      </c>
      <c r="X7" s="76" t="s">
        <v>405</v>
      </c>
      <c r="Y7" s="429" t="s">
        <v>400</v>
      </c>
      <c r="Z7" s="429"/>
      <c r="AA7" s="76" t="s">
        <v>9</v>
      </c>
      <c r="AB7" s="79" t="s">
        <v>404</v>
      </c>
      <c r="AC7" s="78" t="s">
        <v>444</v>
      </c>
      <c r="AD7" s="74" t="s">
        <v>405</v>
      </c>
      <c r="AE7" s="428" t="s">
        <v>400</v>
      </c>
      <c r="AF7" s="428"/>
      <c r="AG7" s="74" t="s">
        <v>9</v>
      </c>
      <c r="AH7" s="80" t="s">
        <v>404</v>
      </c>
      <c r="AI7" s="75" t="s">
        <v>444</v>
      </c>
      <c r="AJ7" s="76" t="s">
        <v>403</v>
      </c>
      <c r="AK7" s="429" t="s">
        <v>400</v>
      </c>
      <c r="AL7" s="429"/>
      <c r="AM7" s="76" t="s">
        <v>9</v>
      </c>
      <c r="AN7" s="77" t="s">
        <v>404</v>
      </c>
      <c r="AO7" s="78" t="s">
        <v>444</v>
      </c>
      <c r="AP7" s="74" t="s">
        <v>403</v>
      </c>
      <c r="AQ7" s="428" t="s">
        <v>400</v>
      </c>
      <c r="AR7" s="428"/>
      <c r="AS7" s="74" t="s">
        <v>9</v>
      </c>
      <c r="AT7" s="193" t="s">
        <v>404</v>
      </c>
      <c r="AU7" s="432"/>
    </row>
    <row r="8" spans="3:47" s="2" customFormat="1" x14ac:dyDescent="0.25">
      <c r="E8" s="213" t="s">
        <v>6</v>
      </c>
      <c r="F8" s="123" t="s">
        <v>5</v>
      </c>
      <c r="G8" s="123" t="s">
        <v>5</v>
      </c>
      <c r="H8" s="123" t="s">
        <v>138</v>
      </c>
      <c r="I8" s="109" t="s">
        <v>63</v>
      </c>
      <c r="J8" s="109" t="s">
        <v>7</v>
      </c>
      <c r="K8" s="194" t="s">
        <v>8</v>
      </c>
      <c r="L8" s="128" t="s">
        <v>7</v>
      </c>
      <c r="M8" s="128" t="s">
        <v>2</v>
      </c>
      <c r="N8" s="128" t="s">
        <v>7</v>
      </c>
      <c r="O8" s="128" t="s">
        <v>10</v>
      </c>
      <c r="P8" s="129" t="s">
        <v>12</v>
      </c>
      <c r="Q8" s="130" t="s">
        <v>8</v>
      </c>
      <c r="R8" s="131" t="s">
        <v>7</v>
      </c>
      <c r="S8" s="131" t="s">
        <v>2</v>
      </c>
      <c r="T8" s="131" t="s">
        <v>7</v>
      </c>
      <c r="U8" s="131" t="s">
        <v>10</v>
      </c>
      <c r="V8" s="132" t="s">
        <v>12</v>
      </c>
      <c r="W8" s="127" t="s">
        <v>8</v>
      </c>
      <c r="X8" s="128" t="s">
        <v>7</v>
      </c>
      <c r="Y8" s="128" t="s">
        <v>2</v>
      </c>
      <c r="Z8" s="128" t="s">
        <v>7</v>
      </c>
      <c r="AA8" s="128" t="s">
        <v>10</v>
      </c>
      <c r="AB8" s="129" t="s">
        <v>12</v>
      </c>
      <c r="AC8" s="130" t="s">
        <v>8</v>
      </c>
      <c r="AD8" s="131" t="s">
        <v>7</v>
      </c>
      <c r="AE8" s="131" t="s">
        <v>2</v>
      </c>
      <c r="AF8" s="131" t="s">
        <v>7</v>
      </c>
      <c r="AG8" s="131" t="s">
        <v>10</v>
      </c>
      <c r="AH8" s="132" t="s">
        <v>12</v>
      </c>
      <c r="AI8" s="127" t="s">
        <v>8</v>
      </c>
      <c r="AJ8" s="128" t="s">
        <v>7</v>
      </c>
      <c r="AK8" s="128" t="s">
        <v>2</v>
      </c>
      <c r="AL8" s="128" t="s">
        <v>7</v>
      </c>
      <c r="AM8" s="128" t="s">
        <v>10</v>
      </c>
      <c r="AN8" s="133" t="s">
        <v>12</v>
      </c>
      <c r="AO8" s="130" t="s">
        <v>8</v>
      </c>
      <c r="AP8" s="131" t="s">
        <v>7</v>
      </c>
      <c r="AQ8" s="131" t="s">
        <v>2</v>
      </c>
      <c r="AR8" s="131" t="s">
        <v>7</v>
      </c>
      <c r="AS8" s="131" t="s">
        <v>10</v>
      </c>
      <c r="AT8" s="195" t="s">
        <v>12</v>
      </c>
      <c r="AU8" s="432"/>
    </row>
    <row r="9" spans="3:47" s="2" customFormat="1" x14ac:dyDescent="0.25">
      <c r="C9" s="134" t="s">
        <v>87</v>
      </c>
      <c r="D9" s="210" t="s">
        <v>88</v>
      </c>
      <c r="E9" s="214" t="s">
        <v>3</v>
      </c>
      <c r="F9" s="135" t="s">
        <v>14</v>
      </c>
      <c r="G9" s="135" t="s">
        <v>416</v>
      </c>
      <c r="H9" s="135" t="s">
        <v>133</v>
      </c>
      <c r="I9" s="136" t="s">
        <v>134</v>
      </c>
      <c r="J9" s="170" t="s">
        <v>605</v>
      </c>
      <c r="K9" s="196" t="s">
        <v>42</v>
      </c>
      <c r="L9" s="135" t="s">
        <v>43</v>
      </c>
      <c r="M9" s="135" t="s">
        <v>44</v>
      </c>
      <c r="N9" s="135" t="s">
        <v>45</v>
      </c>
      <c r="O9" s="135" t="s">
        <v>46</v>
      </c>
      <c r="P9" s="135" t="s">
        <v>47</v>
      </c>
      <c r="Q9" s="135" t="s">
        <v>15</v>
      </c>
      <c r="R9" s="135" t="s">
        <v>16</v>
      </c>
      <c r="S9" s="135" t="s">
        <v>17</v>
      </c>
      <c r="T9" s="135" t="s">
        <v>18</v>
      </c>
      <c r="U9" s="135" t="s">
        <v>19</v>
      </c>
      <c r="V9" s="135" t="s">
        <v>20</v>
      </c>
      <c r="W9" s="135" t="s">
        <v>25</v>
      </c>
      <c r="X9" s="135" t="s">
        <v>26</v>
      </c>
      <c r="Y9" s="135" t="s">
        <v>27</v>
      </c>
      <c r="Z9" s="135" t="s">
        <v>28</v>
      </c>
      <c r="AA9" s="135" t="s">
        <v>29</v>
      </c>
      <c r="AB9" s="135" t="s">
        <v>21</v>
      </c>
      <c r="AC9" s="135" t="s">
        <v>31</v>
      </c>
      <c r="AD9" s="135" t="s">
        <v>32</v>
      </c>
      <c r="AE9" s="135" t="s">
        <v>33</v>
      </c>
      <c r="AF9" s="135" t="s">
        <v>34</v>
      </c>
      <c r="AG9" s="135" t="s">
        <v>35</v>
      </c>
      <c r="AH9" s="135" t="s">
        <v>22</v>
      </c>
      <c r="AI9" s="135" t="s">
        <v>37</v>
      </c>
      <c r="AJ9" s="135" t="s">
        <v>38</v>
      </c>
      <c r="AK9" s="135" t="s">
        <v>39</v>
      </c>
      <c r="AL9" s="135" t="s">
        <v>40</v>
      </c>
      <c r="AM9" s="135" t="s">
        <v>41</v>
      </c>
      <c r="AN9" s="135" t="s">
        <v>23</v>
      </c>
      <c r="AO9" s="135" t="s">
        <v>73</v>
      </c>
      <c r="AP9" s="135" t="s">
        <v>74</v>
      </c>
      <c r="AQ9" s="135" t="s">
        <v>75</v>
      </c>
      <c r="AR9" s="135" t="s">
        <v>78</v>
      </c>
      <c r="AS9" s="135" t="s">
        <v>76</v>
      </c>
      <c r="AT9" s="197" t="s">
        <v>77</v>
      </c>
      <c r="AU9" s="114" t="s">
        <v>64</v>
      </c>
    </row>
    <row r="10" spans="3:47" ht="22.5" x14ac:dyDescent="0.25">
      <c r="C10" s="137" t="str">
        <f>T_DocLog[[#This Row],[DOCTYPE]]</f>
        <v>PQ</v>
      </c>
      <c r="D10" s="211" t="s">
        <v>81</v>
      </c>
      <c r="E10" s="215" t="s">
        <v>448</v>
      </c>
      <c r="F10" s="137" t="s">
        <v>447</v>
      </c>
      <c r="G10" s="137" t="s">
        <v>417</v>
      </c>
      <c r="H10" s="138" t="s">
        <v>449</v>
      </c>
      <c r="I10" s="139" t="s">
        <v>450</v>
      </c>
      <c r="J10" s="171" t="s">
        <v>606</v>
      </c>
      <c r="K10" s="198" t="s">
        <v>452</v>
      </c>
      <c r="L10" s="143">
        <v>45684</v>
      </c>
      <c r="M10" s="137" t="s">
        <v>452</v>
      </c>
      <c r="N10" s="143">
        <v>45689</v>
      </c>
      <c r="O10" s="137">
        <v>3</v>
      </c>
      <c r="P10" s="137"/>
      <c r="Q10" s="137" t="s">
        <v>453</v>
      </c>
      <c r="R10" s="143">
        <v>45689</v>
      </c>
      <c r="S10" s="137" t="s">
        <v>453</v>
      </c>
      <c r="T10" s="143">
        <v>45698</v>
      </c>
      <c r="U10" s="137">
        <v>2</v>
      </c>
      <c r="V10" s="137"/>
      <c r="W10" s="137" t="s">
        <v>575</v>
      </c>
      <c r="X10" s="143">
        <v>45721</v>
      </c>
      <c r="Y10" s="137" t="s">
        <v>575</v>
      </c>
      <c r="Z10" s="143">
        <v>45733</v>
      </c>
      <c r="AA10" s="137">
        <v>2</v>
      </c>
      <c r="AB10" s="137"/>
      <c r="AC10" s="137"/>
      <c r="AD10" s="143"/>
      <c r="AE10" s="144"/>
      <c r="AF10" s="143"/>
      <c r="AG10" s="137"/>
      <c r="AH10" s="137"/>
      <c r="AI10" s="137"/>
      <c r="AJ10" s="143"/>
      <c r="AK10" s="144"/>
      <c r="AL10" s="143"/>
      <c r="AM10" s="137"/>
      <c r="AN10" s="137"/>
      <c r="AO10" s="144"/>
      <c r="AP10" s="143"/>
      <c r="AQ10" s="144"/>
      <c r="AR10" s="143"/>
      <c r="AS10" s="137"/>
      <c r="AT10" s="199"/>
      <c r="AU10" s="115"/>
    </row>
    <row r="11" spans="3:47" x14ac:dyDescent="0.25">
      <c r="C11" s="220" t="str">
        <f>T_DocLog[[#This Row],[DOCTYPE]]</f>
        <v>HSE Plan</v>
      </c>
      <c r="D11" s="211" t="s">
        <v>81</v>
      </c>
      <c r="E11" s="220" t="s">
        <v>461</v>
      </c>
      <c r="F11" s="220" t="s">
        <v>512</v>
      </c>
      <c r="G11" s="137" t="s">
        <v>417</v>
      </c>
      <c r="H11" s="137" t="s">
        <v>556</v>
      </c>
      <c r="I11" s="139" t="s">
        <v>514</v>
      </c>
      <c r="J11" s="222"/>
      <c r="K11" s="198" t="s">
        <v>557</v>
      </c>
      <c r="L11" s="224">
        <v>45715</v>
      </c>
      <c r="M11" s="220"/>
      <c r="N11" s="224"/>
      <c r="O11" s="220" t="s">
        <v>531</v>
      </c>
      <c r="P11" s="220"/>
      <c r="Q11" s="220"/>
      <c r="R11" s="224"/>
      <c r="S11" s="225"/>
      <c r="T11" s="224"/>
      <c r="U11" s="220"/>
      <c r="V11" s="220"/>
      <c r="W11" s="220"/>
      <c r="X11" s="224"/>
      <c r="Y11" s="225"/>
      <c r="Z11" s="224"/>
      <c r="AA11" s="220"/>
      <c r="AB11" s="220"/>
      <c r="AC11" s="220"/>
      <c r="AD11" s="224"/>
      <c r="AE11" s="225"/>
      <c r="AF11" s="224"/>
      <c r="AG11" s="220"/>
      <c r="AH11" s="220"/>
      <c r="AI11" s="220"/>
      <c r="AJ11" s="224"/>
      <c r="AK11" s="225"/>
      <c r="AL11" s="224"/>
      <c r="AM11" s="220"/>
      <c r="AN11" s="220"/>
      <c r="AO11" s="225"/>
      <c r="AP11" s="224"/>
      <c r="AQ11" s="225"/>
      <c r="AR11" s="224"/>
      <c r="AS11" s="220"/>
      <c r="AT11" s="220"/>
      <c r="AU11" s="226"/>
    </row>
    <row r="12" spans="3:47" x14ac:dyDescent="0.25">
      <c r="C12" s="220" t="str">
        <f>T_DocLog[[#This Row],[DOCTYPE]]</f>
        <v>PQMP</v>
      </c>
      <c r="D12" s="211" t="s">
        <v>81</v>
      </c>
      <c r="E12" s="220" t="s">
        <v>461</v>
      </c>
      <c r="F12" s="137" t="s">
        <v>526</v>
      </c>
      <c r="G12" s="137" t="s">
        <v>417</v>
      </c>
      <c r="H12" s="137" t="s">
        <v>554</v>
      </c>
      <c r="I12" s="139" t="s">
        <v>515</v>
      </c>
      <c r="J12" s="222"/>
      <c r="K12" s="198" t="s">
        <v>555</v>
      </c>
      <c r="L12" s="224">
        <v>45715</v>
      </c>
      <c r="M12" s="220"/>
      <c r="N12" s="224"/>
      <c r="O12" s="220" t="s">
        <v>531</v>
      </c>
      <c r="P12" s="220"/>
      <c r="Q12" s="220"/>
      <c r="R12" s="224"/>
      <c r="S12" s="225"/>
      <c r="T12" s="224"/>
      <c r="U12" s="220"/>
      <c r="V12" s="220"/>
      <c r="W12" s="220"/>
      <c r="X12" s="224"/>
      <c r="Y12" s="225"/>
      <c r="Z12" s="224"/>
      <c r="AA12" s="220"/>
      <c r="AB12" s="220"/>
      <c r="AC12" s="220"/>
      <c r="AD12" s="224"/>
      <c r="AE12" s="225"/>
      <c r="AF12" s="224"/>
      <c r="AG12" s="220"/>
      <c r="AH12" s="220"/>
      <c r="AI12" s="220"/>
      <c r="AJ12" s="224"/>
      <c r="AK12" s="225"/>
      <c r="AL12" s="224"/>
      <c r="AM12" s="220"/>
      <c r="AN12" s="220"/>
      <c r="AO12" s="225"/>
      <c r="AP12" s="224"/>
      <c r="AQ12" s="225"/>
      <c r="AR12" s="224"/>
      <c r="AS12" s="220"/>
      <c r="AT12" s="220"/>
      <c r="AU12" s="226"/>
    </row>
    <row r="13" spans="3:47" x14ac:dyDescent="0.25">
      <c r="C13" s="220" t="str">
        <f>T_DocLog[[#This Row],[DOCTYPE]]</f>
        <v>Baseline</v>
      </c>
      <c r="D13" s="211" t="s">
        <v>81</v>
      </c>
      <c r="E13" s="220" t="s">
        <v>461</v>
      </c>
      <c r="F13" s="220" t="s">
        <v>513</v>
      </c>
      <c r="G13" s="137" t="s">
        <v>417</v>
      </c>
      <c r="H13" s="220"/>
      <c r="I13" s="221" t="s">
        <v>516</v>
      </c>
      <c r="J13" s="222"/>
      <c r="K13" s="223"/>
      <c r="L13" s="224"/>
      <c r="M13" s="220"/>
      <c r="N13" s="224"/>
      <c r="O13" s="220"/>
      <c r="P13" s="220"/>
      <c r="Q13" s="220"/>
      <c r="R13" s="224"/>
      <c r="S13" s="225"/>
      <c r="T13" s="224"/>
      <c r="U13" s="220"/>
      <c r="V13" s="220"/>
      <c r="W13" s="220"/>
      <c r="X13" s="224"/>
      <c r="Y13" s="225"/>
      <c r="Z13" s="224"/>
      <c r="AA13" s="220"/>
      <c r="AB13" s="220"/>
      <c r="AC13" s="220"/>
      <c r="AD13" s="224"/>
      <c r="AE13" s="225"/>
      <c r="AF13" s="224"/>
      <c r="AG13" s="220"/>
      <c r="AH13" s="220"/>
      <c r="AI13" s="220"/>
      <c r="AJ13" s="224"/>
      <c r="AK13" s="225"/>
      <c r="AL13" s="224"/>
      <c r="AM13" s="220"/>
      <c r="AN13" s="220"/>
      <c r="AO13" s="225"/>
      <c r="AP13" s="224"/>
      <c r="AQ13" s="225"/>
      <c r="AR13" s="224"/>
      <c r="AS13" s="220"/>
      <c r="AT13" s="220"/>
      <c r="AU13" s="226"/>
    </row>
    <row r="14" spans="3:47" x14ac:dyDescent="0.25">
      <c r="C14" s="220" t="str">
        <f>T_DocLog[[#This Row],[DOCTYPE]]</f>
        <v>ERP</v>
      </c>
      <c r="D14" s="211" t="s">
        <v>81</v>
      </c>
      <c r="E14" s="220" t="s">
        <v>461</v>
      </c>
      <c r="F14" s="220" t="s">
        <v>519</v>
      </c>
      <c r="G14" s="137" t="s">
        <v>417</v>
      </c>
      <c r="H14" s="137" t="s">
        <v>567</v>
      </c>
      <c r="I14" s="139" t="s">
        <v>517</v>
      </c>
      <c r="J14" s="222"/>
      <c r="K14" s="198" t="s">
        <v>568</v>
      </c>
      <c r="L14" s="224">
        <v>45719</v>
      </c>
      <c r="M14" s="220"/>
      <c r="N14" s="224"/>
      <c r="O14" s="137" t="s">
        <v>531</v>
      </c>
      <c r="P14" s="220"/>
      <c r="Q14" s="220"/>
      <c r="R14" s="224"/>
      <c r="S14" s="225"/>
      <c r="T14" s="224"/>
      <c r="U14" s="220"/>
      <c r="V14" s="220"/>
      <c r="W14" s="220"/>
      <c r="X14" s="224"/>
      <c r="Y14" s="225"/>
      <c r="Z14" s="224"/>
      <c r="AA14" s="220"/>
      <c r="AB14" s="220"/>
      <c r="AC14" s="220"/>
      <c r="AD14" s="224"/>
      <c r="AE14" s="225"/>
      <c r="AF14" s="224"/>
      <c r="AG14" s="220"/>
      <c r="AH14" s="220"/>
      <c r="AI14" s="220"/>
      <c r="AJ14" s="224"/>
      <c r="AK14" s="225"/>
      <c r="AL14" s="224"/>
      <c r="AM14" s="220"/>
      <c r="AN14" s="220"/>
      <c r="AO14" s="225"/>
      <c r="AP14" s="224"/>
      <c r="AQ14" s="225"/>
      <c r="AR14" s="224"/>
      <c r="AS14" s="220"/>
      <c r="AT14" s="220"/>
      <c r="AU14" s="226"/>
    </row>
    <row r="15" spans="3:47" x14ac:dyDescent="0.25">
      <c r="C15" s="220" t="str">
        <f>T_DocLog[[#This Row],[DOCTYPE]]</f>
        <v>SLP</v>
      </c>
      <c r="D15" s="211" t="s">
        <v>81</v>
      </c>
      <c r="E15" s="220" t="s">
        <v>461</v>
      </c>
      <c r="F15" s="137" t="s">
        <v>520</v>
      </c>
      <c r="G15" s="137" t="s">
        <v>417</v>
      </c>
      <c r="H15" s="137" t="s">
        <v>579</v>
      </c>
      <c r="I15" s="139" t="s">
        <v>518</v>
      </c>
      <c r="J15" s="222"/>
      <c r="K15" s="198" t="s">
        <v>578</v>
      </c>
      <c r="L15" s="224">
        <v>45728</v>
      </c>
      <c r="M15" s="220"/>
      <c r="N15" s="224"/>
      <c r="O15" s="137" t="s">
        <v>531</v>
      </c>
      <c r="P15" s="220"/>
      <c r="Q15" s="220"/>
      <c r="R15" s="224"/>
      <c r="S15" s="225"/>
      <c r="T15" s="224"/>
      <c r="U15" s="220"/>
      <c r="V15" s="220"/>
      <c r="W15" s="220"/>
      <c r="X15" s="224"/>
      <c r="Y15" s="225"/>
      <c r="Z15" s="224"/>
      <c r="AA15" s="220"/>
      <c r="AB15" s="220"/>
      <c r="AC15" s="220"/>
      <c r="AD15" s="224"/>
      <c r="AE15" s="225"/>
      <c r="AF15" s="224"/>
      <c r="AG15" s="220"/>
      <c r="AH15" s="220"/>
      <c r="AI15" s="220"/>
      <c r="AJ15" s="224"/>
      <c r="AK15" s="225"/>
      <c r="AL15" s="224"/>
      <c r="AM15" s="220"/>
      <c r="AN15" s="220"/>
      <c r="AO15" s="225"/>
      <c r="AP15" s="224"/>
      <c r="AQ15" s="225"/>
      <c r="AR15" s="224"/>
      <c r="AS15" s="220"/>
      <c r="AT15" s="220"/>
      <c r="AU15" s="226"/>
    </row>
    <row r="16" spans="3:47" x14ac:dyDescent="0.25">
      <c r="C16" s="220" t="str">
        <f>T_DocLog[[#This Row],[DOCTYPE]]</f>
        <v>MS</v>
      </c>
      <c r="D16" s="157" t="s">
        <v>81</v>
      </c>
      <c r="E16" s="215" t="s">
        <v>430</v>
      </c>
      <c r="F16" s="137" t="s">
        <v>159</v>
      </c>
      <c r="G16" s="137" t="s">
        <v>417</v>
      </c>
      <c r="H16" s="137" t="s">
        <v>533</v>
      </c>
      <c r="I16" s="139" t="s">
        <v>532</v>
      </c>
      <c r="J16" s="222"/>
      <c r="K16" s="198" t="s">
        <v>534</v>
      </c>
      <c r="L16" s="224">
        <v>45708</v>
      </c>
      <c r="M16" s="198" t="s">
        <v>534</v>
      </c>
      <c r="N16" s="224">
        <v>45722</v>
      </c>
      <c r="O16" s="220">
        <v>2</v>
      </c>
      <c r="P16" s="220"/>
      <c r="Q16" s="220"/>
      <c r="R16" s="224"/>
      <c r="S16" s="225"/>
      <c r="T16" s="224"/>
      <c r="U16" s="220"/>
      <c r="V16" s="220"/>
      <c r="W16" s="220"/>
      <c r="X16" s="224"/>
      <c r="Y16" s="225"/>
      <c r="Z16" s="224"/>
      <c r="AA16" s="220"/>
      <c r="AB16" s="220"/>
      <c r="AC16" s="220"/>
      <c r="AD16" s="224"/>
      <c r="AE16" s="225"/>
      <c r="AF16" s="224"/>
      <c r="AG16" s="220"/>
      <c r="AH16" s="220"/>
      <c r="AI16" s="220"/>
      <c r="AJ16" s="224"/>
      <c r="AK16" s="225"/>
      <c r="AL16" s="224"/>
      <c r="AM16" s="220"/>
      <c r="AN16" s="220"/>
      <c r="AO16" s="225"/>
      <c r="AP16" s="224"/>
      <c r="AQ16" s="225"/>
      <c r="AR16" s="224"/>
      <c r="AS16" s="220"/>
      <c r="AT16" s="220"/>
      <c r="AU16" s="226"/>
    </row>
    <row r="17" spans="3:47" x14ac:dyDescent="0.25">
      <c r="C17" s="137" t="str">
        <f>T_DocLog[[#This Row],[DOCTYPE]]</f>
        <v>MS</v>
      </c>
      <c r="D17" s="211" t="s">
        <v>81</v>
      </c>
      <c r="E17" s="215" t="s">
        <v>448</v>
      </c>
      <c r="F17" s="137" t="s">
        <v>159</v>
      </c>
      <c r="G17" s="137" t="s">
        <v>417</v>
      </c>
      <c r="H17" s="137" t="s">
        <v>576</v>
      </c>
      <c r="I17" s="139" t="s">
        <v>456</v>
      </c>
      <c r="J17" s="171"/>
      <c r="K17" s="198" t="s">
        <v>577</v>
      </c>
      <c r="L17" s="146">
        <v>45727</v>
      </c>
      <c r="M17" s="137" t="s">
        <v>744</v>
      </c>
      <c r="N17" s="146">
        <v>45817</v>
      </c>
      <c r="O17" s="137">
        <v>3</v>
      </c>
      <c r="P17" s="145"/>
      <c r="Q17" s="137" t="s">
        <v>753</v>
      </c>
      <c r="R17" s="146">
        <v>45826</v>
      </c>
      <c r="S17" s="137" t="s">
        <v>753</v>
      </c>
      <c r="T17" s="149">
        <v>45855</v>
      </c>
      <c r="U17" s="145">
        <v>3</v>
      </c>
      <c r="V17" s="145"/>
      <c r="W17" s="145"/>
      <c r="X17" s="146"/>
      <c r="Y17" s="147"/>
      <c r="Z17" s="146"/>
      <c r="AA17" s="145"/>
      <c r="AB17" s="145"/>
      <c r="AC17" s="145"/>
      <c r="AD17" s="146"/>
      <c r="AE17" s="147"/>
      <c r="AF17" s="146"/>
      <c r="AG17" s="145"/>
      <c r="AH17" s="145"/>
      <c r="AI17" s="145"/>
      <c r="AJ17" s="146"/>
      <c r="AK17" s="147"/>
      <c r="AL17" s="146"/>
      <c r="AM17" s="145"/>
      <c r="AN17" s="145"/>
      <c r="AO17" s="147"/>
      <c r="AP17" s="146"/>
      <c r="AQ17" s="147"/>
      <c r="AR17" s="146"/>
      <c r="AS17" s="145"/>
      <c r="AT17" s="200"/>
      <c r="AU17" s="116"/>
    </row>
    <row r="18" spans="3:47" x14ac:dyDescent="0.25">
      <c r="C18" s="137" t="str">
        <f>T_DocLog[[#This Row],[DOCTYPE]]</f>
        <v>MS</v>
      </c>
      <c r="D18" s="211" t="s">
        <v>81</v>
      </c>
      <c r="E18" s="218" t="s">
        <v>560</v>
      </c>
      <c r="F18" s="137" t="s">
        <v>159</v>
      </c>
      <c r="G18" s="137" t="s">
        <v>417</v>
      </c>
      <c r="H18" s="137" t="s">
        <v>573</v>
      </c>
      <c r="I18" s="139" t="s">
        <v>572</v>
      </c>
      <c r="J18" s="171"/>
      <c r="K18" s="318" t="s">
        <v>574</v>
      </c>
      <c r="L18" s="319">
        <v>45719</v>
      </c>
      <c r="M18" s="318" t="s">
        <v>574</v>
      </c>
      <c r="N18" s="143">
        <v>45733</v>
      </c>
      <c r="O18" s="137">
        <v>3</v>
      </c>
      <c r="P18" s="137"/>
      <c r="Q18" s="337" t="s">
        <v>754</v>
      </c>
      <c r="R18" s="146">
        <v>45826</v>
      </c>
      <c r="S18" s="337" t="s">
        <v>754</v>
      </c>
      <c r="T18" s="149">
        <v>45841</v>
      </c>
      <c r="U18" s="148">
        <v>2</v>
      </c>
      <c r="V18" s="137"/>
      <c r="W18" s="137"/>
      <c r="X18" s="143"/>
      <c r="Y18" s="144"/>
      <c r="Z18" s="143"/>
      <c r="AA18" s="137"/>
      <c r="AB18" s="137"/>
      <c r="AC18" s="137"/>
      <c r="AD18" s="143"/>
      <c r="AE18" s="144"/>
      <c r="AF18" s="143"/>
      <c r="AG18" s="137"/>
      <c r="AH18" s="137"/>
      <c r="AI18" s="137"/>
      <c r="AJ18" s="143"/>
      <c r="AK18" s="144"/>
      <c r="AL18" s="143"/>
      <c r="AM18" s="137"/>
      <c r="AN18" s="137"/>
      <c r="AO18" s="144"/>
      <c r="AP18" s="143"/>
      <c r="AQ18" s="144"/>
      <c r="AR18" s="143"/>
      <c r="AS18" s="137"/>
      <c r="AT18" s="199"/>
      <c r="AU18" s="115"/>
    </row>
    <row r="19" spans="3:47" ht="11.25" customHeight="1" x14ac:dyDescent="0.25">
      <c r="C19" s="137" t="str">
        <f>T_DocLog[[#This Row],[DOCTYPE]]</f>
        <v>MS</v>
      </c>
      <c r="D19" s="211" t="s">
        <v>81</v>
      </c>
      <c r="E19" s="218" t="s">
        <v>406</v>
      </c>
      <c r="F19" s="158" t="s">
        <v>159</v>
      </c>
      <c r="G19" s="137" t="s">
        <v>417</v>
      </c>
      <c r="H19" s="137" t="s">
        <v>586</v>
      </c>
      <c r="I19" s="139" t="s">
        <v>678</v>
      </c>
      <c r="J19" s="171"/>
      <c r="K19" s="337" t="s">
        <v>585</v>
      </c>
      <c r="L19" s="152">
        <v>45750</v>
      </c>
      <c r="M19" s="337" t="s">
        <v>585</v>
      </c>
      <c r="N19" s="152">
        <v>45785</v>
      </c>
      <c r="O19" s="137">
        <v>3</v>
      </c>
      <c r="P19" s="151"/>
      <c r="Q19" s="137" t="s">
        <v>720</v>
      </c>
      <c r="R19" s="152">
        <v>45805</v>
      </c>
      <c r="S19" s="137" t="s">
        <v>720</v>
      </c>
      <c r="T19" s="149">
        <v>45827</v>
      </c>
      <c r="U19" s="151">
        <v>3</v>
      </c>
      <c r="V19" s="151"/>
      <c r="W19" s="151"/>
      <c r="X19" s="152"/>
      <c r="Y19" s="153"/>
      <c r="Z19" s="152"/>
      <c r="AA19" s="151"/>
      <c r="AB19" s="151"/>
      <c r="AC19" s="151"/>
      <c r="AD19" s="152"/>
      <c r="AE19" s="153"/>
      <c r="AF19" s="152"/>
      <c r="AG19" s="151"/>
      <c r="AH19" s="151"/>
      <c r="AI19" s="151"/>
      <c r="AJ19" s="152"/>
      <c r="AK19" s="153"/>
      <c r="AL19" s="152"/>
      <c r="AM19" s="151"/>
      <c r="AN19" s="151"/>
      <c r="AO19" s="153"/>
      <c r="AP19" s="152"/>
      <c r="AQ19" s="153"/>
      <c r="AR19" s="152"/>
      <c r="AS19" s="151"/>
      <c r="AT19" s="202"/>
      <c r="AU19" s="118"/>
    </row>
    <row r="20" spans="3:47" ht="11.25" customHeight="1" x14ac:dyDescent="0.25">
      <c r="C20" s="137" t="str">
        <f>T_DocLog[[#This Row],[DOCTYPE]]</f>
        <v>MS</v>
      </c>
      <c r="D20" s="211" t="s">
        <v>81</v>
      </c>
      <c r="E20" s="218" t="s">
        <v>406</v>
      </c>
      <c r="F20" s="137" t="s">
        <v>159</v>
      </c>
      <c r="G20" s="137" t="s">
        <v>417</v>
      </c>
      <c r="H20" s="138" t="s">
        <v>588</v>
      </c>
      <c r="I20" s="139" t="s">
        <v>679</v>
      </c>
      <c r="J20" s="172"/>
      <c r="K20" s="318" t="s">
        <v>587</v>
      </c>
      <c r="L20" s="152">
        <v>45750</v>
      </c>
      <c r="M20" s="337" t="s">
        <v>587</v>
      </c>
      <c r="N20" s="143">
        <v>45785</v>
      </c>
      <c r="O20" s="137">
        <v>3</v>
      </c>
      <c r="P20" s="148"/>
      <c r="Q20" s="337" t="s">
        <v>721</v>
      </c>
      <c r="R20" s="152">
        <v>45805</v>
      </c>
      <c r="S20" s="337" t="s">
        <v>721</v>
      </c>
      <c r="T20" s="149">
        <v>45826</v>
      </c>
      <c r="U20" s="148">
        <v>2</v>
      </c>
      <c r="V20" s="148"/>
      <c r="W20" s="148"/>
      <c r="X20" s="149"/>
      <c r="Y20" s="150"/>
      <c r="Z20" s="149"/>
      <c r="AA20" s="148"/>
      <c r="AB20" s="148"/>
      <c r="AC20" s="148"/>
      <c r="AD20" s="149"/>
      <c r="AE20" s="150"/>
      <c r="AF20" s="149"/>
      <c r="AG20" s="148"/>
      <c r="AH20" s="148"/>
      <c r="AI20" s="148"/>
      <c r="AJ20" s="149"/>
      <c r="AK20" s="150"/>
      <c r="AL20" s="149"/>
      <c r="AM20" s="148"/>
      <c r="AN20" s="148"/>
      <c r="AO20" s="150"/>
      <c r="AP20" s="149"/>
      <c r="AQ20" s="150"/>
      <c r="AR20" s="149"/>
      <c r="AS20" s="148"/>
      <c r="AT20" s="201"/>
      <c r="AU20" s="117"/>
    </row>
    <row r="21" spans="3:47" ht="11.25" customHeight="1" x14ac:dyDescent="0.25">
      <c r="C21" s="137" t="str">
        <f>T_DocLog[[#This Row],[DOCTYPE]]</f>
        <v>MS</v>
      </c>
      <c r="D21" s="211" t="s">
        <v>81</v>
      </c>
      <c r="E21" s="218" t="s">
        <v>406</v>
      </c>
      <c r="F21" s="159" t="s">
        <v>159</v>
      </c>
      <c r="G21" s="137" t="s">
        <v>417</v>
      </c>
      <c r="H21" s="137" t="s">
        <v>591</v>
      </c>
      <c r="I21" s="139" t="s">
        <v>457</v>
      </c>
      <c r="J21" s="173"/>
      <c r="K21" s="318" t="s">
        <v>589</v>
      </c>
      <c r="L21" s="152">
        <v>45750</v>
      </c>
      <c r="M21" s="337" t="s">
        <v>589</v>
      </c>
      <c r="N21" s="143">
        <v>45779</v>
      </c>
      <c r="O21" s="137">
        <v>3</v>
      </c>
      <c r="P21" s="145"/>
      <c r="Q21" s="337" t="s">
        <v>755</v>
      </c>
      <c r="R21" s="146">
        <v>45826</v>
      </c>
      <c r="S21" s="337" t="s">
        <v>755</v>
      </c>
      <c r="T21" s="149">
        <v>45852</v>
      </c>
      <c r="U21" s="145">
        <v>4</v>
      </c>
      <c r="V21" s="145"/>
      <c r="W21" s="145"/>
      <c r="X21" s="146"/>
      <c r="Y21" s="147"/>
      <c r="Z21" s="146"/>
      <c r="AA21" s="145"/>
      <c r="AB21" s="145"/>
      <c r="AC21" s="145"/>
      <c r="AD21" s="146"/>
      <c r="AE21" s="147"/>
      <c r="AF21" s="146"/>
      <c r="AG21" s="145"/>
      <c r="AH21" s="145"/>
      <c r="AI21" s="145"/>
      <c r="AJ21" s="146"/>
      <c r="AK21" s="147"/>
      <c r="AL21" s="146"/>
      <c r="AM21" s="145"/>
      <c r="AN21" s="145"/>
      <c r="AO21" s="147"/>
      <c r="AP21" s="146"/>
      <c r="AQ21" s="147"/>
      <c r="AR21" s="146"/>
      <c r="AS21" s="145"/>
      <c r="AT21" s="200"/>
      <c r="AU21" s="116"/>
    </row>
    <row r="22" spans="3:47" ht="11.25" customHeight="1" x14ac:dyDescent="0.25">
      <c r="C22" s="137" t="str">
        <f>T_DocLog[[#This Row],[DOCTYPE]]</f>
        <v>MS</v>
      </c>
      <c r="D22" s="211" t="s">
        <v>81</v>
      </c>
      <c r="E22" s="218" t="s">
        <v>406</v>
      </c>
      <c r="F22" s="137" t="s">
        <v>159</v>
      </c>
      <c r="G22" s="137" t="s">
        <v>417</v>
      </c>
      <c r="H22" s="138" t="s">
        <v>722</v>
      </c>
      <c r="I22" s="139" t="s">
        <v>723</v>
      </c>
      <c r="J22" s="173"/>
      <c r="K22" s="198" t="s">
        <v>724</v>
      </c>
      <c r="L22" s="146">
        <v>45806</v>
      </c>
      <c r="M22" s="198" t="s">
        <v>765</v>
      </c>
      <c r="N22" s="143">
        <v>45853</v>
      </c>
      <c r="O22" s="145">
        <v>4</v>
      </c>
      <c r="P22" s="145"/>
      <c r="Q22" s="137"/>
      <c r="R22" s="146"/>
      <c r="S22" s="144"/>
      <c r="T22" s="146"/>
      <c r="U22" s="145"/>
      <c r="V22" s="145"/>
      <c r="W22" s="145"/>
      <c r="X22" s="146"/>
      <c r="Y22" s="147"/>
      <c r="Z22" s="146"/>
      <c r="AA22" s="145"/>
      <c r="AB22" s="145"/>
      <c r="AC22" s="145"/>
      <c r="AD22" s="146"/>
      <c r="AE22" s="147"/>
      <c r="AF22" s="146"/>
      <c r="AG22" s="145"/>
      <c r="AH22" s="145"/>
      <c r="AI22" s="145"/>
      <c r="AJ22" s="146"/>
      <c r="AK22" s="147"/>
      <c r="AL22" s="146"/>
      <c r="AM22" s="145"/>
      <c r="AN22" s="145"/>
      <c r="AO22" s="147"/>
      <c r="AP22" s="146"/>
      <c r="AQ22" s="147"/>
      <c r="AR22" s="146"/>
      <c r="AS22" s="145"/>
      <c r="AT22" s="200"/>
      <c r="AU22" s="116"/>
    </row>
    <row r="23" spans="3:47" ht="11.25" customHeight="1" x14ac:dyDescent="0.25">
      <c r="C23" s="137" t="str">
        <f>T_DocLog[[#This Row],[DOCTYPE]]</f>
        <v>MS</v>
      </c>
      <c r="D23" s="211" t="s">
        <v>81</v>
      </c>
      <c r="E23" s="218" t="s">
        <v>406</v>
      </c>
      <c r="F23" s="137" t="s">
        <v>159</v>
      </c>
      <c r="G23" s="137" t="s">
        <v>417</v>
      </c>
      <c r="H23" s="138" t="s">
        <v>729</v>
      </c>
      <c r="I23" s="139" t="s">
        <v>725</v>
      </c>
      <c r="J23" s="174"/>
      <c r="K23" s="198" t="s">
        <v>730</v>
      </c>
      <c r="L23" s="155">
        <v>45810</v>
      </c>
      <c r="M23" s="198" t="s">
        <v>763</v>
      </c>
      <c r="N23" s="143">
        <v>45852</v>
      </c>
      <c r="O23" s="145">
        <v>4</v>
      </c>
      <c r="P23" s="154"/>
      <c r="Q23" s="137"/>
      <c r="R23" s="155"/>
      <c r="S23" s="144"/>
      <c r="T23" s="155"/>
      <c r="U23" s="154"/>
      <c r="V23" s="154"/>
      <c r="W23" s="154"/>
      <c r="X23" s="155"/>
      <c r="Y23" s="156"/>
      <c r="Z23" s="155"/>
      <c r="AA23" s="154"/>
      <c r="AB23" s="154"/>
      <c r="AC23" s="154"/>
      <c r="AD23" s="155"/>
      <c r="AE23" s="156"/>
      <c r="AF23" s="155"/>
      <c r="AG23" s="154"/>
      <c r="AH23" s="154"/>
      <c r="AI23" s="154"/>
      <c r="AJ23" s="155"/>
      <c r="AK23" s="156"/>
      <c r="AL23" s="155"/>
      <c r="AM23" s="154"/>
      <c r="AN23" s="154"/>
      <c r="AO23" s="156"/>
      <c r="AP23" s="155"/>
      <c r="AQ23" s="156"/>
      <c r="AR23" s="155"/>
      <c r="AS23" s="154"/>
      <c r="AT23" s="203"/>
      <c r="AU23" s="119"/>
    </row>
    <row r="24" spans="3:47" ht="11.25" customHeight="1" x14ac:dyDescent="0.25">
      <c r="C24" s="137" t="str">
        <f>T_DocLog[[#This Row],[DOCTYPE]]</f>
        <v>MS</v>
      </c>
      <c r="D24" s="211" t="s">
        <v>81</v>
      </c>
      <c r="E24" s="218" t="s">
        <v>406</v>
      </c>
      <c r="F24" s="137" t="s">
        <v>159</v>
      </c>
      <c r="G24" s="137" t="s">
        <v>417</v>
      </c>
      <c r="H24" s="138" t="s">
        <v>592</v>
      </c>
      <c r="I24" s="139" t="s">
        <v>458</v>
      </c>
      <c r="J24" s="171"/>
      <c r="K24" s="337" t="s">
        <v>590</v>
      </c>
      <c r="L24" s="152">
        <v>45750</v>
      </c>
      <c r="M24" s="337" t="s">
        <v>590</v>
      </c>
      <c r="N24" s="155">
        <v>45786</v>
      </c>
      <c r="O24" s="137">
        <v>3</v>
      </c>
      <c r="P24" s="154"/>
      <c r="Q24" s="137" t="s">
        <v>726</v>
      </c>
      <c r="R24" s="155">
        <v>45806</v>
      </c>
      <c r="S24" s="137" t="s">
        <v>726</v>
      </c>
      <c r="T24" s="149">
        <v>45832</v>
      </c>
      <c r="U24" s="154">
        <v>3</v>
      </c>
      <c r="V24" s="154"/>
      <c r="W24" s="154"/>
      <c r="X24" s="155"/>
      <c r="Y24" s="156"/>
      <c r="Z24" s="155"/>
      <c r="AA24" s="154"/>
      <c r="AB24" s="154"/>
      <c r="AC24" s="154"/>
      <c r="AD24" s="155"/>
      <c r="AE24" s="156"/>
      <c r="AF24" s="155"/>
      <c r="AG24" s="154"/>
      <c r="AH24" s="154"/>
      <c r="AI24" s="154"/>
      <c r="AJ24" s="155"/>
      <c r="AK24" s="156"/>
      <c r="AL24" s="155"/>
      <c r="AM24" s="154"/>
      <c r="AN24" s="154"/>
      <c r="AO24" s="156"/>
      <c r="AP24" s="155"/>
      <c r="AQ24" s="156"/>
      <c r="AR24" s="155"/>
      <c r="AS24" s="154"/>
      <c r="AT24" s="203"/>
      <c r="AU24" s="119"/>
    </row>
    <row r="25" spans="3:47" ht="11.25" customHeight="1" x14ac:dyDescent="0.25">
      <c r="C25" s="137" t="str">
        <f>T_DocLog[[#This Row],[DOCTYPE]]</f>
        <v>MS</v>
      </c>
      <c r="D25" s="211" t="s">
        <v>81</v>
      </c>
      <c r="E25" s="218" t="s">
        <v>406</v>
      </c>
      <c r="F25" s="137" t="s">
        <v>159</v>
      </c>
      <c r="G25" s="137" t="s">
        <v>417</v>
      </c>
      <c r="H25" s="138" t="s">
        <v>619</v>
      </c>
      <c r="I25" s="139" t="s">
        <v>774</v>
      </c>
      <c r="J25" s="171"/>
      <c r="K25" s="337" t="s">
        <v>621</v>
      </c>
      <c r="L25" s="143">
        <v>45763</v>
      </c>
      <c r="M25" s="337" t="s">
        <v>621</v>
      </c>
      <c r="N25" s="143">
        <v>45805</v>
      </c>
      <c r="O25" s="137">
        <v>3</v>
      </c>
      <c r="P25" s="137"/>
      <c r="Q25" s="337" t="s">
        <v>775</v>
      </c>
      <c r="R25" s="143">
        <v>45866</v>
      </c>
      <c r="S25" s="144"/>
      <c r="T25" s="143"/>
      <c r="U25" s="137" t="s">
        <v>531</v>
      </c>
      <c r="V25" s="137"/>
      <c r="W25" s="137"/>
      <c r="X25" s="143"/>
      <c r="Y25" s="144"/>
      <c r="Z25" s="143"/>
      <c r="AA25" s="137"/>
      <c r="AB25" s="137"/>
      <c r="AC25" s="137"/>
      <c r="AD25" s="143"/>
      <c r="AE25" s="144"/>
      <c r="AF25" s="143"/>
      <c r="AG25" s="137"/>
      <c r="AH25" s="137"/>
      <c r="AI25" s="137"/>
      <c r="AJ25" s="143"/>
      <c r="AK25" s="144"/>
      <c r="AL25" s="143"/>
      <c r="AM25" s="137"/>
      <c r="AN25" s="137"/>
      <c r="AO25" s="144"/>
      <c r="AP25" s="143"/>
      <c r="AQ25" s="144"/>
      <c r="AR25" s="143"/>
      <c r="AS25" s="137"/>
      <c r="AT25" s="199"/>
      <c r="AU25" s="115"/>
    </row>
    <row r="26" spans="3:47" ht="11.25" customHeight="1" x14ac:dyDescent="0.25">
      <c r="C26" s="137" t="str">
        <f>T_DocLog[[#This Row],[DOCTYPE]]</f>
        <v>MS</v>
      </c>
      <c r="D26" s="211" t="s">
        <v>81</v>
      </c>
      <c r="E26" s="218" t="s">
        <v>406</v>
      </c>
      <c r="F26" s="137" t="s">
        <v>159</v>
      </c>
      <c r="G26" s="137" t="s">
        <v>417</v>
      </c>
      <c r="H26" s="138" t="s">
        <v>717</v>
      </c>
      <c r="I26" s="139" t="s">
        <v>718</v>
      </c>
      <c r="J26" s="171"/>
      <c r="K26" s="198" t="s">
        <v>719</v>
      </c>
      <c r="L26" s="143">
        <v>45805</v>
      </c>
      <c r="M26" s="198" t="s">
        <v>758</v>
      </c>
      <c r="N26" s="143">
        <v>45832</v>
      </c>
      <c r="O26" s="137">
        <v>3</v>
      </c>
      <c r="P26" s="137"/>
      <c r="Q26" s="137"/>
      <c r="R26" s="143"/>
      <c r="S26" s="144"/>
      <c r="T26" s="143"/>
      <c r="U26" s="137"/>
      <c r="V26" s="137"/>
      <c r="W26" s="137"/>
      <c r="X26" s="143"/>
      <c r="Y26" s="144"/>
      <c r="Z26" s="143"/>
      <c r="AA26" s="137"/>
      <c r="AB26" s="137"/>
      <c r="AC26" s="137"/>
      <c r="AD26" s="143"/>
      <c r="AE26" s="144"/>
      <c r="AF26" s="143"/>
      <c r="AG26" s="137"/>
      <c r="AH26" s="137"/>
      <c r="AI26" s="137"/>
      <c r="AJ26" s="143"/>
      <c r="AK26" s="144"/>
      <c r="AL26" s="143"/>
      <c r="AM26" s="137"/>
      <c r="AN26" s="137"/>
      <c r="AO26" s="144"/>
      <c r="AP26" s="143"/>
      <c r="AQ26" s="144"/>
      <c r="AR26" s="143"/>
      <c r="AS26" s="137"/>
      <c r="AT26" s="199"/>
      <c r="AU26" s="115"/>
    </row>
    <row r="27" spans="3:47" s="2" customFormat="1" ht="11.25" customHeight="1" x14ac:dyDescent="0.25">
      <c r="C27" s="137" t="str">
        <f>T_DocLog[[#This Row],[DOCTYPE]]</f>
        <v>MS</v>
      </c>
      <c r="D27" s="211" t="s">
        <v>81</v>
      </c>
      <c r="E27" s="218" t="s">
        <v>406</v>
      </c>
      <c r="F27" s="137" t="s">
        <v>159</v>
      </c>
      <c r="G27" s="137" t="s">
        <v>417</v>
      </c>
      <c r="H27" s="138" t="s">
        <v>705</v>
      </c>
      <c r="I27" s="139" t="s">
        <v>668</v>
      </c>
      <c r="J27" s="171"/>
      <c r="K27" s="198" t="s">
        <v>706</v>
      </c>
      <c r="L27" s="143">
        <v>45803</v>
      </c>
      <c r="M27" s="198" t="s">
        <v>764</v>
      </c>
      <c r="N27" s="143">
        <v>45852</v>
      </c>
      <c r="O27" s="137">
        <v>3</v>
      </c>
      <c r="P27" s="137"/>
      <c r="Q27" s="198" t="s">
        <v>789</v>
      </c>
      <c r="R27" s="143">
        <v>45878</v>
      </c>
      <c r="S27" s="137"/>
      <c r="T27" s="143"/>
      <c r="U27" s="137" t="s">
        <v>531</v>
      </c>
      <c r="V27" s="137"/>
      <c r="W27" s="137"/>
      <c r="X27" s="143"/>
      <c r="Y27" s="137"/>
      <c r="Z27" s="143"/>
      <c r="AA27" s="137"/>
      <c r="AB27" s="137"/>
      <c r="AC27" s="137"/>
      <c r="AD27" s="143"/>
      <c r="AE27" s="137"/>
      <c r="AF27" s="143"/>
      <c r="AG27" s="137"/>
      <c r="AH27" s="137"/>
      <c r="AI27" s="137"/>
      <c r="AJ27" s="143"/>
      <c r="AK27" s="137"/>
      <c r="AL27" s="143"/>
      <c r="AM27" s="137"/>
      <c r="AN27" s="137"/>
      <c r="AO27" s="137"/>
      <c r="AP27" s="143"/>
      <c r="AQ27" s="137"/>
      <c r="AR27" s="143"/>
      <c r="AS27" s="137"/>
      <c r="AT27" s="199"/>
      <c r="AU27" s="120"/>
    </row>
    <row r="28" spans="3:47" ht="11.25" customHeight="1" x14ac:dyDescent="0.25">
      <c r="C28" s="137" t="str">
        <f>T_DocLog[[#This Row],[DOCTYPE]]</f>
        <v>MS</v>
      </c>
      <c r="D28" s="211" t="s">
        <v>81</v>
      </c>
      <c r="E28" s="218" t="s">
        <v>406</v>
      </c>
      <c r="F28" s="137" t="s">
        <v>159</v>
      </c>
      <c r="G28" s="137" t="s">
        <v>417</v>
      </c>
      <c r="H28" s="138" t="s">
        <v>707</v>
      </c>
      <c r="I28" s="139" t="s">
        <v>708</v>
      </c>
      <c r="J28" s="171"/>
      <c r="K28" s="198" t="s">
        <v>709</v>
      </c>
      <c r="L28" s="143">
        <v>45803</v>
      </c>
      <c r="M28" s="198" t="s">
        <v>759</v>
      </c>
      <c r="N28" s="143">
        <v>45838</v>
      </c>
      <c r="O28" s="137">
        <v>2</v>
      </c>
      <c r="P28" s="161"/>
      <c r="Q28" s="161"/>
      <c r="R28" s="160"/>
      <c r="S28" s="162"/>
      <c r="T28" s="160"/>
      <c r="U28" s="161"/>
      <c r="V28" s="161"/>
      <c r="W28" s="161"/>
      <c r="X28" s="160"/>
      <c r="Y28" s="162"/>
      <c r="Z28" s="160"/>
      <c r="AA28" s="161"/>
      <c r="AB28" s="161"/>
      <c r="AC28" s="161"/>
      <c r="AD28" s="160"/>
      <c r="AE28" s="162"/>
      <c r="AF28" s="160"/>
      <c r="AG28" s="161"/>
      <c r="AH28" s="161"/>
      <c r="AI28" s="161"/>
      <c r="AJ28" s="160"/>
      <c r="AK28" s="162"/>
      <c r="AL28" s="160"/>
      <c r="AM28" s="161"/>
      <c r="AN28" s="161"/>
      <c r="AO28" s="162"/>
      <c r="AP28" s="160"/>
      <c r="AQ28" s="162"/>
      <c r="AR28" s="160"/>
      <c r="AS28" s="161"/>
      <c r="AT28" s="204"/>
      <c r="AU28" s="115"/>
    </row>
    <row r="29" spans="3:47" ht="11.25" customHeight="1" x14ac:dyDescent="0.25">
      <c r="C29" s="137" t="str">
        <f>T_DocLog[[#This Row],[DOCTYPE]]</f>
        <v>MS</v>
      </c>
      <c r="D29" s="211" t="s">
        <v>81</v>
      </c>
      <c r="E29" s="218" t="s">
        <v>406</v>
      </c>
      <c r="F29" s="137" t="s">
        <v>159</v>
      </c>
      <c r="G29" s="137" t="s">
        <v>417</v>
      </c>
      <c r="H29" s="138" t="s">
        <v>617</v>
      </c>
      <c r="I29" s="139" t="s">
        <v>459</v>
      </c>
      <c r="J29" s="171"/>
      <c r="K29" s="198" t="s">
        <v>618</v>
      </c>
      <c r="L29" s="143">
        <v>45791</v>
      </c>
      <c r="M29" s="198" t="s">
        <v>728</v>
      </c>
      <c r="N29" s="143">
        <v>45808</v>
      </c>
      <c r="O29" s="137">
        <v>4</v>
      </c>
      <c r="P29" s="137"/>
      <c r="Q29" s="137"/>
      <c r="R29" s="143"/>
      <c r="S29" s="137"/>
      <c r="T29" s="143"/>
      <c r="U29" s="137"/>
      <c r="V29" s="137"/>
      <c r="W29" s="137"/>
      <c r="X29" s="143"/>
      <c r="Y29" s="144"/>
      <c r="Z29" s="143"/>
      <c r="AA29" s="137"/>
      <c r="AB29" s="137"/>
      <c r="AC29" s="137"/>
      <c r="AD29" s="143"/>
      <c r="AE29" s="144"/>
      <c r="AF29" s="143"/>
      <c r="AG29" s="137"/>
      <c r="AH29" s="137"/>
      <c r="AI29" s="137"/>
      <c r="AJ29" s="143"/>
      <c r="AK29" s="144"/>
      <c r="AL29" s="143"/>
      <c r="AM29" s="137"/>
      <c r="AN29" s="137"/>
      <c r="AO29" s="144"/>
      <c r="AP29" s="143"/>
      <c r="AQ29" s="144"/>
      <c r="AR29" s="143"/>
      <c r="AS29" s="137"/>
      <c r="AT29" s="199"/>
      <c r="AU29" s="115"/>
    </row>
    <row r="30" spans="3:47" ht="11.25" customHeight="1" x14ac:dyDescent="0.25">
      <c r="C30" s="137" t="str">
        <f>T_DocLog[[#This Row],[DOCTYPE]]</f>
        <v>MS</v>
      </c>
      <c r="D30" s="157" t="s">
        <v>81</v>
      </c>
      <c r="E30" s="137" t="s">
        <v>430</v>
      </c>
      <c r="F30" s="137" t="s">
        <v>159</v>
      </c>
      <c r="G30" s="137" t="s">
        <v>417</v>
      </c>
      <c r="H30" s="137" t="s">
        <v>529</v>
      </c>
      <c r="I30" s="139" t="s">
        <v>528</v>
      </c>
      <c r="J30" s="176"/>
      <c r="K30" s="198" t="s">
        <v>530</v>
      </c>
      <c r="L30" s="143">
        <v>45707</v>
      </c>
      <c r="M30" s="198" t="s">
        <v>530</v>
      </c>
      <c r="N30" s="166">
        <v>45722</v>
      </c>
      <c r="O30" s="167">
        <v>2</v>
      </c>
      <c r="P30" s="167"/>
      <c r="Q30" s="167"/>
      <c r="R30" s="143"/>
      <c r="S30" s="168"/>
      <c r="T30" s="166"/>
      <c r="U30" s="167"/>
      <c r="V30" s="167"/>
      <c r="W30" s="167"/>
      <c r="X30" s="166"/>
      <c r="Y30" s="168"/>
      <c r="Z30" s="166"/>
      <c r="AA30" s="167"/>
      <c r="AB30" s="167"/>
      <c r="AC30" s="167"/>
      <c r="AD30" s="166"/>
      <c r="AE30" s="168"/>
      <c r="AF30" s="166"/>
      <c r="AG30" s="167"/>
      <c r="AH30" s="167"/>
      <c r="AI30" s="163"/>
      <c r="AJ30" s="164"/>
      <c r="AK30" s="165"/>
      <c r="AL30" s="164"/>
      <c r="AM30" s="163"/>
      <c r="AN30" s="163"/>
      <c r="AO30" s="168"/>
      <c r="AP30" s="166"/>
      <c r="AQ30" s="168"/>
      <c r="AR30" s="166"/>
      <c r="AS30" s="167"/>
      <c r="AT30" s="207"/>
      <c r="AU30" s="122"/>
    </row>
    <row r="31" spans="3:47" ht="11.25" customHeight="1" x14ac:dyDescent="0.25">
      <c r="C31" s="137" t="str">
        <f>T_DocLog[[#This Row],[DOCTYPE]]</f>
        <v>MS</v>
      </c>
      <c r="D31" s="157" t="s">
        <v>81</v>
      </c>
      <c r="E31" s="218" t="s">
        <v>560</v>
      </c>
      <c r="F31" s="137" t="s">
        <v>159</v>
      </c>
      <c r="G31" s="137" t="s">
        <v>417</v>
      </c>
      <c r="H31" s="137" t="s">
        <v>582</v>
      </c>
      <c r="I31" s="139" t="s">
        <v>460</v>
      </c>
      <c r="J31" s="171"/>
      <c r="K31" s="198" t="s">
        <v>583</v>
      </c>
      <c r="L31" s="166">
        <v>45708</v>
      </c>
      <c r="M31" s="137" t="s">
        <v>593</v>
      </c>
      <c r="N31" s="164">
        <v>45750</v>
      </c>
      <c r="O31" s="163">
        <v>2</v>
      </c>
      <c r="P31" s="163"/>
      <c r="Q31" s="163"/>
      <c r="R31" s="164"/>
      <c r="S31" s="165"/>
      <c r="T31" s="164"/>
      <c r="U31" s="163"/>
      <c r="V31" s="163"/>
      <c r="W31" s="163"/>
      <c r="X31" s="164"/>
      <c r="Y31" s="165"/>
      <c r="Z31" s="164"/>
      <c r="AA31" s="163"/>
      <c r="AB31" s="163"/>
      <c r="AC31" s="163"/>
      <c r="AD31" s="164"/>
      <c r="AE31" s="165"/>
      <c r="AF31" s="164"/>
      <c r="AG31" s="163"/>
      <c r="AH31" s="163"/>
      <c r="AI31" s="163"/>
      <c r="AJ31" s="164"/>
      <c r="AK31" s="165"/>
      <c r="AL31" s="164"/>
      <c r="AM31" s="163"/>
      <c r="AN31" s="163"/>
      <c r="AO31" s="165"/>
      <c r="AP31" s="164"/>
      <c r="AQ31" s="165"/>
      <c r="AR31" s="164"/>
      <c r="AS31" s="163"/>
      <c r="AT31" s="205"/>
      <c r="AU31" s="121"/>
    </row>
    <row r="32" spans="3:47" ht="11.25" customHeight="1" x14ac:dyDescent="0.25">
      <c r="C32" s="137" t="str">
        <f>T_DocLog[[#This Row],[DOCTYPE]]</f>
        <v>MS</v>
      </c>
      <c r="D32" s="157" t="s">
        <v>81</v>
      </c>
      <c r="E32" s="218" t="s">
        <v>406</v>
      </c>
      <c r="F32" s="137" t="s">
        <v>159</v>
      </c>
      <c r="G32" s="137" t="s">
        <v>417</v>
      </c>
      <c r="H32" s="137" t="s">
        <v>623</v>
      </c>
      <c r="I32" s="139" t="s">
        <v>674</v>
      </c>
      <c r="J32" s="175"/>
      <c r="K32" s="337" t="s">
        <v>622</v>
      </c>
      <c r="L32" s="143">
        <v>45768</v>
      </c>
      <c r="M32" s="137"/>
      <c r="N32" s="152"/>
      <c r="O32" s="137" t="s">
        <v>531</v>
      </c>
      <c r="P32" s="151"/>
      <c r="Q32" s="151"/>
      <c r="R32" s="152"/>
      <c r="S32" s="153"/>
      <c r="T32" s="152"/>
      <c r="U32" s="151"/>
      <c r="V32" s="151"/>
      <c r="W32" s="151"/>
      <c r="X32" s="152"/>
      <c r="Y32" s="153"/>
      <c r="Z32" s="152"/>
      <c r="AA32" s="151"/>
      <c r="AB32" s="151"/>
      <c r="AC32" s="151"/>
      <c r="AD32" s="152"/>
      <c r="AE32" s="153"/>
      <c r="AF32" s="152"/>
      <c r="AG32" s="151"/>
      <c r="AH32" s="151"/>
      <c r="AI32" s="163"/>
      <c r="AJ32" s="164"/>
      <c r="AK32" s="165"/>
      <c r="AL32" s="164"/>
      <c r="AM32" s="163"/>
      <c r="AN32" s="163"/>
      <c r="AO32" s="153"/>
      <c r="AP32" s="152"/>
      <c r="AQ32" s="153"/>
      <c r="AR32" s="152"/>
      <c r="AS32" s="151"/>
      <c r="AT32" s="202"/>
      <c r="AU32" s="118"/>
    </row>
    <row r="33" spans="3:47" ht="11.25" customHeight="1" x14ac:dyDescent="0.25">
      <c r="C33" s="220" t="str">
        <f>T_DocLog[[#This Row],[DOCTYPE]]</f>
        <v>MS</v>
      </c>
      <c r="D33" s="157" t="s">
        <v>81</v>
      </c>
      <c r="E33" s="137" t="s">
        <v>430</v>
      </c>
      <c r="F33" s="137" t="s">
        <v>159</v>
      </c>
      <c r="G33" s="137" t="s">
        <v>417</v>
      </c>
      <c r="H33" s="137" t="s">
        <v>553</v>
      </c>
      <c r="I33" s="139" t="s">
        <v>551</v>
      </c>
      <c r="J33" s="222"/>
      <c r="K33" s="198" t="s">
        <v>552</v>
      </c>
      <c r="L33" s="224">
        <v>45713</v>
      </c>
      <c r="M33" s="198" t="s">
        <v>552</v>
      </c>
      <c r="N33" s="164">
        <v>45829</v>
      </c>
      <c r="O33" s="220">
        <v>3</v>
      </c>
      <c r="P33" s="220"/>
      <c r="Q33" s="198" t="s">
        <v>773</v>
      </c>
      <c r="R33" s="224">
        <v>45863</v>
      </c>
      <c r="S33" s="198" t="s">
        <v>773</v>
      </c>
      <c r="T33" s="224">
        <v>45869</v>
      </c>
      <c r="U33" s="220">
        <v>3</v>
      </c>
      <c r="V33" s="220"/>
      <c r="W33" s="220"/>
      <c r="X33" s="224"/>
      <c r="Y33" s="225"/>
      <c r="Z33" s="224"/>
      <c r="AA33" s="220"/>
      <c r="AB33" s="220"/>
      <c r="AC33" s="220"/>
      <c r="AD33" s="224"/>
      <c r="AE33" s="225"/>
      <c r="AF33" s="224"/>
      <c r="AG33" s="220"/>
      <c r="AH33" s="220"/>
      <c r="AI33" s="220"/>
      <c r="AJ33" s="224"/>
      <c r="AK33" s="225"/>
      <c r="AL33" s="224"/>
      <c r="AM33" s="220"/>
      <c r="AN33" s="220"/>
      <c r="AO33" s="225"/>
      <c r="AP33" s="224"/>
      <c r="AQ33" s="225"/>
      <c r="AR33" s="224"/>
      <c r="AS33" s="220"/>
      <c r="AT33" s="220"/>
      <c r="AU33" s="226"/>
    </row>
    <row r="34" spans="3:47" ht="11.25" customHeight="1" x14ac:dyDescent="0.25">
      <c r="C34" s="137" t="str">
        <f>T_DocLog[[#This Row],[DOCTYPE]]</f>
        <v>MSS</v>
      </c>
      <c r="D34" s="157" t="s">
        <v>81</v>
      </c>
      <c r="E34" s="137" t="s">
        <v>448</v>
      </c>
      <c r="F34" s="137" t="s">
        <v>563</v>
      </c>
      <c r="G34" s="137" t="s">
        <v>417</v>
      </c>
      <c r="H34" s="137" t="s">
        <v>580</v>
      </c>
      <c r="I34" s="139" t="s">
        <v>637</v>
      </c>
      <c r="J34" s="171"/>
      <c r="K34" s="198" t="s">
        <v>581</v>
      </c>
      <c r="L34" s="152">
        <v>45734</v>
      </c>
      <c r="M34" s="137"/>
      <c r="N34" s="152"/>
      <c r="O34" s="220" t="s">
        <v>531</v>
      </c>
      <c r="P34" s="151"/>
      <c r="Q34" s="151"/>
      <c r="R34" s="152"/>
      <c r="S34" s="153"/>
      <c r="T34" s="152"/>
      <c r="U34" s="151"/>
      <c r="V34" s="151"/>
      <c r="W34" s="151"/>
      <c r="X34" s="152"/>
      <c r="Y34" s="153"/>
      <c r="Z34" s="152"/>
      <c r="AA34" s="151"/>
      <c r="AB34" s="151"/>
      <c r="AC34" s="151"/>
      <c r="AD34" s="152"/>
      <c r="AE34" s="153"/>
      <c r="AF34" s="152"/>
      <c r="AG34" s="151"/>
      <c r="AH34" s="151"/>
      <c r="AI34" s="163"/>
      <c r="AJ34" s="164"/>
      <c r="AK34" s="165"/>
      <c r="AL34" s="164"/>
      <c r="AM34" s="163"/>
      <c r="AN34" s="163"/>
      <c r="AO34" s="153"/>
      <c r="AP34" s="152"/>
      <c r="AQ34" s="153"/>
      <c r="AR34" s="152"/>
      <c r="AS34" s="151"/>
      <c r="AT34" s="202"/>
      <c r="AU34" s="118"/>
    </row>
    <row r="35" spans="3:47" ht="11.25" customHeight="1" x14ac:dyDescent="0.25">
      <c r="C35" s="137" t="str">
        <f>T_DocLog[[#This Row],[DOCTYPE]]</f>
        <v>MSS</v>
      </c>
      <c r="D35" s="157" t="s">
        <v>81</v>
      </c>
      <c r="E35" s="218" t="s">
        <v>406</v>
      </c>
      <c r="F35" s="137" t="s">
        <v>563</v>
      </c>
      <c r="G35" s="137" t="s">
        <v>417</v>
      </c>
      <c r="H35" s="137"/>
      <c r="I35" s="139" t="s">
        <v>558</v>
      </c>
      <c r="J35" s="171"/>
      <c r="K35" s="198"/>
      <c r="L35" s="146"/>
      <c r="M35" s="137"/>
      <c r="N35" s="164"/>
      <c r="O35" s="163"/>
      <c r="P35" s="163"/>
      <c r="Q35" s="137"/>
      <c r="R35" s="164"/>
      <c r="S35" s="165"/>
      <c r="T35" s="164"/>
      <c r="U35" s="163"/>
      <c r="V35" s="163"/>
      <c r="W35" s="163"/>
      <c r="X35" s="164"/>
      <c r="Y35" s="165"/>
      <c r="Z35" s="164"/>
      <c r="AA35" s="163"/>
      <c r="AB35" s="163"/>
      <c r="AC35" s="163"/>
      <c r="AD35" s="164"/>
      <c r="AE35" s="165"/>
      <c r="AF35" s="164"/>
      <c r="AG35" s="163"/>
      <c r="AH35" s="163"/>
      <c r="AI35" s="163"/>
      <c r="AJ35" s="164"/>
      <c r="AK35" s="165"/>
      <c r="AL35" s="164"/>
      <c r="AM35" s="163"/>
      <c r="AN35" s="163"/>
      <c r="AO35" s="165"/>
      <c r="AP35" s="164"/>
      <c r="AQ35" s="165"/>
      <c r="AR35" s="164"/>
      <c r="AS35" s="163"/>
      <c r="AT35" s="205"/>
      <c r="AU35" s="121"/>
    </row>
    <row r="36" spans="3:47" ht="11.25" customHeight="1" x14ac:dyDescent="0.25">
      <c r="C36" s="137" t="str">
        <f>T_DocLog[[#This Row],[DOCTYPE]]</f>
        <v>MSS</v>
      </c>
      <c r="D36" s="157" t="s">
        <v>81</v>
      </c>
      <c r="E36" s="218" t="s">
        <v>406</v>
      </c>
      <c r="F36" s="137" t="s">
        <v>563</v>
      </c>
      <c r="G36" s="137" t="s">
        <v>417</v>
      </c>
      <c r="H36" s="137" t="s">
        <v>609</v>
      </c>
      <c r="I36" s="139" t="s">
        <v>607</v>
      </c>
      <c r="J36" s="171"/>
      <c r="K36" s="198" t="s">
        <v>614</v>
      </c>
      <c r="L36" s="164">
        <v>45758</v>
      </c>
      <c r="M36" s="137"/>
      <c r="N36" s="164"/>
      <c r="O36" s="220" t="s">
        <v>531</v>
      </c>
      <c r="P36" s="163"/>
      <c r="Q36" s="137"/>
      <c r="R36" s="164"/>
      <c r="S36" s="137"/>
      <c r="T36" s="164"/>
      <c r="U36" s="163"/>
      <c r="V36" s="163"/>
      <c r="W36" s="163"/>
      <c r="X36" s="164"/>
      <c r="Y36" s="165"/>
      <c r="Z36" s="164"/>
      <c r="AA36" s="163"/>
      <c r="AB36" s="163"/>
      <c r="AC36" s="163"/>
      <c r="AD36" s="164"/>
      <c r="AE36" s="165"/>
      <c r="AF36" s="164"/>
      <c r="AG36" s="163"/>
      <c r="AH36" s="163"/>
      <c r="AI36" s="163"/>
      <c r="AJ36" s="164"/>
      <c r="AK36" s="165"/>
      <c r="AL36" s="164"/>
      <c r="AM36" s="163"/>
      <c r="AN36" s="163"/>
      <c r="AO36" s="165"/>
      <c r="AP36" s="164"/>
      <c r="AQ36" s="165"/>
      <c r="AR36" s="164"/>
      <c r="AS36" s="163"/>
      <c r="AT36" s="205"/>
      <c r="AU36" s="121"/>
    </row>
    <row r="37" spans="3:47" ht="11.25" customHeight="1" x14ac:dyDescent="0.25">
      <c r="C37" s="137" t="str">
        <f>T_DocLog[[#This Row],[DOCTYPE]]</f>
        <v>MSS</v>
      </c>
      <c r="D37" s="157" t="s">
        <v>81</v>
      </c>
      <c r="E37" s="218" t="s">
        <v>406</v>
      </c>
      <c r="F37" s="137" t="s">
        <v>563</v>
      </c>
      <c r="G37" s="137" t="s">
        <v>417</v>
      </c>
      <c r="H37" s="137" t="s">
        <v>611</v>
      </c>
      <c r="I37" s="139" t="s">
        <v>538</v>
      </c>
      <c r="J37" s="171"/>
      <c r="K37" s="198" t="s">
        <v>604</v>
      </c>
      <c r="L37" s="164">
        <v>45758</v>
      </c>
      <c r="M37" s="137"/>
      <c r="N37" s="164"/>
      <c r="O37" s="220" t="s">
        <v>531</v>
      </c>
      <c r="P37" s="163"/>
      <c r="Q37" s="137"/>
      <c r="R37" s="164"/>
      <c r="S37" s="144"/>
      <c r="T37" s="164"/>
      <c r="U37" s="137"/>
      <c r="V37" s="163"/>
      <c r="W37" s="163"/>
      <c r="X37" s="164"/>
      <c r="Y37" s="165"/>
      <c r="Z37" s="164"/>
      <c r="AA37" s="163"/>
      <c r="AB37" s="163"/>
      <c r="AC37" s="163"/>
      <c r="AD37" s="164"/>
      <c r="AE37" s="165"/>
      <c r="AF37" s="164"/>
      <c r="AG37" s="163"/>
      <c r="AH37" s="163"/>
      <c r="AI37" s="163"/>
      <c r="AJ37" s="164"/>
      <c r="AK37" s="165"/>
      <c r="AL37" s="164"/>
      <c r="AM37" s="163"/>
      <c r="AN37" s="163"/>
      <c r="AO37" s="165"/>
      <c r="AP37" s="164"/>
      <c r="AQ37" s="165"/>
      <c r="AR37" s="164"/>
      <c r="AS37" s="163"/>
      <c r="AT37" s="205"/>
      <c r="AU37" s="121"/>
    </row>
    <row r="38" spans="3:47" ht="11.25" customHeight="1" x14ac:dyDescent="0.25">
      <c r="C38" s="137" t="str">
        <f>T_DocLog[[#This Row],[DOCTYPE]]</f>
        <v>MSS</v>
      </c>
      <c r="D38" s="157" t="s">
        <v>81</v>
      </c>
      <c r="E38" s="218" t="s">
        <v>406</v>
      </c>
      <c r="F38" s="137" t="s">
        <v>563</v>
      </c>
      <c r="G38" s="137" t="s">
        <v>417</v>
      </c>
      <c r="H38" s="137" t="s">
        <v>610</v>
      </c>
      <c r="I38" s="139" t="s">
        <v>539</v>
      </c>
      <c r="J38" s="171"/>
      <c r="K38" s="198" t="s">
        <v>613</v>
      </c>
      <c r="L38" s="164">
        <v>45758</v>
      </c>
      <c r="M38" s="198" t="s">
        <v>613</v>
      </c>
      <c r="N38" s="164">
        <v>45789</v>
      </c>
      <c r="O38" s="220">
        <v>3</v>
      </c>
      <c r="P38" s="163"/>
      <c r="Q38" s="137"/>
      <c r="R38" s="164"/>
      <c r="S38" s="165"/>
      <c r="T38" s="164"/>
      <c r="U38" s="163"/>
      <c r="V38" s="163"/>
      <c r="W38" s="137"/>
      <c r="X38" s="164"/>
      <c r="Y38" s="137"/>
      <c r="Z38" s="164"/>
      <c r="AA38" s="163"/>
      <c r="AB38" s="163"/>
      <c r="AC38" s="163"/>
      <c r="AD38" s="164"/>
      <c r="AE38" s="165"/>
      <c r="AF38" s="164"/>
      <c r="AG38" s="163"/>
      <c r="AH38" s="163"/>
      <c r="AI38" s="163"/>
      <c r="AJ38" s="164"/>
      <c r="AK38" s="165"/>
      <c r="AL38" s="164"/>
      <c r="AM38" s="163"/>
      <c r="AN38" s="163"/>
      <c r="AO38" s="165"/>
      <c r="AP38" s="164"/>
      <c r="AQ38" s="165"/>
      <c r="AR38" s="164"/>
      <c r="AS38" s="163"/>
      <c r="AT38" s="205"/>
      <c r="AU38" s="121"/>
    </row>
    <row r="39" spans="3:47" ht="11.25" customHeight="1" x14ac:dyDescent="0.25">
      <c r="C39" s="137" t="str">
        <f>T_DocLog[[#This Row],[DOCTYPE]]</f>
        <v>MSS</v>
      </c>
      <c r="D39" s="157" t="s">
        <v>81</v>
      </c>
      <c r="E39" s="218" t="s">
        <v>406</v>
      </c>
      <c r="F39" s="137" t="s">
        <v>563</v>
      </c>
      <c r="G39" s="137" t="s">
        <v>417</v>
      </c>
      <c r="H39" s="167"/>
      <c r="I39" s="169" t="s">
        <v>540</v>
      </c>
      <c r="J39" s="171"/>
      <c r="K39" s="198"/>
      <c r="L39" s="164"/>
      <c r="M39" s="137"/>
      <c r="N39" s="143"/>
      <c r="O39" s="163"/>
      <c r="P39" s="163"/>
      <c r="Q39" s="137"/>
      <c r="R39" s="143"/>
      <c r="S39" s="144"/>
      <c r="T39" s="164"/>
      <c r="U39" s="163"/>
      <c r="V39" s="163"/>
      <c r="W39" s="163"/>
      <c r="X39" s="164"/>
      <c r="Y39" s="165"/>
      <c r="Z39" s="164"/>
      <c r="AA39" s="163"/>
      <c r="AB39" s="163"/>
      <c r="AC39" s="163"/>
      <c r="AD39" s="164"/>
      <c r="AE39" s="165"/>
      <c r="AF39" s="164"/>
      <c r="AG39" s="163"/>
      <c r="AH39" s="163"/>
      <c r="AI39" s="163"/>
      <c r="AJ39" s="164"/>
      <c r="AK39" s="165"/>
      <c r="AL39" s="164"/>
      <c r="AM39" s="163"/>
      <c r="AN39" s="163"/>
      <c r="AO39" s="165"/>
      <c r="AP39" s="164"/>
      <c r="AQ39" s="165"/>
      <c r="AR39" s="164"/>
      <c r="AS39" s="163"/>
      <c r="AT39" s="205"/>
      <c r="AU39" s="121"/>
    </row>
    <row r="40" spans="3:47" ht="11.25" customHeight="1" x14ac:dyDescent="0.25">
      <c r="C40" s="137" t="str">
        <f>T_DocLog[[#This Row],[DOCTYPE]]</f>
        <v>MSS</v>
      </c>
      <c r="D40" s="157" t="s">
        <v>81</v>
      </c>
      <c r="E40" s="137" t="s">
        <v>430</v>
      </c>
      <c r="F40" s="137" t="s">
        <v>563</v>
      </c>
      <c r="G40" s="137" t="s">
        <v>417</v>
      </c>
      <c r="H40" s="154"/>
      <c r="I40" s="139" t="s">
        <v>541</v>
      </c>
      <c r="J40" s="171"/>
      <c r="K40" s="198"/>
      <c r="L40" s="164"/>
      <c r="M40" s="137"/>
      <c r="N40" s="164"/>
      <c r="O40" s="163"/>
      <c r="P40" s="163"/>
      <c r="Q40" s="137"/>
      <c r="R40" s="164"/>
      <c r="S40" s="137"/>
      <c r="T40" s="164"/>
      <c r="U40" s="163"/>
      <c r="V40" s="163"/>
      <c r="W40" s="163"/>
      <c r="X40" s="164"/>
      <c r="Y40" s="165"/>
      <c r="Z40" s="164"/>
      <c r="AA40" s="163"/>
      <c r="AB40" s="163"/>
      <c r="AC40" s="163"/>
      <c r="AD40" s="164"/>
      <c r="AE40" s="165"/>
      <c r="AF40" s="164"/>
      <c r="AG40" s="163"/>
      <c r="AH40" s="163"/>
      <c r="AI40" s="163"/>
      <c r="AJ40" s="164"/>
      <c r="AK40" s="165"/>
      <c r="AL40" s="164"/>
      <c r="AM40" s="163"/>
      <c r="AN40" s="163"/>
      <c r="AO40" s="165"/>
      <c r="AP40" s="164"/>
      <c r="AQ40" s="165"/>
      <c r="AR40" s="164"/>
      <c r="AS40" s="163"/>
      <c r="AT40" s="205"/>
      <c r="AU40" s="121"/>
    </row>
    <row r="41" spans="3:47" ht="11.25" customHeight="1" x14ac:dyDescent="0.25">
      <c r="C41" s="137" t="str">
        <f>T_DocLog[[#This Row],[DOCTYPE]]</f>
        <v>MSS</v>
      </c>
      <c r="D41" s="157" t="s">
        <v>81</v>
      </c>
      <c r="E41" s="218" t="s">
        <v>406</v>
      </c>
      <c r="F41" s="137" t="s">
        <v>563</v>
      </c>
      <c r="G41" s="137" t="s">
        <v>417</v>
      </c>
      <c r="H41" s="137" t="s">
        <v>608</v>
      </c>
      <c r="I41" s="139" t="s">
        <v>542</v>
      </c>
      <c r="J41" s="171"/>
      <c r="K41" s="198" t="s">
        <v>616</v>
      </c>
      <c r="L41" s="164">
        <v>45758</v>
      </c>
      <c r="M41" s="198" t="s">
        <v>616</v>
      </c>
      <c r="N41" s="164">
        <v>45797</v>
      </c>
      <c r="O41" s="220">
        <v>3</v>
      </c>
      <c r="P41" s="163"/>
      <c r="Q41" s="137"/>
      <c r="R41" s="164"/>
      <c r="S41" s="144"/>
      <c r="T41" s="164"/>
      <c r="U41" s="163"/>
      <c r="V41" s="163"/>
      <c r="W41" s="137"/>
      <c r="X41" s="164"/>
      <c r="Y41" s="137"/>
      <c r="Z41" s="164"/>
      <c r="AA41" s="163"/>
      <c r="AB41" s="163"/>
      <c r="AC41" s="163"/>
      <c r="AD41" s="164"/>
      <c r="AE41" s="165"/>
      <c r="AF41" s="164"/>
      <c r="AG41" s="163"/>
      <c r="AH41" s="163"/>
      <c r="AI41" s="163"/>
      <c r="AJ41" s="164"/>
      <c r="AK41" s="165"/>
      <c r="AL41" s="164"/>
      <c r="AM41" s="163"/>
      <c r="AN41" s="163"/>
      <c r="AO41" s="165"/>
      <c r="AP41" s="164"/>
      <c r="AQ41" s="165"/>
      <c r="AR41" s="164"/>
      <c r="AS41" s="163"/>
      <c r="AT41" s="205"/>
      <c r="AU41" s="121"/>
    </row>
    <row r="42" spans="3:47" ht="11.25" customHeight="1" x14ac:dyDescent="0.25">
      <c r="C42" s="137" t="str">
        <f>T_DocLog[[#This Row],[DOCTYPE]]</f>
        <v>MSS</v>
      </c>
      <c r="D42" s="157" t="s">
        <v>81</v>
      </c>
      <c r="E42" s="218" t="s">
        <v>406</v>
      </c>
      <c r="F42" s="137" t="s">
        <v>563</v>
      </c>
      <c r="G42" s="137" t="s">
        <v>417</v>
      </c>
      <c r="H42" s="137"/>
      <c r="I42" s="139" t="s">
        <v>543</v>
      </c>
      <c r="J42" s="175"/>
      <c r="K42" s="206"/>
      <c r="L42" s="152"/>
      <c r="M42" s="151"/>
      <c r="N42" s="152"/>
      <c r="O42" s="151"/>
      <c r="P42" s="151"/>
      <c r="Q42" s="151"/>
      <c r="R42" s="152"/>
      <c r="S42" s="153"/>
      <c r="T42" s="152"/>
      <c r="U42" s="151"/>
      <c r="V42" s="151"/>
      <c r="W42" s="151"/>
      <c r="X42" s="152"/>
      <c r="Y42" s="153"/>
      <c r="Z42" s="152"/>
      <c r="AA42" s="151"/>
      <c r="AB42" s="151"/>
      <c r="AC42" s="151"/>
      <c r="AD42" s="152"/>
      <c r="AE42" s="153"/>
      <c r="AF42" s="152"/>
      <c r="AG42" s="151"/>
      <c r="AH42" s="151"/>
      <c r="AI42" s="151"/>
      <c r="AJ42" s="151"/>
      <c r="AK42" s="153"/>
      <c r="AL42" s="151"/>
      <c r="AM42" s="151"/>
      <c r="AN42" s="151"/>
      <c r="AO42" s="153"/>
      <c r="AP42" s="152"/>
      <c r="AQ42" s="153"/>
      <c r="AR42" s="152"/>
      <c r="AS42" s="151"/>
      <c r="AT42" s="202"/>
      <c r="AU42" s="118"/>
    </row>
    <row r="43" spans="3:47" ht="11.25" customHeight="1" x14ac:dyDescent="0.25">
      <c r="C43" s="137" t="str">
        <f>T_DocLog[[#This Row],[DOCTYPE]]</f>
        <v>MSS</v>
      </c>
      <c r="D43" s="157" t="s">
        <v>81</v>
      </c>
      <c r="E43" s="218" t="s">
        <v>406</v>
      </c>
      <c r="F43" s="137" t="s">
        <v>563</v>
      </c>
      <c r="G43" s="137" t="s">
        <v>417</v>
      </c>
      <c r="H43" s="137" t="s">
        <v>742</v>
      </c>
      <c r="I43" s="139" t="s">
        <v>544</v>
      </c>
      <c r="J43" s="171"/>
      <c r="K43" s="198" t="s">
        <v>743</v>
      </c>
      <c r="L43" s="164">
        <v>45817</v>
      </c>
      <c r="M43" s="198" t="s">
        <v>757</v>
      </c>
      <c r="N43" s="164">
        <v>45827</v>
      </c>
      <c r="O43" s="163">
        <v>4</v>
      </c>
      <c r="P43" s="163"/>
      <c r="Q43" s="163"/>
      <c r="R43" s="164"/>
      <c r="S43" s="165"/>
      <c r="T43" s="164"/>
      <c r="U43" s="163"/>
      <c r="V43" s="163"/>
      <c r="W43" s="163"/>
      <c r="X43" s="164"/>
      <c r="Y43" s="165"/>
      <c r="Z43" s="164"/>
      <c r="AA43" s="163"/>
      <c r="AB43" s="163"/>
      <c r="AC43" s="163"/>
      <c r="AD43" s="164"/>
      <c r="AE43" s="165"/>
      <c r="AF43" s="164"/>
      <c r="AG43" s="163"/>
      <c r="AH43" s="163"/>
      <c r="AI43" s="163"/>
      <c r="AJ43" s="164"/>
      <c r="AK43" s="165"/>
      <c r="AL43" s="164"/>
      <c r="AM43" s="163"/>
      <c r="AN43" s="163"/>
      <c r="AO43" s="165"/>
      <c r="AP43" s="164"/>
      <c r="AQ43" s="165"/>
      <c r="AR43" s="164"/>
      <c r="AS43" s="163"/>
      <c r="AT43" s="205"/>
      <c r="AU43" s="121"/>
    </row>
    <row r="44" spans="3:47" ht="11.25" customHeight="1" x14ac:dyDescent="0.25">
      <c r="C44" s="137" t="str">
        <f>T_DocLog[[#This Row],[DOCTYPE]]</f>
        <v>MSS</v>
      </c>
      <c r="D44" s="157" t="s">
        <v>81</v>
      </c>
      <c r="E44" s="218" t="s">
        <v>406</v>
      </c>
      <c r="F44" s="137" t="s">
        <v>563</v>
      </c>
      <c r="G44" s="137" t="s">
        <v>417</v>
      </c>
      <c r="H44" s="137" t="s">
        <v>740</v>
      </c>
      <c r="I44" s="139" t="s">
        <v>667</v>
      </c>
      <c r="J44" s="171"/>
      <c r="K44" s="198" t="s">
        <v>741</v>
      </c>
      <c r="L44" s="164">
        <v>45817</v>
      </c>
      <c r="M44" s="137"/>
      <c r="N44" s="164"/>
      <c r="O44" s="163" t="s">
        <v>531</v>
      </c>
      <c r="P44" s="163"/>
      <c r="Q44" s="163"/>
      <c r="R44" s="164"/>
      <c r="S44" s="165"/>
      <c r="T44" s="164"/>
      <c r="U44" s="163"/>
      <c r="V44" s="163"/>
      <c r="W44" s="163"/>
      <c r="X44" s="164"/>
      <c r="Y44" s="165"/>
      <c r="Z44" s="164"/>
      <c r="AA44" s="163"/>
      <c r="AB44" s="163"/>
      <c r="AC44" s="163"/>
      <c r="AD44" s="164"/>
      <c r="AE44" s="165"/>
      <c r="AF44" s="164"/>
      <c r="AG44" s="163"/>
      <c r="AH44" s="163"/>
      <c r="AI44" s="163"/>
      <c r="AJ44" s="164"/>
      <c r="AK44" s="165"/>
      <c r="AL44" s="164"/>
      <c r="AM44" s="163"/>
      <c r="AN44" s="163"/>
      <c r="AO44" s="165"/>
      <c r="AP44" s="164"/>
      <c r="AQ44" s="165"/>
      <c r="AR44" s="164"/>
      <c r="AS44" s="163"/>
      <c r="AT44" s="205"/>
      <c r="AU44" s="121"/>
    </row>
    <row r="45" spans="3:47" ht="11.25" customHeight="1" x14ac:dyDescent="0.25">
      <c r="C45" s="137" t="str">
        <f>T_DocLog[[#This Row],[DOCTYPE]]</f>
        <v>MSS</v>
      </c>
      <c r="D45" s="157" t="s">
        <v>81</v>
      </c>
      <c r="E45" s="218" t="s">
        <v>406</v>
      </c>
      <c r="F45" s="137" t="s">
        <v>563</v>
      </c>
      <c r="G45" s="137" t="s">
        <v>417</v>
      </c>
      <c r="H45" s="137" t="s">
        <v>746</v>
      </c>
      <c r="I45" s="139" t="s">
        <v>545</v>
      </c>
      <c r="J45" s="171"/>
      <c r="K45" s="198" t="s">
        <v>747</v>
      </c>
      <c r="L45" s="164">
        <v>45818</v>
      </c>
      <c r="M45" s="198" t="s">
        <v>756</v>
      </c>
      <c r="N45" s="164">
        <v>45827</v>
      </c>
      <c r="O45" s="163">
        <v>4</v>
      </c>
      <c r="P45" s="163"/>
      <c r="Q45" s="137"/>
      <c r="R45" s="164"/>
      <c r="S45" s="137"/>
      <c r="T45" s="164"/>
      <c r="U45" s="163"/>
      <c r="V45" s="163"/>
      <c r="W45" s="163"/>
      <c r="X45" s="164"/>
      <c r="Y45" s="165"/>
      <c r="Z45" s="164"/>
      <c r="AA45" s="163"/>
      <c r="AB45" s="163"/>
      <c r="AC45" s="163"/>
      <c r="AD45" s="164"/>
      <c r="AE45" s="165"/>
      <c r="AF45" s="164"/>
      <c r="AG45" s="163"/>
      <c r="AH45" s="163"/>
      <c r="AI45" s="163"/>
      <c r="AJ45" s="164"/>
      <c r="AK45" s="165"/>
      <c r="AL45" s="164"/>
      <c r="AM45" s="163"/>
      <c r="AN45" s="163"/>
      <c r="AO45" s="165"/>
      <c r="AP45" s="164"/>
      <c r="AQ45" s="165"/>
      <c r="AR45" s="164"/>
      <c r="AS45" s="163"/>
      <c r="AT45" s="205"/>
      <c r="AU45" s="121"/>
    </row>
    <row r="46" spans="3:47" ht="11.25" customHeight="1" x14ac:dyDescent="0.25">
      <c r="C46" s="137" t="str">
        <f>T_DocLog[[#This Row],[DOCTYPE]]</f>
        <v>MSS</v>
      </c>
      <c r="D46" s="157" t="s">
        <v>81</v>
      </c>
      <c r="E46" s="218" t="s">
        <v>406</v>
      </c>
      <c r="F46" s="137" t="s">
        <v>563</v>
      </c>
      <c r="G46" s="137" t="s">
        <v>417</v>
      </c>
      <c r="H46" s="137" t="s">
        <v>612</v>
      </c>
      <c r="I46" s="139" t="s">
        <v>546</v>
      </c>
      <c r="J46" s="171"/>
      <c r="K46" s="198" t="s">
        <v>615</v>
      </c>
      <c r="L46" s="164">
        <v>45758</v>
      </c>
      <c r="M46" s="198" t="s">
        <v>615</v>
      </c>
      <c r="N46" s="164">
        <v>45837</v>
      </c>
      <c r="O46" s="220">
        <v>3</v>
      </c>
      <c r="P46" s="163"/>
      <c r="Q46" s="163"/>
      <c r="R46" s="164"/>
      <c r="S46" s="165"/>
      <c r="T46" s="164"/>
      <c r="U46" s="163"/>
      <c r="V46" s="163"/>
      <c r="W46" s="163"/>
      <c r="X46" s="164"/>
      <c r="Y46" s="165"/>
      <c r="Z46" s="164"/>
      <c r="AA46" s="163"/>
      <c r="AB46" s="163"/>
      <c r="AC46" s="163"/>
      <c r="AD46" s="164"/>
      <c r="AE46" s="165"/>
      <c r="AF46" s="164"/>
      <c r="AG46" s="163"/>
      <c r="AH46" s="163"/>
      <c r="AI46" s="163"/>
      <c r="AJ46" s="164"/>
      <c r="AK46" s="165"/>
      <c r="AL46" s="164"/>
      <c r="AM46" s="163"/>
      <c r="AN46" s="163"/>
      <c r="AO46" s="165"/>
      <c r="AP46" s="164"/>
      <c r="AQ46" s="165"/>
      <c r="AR46" s="164"/>
      <c r="AS46" s="163"/>
      <c r="AT46" s="205"/>
      <c r="AU46" s="121"/>
    </row>
    <row r="47" spans="3:47" ht="11.25" customHeight="1" x14ac:dyDescent="0.25">
      <c r="C47" s="137" t="str">
        <f>T_DocLog[[#This Row],[DOCTYPE]]</f>
        <v>MSS</v>
      </c>
      <c r="D47" s="157" t="s">
        <v>81</v>
      </c>
      <c r="E47" s="137" t="s">
        <v>430</v>
      </c>
      <c r="F47" s="137" t="s">
        <v>563</v>
      </c>
      <c r="G47" s="137" t="s">
        <v>417</v>
      </c>
      <c r="H47" s="137" t="s">
        <v>565</v>
      </c>
      <c r="I47" s="139" t="s">
        <v>547</v>
      </c>
      <c r="J47" s="171"/>
      <c r="K47" s="198" t="s">
        <v>559</v>
      </c>
      <c r="L47" s="149">
        <v>45715</v>
      </c>
      <c r="M47" s="198" t="s">
        <v>559</v>
      </c>
      <c r="N47" s="143">
        <v>45750</v>
      </c>
      <c r="O47" s="163">
        <v>2</v>
      </c>
      <c r="P47" s="163"/>
      <c r="Q47" s="198" t="s">
        <v>737</v>
      </c>
      <c r="R47" s="164">
        <v>45817</v>
      </c>
      <c r="S47" s="198" t="s">
        <v>737</v>
      </c>
      <c r="T47" s="164">
        <v>45862</v>
      </c>
      <c r="U47" s="163">
        <v>2</v>
      </c>
      <c r="V47" s="163"/>
      <c r="W47" s="137"/>
      <c r="X47" s="164"/>
      <c r="Y47" s="144"/>
      <c r="Z47" s="164"/>
      <c r="AA47" s="163"/>
      <c r="AB47" s="163"/>
      <c r="AC47" s="137"/>
      <c r="AD47" s="164"/>
      <c r="AE47" s="137"/>
      <c r="AF47" s="164"/>
      <c r="AG47" s="163"/>
      <c r="AH47" s="163"/>
      <c r="AI47" s="137"/>
      <c r="AJ47" s="164"/>
      <c r="AK47" s="137"/>
      <c r="AL47" s="164"/>
      <c r="AM47" s="163"/>
      <c r="AN47" s="163"/>
      <c r="AO47" s="165"/>
      <c r="AP47" s="164"/>
      <c r="AQ47" s="165"/>
      <c r="AR47" s="164"/>
      <c r="AS47" s="163"/>
      <c r="AT47" s="205"/>
      <c r="AU47" s="121"/>
    </row>
    <row r="48" spans="3:47" ht="15" customHeight="1" x14ac:dyDescent="0.25">
      <c r="C48" s="137" t="str">
        <f>T_DocLog[[#This Row],[DOCTYPE]]</f>
        <v>MSS</v>
      </c>
      <c r="D48" s="157" t="s">
        <v>81</v>
      </c>
      <c r="E48" s="137" t="s">
        <v>430</v>
      </c>
      <c r="F48" s="137" t="s">
        <v>563</v>
      </c>
      <c r="G48" s="137" t="s">
        <v>417</v>
      </c>
      <c r="H48" s="137" t="s">
        <v>562</v>
      </c>
      <c r="I48" s="139" t="s">
        <v>535</v>
      </c>
      <c r="J48" s="171"/>
      <c r="K48" s="198" t="s">
        <v>536</v>
      </c>
      <c r="L48" s="149">
        <v>45715</v>
      </c>
      <c r="M48" s="198" t="s">
        <v>536</v>
      </c>
      <c r="N48" s="149">
        <v>45750</v>
      </c>
      <c r="O48" s="148">
        <v>2</v>
      </c>
      <c r="P48" s="148"/>
      <c r="Q48" s="198" t="s">
        <v>732</v>
      </c>
      <c r="R48" s="149">
        <v>45811</v>
      </c>
      <c r="S48" s="198" t="s">
        <v>732</v>
      </c>
      <c r="T48" s="149">
        <v>45833</v>
      </c>
      <c r="U48" s="148">
        <v>4</v>
      </c>
      <c r="V48" s="148"/>
      <c r="W48" s="148"/>
      <c r="X48" s="149"/>
      <c r="Y48" s="150"/>
      <c r="Z48" s="149"/>
      <c r="AA48" s="148"/>
      <c r="AB48" s="148"/>
      <c r="AC48" s="148"/>
      <c r="AD48" s="149"/>
      <c r="AE48" s="150"/>
      <c r="AF48" s="149"/>
      <c r="AG48" s="148"/>
      <c r="AH48" s="148"/>
      <c r="AI48" s="148"/>
      <c r="AJ48" s="149"/>
      <c r="AK48" s="150"/>
      <c r="AL48" s="149"/>
      <c r="AM48" s="148"/>
      <c r="AN48" s="148"/>
      <c r="AO48" s="150"/>
      <c r="AP48" s="149"/>
      <c r="AQ48" s="150"/>
      <c r="AR48" s="149"/>
      <c r="AS48" s="148"/>
      <c r="AT48" s="201"/>
      <c r="AU48" s="117"/>
    </row>
    <row r="49" spans="3:47" ht="11.25" customHeight="1" x14ac:dyDescent="0.25">
      <c r="C49" s="137" t="str">
        <f>T_DocLog[[#This Row],[DOCTYPE]]</f>
        <v>MSS</v>
      </c>
      <c r="D49" s="157" t="s">
        <v>81</v>
      </c>
      <c r="E49" s="137" t="s">
        <v>406</v>
      </c>
      <c r="F49" s="137" t="s">
        <v>563</v>
      </c>
      <c r="G49" s="137" t="s">
        <v>417</v>
      </c>
      <c r="H49" s="137" t="s">
        <v>739</v>
      </c>
      <c r="I49" s="139" t="s">
        <v>548</v>
      </c>
      <c r="J49" s="171"/>
      <c r="K49" s="198" t="s">
        <v>584</v>
      </c>
      <c r="L49" s="143">
        <v>45751</v>
      </c>
      <c r="M49" s="198" t="s">
        <v>584</v>
      </c>
      <c r="N49" s="149">
        <v>45837</v>
      </c>
      <c r="O49" s="137">
        <v>3</v>
      </c>
      <c r="P49" s="148"/>
      <c r="Q49" s="148"/>
      <c r="R49" s="149"/>
      <c r="S49" s="150"/>
      <c r="T49" s="149"/>
      <c r="U49" s="148"/>
      <c r="V49" s="148"/>
      <c r="W49" s="148"/>
      <c r="X49" s="149"/>
      <c r="Y49" s="150"/>
      <c r="Z49" s="149"/>
      <c r="AA49" s="148"/>
      <c r="AB49" s="148"/>
      <c r="AC49" s="148"/>
      <c r="AD49" s="149"/>
      <c r="AE49" s="150"/>
      <c r="AF49" s="149"/>
      <c r="AG49" s="148"/>
      <c r="AH49" s="148"/>
      <c r="AI49" s="148"/>
      <c r="AJ49" s="149"/>
      <c r="AK49" s="150"/>
      <c r="AL49" s="149"/>
      <c r="AM49" s="148"/>
      <c r="AN49" s="148"/>
      <c r="AO49" s="150"/>
      <c r="AP49" s="149"/>
      <c r="AQ49" s="150"/>
      <c r="AR49" s="149"/>
      <c r="AS49" s="148"/>
      <c r="AT49" s="201"/>
      <c r="AU49" s="117"/>
    </row>
    <row r="50" spans="3:47" ht="11.25" customHeight="1" x14ac:dyDescent="0.25">
      <c r="C50" s="137" t="str">
        <f>T_DocLog[[#This Row],[DOCTYPE]]</f>
        <v>MSS</v>
      </c>
      <c r="D50" s="157" t="s">
        <v>81</v>
      </c>
      <c r="E50" s="218" t="s">
        <v>406</v>
      </c>
      <c r="F50" s="137" t="s">
        <v>563</v>
      </c>
      <c r="G50" s="137" t="s">
        <v>417</v>
      </c>
      <c r="H50" s="137" t="s">
        <v>625</v>
      </c>
      <c r="I50" s="390" t="s">
        <v>673</v>
      </c>
      <c r="J50" s="391" t="s">
        <v>626</v>
      </c>
      <c r="K50" s="344"/>
      <c r="L50" s="345"/>
      <c r="M50" s="137"/>
      <c r="N50" s="146"/>
      <c r="O50" s="137"/>
      <c r="P50" s="145"/>
      <c r="Q50" s="137"/>
      <c r="R50" s="146"/>
      <c r="S50" s="137"/>
      <c r="T50" s="164"/>
      <c r="U50" s="163"/>
      <c r="V50" s="145"/>
      <c r="W50" s="145"/>
      <c r="X50" s="146"/>
      <c r="Y50" s="147"/>
      <c r="Z50" s="146"/>
      <c r="AA50" s="145"/>
      <c r="AB50" s="145"/>
      <c r="AC50" s="145"/>
      <c r="AD50" s="146"/>
      <c r="AE50" s="147"/>
      <c r="AF50" s="146"/>
      <c r="AG50" s="145"/>
      <c r="AH50" s="145"/>
      <c r="AI50" s="145"/>
      <c r="AJ50" s="146"/>
      <c r="AK50" s="147"/>
      <c r="AL50" s="146"/>
      <c r="AM50" s="145"/>
      <c r="AN50" s="145"/>
      <c r="AO50" s="147"/>
      <c r="AP50" s="146"/>
      <c r="AQ50" s="147"/>
      <c r="AR50" s="146"/>
      <c r="AS50" s="145"/>
      <c r="AT50" s="200"/>
      <c r="AU50" s="116"/>
    </row>
    <row r="51" spans="3:47" ht="11.25" customHeight="1" x14ac:dyDescent="0.25">
      <c r="C51" s="220" t="str">
        <f>T_DocLog[[#This Row],[DOCTYPE]]</f>
        <v>MSS</v>
      </c>
      <c r="D51" s="157" t="s">
        <v>81</v>
      </c>
      <c r="E51" s="137" t="s">
        <v>430</v>
      </c>
      <c r="F51" s="137" t="s">
        <v>563</v>
      </c>
      <c r="G51" s="137" t="s">
        <v>417</v>
      </c>
      <c r="H51" s="137" t="s">
        <v>564</v>
      </c>
      <c r="I51" s="139" t="s">
        <v>549</v>
      </c>
      <c r="J51" s="222"/>
      <c r="K51" s="198" t="s">
        <v>550</v>
      </c>
      <c r="L51" s="149">
        <v>45715</v>
      </c>
      <c r="M51" s="198" t="s">
        <v>550</v>
      </c>
      <c r="N51" s="149">
        <v>45750</v>
      </c>
      <c r="O51" s="148">
        <v>2</v>
      </c>
      <c r="P51" s="220"/>
      <c r="Q51" s="198" t="s">
        <v>738</v>
      </c>
      <c r="R51" s="224">
        <v>45817</v>
      </c>
      <c r="S51" s="198" t="s">
        <v>738</v>
      </c>
      <c r="T51" s="149">
        <v>45833</v>
      </c>
      <c r="U51" s="220">
        <v>4</v>
      </c>
      <c r="V51" s="220"/>
      <c r="W51" s="220"/>
      <c r="X51" s="224"/>
      <c r="Y51" s="225"/>
      <c r="Z51" s="224"/>
      <c r="AA51" s="220"/>
      <c r="AB51" s="220"/>
      <c r="AC51" s="220"/>
      <c r="AD51" s="224"/>
      <c r="AE51" s="225"/>
      <c r="AF51" s="224"/>
      <c r="AG51" s="220"/>
      <c r="AH51" s="220"/>
      <c r="AI51" s="220"/>
      <c r="AJ51" s="224"/>
      <c r="AK51" s="225"/>
      <c r="AL51" s="224"/>
      <c r="AM51" s="220"/>
      <c r="AN51" s="220"/>
      <c r="AO51" s="225"/>
      <c r="AP51" s="224"/>
      <c r="AQ51" s="225"/>
      <c r="AR51" s="224"/>
      <c r="AS51" s="220"/>
      <c r="AT51" s="220"/>
      <c r="AU51" s="226"/>
    </row>
    <row r="52" spans="3:47" ht="11.25" customHeight="1" x14ac:dyDescent="0.25">
      <c r="C52" s="137" t="str">
        <f>T_DocLog[[#This Row],[DOCTYPE]]</f>
        <v>MSS</v>
      </c>
      <c r="D52" s="157" t="s">
        <v>81</v>
      </c>
      <c r="E52" s="137" t="s">
        <v>560</v>
      </c>
      <c r="F52" s="137" t="s">
        <v>563</v>
      </c>
      <c r="G52" s="137" t="s">
        <v>417</v>
      </c>
      <c r="H52" s="137" t="s">
        <v>566</v>
      </c>
      <c r="I52" s="139" t="s">
        <v>713</v>
      </c>
      <c r="J52" s="314"/>
      <c r="K52" s="198" t="s">
        <v>561</v>
      </c>
      <c r="L52" s="149">
        <v>45715</v>
      </c>
      <c r="M52" s="137" t="s">
        <v>561</v>
      </c>
      <c r="N52" s="143">
        <v>45750</v>
      </c>
      <c r="O52" s="137">
        <v>3</v>
      </c>
      <c r="P52" s="137"/>
      <c r="Q52" s="137" t="s">
        <v>714</v>
      </c>
      <c r="R52" s="143">
        <v>45804</v>
      </c>
      <c r="S52" s="144"/>
      <c r="T52" s="143"/>
      <c r="U52" s="137" t="s">
        <v>531</v>
      </c>
      <c r="V52" s="137"/>
      <c r="W52" s="137"/>
      <c r="X52" s="143"/>
      <c r="Y52" s="144"/>
      <c r="Z52" s="143"/>
      <c r="AA52" s="137"/>
      <c r="AB52" s="137"/>
      <c r="AC52" s="137"/>
      <c r="AD52" s="143"/>
      <c r="AE52" s="144"/>
      <c r="AF52" s="143"/>
      <c r="AG52" s="137"/>
      <c r="AH52" s="137"/>
      <c r="AI52" s="137"/>
      <c r="AJ52" s="143"/>
      <c r="AK52" s="144"/>
      <c r="AL52" s="143"/>
      <c r="AM52" s="137"/>
      <c r="AN52" s="137"/>
      <c r="AO52" s="144"/>
      <c r="AP52" s="143"/>
      <c r="AQ52" s="144"/>
      <c r="AR52" s="143"/>
      <c r="AS52" s="137"/>
      <c r="AT52" s="137"/>
      <c r="AU52" s="315"/>
    </row>
    <row r="53" spans="3:47" ht="11.25" customHeight="1" x14ac:dyDescent="0.25">
      <c r="C53" s="137" t="str">
        <f>T_DocLog[[#This Row],[DOCTYPE]]</f>
        <v>SDD</v>
      </c>
      <c r="D53" s="157" t="s">
        <v>81</v>
      </c>
      <c r="E53" s="218" t="s">
        <v>406</v>
      </c>
      <c r="F53" s="163" t="s">
        <v>462</v>
      </c>
      <c r="G53" s="137" t="s">
        <v>417</v>
      </c>
      <c r="H53" s="137"/>
      <c r="I53" s="139" t="s">
        <v>478</v>
      </c>
      <c r="J53" s="171"/>
      <c r="K53" s="198"/>
      <c r="L53" s="155"/>
      <c r="M53" s="137"/>
      <c r="N53" s="155"/>
      <c r="O53" s="154"/>
      <c r="P53" s="154"/>
      <c r="Q53" s="137"/>
      <c r="R53" s="155"/>
      <c r="S53" s="137"/>
      <c r="T53" s="155"/>
      <c r="U53" s="154"/>
      <c r="V53" s="154"/>
      <c r="W53" s="154"/>
      <c r="X53" s="155"/>
      <c r="Y53" s="156"/>
      <c r="Z53" s="155"/>
      <c r="AA53" s="154"/>
      <c r="AB53" s="154"/>
      <c r="AC53" s="154"/>
      <c r="AD53" s="155"/>
      <c r="AE53" s="156"/>
      <c r="AF53" s="155"/>
      <c r="AG53" s="154"/>
      <c r="AH53" s="154"/>
      <c r="AI53" s="154"/>
      <c r="AJ53" s="155"/>
      <c r="AK53" s="156"/>
      <c r="AL53" s="155"/>
      <c r="AM53" s="154"/>
      <c r="AN53" s="154"/>
      <c r="AO53" s="156"/>
      <c r="AP53" s="155"/>
      <c r="AQ53" s="156"/>
      <c r="AR53" s="155"/>
      <c r="AS53" s="154"/>
      <c r="AT53" s="203"/>
      <c r="AU53" s="119"/>
    </row>
    <row r="54" spans="3:47" ht="11.25" customHeight="1" x14ac:dyDescent="0.25">
      <c r="C54" s="137" t="str">
        <f>T_DocLog[[#This Row],[DOCTYPE]]</f>
        <v>SDD</v>
      </c>
      <c r="D54" s="157" t="s">
        <v>81</v>
      </c>
      <c r="E54" s="137" t="s">
        <v>430</v>
      </c>
      <c r="F54" s="163" t="s">
        <v>462</v>
      </c>
      <c r="G54" s="137" t="s">
        <v>417</v>
      </c>
      <c r="H54" s="137"/>
      <c r="I54" s="139" t="s">
        <v>463</v>
      </c>
      <c r="J54" s="171"/>
      <c r="K54" s="198"/>
      <c r="L54" s="164"/>
      <c r="M54" s="137"/>
      <c r="N54" s="164"/>
      <c r="O54" s="163"/>
      <c r="P54" s="163"/>
      <c r="Q54" s="137"/>
      <c r="R54" s="164"/>
      <c r="S54" s="137"/>
      <c r="T54" s="164"/>
      <c r="U54" s="163"/>
      <c r="V54" s="163"/>
      <c r="W54" s="163"/>
      <c r="X54" s="164"/>
      <c r="Y54" s="165"/>
      <c r="Z54" s="164"/>
      <c r="AA54" s="163"/>
      <c r="AB54" s="163"/>
      <c r="AC54" s="163"/>
      <c r="AD54" s="164"/>
      <c r="AE54" s="165"/>
      <c r="AF54" s="164"/>
      <c r="AG54" s="163"/>
      <c r="AH54" s="163"/>
      <c r="AI54" s="163"/>
      <c r="AJ54" s="164"/>
      <c r="AK54" s="165"/>
      <c r="AL54" s="164"/>
      <c r="AM54" s="163"/>
      <c r="AN54" s="163"/>
      <c r="AO54" s="165"/>
      <c r="AP54" s="164"/>
      <c r="AQ54" s="165"/>
      <c r="AR54" s="164"/>
      <c r="AS54" s="163"/>
      <c r="AT54" s="205"/>
      <c r="AU54" s="121"/>
    </row>
    <row r="55" spans="3:47" ht="11.25" customHeight="1" x14ac:dyDescent="0.25">
      <c r="C55" s="137" t="str">
        <f>T_DocLog[[#This Row],[DOCTYPE]]</f>
        <v>SDD</v>
      </c>
      <c r="D55" s="157" t="s">
        <v>81</v>
      </c>
      <c r="E55" s="218" t="s">
        <v>406</v>
      </c>
      <c r="F55" s="163" t="s">
        <v>462</v>
      </c>
      <c r="G55" s="137" t="s">
        <v>417</v>
      </c>
      <c r="H55" s="137"/>
      <c r="I55" s="139" t="s">
        <v>464</v>
      </c>
      <c r="J55" s="171"/>
      <c r="K55" s="198"/>
      <c r="L55" s="164"/>
      <c r="M55" s="137"/>
      <c r="N55" s="164"/>
      <c r="O55" s="163"/>
      <c r="P55" s="163"/>
      <c r="Q55" s="137"/>
      <c r="R55" s="164"/>
      <c r="S55" s="137"/>
      <c r="T55" s="164"/>
      <c r="U55" s="163"/>
      <c r="V55" s="163"/>
      <c r="W55" s="163"/>
      <c r="X55" s="164"/>
      <c r="Y55" s="165"/>
      <c r="Z55" s="164"/>
      <c r="AA55" s="163"/>
      <c r="AB55" s="163"/>
      <c r="AC55" s="163"/>
      <c r="AD55" s="164"/>
      <c r="AE55" s="165"/>
      <c r="AF55" s="164"/>
      <c r="AG55" s="163"/>
      <c r="AH55" s="163"/>
      <c r="AI55" s="163"/>
      <c r="AJ55" s="164"/>
      <c r="AK55" s="165"/>
      <c r="AL55" s="164"/>
      <c r="AM55" s="163"/>
      <c r="AN55" s="163"/>
      <c r="AO55" s="165"/>
      <c r="AP55" s="164"/>
      <c r="AQ55" s="165"/>
      <c r="AR55" s="164"/>
      <c r="AS55" s="163"/>
      <c r="AT55" s="205"/>
      <c r="AU55" s="121"/>
    </row>
    <row r="56" spans="3:47" ht="11.25" customHeight="1" x14ac:dyDescent="0.25">
      <c r="C56" s="137" t="str">
        <f>T_DocLog[[#This Row],[DOCTYPE]]</f>
        <v>SDD</v>
      </c>
      <c r="D56" s="157" t="s">
        <v>81</v>
      </c>
      <c r="E56" s="218" t="s">
        <v>406</v>
      </c>
      <c r="F56" s="163" t="s">
        <v>462</v>
      </c>
      <c r="G56" s="137" t="s">
        <v>417</v>
      </c>
      <c r="H56" s="137"/>
      <c r="I56" s="139" t="s">
        <v>465</v>
      </c>
      <c r="J56" s="171"/>
      <c r="K56" s="198"/>
      <c r="L56" s="164"/>
      <c r="M56" s="137"/>
      <c r="N56" s="143"/>
      <c r="O56" s="163"/>
      <c r="P56" s="163"/>
      <c r="Q56" s="163"/>
      <c r="R56" s="164"/>
      <c r="S56" s="165"/>
      <c r="T56" s="164"/>
      <c r="U56" s="163"/>
      <c r="V56" s="163"/>
      <c r="W56" s="163"/>
      <c r="X56" s="164"/>
      <c r="Y56" s="165"/>
      <c r="Z56" s="164"/>
      <c r="AA56" s="163"/>
      <c r="AB56" s="163"/>
      <c r="AC56" s="163"/>
      <c r="AD56" s="164"/>
      <c r="AE56" s="165"/>
      <c r="AF56" s="164"/>
      <c r="AG56" s="163"/>
      <c r="AH56" s="163"/>
      <c r="AI56" s="163"/>
      <c r="AJ56" s="164"/>
      <c r="AK56" s="165"/>
      <c r="AL56" s="164"/>
      <c r="AM56" s="163"/>
      <c r="AN56" s="163"/>
      <c r="AO56" s="165"/>
      <c r="AP56" s="164"/>
      <c r="AQ56" s="165"/>
      <c r="AR56" s="164"/>
      <c r="AS56" s="163"/>
      <c r="AT56" s="205"/>
      <c r="AU56" s="121"/>
    </row>
    <row r="57" spans="3:47" ht="11.25" customHeight="1" x14ac:dyDescent="0.25">
      <c r="C57" s="137" t="str">
        <f>T_DocLog[[#This Row],[DOCTYPE]]</f>
        <v>SDD</v>
      </c>
      <c r="D57" s="157" t="s">
        <v>81</v>
      </c>
      <c r="E57" s="137" t="s">
        <v>430</v>
      </c>
      <c r="F57" s="163" t="s">
        <v>462</v>
      </c>
      <c r="G57" s="137" t="s">
        <v>417</v>
      </c>
      <c r="H57" s="137"/>
      <c r="I57" s="139" t="s">
        <v>466</v>
      </c>
      <c r="J57" s="171"/>
      <c r="K57" s="198"/>
      <c r="L57" s="164"/>
      <c r="M57" s="137"/>
      <c r="N57" s="164"/>
      <c r="O57" s="163"/>
      <c r="P57" s="163"/>
      <c r="Q57" s="137"/>
      <c r="R57" s="143"/>
      <c r="S57" s="137"/>
      <c r="T57" s="164"/>
      <c r="U57" s="163"/>
      <c r="V57" s="163"/>
      <c r="W57" s="137"/>
      <c r="X57" s="164"/>
      <c r="Y57" s="165"/>
      <c r="Z57" s="164"/>
      <c r="AA57" s="163"/>
      <c r="AB57" s="163"/>
      <c r="AC57" s="163"/>
      <c r="AD57" s="164"/>
      <c r="AE57" s="165"/>
      <c r="AF57" s="164"/>
      <c r="AG57" s="163"/>
      <c r="AH57" s="163"/>
      <c r="AI57" s="163"/>
      <c r="AJ57" s="164"/>
      <c r="AK57" s="165"/>
      <c r="AL57" s="164"/>
      <c r="AM57" s="163"/>
      <c r="AN57" s="163"/>
      <c r="AO57" s="165"/>
      <c r="AP57" s="164"/>
      <c r="AQ57" s="165"/>
      <c r="AR57" s="164"/>
      <c r="AS57" s="163"/>
      <c r="AT57" s="205"/>
      <c r="AU57" s="121"/>
    </row>
    <row r="58" spans="3:47" ht="11.25" customHeight="1" x14ac:dyDescent="0.25">
      <c r="C58" s="137" t="str">
        <f>T_DocLog[[#This Row],[DOCTYPE]]</f>
        <v>SDD</v>
      </c>
      <c r="D58" s="157" t="s">
        <v>81</v>
      </c>
      <c r="E58" s="218" t="s">
        <v>406</v>
      </c>
      <c r="F58" s="163" t="s">
        <v>462</v>
      </c>
      <c r="G58" s="137" t="s">
        <v>417</v>
      </c>
      <c r="H58" s="137"/>
      <c r="I58" s="139" t="s">
        <v>467</v>
      </c>
      <c r="J58" s="171"/>
      <c r="K58" s="198"/>
      <c r="L58" s="164"/>
      <c r="M58" s="137"/>
      <c r="N58" s="164"/>
      <c r="O58" s="163"/>
      <c r="P58" s="163"/>
      <c r="Q58" s="137"/>
      <c r="R58" s="164"/>
      <c r="S58" s="165"/>
      <c r="T58" s="164"/>
      <c r="U58" s="163"/>
      <c r="V58" s="163"/>
      <c r="W58" s="163"/>
      <c r="X58" s="164"/>
      <c r="Y58" s="165"/>
      <c r="Z58" s="164"/>
      <c r="AA58" s="163"/>
      <c r="AB58" s="163"/>
      <c r="AC58" s="163"/>
      <c r="AD58" s="164"/>
      <c r="AE58" s="165"/>
      <c r="AF58" s="164"/>
      <c r="AG58" s="163"/>
      <c r="AH58" s="163"/>
      <c r="AI58" s="163"/>
      <c r="AJ58" s="164"/>
      <c r="AK58" s="165"/>
      <c r="AL58" s="164"/>
      <c r="AM58" s="163"/>
      <c r="AN58" s="163"/>
      <c r="AO58" s="165"/>
      <c r="AP58" s="164"/>
      <c r="AQ58" s="165"/>
      <c r="AR58" s="164"/>
      <c r="AS58" s="163"/>
      <c r="AT58" s="205"/>
      <c r="AU58" s="121"/>
    </row>
    <row r="59" spans="3:47" ht="11.25" customHeight="1" x14ac:dyDescent="0.25">
      <c r="C59" s="137" t="str">
        <f>T_DocLog[[#This Row],[DOCTYPE]]</f>
        <v>SDD</v>
      </c>
      <c r="D59" s="157" t="s">
        <v>81</v>
      </c>
      <c r="E59" s="218" t="s">
        <v>406</v>
      </c>
      <c r="F59" s="163" t="s">
        <v>462</v>
      </c>
      <c r="G59" s="137" t="s">
        <v>417</v>
      </c>
      <c r="H59" s="137"/>
      <c r="I59" s="139" t="s">
        <v>468</v>
      </c>
      <c r="J59" s="171"/>
      <c r="K59" s="198"/>
      <c r="L59" s="164"/>
      <c r="M59" s="137"/>
      <c r="N59" s="164"/>
      <c r="O59" s="163"/>
      <c r="P59" s="163"/>
      <c r="Q59" s="137"/>
      <c r="R59" s="164"/>
      <c r="S59" s="144"/>
      <c r="T59" s="164"/>
      <c r="U59" s="163"/>
      <c r="V59" s="163"/>
      <c r="W59" s="163"/>
      <c r="X59" s="164"/>
      <c r="Y59" s="165"/>
      <c r="Z59" s="164"/>
      <c r="AA59" s="163"/>
      <c r="AB59" s="163"/>
      <c r="AC59" s="163"/>
      <c r="AD59" s="164"/>
      <c r="AE59" s="165"/>
      <c r="AF59" s="164"/>
      <c r="AG59" s="163"/>
      <c r="AH59" s="163"/>
      <c r="AI59" s="163"/>
      <c r="AJ59" s="164"/>
      <c r="AK59" s="165"/>
      <c r="AL59" s="164"/>
      <c r="AM59" s="163"/>
      <c r="AN59" s="163"/>
      <c r="AO59" s="165"/>
      <c r="AP59" s="164"/>
      <c r="AQ59" s="165"/>
      <c r="AR59" s="164"/>
      <c r="AS59" s="163"/>
      <c r="AT59" s="205"/>
      <c r="AU59" s="121"/>
    </row>
    <row r="60" spans="3:47" x14ac:dyDescent="0.25">
      <c r="C60" s="137" t="str">
        <f>T_DocLog[[#This Row],[DOCTYPE]]</f>
        <v>SDD</v>
      </c>
      <c r="D60" s="157" t="s">
        <v>81</v>
      </c>
      <c r="E60" s="218" t="s">
        <v>406</v>
      </c>
      <c r="F60" s="163" t="s">
        <v>462</v>
      </c>
      <c r="G60" s="137" t="s">
        <v>417</v>
      </c>
      <c r="H60" s="137"/>
      <c r="I60" s="139" t="s">
        <v>469</v>
      </c>
      <c r="J60" s="222"/>
      <c r="K60" s="223"/>
      <c r="L60" s="224"/>
      <c r="M60" s="220"/>
      <c r="N60" s="224"/>
      <c r="O60" s="220"/>
      <c r="P60" s="220"/>
      <c r="Q60" s="220"/>
      <c r="R60" s="224"/>
      <c r="S60" s="225"/>
      <c r="T60" s="224"/>
      <c r="U60" s="220"/>
      <c r="V60" s="220"/>
      <c r="W60" s="220"/>
      <c r="X60" s="224"/>
      <c r="Y60" s="225"/>
      <c r="Z60" s="224"/>
      <c r="AA60" s="220"/>
      <c r="AB60" s="220"/>
      <c r="AC60" s="220"/>
      <c r="AD60" s="224"/>
      <c r="AE60" s="225"/>
      <c r="AF60" s="224"/>
      <c r="AG60" s="220"/>
      <c r="AH60" s="220"/>
      <c r="AI60" s="220"/>
      <c r="AJ60" s="220"/>
      <c r="AK60" s="225"/>
      <c r="AL60" s="220"/>
      <c r="AM60" s="220"/>
      <c r="AN60" s="220"/>
      <c r="AO60" s="225"/>
      <c r="AP60" s="224"/>
      <c r="AQ60" s="225"/>
      <c r="AR60" s="224"/>
      <c r="AS60" s="220"/>
      <c r="AT60" s="220"/>
      <c r="AU60" s="226"/>
    </row>
    <row r="61" spans="3:47" x14ac:dyDescent="0.25">
      <c r="C61" s="137" t="str">
        <f>T_DocLog[[#This Row],[DOCTYPE]]</f>
        <v>SDD</v>
      </c>
      <c r="D61" s="157" t="s">
        <v>81</v>
      </c>
      <c r="E61" s="218" t="s">
        <v>406</v>
      </c>
      <c r="F61" s="220" t="s">
        <v>462</v>
      </c>
      <c r="G61" s="220" t="s">
        <v>417</v>
      </c>
      <c r="H61" s="220"/>
      <c r="I61" s="221" t="s">
        <v>470</v>
      </c>
      <c r="J61" s="222"/>
      <c r="K61" s="223"/>
      <c r="L61" s="224"/>
      <c r="M61" s="220"/>
      <c r="N61" s="224"/>
      <c r="O61" s="220"/>
      <c r="P61" s="220"/>
      <c r="Q61" s="220"/>
      <c r="R61" s="224"/>
      <c r="S61" s="225"/>
      <c r="T61" s="224"/>
      <c r="U61" s="220"/>
      <c r="V61" s="220"/>
      <c r="W61" s="220"/>
      <c r="X61" s="224"/>
      <c r="Y61" s="225"/>
      <c r="Z61" s="224"/>
      <c r="AA61" s="220"/>
      <c r="AB61" s="220"/>
      <c r="AC61" s="220"/>
      <c r="AD61" s="224"/>
      <c r="AE61" s="225"/>
      <c r="AF61" s="224"/>
      <c r="AG61" s="220"/>
      <c r="AH61" s="220"/>
      <c r="AI61" s="220"/>
      <c r="AJ61" s="220"/>
      <c r="AK61" s="225"/>
      <c r="AL61" s="220"/>
      <c r="AM61" s="220"/>
      <c r="AN61" s="220"/>
      <c r="AO61" s="225"/>
      <c r="AP61" s="224"/>
      <c r="AQ61" s="225"/>
      <c r="AR61" s="224"/>
      <c r="AS61" s="220"/>
      <c r="AT61" s="220"/>
      <c r="AU61" s="226"/>
    </row>
    <row r="62" spans="3:47" x14ac:dyDescent="0.25">
      <c r="C62" s="137" t="str">
        <f>T_DocLog[[#This Row],[DOCTYPE]]</f>
        <v>SDD</v>
      </c>
      <c r="D62" s="157" t="s">
        <v>81</v>
      </c>
      <c r="E62" s="218" t="s">
        <v>406</v>
      </c>
      <c r="F62" s="220" t="s">
        <v>462</v>
      </c>
      <c r="G62" s="220" t="s">
        <v>417</v>
      </c>
      <c r="H62" s="220"/>
      <c r="I62" s="221" t="s">
        <v>471</v>
      </c>
      <c r="J62" s="222"/>
      <c r="K62" s="223"/>
      <c r="L62" s="224"/>
      <c r="M62" s="220"/>
      <c r="N62" s="224"/>
      <c r="O62" s="220"/>
      <c r="P62" s="220"/>
      <c r="Q62" s="220"/>
      <c r="R62" s="224"/>
      <c r="S62" s="225"/>
      <c r="T62" s="224"/>
      <c r="U62" s="220"/>
      <c r="V62" s="220"/>
      <c r="W62" s="220"/>
      <c r="X62" s="224"/>
      <c r="Y62" s="225"/>
      <c r="Z62" s="224"/>
      <c r="AA62" s="220"/>
      <c r="AB62" s="220"/>
      <c r="AC62" s="220"/>
      <c r="AD62" s="224"/>
      <c r="AE62" s="225"/>
      <c r="AF62" s="224"/>
      <c r="AG62" s="220"/>
      <c r="AH62" s="220"/>
      <c r="AI62" s="220"/>
      <c r="AJ62" s="220"/>
      <c r="AK62" s="225"/>
      <c r="AL62" s="220"/>
      <c r="AM62" s="220"/>
      <c r="AN62" s="220"/>
      <c r="AO62" s="225"/>
      <c r="AP62" s="224"/>
      <c r="AQ62" s="225"/>
      <c r="AR62" s="224"/>
      <c r="AS62" s="220"/>
      <c r="AT62" s="220"/>
      <c r="AU62" s="226"/>
    </row>
    <row r="63" spans="3:47" x14ac:dyDescent="0.25">
      <c r="C63" s="137" t="str">
        <f>T_DocLog[[#This Row],[DOCTYPE]]</f>
        <v>SDD</v>
      </c>
      <c r="D63" s="157" t="s">
        <v>81</v>
      </c>
      <c r="E63" s="218" t="s">
        <v>406</v>
      </c>
      <c r="F63" s="220" t="s">
        <v>462</v>
      </c>
      <c r="G63" s="220" t="s">
        <v>417</v>
      </c>
      <c r="H63" s="220"/>
      <c r="I63" s="221" t="s">
        <v>472</v>
      </c>
      <c r="J63" s="222"/>
      <c r="K63" s="223"/>
      <c r="L63" s="224"/>
      <c r="M63" s="220"/>
      <c r="N63" s="224"/>
      <c r="O63" s="220"/>
      <c r="P63" s="220"/>
      <c r="Q63" s="220"/>
      <c r="R63" s="224"/>
      <c r="S63" s="225"/>
      <c r="T63" s="224"/>
      <c r="U63" s="220"/>
      <c r="V63" s="220"/>
      <c r="W63" s="220"/>
      <c r="X63" s="224"/>
      <c r="Y63" s="225"/>
      <c r="Z63" s="224"/>
      <c r="AA63" s="220"/>
      <c r="AB63" s="220"/>
      <c r="AC63" s="220"/>
      <c r="AD63" s="224"/>
      <c r="AE63" s="225"/>
      <c r="AF63" s="224"/>
      <c r="AG63" s="220"/>
      <c r="AH63" s="220"/>
      <c r="AI63" s="220"/>
      <c r="AJ63" s="220"/>
      <c r="AK63" s="225"/>
      <c r="AL63" s="220"/>
      <c r="AM63" s="220"/>
      <c r="AN63" s="220"/>
      <c r="AO63" s="225"/>
      <c r="AP63" s="224"/>
      <c r="AQ63" s="225"/>
      <c r="AR63" s="224"/>
      <c r="AS63" s="220"/>
      <c r="AT63" s="220"/>
      <c r="AU63" s="226"/>
    </row>
    <row r="64" spans="3:47" x14ac:dyDescent="0.25">
      <c r="C64" s="137" t="str">
        <f>T_DocLog[[#This Row],[DOCTYPE]]</f>
        <v>SDD</v>
      </c>
      <c r="D64" s="157" t="s">
        <v>81</v>
      </c>
      <c r="E64" s="220" t="s">
        <v>430</v>
      </c>
      <c r="F64" s="220" t="s">
        <v>462</v>
      </c>
      <c r="G64" s="220" t="s">
        <v>417</v>
      </c>
      <c r="H64" s="220"/>
      <c r="I64" s="221" t="s">
        <v>473</v>
      </c>
      <c r="J64" s="222"/>
      <c r="K64" s="223"/>
      <c r="L64" s="224"/>
      <c r="M64" s="220"/>
      <c r="N64" s="224"/>
      <c r="O64" s="220"/>
      <c r="P64" s="220"/>
      <c r="Q64" s="220"/>
      <c r="R64" s="224"/>
      <c r="S64" s="225"/>
      <c r="T64" s="224"/>
      <c r="U64" s="220"/>
      <c r="V64" s="220"/>
      <c r="W64" s="220"/>
      <c r="X64" s="224"/>
      <c r="Y64" s="225"/>
      <c r="Z64" s="224"/>
      <c r="AA64" s="220"/>
      <c r="AB64" s="220"/>
      <c r="AC64" s="220"/>
      <c r="AD64" s="224"/>
      <c r="AE64" s="225"/>
      <c r="AF64" s="224"/>
      <c r="AG64" s="220"/>
      <c r="AH64" s="220"/>
      <c r="AI64" s="220"/>
      <c r="AJ64" s="220"/>
      <c r="AK64" s="225"/>
      <c r="AL64" s="220"/>
      <c r="AM64" s="220"/>
      <c r="AN64" s="220"/>
      <c r="AO64" s="225"/>
      <c r="AP64" s="224"/>
      <c r="AQ64" s="225"/>
      <c r="AR64" s="224"/>
      <c r="AS64" s="220"/>
      <c r="AT64" s="220"/>
      <c r="AU64" s="226"/>
    </row>
    <row r="65" spans="3:47" x14ac:dyDescent="0.25">
      <c r="C65" s="220" t="str">
        <f>T_DocLog[[#This Row],[DOCTYPE]]</f>
        <v>SDD</v>
      </c>
      <c r="D65" s="157" t="s">
        <v>81</v>
      </c>
      <c r="E65" s="220" t="s">
        <v>430</v>
      </c>
      <c r="F65" s="220" t="s">
        <v>462</v>
      </c>
      <c r="G65" s="220" t="s">
        <v>417</v>
      </c>
      <c r="H65" s="220"/>
      <c r="I65" s="221" t="s">
        <v>474</v>
      </c>
      <c r="J65" s="222"/>
      <c r="K65" s="223"/>
      <c r="L65" s="224"/>
      <c r="M65" s="220"/>
      <c r="N65" s="224"/>
      <c r="O65" s="220"/>
      <c r="P65" s="220"/>
      <c r="Q65" s="220"/>
      <c r="R65" s="224"/>
      <c r="S65" s="225"/>
      <c r="T65" s="224"/>
      <c r="U65" s="220"/>
      <c r="V65" s="220"/>
      <c r="W65" s="220"/>
      <c r="X65" s="224"/>
      <c r="Y65" s="225"/>
      <c r="Z65" s="224"/>
      <c r="AA65" s="220"/>
      <c r="AB65" s="220"/>
      <c r="AC65" s="220"/>
      <c r="AD65" s="224"/>
      <c r="AE65" s="225"/>
      <c r="AF65" s="224"/>
      <c r="AG65" s="220"/>
      <c r="AH65" s="220"/>
      <c r="AI65" s="220"/>
      <c r="AJ65" s="220"/>
      <c r="AK65" s="225"/>
      <c r="AL65" s="220"/>
      <c r="AM65" s="220"/>
      <c r="AN65" s="220"/>
      <c r="AO65" s="225"/>
      <c r="AP65" s="224"/>
      <c r="AQ65" s="225"/>
      <c r="AR65" s="224"/>
      <c r="AS65" s="220"/>
      <c r="AT65" s="220"/>
      <c r="AU65" s="226"/>
    </row>
    <row r="66" spans="3:47" x14ac:dyDescent="0.25">
      <c r="C66" s="220" t="str">
        <f>T_DocLog[[#This Row],[DOCTYPE]]</f>
        <v>SDD</v>
      </c>
      <c r="D66" s="157" t="s">
        <v>81</v>
      </c>
      <c r="E66" s="220" t="s">
        <v>448</v>
      </c>
      <c r="F66" s="220" t="s">
        <v>462</v>
      </c>
      <c r="G66" s="220" t="s">
        <v>417</v>
      </c>
      <c r="H66" s="220"/>
      <c r="I66" s="221" t="s">
        <v>475</v>
      </c>
      <c r="J66" s="222"/>
      <c r="K66" s="223"/>
      <c r="L66" s="224"/>
      <c r="M66" s="220"/>
      <c r="N66" s="224"/>
      <c r="O66" s="220"/>
      <c r="P66" s="220"/>
      <c r="Q66" s="220"/>
      <c r="R66" s="224"/>
      <c r="S66" s="225"/>
      <c r="T66" s="224"/>
      <c r="U66" s="220"/>
      <c r="V66" s="220"/>
      <c r="W66" s="220"/>
      <c r="X66" s="224"/>
      <c r="Y66" s="225"/>
      <c r="Z66" s="224"/>
      <c r="AA66" s="220"/>
      <c r="AB66" s="220"/>
      <c r="AC66" s="220"/>
      <c r="AD66" s="224"/>
      <c r="AE66" s="225"/>
      <c r="AF66" s="224"/>
      <c r="AG66" s="220"/>
      <c r="AH66" s="220"/>
      <c r="AI66" s="220"/>
      <c r="AJ66" s="220"/>
      <c r="AK66" s="225"/>
      <c r="AL66" s="220"/>
      <c r="AM66" s="220"/>
      <c r="AN66" s="220"/>
      <c r="AO66" s="225"/>
      <c r="AP66" s="224"/>
      <c r="AQ66" s="225"/>
      <c r="AR66" s="224"/>
      <c r="AS66" s="220"/>
      <c r="AT66" s="220"/>
      <c r="AU66" s="226"/>
    </row>
    <row r="67" spans="3:47" x14ac:dyDescent="0.25">
      <c r="C67" s="220" t="str">
        <f>T_DocLog[[#This Row],[DOCTYPE]]</f>
        <v>SDD</v>
      </c>
      <c r="D67" s="157" t="s">
        <v>81</v>
      </c>
      <c r="E67" s="218" t="s">
        <v>406</v>
      </c>
      <c r="F67" s="220" t="s">
        <v>462</v>
      </c>
      <c r="G67" s="220" t="s">
        <v>417</v>
      </c>
      <c r="H67" s="220"/>
      <c r="I67" s="221" t="s">
        <v>476</v>
      </c>
      <c r="J67" s="222"/>
      <c r="K67" s="223"/>
      <c r="L67" s="224"/>
      <c r="M67" s="220"/>
      <c r="N67" s="224"/>
      <c r="O67" s="220"/>
      <c r="P67" s="220"/>
      <c r="Q67" s="220"/>
      <c r="R67" s="224"/>
      <c r="S67" s="225"/>
      <c r="T67" s="224"/>
      <c r="U67" s="220"/>
      <c r="V67" s="220"/>
      <c r="W67" s="220"/>
      <c r="X67" s="224"/>
      <c r="Y67" s="225"/>
      <c r="Z67" s="224"/>
      <c r="AA67" s="220"/>
      <c r="AB67" s="220"/>
      <c r="AC67" s="220"/>
      <c r="AD67" s="224"/>
      <c r="AE67" s="225"/>
      <c r="AF67" s="224"/>
      <c r="AG67" s="220"/>
      <c r="AH67" s="220"/>
      <c r="AI67" s="220"/>
      <c r="AJ67" s="220"/>
      <c r="AK67" s="225"/>
      <c r="AL67" s="220"/>
      <c r="AM67" s="220"/>
      <c r="AN67" s="220"/>
      <c r="AO67" s="225"/>
      <c r="AP67" s="224"/>
      <c r="AQ67" s="225"/>
      <c r="AR67" s="224"/>
      <c r="AS67" s="220"/>
      <c r="AT67" s="220"/>
      <c r="AU67" s="226"/>
    </row>
    <row r="68" spans="3:47" x14ac:dyDescent="0.25">
      <c r="C68" s="220" t="str">
        <f>T_DocLog[[#This Row],[DOCTYPE]]</f>
        <v>TCP</v>
      </c>
      <c r="D68" s="157" t="s">
        <v>81</v>
      </c>
      <c r="E68" s="218" t="s">
        <v>406</v>
      </c>
      <c r="F68" s="220" t="s">
        <v>321</v>
      </c>
      <c r="G68" s="220" t="s">
        <v>417</v>
      </c>
      <c r="H68" s="220"/>
      <c r="I68" s="139" t="s">
        <v>496</v>
      </c>
      <c r="J68" s="222"/>
      <c r="K68" s="223"/>
      <c r="L68" s="224"/>
      <c r="M68" s="220"/>
      <c r="N68" s="224"/>
      <c r="O68" s="220"/>
      <c r="P68" s="220"/>
      <c r="Q68" s="220"/>
      <c r="R68" s="224"/>
      <c r="S68" s="225"/>
      <c r="T68" s="224"/>
      <c r="U68" s="220"/>
      <c r="V68" s="220"/>
      <c r="W68" s="220"/>
      <c r="X68" s="224"/>
      <c r="Y68" s="225"/>
      <c r="Z68" s="224"/>
      <c r="AA68" s="220"/>
      <c r="AB68" s="220"/>
      <c r="AC68" s="220"/>
      <c r="AD68" s="224"/>
      <c r="AE68" s="225"/>
      <c r="AF68" s="224"/>
      <c r="AG68" s="220"/>
      <c r="AH68" s="220"/>
      <c r="AI68" s="220"/>
      <c r="AJ68" s="220"/>
      <c r="AK68" s="225"/>
      <c r="AL68" s="220"/>
      <c r="AM68" s="220"/>
      <c r="AN68" s="220"/>
      <c r="AO68" s="225"/>
      <c r="AP68" s="224"/>
      <c r="AQ68" s="225"/>
      <c r="AR68" s="224"/>
      <c r="AS68" s="220"/>
      <c r="AT68" s="220"/>
      <c r="AU68" s="226"/>
    </row>
    <row r="69" spans="3:47" x14ac:dyDescent="0.25">
      <c r="C69" s="220" t="str">
        <f>T_DocLog[[#This Row],[DOCTYPE]]</f>
        <v>TCP</v>
      </c>
      <c r="D69" s="157" t="s">
        <v>81</v>
      </c>
      <c r="E69" s="218" t="s">
        <v>406</v>
      </c>
      <c r="F69" s="220" t="s">
        <v>321</v>
      </c>
      <c r="G69" s="220" t="s">
        <v>417</v>
      </c>
      <c r="H69" s="220"/>
      <c r="I69" s="139" t="s">
        <v>497</v>
      </c>
      <c r="J69" s="222"/>
      <c r="K69" s="223"/>
      <c r="L69" s="224"/>
      <c r="M69" s="220"/>
      <c r="N69" s="224"/>
      <c r="O69" s="220"/>
      <c r="P69" s="220"/>
      <c r="Q69" s="220"/>
      <c r="R69" s="224"/>
      <c r="S69" s="225"/>
      <c r="T69" s="224"/>
      <c r="U69" s="220"/>
      <c r="V69" s="220"/>
      <c r="W69" s="220"/>
      <c r="X69" s="224"/>
      <c r="Y69" s="225"/>
      <c r="Z69" s="224"/>
      <c r="AA69" s="220"/>
      <c r="AB69" s="220"/>
      <c r="AC69" s="220"/>
      <c r="AD69" s="224"/>
      <c r="AE69" s="225"/>
      <c r="AF69" s="224"/>
      <c r="AG69" s="220"/>
      <c r="AH69" s="220"/>
      <c r="AI69" s="220"/>
      <c r="AJ69" s="220"/>
      <c r="AK69" s="225"/>
      <c r="AL69" s="220"/>
      <c r="AM69" s="220"/>
      <c r="AN69" s="220"/>
      <c r="AO69" s="225"/>
      <c r="AP69" s="224"/>
      <c r="AQ69" s="225"/>
      <c r="AR69" s="224"/>
      <c r="AS69" s="220"/>
      <c r="AT69" s="220"/>
      <c r="AU69" s="226"/>
    </row>
    <row r="70" spans="3:47" x14ac:dyDescent="0.25">
      <c r="C70" s="220" t="str">
        <f>T_DocLog[[#This Row],[DOCTYPE]]</f>
        <v>TCP</v>
      </c>
      <c r="D70" s="157" t="s">
        <v>81</v>
      </c>
      <c r="E70" s="151" t="s">
        <v>430</v>
      </c>
      <c r="F70" s="220" t="s">
        <v>321</v>
      </c>
      <c r="G70" s="220" t="s">
        <v>417</v>
      </c>
      <c r="H70" s="220"/>
      <c r="I70" s="139" t="s">
        <v>498</v>
      </c>
      <c r="J70" s="222"/>
      <c r="K70" s="223"/>
      <c r="L70" s="224"/>
      <c r="M70" s="220"/>
      <c r="N70" s="224"/>
      <c r="O70" s="220"/>
      <c r="P70" s="220"/>
      <c r="Q70" s="220"/>
      <c r="R70" s="224"/>
      <c r="S70" s="225"/>
      <c r="T70" s="224"/>
      <c r="U70" s="220"/>
      <c r="V70" s="220"/>
      <c r="W70" s="220"/>
      <c r="X70" s="224"/>
      <c r="Y70" s="225"/>
      <c r="Z70" s="224"/>
      <c r="AA70" s="220"/>
      <c r="AB70" s="220"/>
      <c r="AC70" s="220"/>
      <c r="AD70" s="224"/>
      <c r="AE70" s="225"/>
      <c r="AF70" s="224"/>
      <c r="AG70" s="220"/>
      <c r="AH70" s="220"/>
      <c r="AI70" s="220"/>
      <c r="AJ70" s="220"/>
      <c r="AK70" s="225"/>
      <c r="AL70" s="220"/>
      <c r="AM70" s="220"/>
      <c r="AN70" s="220"/>
      <c r="AO70" s="225"/>
      <c r="AP70" s="224"/>
      <c r="AQ70" s="225"/>
      <c r="AR70" s="224"/>
      <c r="AS70" s="220"/>
      <c r="AT70" s="220"/>
      <c r="AU70" s="226"/>
    </row>
    <row r="71" spans="3:47" x14ac:dyDescent="0.25">
      <c r="C71" s="220" t="str">
        <f>T_DocLog[[#This Row],[DOCTYPE]]</f>
        <v>TCP</v>
      </c>
      <c r="D71" s="157" t="s">
        <v>81</v>
      </c>
      <c r="E71" s="218" t="s">
        <v>406</v>
      </c>
      <c r="F71" s="220" t="s">
        <v>321</v>
      </c>
      <c r="G71" s="220" t="s">
        <v>417</v>
      </c>
      <c r="H71" s="220"/>
      <c r="I71" s="139" t="s">
        <v>499</v>
      </c>
      <c r="J71" s="222"/>
      <c r="K71" s="223"/>
      <c r="L71" s="224"/>
      <c r="M71" s="220"/>
      <c r="N71" s="224"/>
      <c r="O71" s="220"/>
      <c r="P71" s="220"/>
      <c r="Q71" s="220"/>
      <c r="R71" s="224"/>
      <c r="S71" s="225"/>
      <c r="T71" s="224"/>
      <c r="U71" s="220"/>
      <c r="V71" s="220"/>
      <c r="W71" s="220"/>
      <c r="X71" s="224"/>
      <c r="Y71" s="225"/>
      <c r="Z71" s="224"/>
      <c r="AA71" s="220"/>
      <c r="AB71" s="220"/>
      <c r="AC71" s="220"/>
      <c r="AD71" s="224"/>
      <c r="AE71" s="225"/>
      <c r="AF71" s="224"/>
      <c r="AG71" s="220"/>
      <c r="AH71" s="220"/>
      <c r="AI71" s="220"/>
      <c r="AJ71" s="220"/>
      <c r="AK71" s="225"/>
      <c r="AL71" s="220"/>
      <c r="AM71" s="220"/>
      <c r="AN71" s="220"/>
      <c r="AO71" s="225"/>
      <c r="AP71" s="224"/>
      <c r="AQ71" s="225"/>
      <c r="AR71" s="224"/>
      <c r="AS71" s="220"/>
      <c r="AT71" s="220"/>
      <c r="AU71" s="226"/>
    </row>
    <row r="72" spans="3:47" x14ac:dyDescent="0.25">
      <c r="C72" s="220" t="str">
        <f>T_DocLog[[#This Row],[DOCTYPE]]</f>
        <v>TCP</v>
      </c>
      <c r="D72" s="157" t="s">
        <v>81</v>
      </c>
      <c r="E72" s="218" t="s">
        <v>406</v>
      </c>
      <c r="F72" s="220" t="s">
        <v>321</v>
      </c>
      <c r="G72" s="220" t="s">
        <v>417</v>
      </c>
      <c r="H72" s="220"/>
      <c r="I72" s="139" t="s">
        <v>500</v>
      </c>
      <c r="J72" s="222"/>
      <c r="K72" s="223"/>
      <c r="L72" s="224"/>
      <c r="M72" s="220"/>
      <c r="N72" s="224"/>
      <c r="O72" s="220"/>
      <c r="P72" s="220"/>
      <c r="Q72" s="220"/>
      <c r="R72" s="224"/>
      <c r="S72" s="225"/>
      <c r="T72" s="224"/>
      <c r="U72" s="220"/>
      <c r="V72" s="220"/>
      <c r="W72" s="220"/>
      <c r="X72" s="224"/>
      <c r="Y72" s="225"/>
      <c r="Z72" s="224"/>
      <c r="AA72" s="220"/>
      <c r="AB72" s="220"/>
      <c r="AC72" s="220"/>
      <c r="AD72" s="224"/>
      <c r="AE72" s="225"/>
      <c r="AF72" s="224"/>
      <c r="AG72" s="220"/>
      <c r="AH72" s="220"/>
      <c r="AI72" s="220"/>
      <c r="AJ72" s="220"/>
      <c r="AK72" s="225"/>
      <c r="AL72" s="220"/>
      <c r="AM72" s="220"/>
      <c r="AN72" s="220"/>
      <c r="AO72" s="225"/>
      <c r="AP72" s="224"/>
      <c r="AQ72" s="225"/>
      <c r="AR72" s="224"/>
      <c r="AS72" s="220"/>
      <c r="AT72" s="220"/>
      <c r="AU72" s="226"/>
    </row>
    <row r="73" spans="3:47" x14ac:dyDescent="0.25">
      <c r="C73" s="220" t="str">
        <f>T_DocLog[[#This Row],[DOCTYPE]]</f>
        <v>TCP</v>
      </c>
      <c r="D73" s="157" t="s">
        <v>81</v>
      </c>
      <c r="E73" s="137" t="s">
        <v>430</v>
      </c>
      <c r="F73" s="220" t="s">
        <v>321</v>
      </c>
      <c r="G73" s="220" t="s">
        <v>417</v>
      </c>
      <c r="H73" s="220"/>
      <c r="I73" s="139" t="s">
        <v>501</v>
      </c>
      <c r="J73" s="222"/>
      <c r="K73" s="223"/>
      <c r="L73" s="224"/>
      <c r="M73" s="220"/>
      <c r="N73" s="224"/>
      <c r="O73" s="220"/>
      <c r="P73" s="220"/>
      <c r="Q73" s="220"/>
      <c r="R73" s="224"/>
      <c r="S73" s="225"/>
      <c r="T73" s="224"/>
      <c r="U73" s="220"/>
      <c r="V73" s="220"/>
      <c r="W73" s="220"/>
      <c r="X73" s="224"/>
      <c r="Y73" s="225"/>
      <c r="Z73" s="224"/>
      <c r="AA73" s="220"/>
      <c r="AB73" s="220"/>
      <c r="AC73" s="220"/>
      <c r="AD73" s="224"/>
      <c r="AE73" s="225"/>
      <c r="AF73" s="224"/>
      <c r="AG73" s="220"/>
      <c r="AH73" s="220"/>
      <c r="AI73" s="220"/>
      <c r="AJ73" s="220"/>
      <c r="AK73" s="225"/>
      <c r="AL73" s="220"/>
      <c r="AM73" s="220"/>
      <c r="AN73" s="220"/>
      <c r="AO73" s="225"/>
      <c r="AP73" s="224"/>
      <c r="AQ73" s="225"/>
      <c r="AR73" s="224"/>
      <c r="AS73" s="220"/>
      <c r="AT73" s="220"/>
      <c r="AU73" s="226"/>
    </row>
    <row r="74" spans="3:47" x14ac:dyDescent="0.25">
      <c r="C74" s="220" t="str">
        <f>T_DocLog[[#This Row],[DOCTYPE]]</f>
        <v>TCP</v>
      </c>
      <c r="D74" s="157" t="s">
        <v>81</v>
      </c>
      <c r="E74" s="218" t="s">
        <v>406</v>
      </c>
      <c r="F74" s="220" t="s">
        <v>321</v>
      </c>
      <c r="G74" s="220" t="s">
        <v>417</v>
      </c>
      <c r="H74" s="220"/>
      <c r="I74" s="139" t="s">
        <v>502</v>
      </c>
      <c r="J74" s="222"/>
      <c r="K74" s="223"/>
      <c r="L74" s="224"/>
      <c r="M74" s="220"/>
      <c r="N74" s="224"/>
      <c r="O74" s="220"/>
      <c r="P74" s="220"/>
      <c r="Q74" s="220"/>
      <c r="R74" s="224"/>
      <c r="S74" s="225"/>
      <c r="T74" s="224"/>
      <c r="U74" s="220"/>
      <c r="V74" s="220"/>
      <c r="W74" s="220"/>
      <c r="X74" s="224"/>
      <c r="Y74" s="225"/>
      <c r="Z74" s="224"/>
      <c r="AA74" s="220"/>
      <c r="AB74" s="220"/>
      <c r="AC74" s="220"/>
      <c r="AD74" s="224"/>
      <c r="AE74" s="225"/>
      <c r="AF74" s="224"/>
      <c r="AG74" s="220"/>
      <c r="AH74" s="220"/>
      <c r="AI74" s="220"/>
      <c r="AJ74" s="220"/>
      <c r="AK74" s="225"/>
      <c r="AL74" s="220"/>
      <c r="AM74" s="220"/>
      <c r="AN74" s="220"/>
      <c r="AO74" s="225"/>
      <c r="AP74" s="224"/>
      <c r="AQ74" s="225"/>
      <c r="AR74" s="224"/>
      <c r="AS74" s="220"/>
      <c r="AT74" s="220"/>
      <c r="AU74" s="226"/>
    </row>
    <row r="75" spans="3:47" x14ac:dyDescent="0.25">
      <c r="C75" s="220" t="str">
        <f>T_DocLog[[#This Row],[DOCTYPE]]</f>
        <v>TCP</v>
      </c>
      <c r="D75" s="157" t="s">
        <v>81</v>
      </c>
      <c r="E75" s="218" t="s">
        <v>406</v>
      </c>
      <c r="F75" s="220" t="s">
        <v>321</v>
      </c>
      <c r="G75" s="220" t="s">
        <v>417</v>
      </c>
      <c r="H75" s="220"/>
      <c r="I75" s="139" t="s">
        <v>503</v>
      </c>
      <c r="J75" s="222"/>
      <c r="K75" s="223"/>
      <c r="L75" s="224"/>
      <c r="M75" s="220"/>
      <c r="N75" s="224"/>
      <c r="O75" s="220"/>
      <c r="P75" s="220"/>
      <c r="Q75" s="220"/>
      <c r="R75" s="224"/>
      <c r="S75" s="225"/>
      <c r="T75" s="224"/>
      <c r="U75" s="220"/>
      <c r="V75" s="220"/>
      <c r="W75" s="220"/>
      <c r="X75" s="224"/>
      <c r="Y75" s="225"/>
      <c r="Z75" s="224"/>
      <c r="AA75" s="220"/>
      <c r="AB75" s="220"/>
      <c r="AC75" s="220"/>
      <c r="AD75" s="224"/>
      <c r="AE75" s="225"/>
      <c r="AF75" s="224"/>
      <c r="AG75" s="220"/>
      <c r="AH75" s="220"/>
      <c r="AI75" s="220"/>
      <c r="AJ75" s="220"/>
      <c r="AK75" s="225"/>
      <c r="AL75" s="220"/>
      <c r="AM75" s="220"/>
      <c r="AN75" s="220"/>
      <c r="AO75" s="225"/>
      <c r="AP75" s="224"/>
      <c r="AQ75" s="225"/>
      <c r="AR75" s="224"/>
      <c r="AS75" s="220"/>
      <c r="AT75" s="220"/>
      <c r="AU75" s="226"/>
    </row>
    <row r="76" spans="3:47" x14ac:dyDescent="0.25">
      <c r="C76" s="220" t="str">
        <f>T_DocLog[[#This Row],[DOCTYPE]]</f>
        <v>TCP</v>
      </c>
      <c r="D76" s="157" t="s">
        <v>81</v>
      </c>
      <c r="E76" s="218" t="s">
        <v>406</v>
      </c>
      <c r="F76" s="220" t="s">
        <v>321</v>
      </c>
      <c r="G76" s="220" t="s">
        <v>417</v>
      </c>
      <c r="H76" s="220"/>
      <c r="I76" s="139" t="s">
        <v>504</v>
      </c>
      <c r="J76" s="222"/>
      <c r="K76" s="223"/>
      <c r="L76" s="224"/>
      <c r="M76" s="220"/>
      <c r="N76" s="224"/>
      <c r="O76" s="220"/>
      <c r="P76" s="220"/>
      <c r="Q76" s="220"/>
      <c r="R76" s="224"/>
      <c r="S76" s="225"/>
      <c r="T76" s="224"/>
      <c r="U76" s="220"/>
      <c r="V76" s="220"/>
      <c r="W76" s="220"/>
      <c r="X76" s="224"/>
      <c r="Y76" s="225"/>
      <c r="Z76" s="224"/>
      <c r="AA76" s="220"/>
      <c r="AB76" s="220"/>
      <c r="AC76" s="220"/>
      <c r="AD76" s="224"/>
      <c r="AE76" s="225"/>
      <c r="AF76" s="224"/>
      <c r="AG76" s="220"/>
      <c r="AH76" s="220"/>
      <c r="AI76" s="220"/>
      <c r="AJ76" s="220"/>
      <c r="AK76" s="225"/>
      <c r="AL76" s="220"/>
      <c r="AM76" s="220"/>
      <c r="AN76" s="220"/>
      <c r="AO76" s="225"/>
      <c r="AP76" s="224"/>
      <c r="AQ76" s="225"/>
      <c r="AR76" s="224"/>
      <c r="AS76" s="220"/>
      <c r="AT76" s="220"/>
      <c r="AU76" s="226"/>
    </row>
    <row r="77" spans="3:47" x14ac:dyDescent="0.25">
      <c r="C77" s="220" t="str">
        <f>T_DocLog[[#This Row],[DOCTYPE]]</f>
        <v>TCP</v>
      </c>
      <c r="D77" s="157" t="s">
        <v>81</v>
      </c>
      <c r="E77" s="218" t="s">
        <v>406</v>
      </c>
      <c r="F77" s="220" t="s">
        <v>321</v>
      </c>
      <c r="G77" s="220" t="s">
        <v>417</v>
      </c>
      <c r="H77" s="220"/>
      <c r="I77" s="139" t="s">
        <v>505</v>
      </c>
      <c r="J77" s="222"/>
      <c r="K77" s="223"/>
      <c r="L77" s="224"/>
      <c r="M77" s="220"/>
      <c r="N77" s="224"/>
      <c r="O77" s="220"/>
      <c r="P77" s="220"/>
      <c r="Q77" s="220"/>
      <c r="R77" s="224"/>
      <c r="S77" s="225"/>
      <c r="T77" s="224"/>
      <c r="U77" s="220"/>
      <c r="V77" s="220"/>
      <c r="W77" s="220"/>
      <c r="X77" s="224"/>
      <c r="Y77" s="225"/>
      <c r="Z77" s="224"/>
      <c r="AA77" s="220"/>
      <c r="AB77" s="220"/>
      <c r="AC77" s="220"/>
      <c r="AD77" s="224"/>
      <c r="AE77" s="225"/>
      <c r="AF77" s="224"/>
      <c r="AG77" s="220"/>
      <c r="AH77" s="220"/>
      <c r="AI77" s="220"/>
      <c r="AJ77" s="220"/>
      <c r="AK77" s="225"/>
      <c r="AL77" s="220"/>
      <c r="AM77" s="220"/>
      <c r="AN77" s="220"/>
      <c r="AO77" s="225"/>
      <c r="AP77" s="224"/>
      <c r="AQ77" s="225"/>
      <c r="AR77" s="224"/>
      <c r="AS77" s="220"/>
      <c r="AT77" s="220"/>
      <c r="AU77" s="226"/>
    </row>
    <row r="78" spans="3:47" x14ac:dyDescent="0.25">
      <c r="C78" s="220" t="str">
        <f>T_DocLog[[#This Row],[DOCTYPE]]</f>
        <v>TCP</v>
      </c>
      <c r="D78" s="157" t="s">
        <v>81</v>
      </c>
      <c r="E78" s="218" t="s">
        <v>406</v>
      </c>
      <c r="F78" s="220" t="s">
        <v>321</v>
      </c>
      <c r="G78" s="220" t="s">
        <v>417</v>
      </c>
      <c r="H78" s="220"/>
      <c r="I78" s="139" t="s">
        <v>506</v>
      </c>
      <c r="J78" s="222"/>
      <c r="K78" s="223"/>
      <c r="L78" s="224"/>
      <c r="M78" s="220"/>
      <c r="N78" s="224"/>
      <c r="O78" s="220"/>
      <c r="P78" s="220"/>
      <c r="Q78" s="220"/>
      <c r="R78" s="224"/>
      <c r="S78" s="225"/>
      <c r="T78" s="224"/>
      <c r="U78" s="220"/>
      <c r="V78" s="220"/>
      <c r="W78" s="220"/>
      <c r="X78" s="224"/>
      <c r="Y78" s="225"/>
      <c r="Z78" s="224"/>
      <c r="AA78" s="220"/>
      <c r="AB78" s="220"/>
      <c r="AC78" s="220"/>
      <c r="AD78" s="224"/>
      <c r="AE78" s="225"/>
      <c r="AF78" s="224"/>
      <c r="AG78" s="220"/>
      <c r="AH78" s="220"/>
      <c r="AI78" s="220"/>
      <c r="AJ78" s="220"/>
      <c r="AK78" s="225"/>
      <c r="AL78" s="220"/>
      <c r="AM78" s="220"/>
      <c r="AN78" s="220"/>
      <c r="AO78" s="225"/>
      <c r="AP78" s="224"/>
      <c r="AQ78" s="225"/>
      <c r="AR78" s="224"/>
      <c r="AS78" s="220"/>
      <c r="AT78" s="220"/>
      <c r="AU78" s="226"/>
    </row>
    <row r="79" spans="3:47" x14ac:dyDescent="0.25">
      <c r="C79" s="220" t="str">
        <f>T_DocLog[[#This Row],[DOCTYPE]]</f>
        <v>TCP</v>
      </c>
      <c r="D79" s="157" t="s">
        <v>81</v>
      </c>
      <c r="E79" s="218" t="s">
        <v>406</v>
      </c>
      <c r="F79" s="220" t="s">
        <v>321</v>
      </c>
      <c r="G79" s="220" t="s">
        <v>417</v>
      </c>
      <c r="H79" s="220"/>
      <c r="I79" s="139" t="s">
        <v>507</v>
      </c>
      <c r="J79" s="222"/>
      <c r="K79" s="223"/>
      <c r="L79" s="224"/>
      <c r="M79" s="220"/>
      <c r="N79" s="224"/>
      <c r="O79" s="220"/>
      <c r="P79" s="220"/>
      <c r="Q79" s="220"/>
      <c r="R79" s="224"/>
      <c r="S79" s="225"/>
      <c r="T79" s="224"/>
      <c r="U79" s="220"/>
      <c r="V79" s="220"/>
      <c r="W79" s="220"/>
      <c r="X79" s="224"/>
      <c r="Y79" s="225"/>
      <c r="Z79" s="224"/>
      <c r="AA79" s="220"/>
      <c r="AB79" s="220"/>
      <c r="AC79" s="220"/>
      <c r="AD79" s="224"/>
      <c r="AE79" s="225"/>
      <c r="AF79" s="224"/>
      <c r="AG79" s="220"/>
      <c r="AH79" s="220"/>
      <c r="AI79" s="220"/>
      <c r="AJ79" s="220"/>
      <c r="AK79" s="225"/>
      <c r="AL79" s="220"/>
      <c r="AM79" s="220"/>
      <c r="AN79" s="220"/>
      <c r="AO79" s="225"/>
      <c r="AP79" s="224"/>
      <c r="AQ79" s="225"/>
      <c r="AR79" s="224"/>
      <c r="AS79" s="220"/>
      <c r="AT79" s="220"/>
      <c r="AU79" s="226"/>
    </row>
    <row r="80" spans="3:47" x14ac:dyDescent="0.25">
      <c r="C80" s="220" t="str">
        <f>T_DocLog[[#This Row],[DOCTYPE]]</f>
        <v>TCP</v>
      </c>
      <c r="D80" s="157" t="s">
        <v>81</v>
      </c>
      <c r="E80" s="137" t="s">
        <v>430</v>
      </c>
      <c r="F80" s="220" t="s">
        <v>321</v>
      </c>
      <c r="G80" s="220" t="s">
        <v>417</v>
      </c>
      <c r="H80" s="220"/>
      <c r="I80" s="139" t="s">
        <v>508</v>
      </c>
      <c r="J80" s="222"/>
      <c r="K80" s="223"/>
      <c r="L80" s="224"/>
      <c r="M80" s="220"/>
      <c r="N80" s="224"/>
      <c r="O80" s="220"/>
      <c r="P80" s="220"/>
      <c r="Q80" s="220"/>
      <c r="R80" s="224"/>
      <c r="S80" s="225"/>
      <c r="T80" s="224"/>
      <c r="U80" s="220"/>
      <c r="V80" s="220"/>
      <c r="W80" s="220"/>
      <c r="X80" s="224"/>
      <c r="Y80" s="225"/>
      <c r="Z80" s="224"/>
      <c r="AA80" s="220"/>
      <c r="AB80" s="220"/>
      <c r="AC80" s="220"/>
      <c r="AD80" s="224"/>
      <c r="AE80" s="225"/>
      <c r="AF80" s="224"/>
      <c r="AG80" s="220"/>
      <c r="AH80" s="220"/>
      <c r="AI80" s="220"/>
      <c r="AJ80" s="220"/>
      <c r="AK80" s="225"/>
      <c r="AL80" s="220"/>
      <c r="AM80" s="220"/>
      <c r="AN80" s="220"/>
      <c r="AO80" s="225"/>
      <c r="AP80" s="224"/>
      <c r="AQ80" s="225"/>
      <c r="AR80" s="224"/>
      <c r="AS80" s="220"/>
      <c r="AT80" s="220"/>
      <c r="AU80" s="226"/>
    </row>
    <row r="81" spans="3:47" x14ac:dyDescent="0.25">
      <c r="C81" s="220" t="str">
        <f>T_DocLog[[#This Row],[DOCTYPE]]</f>
        <v>TCP</v>
      </c>
      <c r="D81" s="157" t="s">
        <v>81</v>
      </c>
      <c r="E81" s="137" t="s">
        <v>430</v>
      </c>
      <c r="F81" s="220" t="s">
        <v>321</v>
      </c>
      <c r="G81" s="220" t="s">
        <v>417</v>
      </c>
      <c r="H81" s="220"/>
      <c r="I81" s="139" t="s">
        <v>509</v>
      </c>
      <c r="J81" s="222"/>
      <c r="K81" s="223"/>
      <c r="L81" s="224"/>
      <c r="M81" s="220"/>
      <c r="N81" s="224"/>
      <c r="O81" s="220"/>
      <c r="P81" s="220"/>
      <c r="Q81" s="220"/>
      <c r="R81" s="224"/>
      <c r="S81" s="225"/>
      <c r="T81" s="224"/>
      <c r="U81" s="220"/>
      <c r="V81" s="220"/>
      <c r="W81" s="220"/>
      <c r="X81" s="224"/>
      <c r="Y81" s="225"/>
      <c r="Z81" s="224"/>
      <c r="AA81" s="220"/>
      <c r="AB81" s="220"/>
      <c r="AC81" s="220"/>
      <c r="AD81" s="224"/>
      <c r="AE81" s="225"/>
      <c r="AF81" s="224"/>
      <c r="AG81" s="220"/>
      <c r="AH81" s="220"/>
      <c r="AI81" s="220"/>
      <c r="AJ81" s="220"/>
      <c r="AK81" s="225"/>
      <c r="AL81" s="220"/>
      <c r="AM81" s="220"/>
      <c r="AN81" s="220"/>
      <c r="AO81" s="225"/>
      <c r="AP81" s="224"/>
      <c r="AQ81" s="225"/>
      <c r="AR81" s="224"/>
      <c r="AS81" s="220"/>
      <c r="AT81" s="220"/>
      <c r="AU81" s="226"/>
    </row>
    <row r="82" spans="3:47" x14ac:dyDescent="0.25">
      <c r="C82" s="220" t="str">
        <f>T_DocLog[[#This Row],[DOCTYPE]]</f>
        <v>TCP</v>
      </c>
      <c r="D82" s="157" t="s">
        <v>81</v>
      </c>
      <c r="E82" s="137" t="s">
        <v>448</v>
      </c>
      <c r="F82" s="220" t="s">
        <v>321</v>
      </c>
      <c r="G82" s="220" t="s">
        <v>417</v>
      </c>
      <c r="H82" s="220"/>
      <c r="I82" s="139" t="s">
        <v>510</v>
      </c>
      <c r="J82" s="222"/>
      <c r="K82" s="223"/>
      <c r="L82" s="224"/>
      <c r="M82" s="220"/>
      <c r="N82" s="224"/>
      <c r="O82" s="220"/>
      <c r="P82" s="220"/>
      <c r="Q82" s="220"/>
      <c r="R82" s="224"/>
      <c r="S82" s="225"/>
      <c r="T82" s="224"/>
      <c r="U82" s="220"/>
      <c r="V82" s="220"/>
      <c r="W82" s="220"/>
      <c r="X82" s="224"/>
      <c r="Y82" s="225"/>
      <c r="Z82" s="224"/>
      <c r="AA82" s="220"/>
      <c r="AB82" s="220"/>
      <c r="AC82" s="220"/>
      <c r="AD82" s="224"/>
      <c r="AE82" s="225"/>
      <c r="AF82" s="224"/>
      <c r="AG82" s="220"/>
      <c r="AH82" s="220"/>
      <c r="AI82" s="220"/>
      <c r="AJ82" s="220"/>
      <c r="AK82" s="225"/>
      <c r="AL82" s="220"/>
      <c r="AM82" s="220"/>
      <c r="AN82" s="220"/>
      <c r="AO82" s="225"/>
      <c r="AP82" s="224"/>
      <c r="AQ82" s="225"/>
      <c r="AR82" s="224"/>
      <c r="AS82" s="220"/>
      <c r="AT82" s="220"/>
      <c r="AU82" s="226"/>
    </row>
    <row r="83" spans="3:47" x14ac:dyDescent="0.25">
      <c r="C83" s="220" t="str">
        <f>T_DocLog[[#This Row],[DOCTYPE]]</f>
        <v>TCP</v>
      </c>
      <c r="D83" s="157" t="s">
        <v>81</v>
      </c>
      <c r="E83" s="218" t="s">
        <v>406</v>
      </c>
      <c r="F83" s="220" t="s">
        <v>321</v>
      </c>
      <c r="G83" s="220" t="s">
        <v>417</v>
      </c>
      <c r="H83" s="220"/>
      <c r="I83" s="139" t="s">
        <v>511</v>
      </c>
      <c r="J83" s="222"/>
      <c r="K83" s="223"/>
      <c r="L83" s="224"/>
      <c r="M83" s="220"/>
      <c r="N83" s="224"/>
      <c r="O83" s="220"/>
      <c r="P83" s="220"/>
      <c r="Q83" s="220"/>
      <c r="R83" s="224"/>
      <c r="S83" s="225"/>
      <c r="T83" s="224"/>
      <c r="U83" s="220"/>
      <c r="V83" s="220"/>
      <c r="W83" s="220"/>
      <c r="X83" s="224"/>
      <c r="Y83" s="225"/>
      <c r="Z83" s="224"/>
      <c r="AA83" s="220"/>
      <c r="AB83" s="220"/>
      <c r="AC83" s="220"/>
      <c r="AD83" s="224"/>
      <c r="AE83" s="225"/>
      <c r="AF83" s="224"/>
      <c r="AG83" s="220"/>
      <c r="AH83" s="220"/>
      <c r="AI83" s="220"/>
      <c r="AJ83" s="220"/>
      <c r="AK83" s="225"/>
      <c r="AL83" s="220"/>
      <c r="AM83" s="220"/>
      <c r="AN83" s="220"/>
      <c r="AO83" s="225"/>
      <c r="AP83" s="224"/>
      <c r="AQ83" s="225"/>
      <c r="AR83" s="224"/>
      <c r="AS83" s="220"/>
      <c r="AT83" s="220"/>
      <c r="AU83" s="226"/>
    </row>
    <row r="84" spans="3:47" x14ac:dyDescent="0.25">
      <c r="C84" s="227" t="str">
        <f>T_DocLog[[#This Row],[DOCTYPE]]</f>
        <v>TCP</v>
      </c>
      <c r="D84" s="157" t="s">
        <v>81</v>
      </c>
      <c r="E84" s="137" t="s">
        <v>430</v>
      </c>
      <c r="F84" s="227" t="s">
        <v>321</v>
      </c>
      <c r="G84" s="227" t="s">
        <v>417</v>
      </c>
      <c r="H84" s="227"/>
      <c r="I84" s="228" t="s">
        <v>522</v>
      </c>
      <c r="J84" s="229"/>
      <c r="K84" s="230"/>
      <c r="L84" s="231"/>
      <c r="M84" s="227"/>
      <c r="N84" s="231"/>
      <c r="O84" s="227"/>
      <c r="P84" s="227"/>
      <c r="Q84" s="227"/>
      <c r="R84" s="231"/>
      <c r="S84" s="232"/>
      <c r="T84" s="231"/>
      <c r="U84" s="227"/>
      <c r="V84" s="227"/>
      <c r="W84" s="227"/>
      <c r="X84" s="231"/>
      <c r="Y84" s="232"/>
      <c r="Z84" s="231"/>
      <c r="AA84" s="227"/>
      <c r="AB84" s="227"/>
      <c r="AC84" s="227"/>
      <c r="AD84" s="231"/>
      <c r="AE84" s="232"/>
      <c r="AF84" s="231"/>
      <c r="AG84" s="227"/>
      <c r="AH84" s="227"/>
      <c r="AI84" s="227"/>
      <c r="AJ84" s="227"/>
      <c r="AK84" s="232"/>
      <c r="AL84" s="227"/>
      <c r="AM84" s="227"/>
      <c r="AN84" s="227"/>
      <c r="AO84" s="232"/>
      <c r="AP84" s="231"/>
      <c r="AQ84" s="232"/>
      <c r="AR84" s="231"/>
      <c r="AS84" s="227"/>
      <c r="AT84" s="227"/>
      <c r="AU84" s="233"/>
    </row>
    <row r="85" spans="3:47" x14ac:dyDescent="0.25">
      <c r="C85" s="316" t="str">
        <f>T_DocLog[[#This Row],[DOCTYPE]]</f>
        <v>MS (Fence Relocation)</v>
      </c>
      <c r="D85" s="157" t="s">
        <v>81</v>
      </c>
      <c r="E85" s="316" t="s">
        <v>560</v>
      </c>
      <c r="F85" s="354" t="s">
        <v>689</v>
      </c>
      <c r="G85" s="227" t="s">
        <v>417</v>
      </c>
      <c r="H85" s="137" t="s">
        <v>571</v>
      </c>
      <c r="I85" s="342" t="s">
        <v>569</v>
      </c>
      <c r="J85" s="317"/>
      <c r="K85" s="318" t="s">
        <v>570</v>
      </c>
      <c r="L85" s="319">
        <v>45719</v>
      </c>
      <c r="M85" s="318" t="s">
        <v>570</v>
      </c>
      <c r="N85" s="319">
        <v>45733</v>
      </c>
      <c r="O85" s="137">
        <v>3</v>
      </c>
      <c r="P85" s="316"/>
      <c r="Q85" s="337" t="s">
        <v>760</v>
      </c>
      <c r="R85" s="319">
        <v>45841</v>
      </c>
      <c r="S85" s="337" t="s">
        <v>760</v>
      </c>
      <c r="T85" s="319">
        <v>45857</v>
      </c>
      <c r="U85" s="137">
        <v>2</v>
      </c>
      <c r="V85" s="316"/>
      <c r="W85" s="316"/>
      <c r="X85" s="319"/>
      <c r="Y85" s="320"/>
      <c r="Z85" s="319"/>
      <c r="AA85" s="316"/>
      <c r="AB85" s="316"/>
      <c r="AC85" s="316"/>
      <c r="AD85" s="319"/>
      <c r="AE85" s="320"/>
      <c r="AF85" s="319"/>
      <c r="AG85" s="316"/>
      <c r="AH85" s="316"/>
      <c r="AI85" s="316"/>
      <c r="AJ85" s="316"/>
      <c r="AK85" s="320"/>
      <c r="AL85" s="316"/>
      <c r="AM85" s="316"/>
      <c r="AN85" s="316"/>
      <c r="AO85" s="320"/>
      <c r="AP85" s="319"/>
      <c r="AQ85" s="320"/>
      <c r="AR85" s="319"/>
      <c r="AS85" s="316"/>
      <c r="AT85" s="316"/>
      <c r="AU85" s="321"/>
    </row>
    <row r="86" spans="3:47" x14ac:dyDescent="0.25">
      <c r="C86" s="322" t="str">
        <f>T_DocLog[[#This Row],[DOCTYPE]]</f>
        <v>PQ</v>
      </c>
      <c r="D86" s="211" t="s">
        <v>81</v>
      </c>
      <c r="E86" s="215" t="s">
        <v>448</v>
      </c>
      <c r="F86" s="137" t="s">
        <v>447</v>
      </c>
      <c r="G86" s="137" t="s">
        <v>417</v>
      </c>
      <c r="H86" s="138" t="s">
        <v>596</v>
      </c>
      <c r="I86" s="139" t="s">
        <v>594</v>
      </c>
      <c r="J86" s="171"/>
      <c r="K86" s="318" t="s">
        <v>595</v>
      </c>
      <c r="L86" s="143">
        <v>45754</v>
      </c>
      <c r="M86" s="318" t="s">
        <v>595</v>
      </c>
      <c r="N86" s="143">
        <v>45761</v>
      </c>
      <c r="O86" s="137">
        <v>2</v>
      </c>
      <c r="P86" s="137"/>
      <c r="Q86" s="137"/>
      <c r="R86" s="143"/>
      <c r="S86" s="137"/>
      <c r="T86" s="143"/>
      <c r="U86" s="137"/>
      <c r="V86" s="322"/>
      <c r="W86" s="322"/>
      <c r="X86" s="323"/>
      <c r="Y86" s="324"/>
      <c r="Z86" s="323"/>
      <c r="AA86" s="322"/>
      <c r="AB86" s="322"/>
      <c r="AC86" s="322"/>
      <c r="AD86" s="323"/>
      <c r="AE86" s="324"/>
      <c r="AF86" s="323"/>
      <c r="AG86" s="322"/>
      <c r="AH86" s="322"/>
      <c r="AI86" s="322"/>
      <c r="AJ86" s="322"/>
      <c r="AK86" s="324"/>
      <c r="AL86" s="322"/>
      <c r="AM86" s="322"/>
      <c r="AN86" s="322"/>
      <c r="AO86" s="324"/>
      <c r="AP86" s="323"/>
      <c r="AQ86" s="324"/>
      <c r="AR86" s="323"/>
      <c r="AS86" s="322"/>
      <c r="AT86" s="322"/>
      <c r="AU86" s="325"/>
    </row>
    <row r="87" spans="3:47" x14ac:dyDescent="0.25">
      <c r="C87" s="322" t="str">
        <f>T_DocLog[[#This Row],[DOCTYPE]]</f>
        <v>Report</v>
      </c>
      <c r="D87" s="211" t="s">
        <v>81</v>
      </c>
      <c r="E87" s="215" t="s">
        <v>461</v>
      </c>
      <c r="F87" s="137" t="s">
        <v>598</v>
      </c>
      <c r="G87" s="137" t="s">
        <v>417</v>
      </c>
      <c r="H87" s="137" t="s">
        <v>597</v>
      </c>
      <c r="I87" s="342" t="s">
        <v>599</v>
      </c>
      <c r="J87" s="317"/>
      <c r="K87" s="318" t="s">
        <v>600</v>
      </c>
      <c r="L87" s="319">
        <v>45754</v>
      </c>
      <c r="M87" s="316"/>
      <c r="N87" s="319"/>
      <c r="O87" s="137" t="s">
        <v>531</v>
      </c>
      <c r="P87" s="316"/>
      <c r="Q87" s="316"/>
      <c r="R87" s="319"/>
      <c r="S87" s="320"/>
      <c r="T87" s="319"/>
      <c r="U87" s="316"/>
      <c r="V87" s="316"/>
      <c r="W87" s="316"/>
      <c r="X87" s="319"/>
      <c r="Y87" s="320"/>
      <c r="Z87" s="319"/>
      <c r="AA87" s="316"/>
      <c r="AB87" s="316"/>
      <c r="AC87" s="316"/>
      <c r="AD87" s="319"/>
      <c r="AE87" s="320"/>
      <c r="AF87" s="319"/>
      <c r="AG87" s="316"/>
      <c r="AH87" s="316"/>
      <c r="AI87" s="316"/>
      <c r="AJ87" s="316"/>
      <c r="AK87" s="320"/>
      <c r="AL87" s="316"/>
      <c r="AM87" s="316"/>
      <c r="AN87" s="316"/>
      <c r="AO87" s="320"/>
      <c r="AP87" s="319"/>
      <c r="AQ87" s="320"/>
      <c r="AR87" s="319"/>
      <c r="AS87" s="316"/>
      <c r="AT87" s="316"/>
      <c r="AU87" s="321"/>
    </row>
    <row r="88" spans="3:47" x14ac:dyDescent="0.25">
      <c r="C88" s="322" t="str">
        <f>T_DocLog[[#This Row],[DOCTYPE]]</f>
        <v>PQ</v>
      </c>
      <c r="D88" s="211" t="s">
        <v>81</v>
      </c>
      <c r="E88" s="215" t="s">
        <v>448</v>
      </c>
      <c r="F88" s="137" t="s">
        <v>447</v>
      </c>
      <c r="G88" s="137" t="s">
        <v>417</v>
      </c>
      <c r="H88" s="138" t="s">
        <v>601</v>
      </c>
      <c r="I88" s="139" t="s">
        <v>602</v>
      </c>
      <c r="J88" s="171"/>
      <c r="K88" s="318" t="s">
        <v>603</v>
      </c>
      <c r="L88" s="143">
        <v>45754</v>
      </c>
      <c r="M88" s="318" t="s">
        <v>603</v>
      </c>
      <c r="N88" s="143">
        <v>45761</v>
      </c>
      <c r="O88" s="137">
        <v>2</v>
      </c>
      <c r="P88" s="322"/>
      <c r="Q88" s="322"/>
      <c r="R88" s="323"/>
      <c r="S88" s="324"/>
      <c r="T88" s="323"/>
      <c r="U88" s="322"/>
      <c r="V88" s="322"/>
      <c r="W88" s="322"/>
      <c r="X88" s="323"/>
      <c r="Y88" s="324"/>
      <c r="Z88" s="323"/>
      <c r="AA88" s="322"/>
      <c r="AB88" s="322"/>
      <c r="AC88" s="322"/>
      <c r="AD88" s="323"/>
      <c r="AE88" s="324"/>
      <c r="AF88" s="323"/>
      <c r="AG88" s="322"/>
      <c r="AH88" s="322"/>
      <c r="AI88" s="322"/>
      <c r="AJ88" s="322"/>
      <c r="AK88" s="324"/>
      <c r="AL88" s="322"/>
      <c r="AM88" s="322"/>
      <c r="AN88" s="322"/>
      <c r="AO88" s="324"/>
      <c r="AP88" s="323"/>
      <c r="AQ88" s="324"/>
      <c r="AR88" s="323"/>
      <c r="AS88" s="322"/>
      <c r="AT88" s="322"/>
      <c r="AU88" s="325"/>
    </row>
    <row r="89" spans="3:47" x14ac:dyDescent="0.25">
      <c r="C89" s="330" t="str">
        <f>T_DocLog[[#This Row],[DOCTYPE]]</f>
        <v>MS (Fence Relocation)</v>
      </c>
      <c r="D89" s="211" t="s">
        <v>81</v>
      </c>
      <c r="E89" s="330" t="s">
        <v>430</v>
      </c>
      <c r="F89" s="354" t="s">
        <v>689</v>
      </c>
      <c r="G89" s="137" t="s">
        <v>417</v>
      </c>
      <c r="H89" s="330" t="s">
        <v>620</v>
      </c>
      <c r="I89" s="331" t="s">
        <v>628</v>
      </c>
      <c r="J89" s="332"/>
      <c r="K89" s="333" t="s">
        <v>633</v>
      </c>
      <c r="L89" s="334">
        <v>45768</v>
      </c>
      <c r="M89" s="337" t="s">
        <v>633</v>
      </c>
      <c r="N89" s="334">
        <v>45783</v>
      </c>
      <c r="O89" s="137">
        <v>2</v>
      </c>
      <c r="P89" s="330"/>
      <c r="Q89" s="330"/>
      <c r="R89" s="334"/>
      <c r="S89" s="335"/>
      <c r="T89" s="334"/>
      <c r="U89" s="330"/>
      <c r="V89" s="330"/>
      <c r="W89" s="330"/>
      <c r="X89" s="334"/>
      <c r="Y89" s="335"/>
      <c r="Z89" s="334"/>
      <c r="AA89" s="330"/>
      <c r="AB89" s="330"/>
      <c r="AC89" s="330"/>
      <c r="AD89" s="334"/>
      <c r="AE89" s="335"/>
      <c r="AF89" s="334"/>
      <c r="AG89" s="330"/>
      <c r="AH89" s="330"/>
      <c r="AI89" s="330"/>
      <c r="AJ89" s="330"/>
      <c r="AK89" s="335"/>
      <c r="AL89" s="330"/>
      <c r="AM89" s="330"/>
      <c r="AN89" s="330"/>
      <c r="AO89" s="335"/>
      <c r="AP89" s="334"/>
      <c r="AQ89" s="335"/>
      <c r="AR89" s="334"/>
      <c r="AS89" s="330"/>
      <c r="AT89" s="330"/>
      <c r="AU89" s="336" t="s">
        <v>643</v>
      </c>
    </row>
    <row r="90" spans="3:47" x14ac:dyDescent="0.25">
      <c r="C90" s="330" t="str">
        <f>T_DocLog[[#This Row],[DOCTYPE]]</f>
        <v>MS (Fence Relocation)</v>
      </c>
      <c r="D90" s="211" t="s">
        <v>81</v>
      </c>
      <c r="E90" s="330" t="s">
        <v>406</v>
      </c>
      <c r="F90" s="354" t="s">
        <v>689</v>
      </c>
      <c r="G90" s="137" t="s">
        <v>417</v>
      </c>
      <c r="H90" s="330" t="s">
        <v>624</v>
      </c>
      <c r="I90" s="331" t="s">
        <v>629</v>
      </c>
      <c r="J90" s="332"/>
      <c r="K90" s="333" t="s">
        <v>634</v>
      </c>
      <c r="L90" s="334">
        <v>45768</v>
      </c>
      <c r="M90" s="333" t="s">
        <v>634</v>
      </c>
      <c r="N90" s="334">
        <v>45783</v>
      </c>
      <c r="O90" s="137">
        <v>2</v>
      </c>
      <c r="P90" s="330"/>
      <c r="Q90" s="330"/>
      <c r="R90" s="334"/>
      <c r="S90" s="335"/>
      <c r="T90" s="334"/>
      <c r="U90" s="330"/>
      <c r="V90" s="330"/>
      <c r="W90" s="330"/>
      <c r="X90" s="334"/>
      <c r="Y90" s="335"/>
      <c r="Z90" s="334"/>
      <c r="AA90" s="330"/>
      <c r="AB90" s="330"/>
      <c r="AC90" s="330"/>
      <c r="AD90" s="334"/>
      <c r="AE90" s="335"/>
      <c r="AF90" s="334"/>
      <c r="AG90" s="330"/>
      <c r="AH90" s="330"/>
      <c r="AI90" s="330"/>
      <c r="AJ90" s="330"/>
      <c r="AK90" s="335"/>
      <c r="AL90" s="330"/>
      <c r="AM90" s="330"/>
      <c r="AN90" s="330"/>
      <c r="AO90" s="335"/>
      <c r="AP90" s="334"/>
      <c r="AQ90" s="335"/>
      <c r="AR90" s="334"/>
      <c r="AS90" s="330"/>
      <c r="AT90" s="330"/>
      <c r="AU90" s="336" t="s">
        <v>643</v>
      </c>
    </row>
    <row r="91" spans="3:47" x14ac:dyDescent="0.25">
      <c r="C91" s="330" t="str">
        <f>T_DocLog[[#This Row],[DOCTYPE]]</f>
        <v>MS (Fence Relocation)</v>
      </c>
      <c r="D91" s="211" t="s">
        <v>81</v>
      </c>
      <c r="E91" s="330" t="s">
        <v>560</v>
      </c>
      <c r="F91" s="354" t="s">
        <v>689</v>
      </c>
      <c r="G91" s="137" t="s">
        <v>417</v>
      </c>
      <c r="H91" s="354" t="s">
        <v>627</v>
      </c>
      <c r="I91" s="342" t="s">
        <v>630</v>
      </c>
      <c r="J91" s="332"/>
      <c r="K91" s="333" t="s">
        <v>635</v>
      </c>
      <c r="L91" s="334">
        <v>45768</v>
      </c>
      <c r="M91" s="337" t="s">
        <v>635</v>
      </c>
      <c r="N91" s="334">
        <v>45789</v>
      </c>
      <c r="O91" s="137">
        <v>3</v>
      </c>
      <c r="P91" s="330"/>
      <c r="Q91" s="337" t="s">
        <v>688</v>
      </c>
      <c r="R91" s="334">
        <v>45793</v>
      </c>
      <c r="S91" s="337" t="s">
        <v>688</v>
      </c>
      <c r="T91" s="340">
        <v>45832</v>
      </c>
      <c r="U91" s="137">
        <v>2</v>
      </c>
      <c r="V91" s="330"/>
      <c r="W91" s="330"/>
      <c r="X91" s="334"/>
      <c r="Y91" s="335"/>
      <c r="Z91" s="334"/>
      <c r="AA91" s="330"/>
      <c r="AB91" s="330"/>
      <c r="AC91" s="330"/>
      <c r="AD91" s="334"/>
      <c r="AE91" s="335"/>
      <c r="AF91" s="334"/>
      <c r="AG91" s="330"/>
      <c r="AH91" s="330"/>
      <c r="AI91" s="330"/>
      <c r="AJ91" s="330"/>
      <c r="AK91" s="335"/>
      <c r="AL91" s="330"/>
      <c r="AM91" s="330"/>
      <c r="AN91" s="330"/>
      <c r="AO91" s="335"/>
      <c r="AP91" s="334"/>
      <c r="AQ91" s="335"/>
      <c r="AR91" s="334"/>
      <c r="AS91" s="330"/>
      <c r="AT91" s="330"/>
      <c r="AU91" s="336" t="s">
        <v>643</v>
      </c>
    </row>
    <row r="92" spans="3:47" x14ac:dyDescent="0.25">
      <c r="C92" s="330" t="str">
        <f>T_DocLog[[#This Row],[DOCTYPE]]</f>
        <v>MS (Fence Relocation)</v>
      </c>
      <c r="D92" s="211" t="s">
        <v>81</v>
      </c>
      <c r="E92" s="330" t="s">
        <v>430</v>
      </c>
      <c r="F92" s="354" t="s">
        <v>689</v>
      </c>
      <c r="G92" s="137" t="s">
        <v>417</v>
      </c>
      <c r="H92" s="330" t="s">
        <v>632</v>
      </c>
      <c r="I92" s="342" t="s">
        <v>631</v>
      </c>
      <c r="J92" s="332"/>
      <c r="K92" s="333" t="s">
        <v>636</v>
      </c>
      <c r="L92" s="334">
        <v>45768</v>
      </c>
      <c r="M92" s="337" t="s">
        <v>636</v>
      </c>
      <c r="N92" s="334">
        <v>45783</v>
      </c>
      <c r="O92" s="137">
        <v>2</v>
      </c>
      <c r="P92" s="330"/>
      <c r="Q92" s="330"/>
      <c r="R92" s="334"/>
      <c r="S92" s="335"/>
      <c r="T92" s="334"/>
      <c r="U92" s="330"/>
      <c r="V92" s="330"/>
      <c r="W92" s="330"/>
      <c r="X92" s="334"/>
      <c r="Y92" s="335"/>
      <c r="Z92" s="334"/>
      <c r="AA92" s="330"/>
      <c r="AB92" s="330"/>
      <c r="AC92" s="330"/>
      <c r="AD92" s="334"/>
      <c r="AE92" s="335"/>
      <c r="AF92" s="334"/>
      <c r="AG92" s="330"/>
      <c r="AH92" s="330"/>
      <c r="AI92" s="330"/>
      <c r="AJ92" s="330"/>
      <c r="AK92" s="335"/>
      <c r="AL92" s="330"/>
      <c r="AM92" s="330"/>
      <c r="AN92" s="330"/>
      <c r="AO92" s="335"/>
      <c r="AP92" s="334"/>
      <c r="AQ92" s="335"/>
      <c r="AR92" s="334"/>
      <c r="AS92" s="330"/>
      <c r="AT92" s="330"/>
      <c r="AU92" s="336" t="s">
        <v>643</v>
      </c>
    </row>
    <row r="93" spans="3:47" x14ac:dyDescent="0.25">
      <c r="C93" s="330" t="str">
        <f>T_DocLog[[#This Row],[DOCTYPE]]</f>
        <v>MSS (Fence Relocation)</v>
      </c>
      <c r="D93" s="211" t="s">
        <v>81</v>
      </c>
      <c r="E93" s="330" t="s">
        <v>430</v>
      </c>
      <c r="F93" s="354" t="s">
        <v>691</v>
      </c>
      <c r="G93" s="137" t="s">
        <v>417</v>
      </c>
      <c r="H93" s="137" t="s">
        <v>639</v>
      </c>
      <c r="I93" s="342" t="s">
        <v>640</v>
      </c>
      <c r="J93" s="332"/>
      <c r="K93" s="333" t="s">
        <v>647</v>
      </c>
      <c r="L93" s="334">
        <v>45769</v>
      </c>
      <c r="M93" s="337" t="s">
        <v>647</v>
      </c>
      <c r="N93" s="334">
        <v>45786</v>
      </c>
      <c r="O93" s="137">
        <v>2</v>
      </c>
      <c r="P93" s="330"/>
      <c r="Q93" s="337" t="s">
        <v>735</v>
      </c>
      <c r="R93" s="334">
        <v>45817</v>
      </c>
      <c r="S93" s="337" t="s">
        <v>735</v>
      </c>
      <c r="T93" s="334">
        <v>45824</v>
      </c>
      <c r="U93" s="137">
        <v>3</v>
      </c>
      <c r="V93" s="330"/>
      <c r="W93" s="337" t="s">
        <v>767</v>
      </c>
      <c r="X93" s="334">
        <v>45876</v>
      </c>
      <c r="Y93" s="335"/>
      <c r="Z93" s="334"/>
      <c r="AA93" s="330" t="s">
        <v>531</v>
      </c>
      <c r="AB93" s="330"/>
      <c r="AC93" s="330"/>
      <c r="AD93" s="334"/>
      <c r="AE93" s="335"/>
      <c r="AF93" s="334"/>
      <c r="AG93" s="330"/>
      <c r="AH93" s="330"/>
      <c r="AI93" s="330"/>
      <c r="AJ93" s="330"/>
      <c r="AK93" s="335"/>
      <c r="AL93" s="330"/>
      <c r="AM93" s="330"/>
      <c r="AN93" s="330"/>
      <c r="AO93" s="335"/>
      <c r="AP93" s="334"/>
      <c r="AQ93" s="335"/>
      <c r="AR93" s="334"/>
      <c r="AS93" s="330"/>
      <c r="AT93" s="330"/>
      <c r="AU93" s="336" t="s">
        <v>643</v>
      </c>
    </row>
    <row r="94" spans="3:47" ht="22.5" x14ac:dyDescent="0.25">
      <c r="C94" s="338" t="str">
        <f>T_DocLog[[#This Row],[DOCTYPE]]</f>
        <v>MSS (Fence Relocation)</v>
      </c>
      <c r="D94" s="211" t="s">
        <v>81</v>
      </c>
      <c r="E94" s="330" t="s">
        <v>560</v>
      </c>
      <c r="F94" s="354" t="s">
        <v>691</v>
      </c>
      <c r="G94" s="137" t="s">
        <v>417</v>
      </c>
      <c r="H94" s="137" t="s">
        <v>645</v>
      </c>
      <c r="I94" s="139" t="s">
        <v>646</v>
      </c>
      <c r="J94" s="339"/>
      <c r="K94" s="198" t="s">
        <v>648</v>
      </c>
      <c r="L94" s="334">
        <v>45769</v>
      </c>
      <c r="M94" s="137" t="s">
        <v>677</v>
      </c>
      <c r="N94" s="340">
        <v>45785</v>
      </c>
      <c r="O94" s="137">
        <v>2</v>
      </c>
      <c r="P94" s="338"/>
      <c r="Q94" s="137" t="s">
        <v>748</v>
      </c>
      <c r="R94" s="334">
        <v>45817</v>
      </c>
      <c r="S94" s="137" t="s">
        <v>748</v>
      </c>
      <c r="T94" s="340">
        <v>45824</v>
      </c>
      <c r="U94" s="137">
        <v>3</v>
      </c>
      <c r="V94" s="338"/>
      <c r="W94" s="137" t="s">
        <v>766</v>
      </c>
      <c r="X94" s="334">
        <v>45876</v>
      </c>
      <c r="Y94" s="341"/>
      <c r="Z94" s="340"/>
      <c r="AA94" s="338" t="s">
        <v>531</v>
      </c>
      <c r="AB94" s="338"/>
      <c r="AC94" s="338"/>
      <c r="AD94" s="340"/>
      <c r="AE94" s="341"/>
      <c r="AF94" s="340"/>
      <c r="AG94" s="338"/>
      <c r="AH94" s="338"/>
      <c r="AI94" s="338"/>
      <c r="AJ94" s="338"/>
      <c r="AK94" s="341"/>
      <c r="AL94" s="338"/>
      <c r="AM94" s="338"/>
      <c r="AN94" s="338"/>
      <c r="AO94" s="341"/>
      <c r="AP94" s="340"/>
      <c r="AQ94" s="341"/>
      <c r="AR94" s="340"/>
      <c r="AS94" s="338"/>
      <c r="AT94" s="338"/>
      <c r="AU94" s="336" t="s">
        <v>643</v>
      </c>
    </row>
    <row r="95" spans="3:47" ht="22.5" x14ac:dyDescent="0.25">
      <c r="C95" s="330" t="str">
        <f>T_DocLog[[#This Row],[DOCTYPE]]</f>
        <v>MSS (Fence Relocation)</v>
      </c>
      <c r="D95" s="211" t="s">
        <v>81</v>
      </c>
      <c r="E95" s="330" t="s">
        <v>430</v>
      </c>
      <c r="F95" s="354" t="s">
        <v>691</v>
      </c>
      <c r="G95" s="137" t="s">
        <v>417</v>
      </c>
      <c r="H95" s="330" t="s">
        <v>641</v>
      </c>
      <c r="I95" s="342" t="s">
        <v>642</v>
      </c>
      <c r="J95" s="332"/>
      <c r="K95" s="337" t="s">
        <v>649</v>
      </c>
      <c r="L95" s="334">
        <v>45769</v>
      </c>
      <c r="M95" s="337" t="s">
        <v>649</v>
      </c>
      <c r="N95" s="334">
        <v>45785</v>
      </c>
      <c r="O95" s="137">
        <v>2</v>
      </c>
      <c r="P95" s="330"/>
      <c r="Q95" s="337" t="s">
        <v>736</v>
      </c>
      <c r="R95" s="334">
        <v>45817</v>
      </c>
      <c r="S95" s="337" t="s">
        <v>736</v>
      </c>
      <c r="T95" s="334">
        <v>45824</v>
      </c>
      <c r="U95" s="137">
        <v>3</v>
      </c>
      <c r="V95" s="330"/>
      <c r="W95" s="337" t="s">
        <v>785</v>
      </c>
      <c r="X95" s="334">
        <v>45876</v>
      </c>
      <c r="Y95" s="335"/>
      <c r="Z95" s="334"/>
      <c r="AA95" s="330" t="s">
        <v>531</v>
      </c>
      <c r="AB95" s="330"/>
      <c r="AC95" s="330"/>
      <c r="AD95" s="334"/>
      <c r="AE95" s="335"/>
      <c r="AF95" s="334"/>
      <c r="AG95" s="330"/>
      <c r="AH95" s="330"/>
      <c r="AI95" s="330"/>
      <c r="AJ95" s="330"/>
      <c r="AK95" s="335"/>
      <c r="AL95" s="330"/>
      <c r="AM95" s="330"/>
      <c r="AN95" s="330"/>
      <c r="AO95" s="335"/>
      <c r="AP95" s="334"/>
      <c r="AQ95" s="335"/>
      <c r="AR95" s="334"/>
      <c r="AS95" s="330"/>
      <c r="AT95" s="330"/>
      <c r="AU95" s="336" t="s">
        <v>643</v>
      </c>
    </row>
    <row r="96" spans="3:47" x14ac:dyDescent="0.25">
      <c r="C96" s="330" t="str">
        <f>T_DocLog[[#This Row],[DOCTYPE]]</f>
        <v>MSS (Fence Relocation)</v>
      </c>
      <c r="D96" s="211" t="s">
        <v>81</v>
      </c>
      <c r="E96" s="330" t="s">
        <v>638</v>
      </c>
      <c r="F96" s="354" t="s">
        <v>691</v>
      </c>
      <c r="G96" s="137" t="s">
        <v>417</v>
      </c>
      <c r="H96" s="330" t="s">
        <v>650</v>
      </c>
      <c r="I96" s="342" t="s">
        <v>644</v>
      </c>
      <c r="J96" s="332"/>
      <c r="K96" s="333" t="s">
        <v>651</v>
      </c>
      <c r="L96" s="334">
        <v>45769</v>
      </c>
      <c r="M96" s="337" t="s">
        <v>675</v>
      </c>
      <c r="N96" s="334">
        <v>45782</v>
      </c>
      <c r="O96" s="137">
        <v>2</v>
      </c>
      <c r="P96" s="330"/>
      <c r="Q96" s="337" t="s">
        <v>731</v>
      </c>
      <c r="R96" s="334">
        <v>45876</v>
      </c>
      <c r="S96" s="335"/>
      <c r="T96" s="334"/>
      <c r="U96" s="137" t="s">
        <v>531</v>
      </c>
      <c r="V96" s="330"/>
      <c r="W96" s="330"/>
      <c r="X96" s="334"/>
      <c r="Y96" s="335"/>
      <c r="Z96" s="334"/>
      <c r="AA96" s="330"/>
      <c r="AB96" s="330"/>
      <c r="AC96" s="330"/>
      <c r="AD96" s="334"/>
      <c r="AE96" s="335"/>
      <c r="AF96" s="334"/>
      <c r="AG96" s="330"/>
      <c r="AH96" s="330"/>
      <c r="AI96" s="330"/>
      <c r="AJ96" s="330"/>
      <c r="AK96" s="335"/>
      <c r="AL96" s="330"/>
      <c r="AM96" s="330"/>
      <c r="AN96" s="330"/>
      <c r="AO96" s="335"/>
      <c r="AP96" s="334"/>
      <c r="AQ96" s="335"/>
      <c r="AR96" s="334"/>
      <c r="AS96" s="330"/>
      <c r="AT96" s="330"/>
      <c r="AU96" s="336" t="s">
        <v>643</v>
      </c>
    </row>
    <row r="97" spans="3:47" x14ac:dyDescent="0.25">
      <c r="C97" s="330" t="str">
        <f>T_DocLog[[#This Row],[DOCTYPE]]</f>
        <v>MS (Fence Relocation)</v>
      </c>
      <c r="D97" s="211" t="s">
        <v>81</v>
      </c>
      <c r="E97" s="330" t="s">
        <v>652</v>
      </c>
      <c r="F97" s="354" t="s">
        <v>689</v>
      </c>
      <c r="G97" s="137" t="s">
        <v>417</v>
      </c>
      <c r="H97" s="330" t="s">
        <v>657</v>
      </c>
      <c r="I97" s="331" t="s">
        <v>654</v>
      </c>
      <c r="J97" s="332"/>
      <c r="K97" s="333" t="s">
        <v>658</v>
      </c>
      <c r="L97" s="334">
        <v>45769</v>
      </c>
      <c r="M97" s="330" t="s">
        <v>672</v>
      </c>
      <c r="N97" s="334">
        <v>45776</v>
      </c>
      <c r="O97" s="137">
        <v>2</v>
      </c>
      <c r="P97" s="330"/>
      <c r="Q97" s="330"/>
      <c r="R97" s="334"/>
      <c r="S97" s="335"/>
      <c r="T97" s="334"/>
      <c r="U97" s="330"/>
      <c r="V97" s="330"/>
      <c r="W97" s="330"/>
      <c r="X97" s="334"/>
      <c r="Y97" s="335"/>
      <c r="Z97" s="334"/>
      <c r="AA97" s="330"/>
      <c r="AB97" s="330"/>
      <c r="AC97" s="330"/>
      <c r="AD97" s="334"/>
      <c r="AE97" s="335"/>
      <c r="AF97" s="334"/>
      <c r="AG97" s="330"/>
      <c r="AH97" s="330"/>
      <c r="AI97" s="330"/>
      <c r="AJ97" s="330"/>
      <c r="AK97" s="335"/>
      <c r="AL97" s="330"/>
      <c r="AM97" s="330"/>
      <c r="AN97" s="330"/>
      <c r="AO97" s="335"/>
      <c r="AP97" s="334"/>
      <c r="AQ97" s="335"/>
      <c r="AR97" s="334"/>
      <c r="AS97" s="330"/>
      <c r="AT97" s="330"/>
      <c r="AU97" s="336" t="s">
        <v>653</v>
      </c>
    </row>
    <row r="98" spans="3:47" x14ac:dyDescent="0.25">
      <c r="C98" s="330" t="str">
        <f>T_DocLog[[#This Row],[DOCTYPE]]</f>
        <v>MS (Fence Relocation)</v>
      </c>
      <c r="D98" s="211" t="s">
        <v>81</v>
      </c>
      <c r="E98" s="330" t="s">
        <v>652</v>
      </c>
      <c r="F98" s="354" t="s">
        <v>689</v>
      </c>
      <c r="G98" s="137" t="s">
        <v>417</v>
      </c>
      <c r="H98" s="330" t="s">
        <v>659</v>
      </c>
      <c r="I98" s="342" t="s">
        <v>655</v>
      </c>
      <c r="J98" s="332"/>
      <c r="K98" s="333" t="s">
        <v>660</v>
      </c>
      <c r="L98" s="334">
        <v>45769</v>
      </c>
      <c r="M98" s="354" t="s">
        <v>670</v>
      </c>
      <c r="N98" s="334">
        <v>45776</v>
      </c>
      <c r="O98" s="137">
        <v>2</v>
      </c>
      <c r="P98" s="330"/>
      <c r="Q98" s="330"/>
      <c r="R98" s="334"/>
      <c r="S98" s="335"/>
      <c r="T98" s="334"/>
      <c r="U98" s="330"/>
      <c r="V98" s="330"/>
      <c r="W98" s="330"/>
      <c r="X98" s="334"/>
      <c r="Y98" s="335"/>
      <c r="Z98" s="334"/>
      <c r="AA98" s="330"/>
      <c r="AB98" s="330"/>
      <c r="AC98" s="330"/>
      <c r="AD98" s="334"/>
      <c r="AE98" s="335"/>
      <c r="AF98" s="334"/>
      <c r="AG98" s="330"/>
      <c r="AH98" s="330"/>
      <c r="AI98" s="330"/>
      <c r="AJ98" s="330"/>
      <c r="AK98" s="335"/>
      <c r="AL98" s="330"/>
      <c r="AM98" s="330"/>
      <c r="AN98" s="330"/>
      <c r="AO98" s="335"/>
      <c r="AP98" s="334"/>
      <c r="AQ98" s="335"/>
      <c r="AR98" s="334"/>
      <c r="AS98" s="330"/>
      <c r="AT98" s="330"/>
      <c r="AU98" s="336" t="s">
        <v>653</v>
      </c>
    </row>
    <row r="99" spans="3:47" x14ac:dyDescent="0.25">
      <c r="C99" s="330" t="str">
        <f>T_DocLog[[#This Row],[DOCTYPE]]</f>
        <v>MS (Fence Relocation)</v>
      </c>
      <c r="D99" s="211" t="s">
        <v>81</v>
      </c>
      <c r="E99" s="330" t="s">
        <v>652</v>
      </c>
      <c r="F99" s="354" t="s">
        <v>689</v>
      </c>
      <c r="G99" s="137" t="s">
        <v>417</v>
      </c>
      <c r="H99" s="330" t="s">
        <v>661</v>
      </c>
      <c r="I99" s="331" t="s">
        <v>656</v>
      </c>
      <c r="J99" s="332"/>
      <c r="K99" s="333" t="s">
        <v>662</v>
      </c>
      <c r="L99" s="334">
        <v>45769</v>
      </c>
      <c r="M99" s="337" t="s">
        <v>676</v>
      </c>
      <c r="N99" s="334">
        <v>45782</v>
      </c>
      <c r="O99" s="137">
        <v>2</v>
      </c>
      <c r="P99" s="330"/>
      <c r="Q99" s="330"/>
      <c r="R99" s="334"/>
      <c r="S99" s="335"/>
      <c r="T99" s="334"/>
      <c r="U99" s="330"/>
      <c r="V99" s="330"/>
      <c r="W99" s="330"/>
      <c r="X99" s="334"/>
      <c r="Y99" s="335"/>
      <c r="Z99" s="334"/>
      <c r="AA99" s="330"/>
      <c r="AB99" s="330"/>
      <c r="AC99" s="330"/>
      <c r="AD99" s="334"/>
      <c r="AE99" s="335"/>
      <c r="AF99" s="334"/>
      <c r="AG99" s="330"/>
      <c r="AH99" s="330"/>
      <c r="AI99" s="330"/>
      <c r="AJ99" s="330"/>
      <c r="AK99" s="335"/>
      <c r="AL99" s="330"/>
      <c r="AM99" s="330"/>
      <c r="AN99" s="330"/>
      <c r="AO99" s="335"/>
      <c r="AP99" s="334"/>
      <c r="AQ99" s="335"/>
      <c r="AR99" s="334"/>
      <c r="AS99" s="330"/>
      <c r="AT99" s="330"/>
      <c r="AU99" s="336" t="s">
        <v>653</v>
      </c>
    </row>
    <row r="100" spans="3:47" x14ac:dyDescent="0.25">
      <c r="C100" s="330" t="str">
        <f>T_DocLog[[#This Row],[DOCTYPE]]</f>
        <v>MSS (Fence Relocation)</v>
      </c>
      <c r="D100" s="211" t="s">
        <v>81</v>
      </c>
      <c r="E100" s="330" t="s">
        <v>652</v>
      </c>
      <c r="F100" s="354" t="s">
        <v>691</v>
      </c>
      <c r="G100" s="137" t="s">
        <v>417</v>
      </c>
      <c r="H100" s="354" t="s">
        <v>663</v>
      </c>
      <c r="I100" s="392" t="s">
        <v>664</v>
      </c>
      <c r="J100" s="393"/>
      <c r="K100" s="333" t="s">
        <v>665</v>
      </c>
      <c r="L100" s="334">
        <v>45769</v>
      </c>
      <c r="M100" s="337" t="s">
        <v>671</v>
      </c>
      <c r="N100" s="334">
        <v>45776</v>
      </c>
      <c r="O100" s="137">
        <v>2</v>
      </c>
      <c r="P100" s="330"/>
      <c r="Q100" s="354" t="s">
        <v>734</v>
      </c>
      <c r="R100" s="334">
        <v>45876</v>
      </c>
      <c r="S100" s="335"/>
      <c r="T100" s="334"/>
      <c r="U100" s="137" t="s">
        <v>531</v>
      </c>
      <c r="V100" s="330"/>
      <c r="W100" s="330"/>
      <c r="X100" s="334"/>
      <c r="Y100" s="335"/>
      <c r="Z100" s="334"/>
      <c r="AA100" s="330"/>
      <c r="AB100" s="330"/>
      <c r="AC100" s="330"/>
      <c r="AD100" s="334"/>
      <c r="AE100" s="335"/>
      <c r="AF100" s="334"/>
      <c r="AG100" s="330"/>
      <c r="AH100" s="330"/>
      <c r="AI100" s="330"/>
      <c r="AJ100" s="330"/>
      <c r="AK100" s="335"/>
      <c r="AL100" s="330"/>
      <c r="AM100" s="330"/>
      <c r="AN100" s="330"/>
      <c r="AO100" s="335"/>
      <c r="AP100" s="334"/>
      <c r="AQ100" s="335"/>
      <c r="AR100" s="334"/>
      <c r="AS100" s="330"/>
      <c r="AT100" s="330"/>
      <c r="AU100" s="336" t="s">
        <v>653</v>
      </c>
    </row>
    <row r="101" spans="3:47" x14ac:dyDescent="0.25">
      <c r="C101" s="346" t="str">
        <f>T_DocLog[[#This Row],[DOCTYPE]]</f>
        <v>TS</v>
      </c>
      <c r="D101" s="211" t="s">
        <v>81</v>
      </c>
      <c r="E101" s="346" t="s">
        <v>560</v>
      </c>
      <c r="F101" s="346" t="s">
        <v>680</v>
      </c>
      <c r="G101" s="137" t="s">
        <v>417</v>
      </c>
      <c r="H101" s="346" t="s">
        <v>681</v>
      </c>
      <c r="I101" s="342" t="s">
        <v>751</v>
      </c>
      <c r="J101" s="347"/>
      <c r="K101" s="337" t="s">
        <v>682</v>
      </c>
      <c r="L101" s="349">
        <v>45792</v>
      </c>
      <c r="M101" s="337" t="s">
        <v>702</v>
      </c>
      <c r="N101" s="349">
        <v>45799</v>
      </c>
      <c r="O101" s="137">
        <v>3</v>
      </c>
      <c r="P101" s="346"/>
      <c r="Q101" s="354" t="s">
        <v>710</v>
      </c>
      <c r="R101" s="349">
        <v>45804</v>
      </c>
      <c r="S101" s="354" t="s">
        <v>710</v>
      </c>
      <c r="T101" s="349">
        <v>45817</v>
      </c>
      <c r="U101" s="137">
        <v>3</v>
      </c>
      <c r="V101" s="346"/>
      <c r="W101" s="354" t="s">
        <v>752</v>
      </c>
      <c r="X101" s="349">
        <v>45826</v>
      </c>
      <c r="Y101" s="354" t="s">
        <v>752</v>
      </c>
      <c r="Z101" s="340">
        <v>45837</v>
      </c>
      <c r="AA101" s="346">
        <v>2</v>
      </c>
      <c r="AB101" s="346"/>
      <c r="AC101" s="346"/>
      <c r="AD101" s="349"/>
      <c r="AE101" s="350"/>
      <c r="AF101" s="349"/>
      <c r="AG101" s="346"/>
      <c r="AH101" s="346"/>
      <c r="AI101" s="346"/>
      <c r="AJ101" s="346"/>
      <c r="AK101" s="350"/>
      <c r="AL101" s="346"/>
      <c r="AM101" s="346"/>
      <c r="AN101" s="346"/>
      <c r="AO101" s="350"/>
      <c r="AP101" s="349"/>
      <c r="AQ101" s="350"/>
      <c r="AR101" s="349"/>
      <c r="AS101" s="346"/>
      <c r="AT101" s="346"/>
      <c r="AU101" s="351"/>
    </row>
    <row r="102" spans="3:47" x14ac:dyDescent="0.25">
      <c r="C102" s="346" t="str">
        <f>T_DocLog[[#This Row],[DOCTYPE]]</f>
        <v>PQ</v>
      </c>
      <c r="D102" s="211" t="s">
        <v>81</v>
      </c>
      <c r="E102" s="215" t="s">
        <v>448</v>
      </c>
      <c r="F102" s="346" t="s">
        <v>447</v>
      </c>
      <c r="G102" s="137" t="s">
        <v>417</v>
      </c>
      <c r="H102" s="138" t="s">
        <v>684</v>
      </c>
      <c r="I102" s="342" t="s">
        <v>685</v>
      </c>
      <c r="J102" s="347"/>
      <c r="K102" s="348" t="s">
        <v>686</v>
      </c>
      <c r="L102" s="349">
        <v>45792</v>
      </c>
      <c r="M102" s="337" t="s">
        <v>733</v>
      </c>
      <c r="N102" s="349">
        <v>45815</v>
      </c>
      <c r="O102" s="137">
        <v>4</v>
      </c>
      <c r="P102" s="346"/>
      <c r="Q102" s="346"/>
      <c r="R102" s="349"/>
      <c r="S102" s="350"/>
      <c r="T102" s="349"/>
      <c r="U102" s="346"/>
      <c r="V102" s="346"/>
      <c r="W102" s="346"/>
      <c r="X102" s="349"/>
      <c r="Y102" s="350"/>
      <c r="Z102" s="349"/>
      <c r="AA102" s="346"/>
      <c r="AB102" s="346"/>
      <c r="AC102" s="346"/>
      <c r="AD102" s="349"/>
      <c r="AE102" s="350"/>
      <c r="AF102" s="349"/>
      <c r="AG102" s="346"/>
      <c r="AH102" s="346"/>
      <c r="AI102" s="346"/>
      <c r="AJ102" s="346"/>
      <c r="AK102" s="350"/>
      <c r="AL102" s="346"/>
      <c r="AM102" s="346"/>
      <c r="AN102" s="346"/>
      <c r="AO102" s="350"/>
      <c r="AP102" s="349"/>
      <c r="AQ102" s="350"/>
      <c r="AR102" s="349"/>
      <c r="AS102" s="346"/>
      <c r="AT102" s="346"/>
      <c r="AU102" s="351"/>
    </row>
    <row r="103" spans="3:47" x14ac:dyDescent="0.25">
      <c r="C103" s="346" t="str">
        <f>T_DocLog[[#This Row],[DOCTYPE]]</f>
        <v>TS</v>
      </c>
      <c r="D103" s="353" t="s">
        <v>81</v>
      </c>
      <c r="E103" s="346" t="s">
        <v>560</v>
      </c>
      <c r="F103" s="346" t="s">
        <v>680</v>
      </c>
      <c r="G103" s="346" t="s">
        <v>417</v>
      </c>
      <c r="H103" s="346" t="s">
        <v>687</v>
      </c>
      <c r="I103" s="342" t="s">
        <v>704</v>
      </c>
      <c r="J103" s="347"/>
      <c r="K103" s="337" t="s">
        <v>712</v>
      </c>
      <c r="L103" s="349">
        <v>45792</v>
      </c>
      <c r="M103" s="337" t="s">
        <v>703</v>
      </c>
      <c r="N103" s="349">
        <v>45799</v>
      </c>
      <c r="O103" s="137">
        <v>3</v>
      </c>
      <c r="P103" s="346"/>
      <c r="Q103" s="337" t="s">
        <v>711</v>
      </c>
      <c r="R103" s="349">
        <v>45804</v>
      </c>
      <c r="S103" s="337" t="s">
        <v>711</v>
      </c>
      <c r="T103" s="349">
        <v>45817</v>
      </c>
      <c r="U103" s="137">
        <v>3</v>
      </c>
      <c r="V103" s="346"/>
      <c r="W103" s="346"/>
      <c r="X103" s="349"/>
      <c r="Y103" s="350"/>
      <c r="Z103" s="349"/>
      <c r="AA103" s="346"/>
      <c r="AB103" s="346"/>
      <c r="AC103" s="346"/>
      <c r="AD103" s="349"/>
      <c r="AE103" s="350"/>
      <c r="AF103" s="349"/>
      <c r="AG103" s="346"/>
      <c r="AH103" s="346"/>
      <c r="AI103" s="346"/>
      <c r="AJ103" s="346"/>
      <c r="AK103" s="350"/>
      <c r="AL103" s="346"/>
      <c r="AM103" s="346"/>
      <c r="AN103" s="346"/>
      <c r="AO103" s="350"/>
      <c r="AP103" s="349"/>
      <c r="AQ103" s="350"/>
      <c r="AR103" s="349"/>
      <c r="AS103" s="346"/>
      <c r="AT103" s="346"/>
      <c r="AU103" s="351"/>
    </row>
    <row r="104" spans="3:47" x14ac:dyDescent="0.25">
      <c r="C104" s="355" t="str">
        <f>T_DocLog[[#This Row],[DOCTYPE]]</f>
        <v>OC</v>
      </c>
      <c r="D104" s="353" t="s">
        <v>81</v>
      </c>
      <c r="E104" s="355" t="s">
        <v>461</v>
      </c>
      <c r="F104" s="355" t="s">
        <v>695</v>
      </c>
      <c r="G104" s="346" t="s">
        <v>417</v>
      </c>
      <c r="H104" s="355" t="s">
        <v>696</v>
      </c>
      <c r="I104" s="356" t="s">
        <v>699</v>
      </c>
      <c r="J104" s="357"/>
      <c r="K104" s="358" t="s">
        <v>697</v>
      </c>
      <c r="L104" s="359">
        <v>45768</v>
      </c>
      <c r="M104" s="358" t="s">
        <v>697</v>
      </c>
      <c r="N104" s="359">
        <v>45790</v>
      </c>
      <c r="O104" s="137">
        <v>2</v>
      </c>
      <c r="P104" s="355"/>
      <c r="Q104" s="355"/>
      <c r="R104" s="359"/>
      <c r="S104" s="360"/>
      <c r="T104" s="359"/>
      <c r="U104" s="355"/>
      <c r="V104" s="355"/>
      <c r="W104" s="355"/>
      <c r="X104" s="359"/>
      <c r="Y104" s="360"/>
      <c r="Z104" s="359"/>
      <c r="AA104" s="355"/>
      <c r="AB104" s="355"/>
      <c r="AC104" s="355"/>
      <c r="AD104" s="359"/>
      <c r="AE104" s="360"/>
      <c r="AF104" s="359"/>
      <c r="AG104" s="355"/>
      <c r="AH104" s="355"/>
      <c r="AI104" s="355"/>
      <c r="AJ104" s="355"/>
      <c r="AK104" s="360"/>
      <c r="AL104" s="355"/>
      <c r="AM104" s="355"/>
      <c r="AN104" s="355"/>
      <c r="AO104" s="360"/>
      <c r="AP104" s="359"/>
      <c r="AQ104" s="360"/>
      <c r="AR104" s="359"/>
      <c r="AS104" s="355"/>
      <c r="AT104" s="355"/>
      <c r="AU104" s="361" t="s">
        <v>698</v>
      </c>
    </row>
    <row r="105" spans="3:47" x14ac:dyDescent="0.25">
      <c r="C105" s="362" t="str">
        <f>T_DocLog[[#This Row],[DOCTYPE]]</f>
        <v>OC</v>
      </c>
      <c r="D105" s="353" t="s">
        <v>81</v>
      </c>
      <c r="E105" s="355" t="s">
        <v>461</v>
      </c>
      <c r="F105" s="355" t="s">
        <v>695</v>
      </c>
      <c r="G105" s="346" t="s">
        <v>417</v>
      </c>
      <c r="H105" s="362" t="s">
        <v>693</v>
      </c>
      <c r="I105" s="363" t="s">
        <v>694</v>
      </c>
      <c r="J105" s="364"/>
      <c r="K105" s="358" t="s">
        <v>700</v>
      </c>
      <c r="L105" s="365">
        <v>45757</v>
      </c>
      <c r="M105" s="358" t="s">
        <v>700</v>
      </c>
      <c r="N105" s="365">
        <v>45797</v>
      </c>
      <c r="O105" s="137">
        <v>2</v>
      </c>
      <c r="P105" s="362"/>
      <c r="Q105" s="362"/>
      <c r="R105" s="365"/>
      <c r="S105" s="366"/>
      <c r="T105" s="365"/>
      <c r="U105" s="362"/>
      <c r="V105" s="362"/>
      <c r="W105" s="362"/>
      <c r="X105" s="365"/>
      <c r="Y105" s="366"/>
      <c r="Z105" s="365"/>
      <c r="AA105" s="362"/>
      <c r="AB105" s="362"/>
      <c r="AC105" s="362"/>
      <c r="AD105" s="365"/>
      <c r="AE105" s="366"/>
      <c r="AF105" s="365"/>
      <c r="AG105" s="362"/>
      <c r="AH105" s="362"/>
      <c r="AI105" s="362"/>
      <c r="AJ105" s="362"/>
      <c r="AK105" s="366"/>
      <c r="AL105" s="362"/>
      <c r="AM105" s="362"/>
      <c r="AN105" s="362"/>
      <c r="AO105" s="366"/>
      <c r="AP105" s="365"/>
      <c r="AQ105" s="366"/>
      <c r="AR105" s="365"/>
      <c r="AS105" s="362"/>
      <c r="AT105" s="362"/>
      <c r="AU105" s="361" t="s">
        <v>698</v>
      </c>
    </row>
    <row r="106" spans="3:47" x14ac:dyDescent="0.25">
      <c r="C106" s="367" t="str">
        <f>T_DocLog[[#This Row],[DOCTYPE]]</f>
        <v>MSS</v>
      </c>
      <c r="D106" s="353" t="s">
        <v>81</v>
      </c>
      <c r="E106" s="346" t="s">
        <v>560</v>
      </c>
      <c r="F106" s="367" t="s">
        <v>563</v>
      </c>
      <c r="G106" s="346" t="s">
        <v>417</v>
      </c>
      <c r="H106" s="367" t="s">
        <v>715</v>
      </c>
      <c r="I106" s="342" t="s">
        <v>761</v>
      </c>
      <c r="J106" s="368"/>
      <c r="K106" s="337" t="s">
        <v>716</v>
      </c>
      <c r="L106" s="369">
        <v>45804</v>
      </c>
      <c r="M106" s="354" t="s">
        <v>745</v>
      </c>
      <c r="N106" s="369">
        <v>45817</v>
      </c>
      <c r="O106" s="137">
        <v>3</v>
      </c>
      <c r="P106" s="367"/>
      <c r="Q106" s="354" t="s">
        <v>762</v>
      </c>
      <c r="R106" s="369">
        <v>45848</v>
      </c>
      <c r="S106" s="370"/>
      <c r="T106" s="369"/>
      <c r="U106" s="354" t="s">
        <v>531</v>
      </c>
      <c r="V106" s="367"/>
      <c r="W106" s="367"/>
      <c r="X106" s="369"/>
      <c r="Y106" s="370"/>
      <c r="Z106" s="369"/>
      <c r="AA106" s="367"/>
      <c r="AB106" s="367"/>
      <c r="AC106" s="367"/>
      <c r="AD106" s="369"/>
      <c r="AE106" s="370"/>
      <c r="AF106" s="369"/>
      <c r="AG106" s="367"/>
      <c r="AH106" s="367"/>
      <c r="AI106" s="367"/>
      <c r="AJ106" s="367"/>
      <c r="AK106" s="370"/>
      <c r="AL106" s="367"/>
      <c r="AM106" s="367"/>
      <c r="AN106" s="367"/>
      <c r="AO106" s="370"/>
      <c r="AP106" s="369"/>
      <c r="AQ106" s="370"/>
      <c r="AR106" s="369"/>
      <c r="AS106" s="367"/>
      <c r="AT106" s="367"/>
      <c r="AU106" s="371"/>
    </row>
    <row r="107" spans="3:47" x14ac:dyDescent="0.25">
      <c r="C107" s="382" t="str">
        <f>T_DocLog[[#This Row],[DOCTYPE]]</f>
        <v>MS</v>
      </c>
      <c r="D107" s="353" t="s">
        <v>81</v>
      </c>
      <c r="E107" s="382" t="s">
        <v>406</v>
      </c>
      <c r="F107" s="382" t="s">
        <v>159</v>
      </c>
      <c r="G107" s="382" t="s">
        <v>417</v>
      </c>
      <c r="H107" s="382" t="s">
        <v>749</v>
      </c>
      <c r="I107" s="383" t="s">
        <v>459</v>
      </c>
      <c r="J107" s="384"/>
      <c r="K107" s="337" t="s">
        <v>750</v>
      </c>
      <c r="L107" s="385">
        <v>45826</v>
      </c>
      <c r="M107" s="382"/>
      <c r="N107" s="385"/>
      <c r="O107" s="137" t="s">
        <v>531</v>
      </c>
      <c r="P107" s="382"/>
      <c r="Q107" s="382"/>
      <c r="R107" s="385"/>
      <c r="S107" s="386"/>
      <c r="T107" s="385"/>
      <c r="U107" s="382"/>
      <c r="V107" s="382"/>
      <c r="W107" s="382"/>
      <c r="X107" s="385"/>
      <c r="Y107" s="386"/>
      <c r="Z107" s="385"/>
      <c r="AA107" s="382"/>
      <c r="AB107" s="382"/>
      <c r="AC107" s="382"/>
      <c r="AD107" s="385"/>
      <c r="AE107" s="386"/>
      <c r="AF107" s="385"/>
      <c r="AG107" s="382"/>
      <c r="AH107" s="382"/>
      <c r="AI107" s="382"/>
      <c r="AJ107" s="382"/>
      <c r="AK107" s="386"/>
      <c r="AL107" s="382"/>
      <c r="AM107" s="382"/>
      <c r="AN107" s="382"/>
      <c r="AO107" s="386"/>
      <c r="AP107" s="385"/>
      <c r="AQ107" s="386"/>
      <c r="AR107" s="385"/>
      <c r="AS107" s="382"/>
      <c r="AT107" s="382"/>
      <c r="AU107" s="387"/>
    </row>
    <row r="108" spans="3:47" x14ac:dyDescent="0.25">
      <c r="C108" s="382" t="str">
        <f>T_DocLog[[#This Row],[DOCTYPE]]</f>
        <v>MSI</v>
      </c>
      <c r="D108" s="353" t="s">
        <v>81</v>
      </c>
      <c r="E108" s="382" t="s">
        <v>406</v>
      </c>
      <c r="F108" s="382" t="s">
        <v>769</v>
      </c>
      <c r="G108" s="382" t="s">
        <v>417</v>
      </c>
      <c r="H108" s="354" t="s">
        <v>768</v>
      </c>
      <c r="I108" s="139" t="s">
        <v>770</v>
      </c>
      <c r="J108" s="384"/>
      <c r="K108" s="337" t="s">
        <v>772</v>
      </c>
      <c r="L108" s="385">
        <v>45860</v>
      </c>
      <c r="M108" s="382" t="s">
        <v>776</v>
      </c>
      <c r="N108" s="385">
        <v>45866</v>
      </c>
      <c r="O108" s="137">
        <v>3</v>
      </c>
      <c r="P108" s="382"/>
      <c r="Q108" s="354" t="s">
        <v>782</v>
      </c>
      <c r="R108" s="385">
        <v>45874</v>
      </c>
      <c r="S108" s="386"/>
      <c r="T108" s="385"/>
      <c r="U108" s="137" t="s">
        <v>531</v>
      </c>
      <c r="V108" s="382"/>
      <c r="W108" s="382"/>
      <c r="X108" s="385"/>
      <c r="Y108" s="386"/>
      <c r="Z108" s="385"/>
      <c r="AA108" s="382"/>
      <c r="AB108" s="382"/>
      <c r="AC108" s="382"/>
      <c r="AD108" s="385"/>
      <c r="AE108" s="386"/>
      <c r="AF108" s="385"/>
      <c r="AG108" s="382"/>
      <c r="AH108" s="382"/>
      <c r="AI108" s="382"/>
      <c r="AJ108" s="382"/>
      <c r="AK108" s="386"/>
      <c r="AL108" s="382"/>
      <c r="AM108" s="382"/>
      <c r="AN108" s="382"/>
      <c r="AO108" s="386"/>
      <c r="AP108" s="385"/>
      <c r="AQ108" s="386"/>
      <c r="AR108" s="385"/>
      <c r="AS108" s="382"/>
      <c r="AT108" s="382"/>
      <c r="AU108" s="387"/>
    </row>
    <row r="109" spans="3:47" x14ac:dyDescent="0.25">
      <c r="C109" s="354" t="str">
        <f>T_DocLog[[#This Row],[DOCTYPE]]</f>
        <v>MSI</v>
      </c>
      <c r="D109" s="353" t="s">
        <v>81</v>
      </c>
      <c r="E109" s="382" t="s">
        <v>406</v>
      </c>
      <c r="F109" s="382" t="s">
        <v>769</v>
      </c>
      <c r="G109" s="382" t="s">
        <v>417</v>
      </c>
      <c r="H109" s="354" t="s">
        <v>778</v>
      </c>
      <c r="I109" s="342" t="s">
        <v>777</v>
      </c>
      <c r="J109" s="399"/>
      <c r="K109" s="337"/>
      <c r="L109" s="400"/>
      <c r="M109" s="354"/>
      <c r="N109" s="400"/>
      <c r="O109" s="137"/>
      <c r="P109" s="354"/>
      <c r="Q109" s="354"/>
      <c r="R109" s="400"/>
      <c r="S109" s="401"/>
      <c r="T109" s="400"/>
      <c r="U109" s="354"/>
      <c r="V109" s="354"/>
      <c r="W109" s="354"/>
      <c r="X109" s="400"/>
      <c r="Y109" s="401"/>
      <c r="Z109" s="400"/>
      <c r="AA109" s="354"/>
      <c r="AB109" s="354"/>
      <c r="AC109" s="354"/>
      <c r="AD109" s="400"/>
      <c r="AE109" s="401"/>
      <c r="AF109" s="400"/>
      <c r="AG109" s="354"/>
      <c r="AH109" s="354"/>
      <c r="AI109" s="354"/>
      <c r="AJ109" s="354"/>
      <c r="AK109" s="401"/>
      <c r="AL109" s="354"/>
      <c r="AM109" s="354"/>
      <c r="AN109" s="354"/>
      <c r="AO109" s="401"/>
      <c r="AP109" s="400"/>
      <c r="AQ109" s="401"/>
      <c r="AR109" s="400"/>
      <c r="AS109" s="354"/>
      <c r="AT109" s="354"/>
      <c r="AU109" s="402"/>
    </row>
    <row r="110" spans="3:47" x14ac:dyDescent="0.25">
      <c r="C110" s="404" t="str">
        <f>T_DocLog[[#This Row],[DOCTYPE]]</f>
        <v>PQ</v>
      </c>
      <c r="D110" s="353" t="s">
        <v>81</v>
      </c>
      <c r="E110" s="404" t="s">
        <v>448</v>
      </c>
      <c r="F110" s="404" t="s">
        <v>447</v>
      </c>
      <c r="G110" s="382" t="s">
        <v>417</v>
      </c>
      <c r="H110" s="404" t="s">
        <v>780</v>
      </c>
      <c r="I110" s="342" t="s">
        <v>779</v>
      </c>
      <c r="J110" s="405"/>
      <c r="K110" s="337" t="s">
        <v>781</v>
      </c>
      <c r="L110" s="406">
        <v>45870</v>
      </c>
      <c r="M110" s="404"/>
      <c r="N110" s="406"/>
      <c r="O110" s="137" t="s">
        <v>531</v>
      </c>
      <c r="P110" s="404"/>
      <c r="Q110" s="404"/>
      <c r="R110" s="406"/>
      <c r="S110" s="407"/>
      <c r="T110" s="406"/>
      <c r="U110" s="404"/>
      <c r="V110" s="404"/>
      <c r="W110" s="404"/>
      <c r="X110" s="406"/>
      <c r="Y110" s="407"/>
      <c r="Z110" s="406"/>
      <c r="AA110" s="404"/>
      <c r="AB110" s="404"/>
      <c r="AC110" s="404"/>
      <c r="AD110" s="406"/>
      <c r="AE110" s="407"/>
      <c r="AF110" s="406"/>
      <c r="AG110" s="404"/>
      <c r="AH110" s="404"/>
      <c r="AI110" s="404"/>
      <c r="AJ110" s="404"/>
      <c r="AK110" s="407"/>
      <c r="AL110" s="404"/>
      <c r="AM110" s="404"/>
      <c r="AN110" s="404"/>
      <c r="AO110" s="407"/>
      <c r="AP110" s="406"/>
      <c r="AQ110" s="407"/>
      <c r="AR110" s="406"/>
      <c r="AS110" s="404"/>
      <c r="AT110" s="404"/>
      <c r="AU110" s="408"/>
    </row>
    <row r="111" spans="3:47" x14ac:dyDescent="0.25">
      <c r="C111" s="414" t="str">
        <f>T_DocLog[[#This Row],[DOCTYPE]]</f>
        <v>MSS</v>
      </c>
      <c r="D111" s="157" t="s">
        <v>81</v>
      </c>
      <c r="E111" s="414" t="s">
        <v>448</v>
      </c>
      <c r="F111" s="414" t="s">
        <v>563</v>
      </c>
      <c r="G111" s="346" t="s">
        <v>417</v>
      </c>
      <c r="H111" s="137" t="s">
        <v>783</v>
      </c>
      <c r="I111" s="415" t="s">
        <v>545</v>
      </c>
      <c r="J111" s="416"/>
      <c r="K111" s="417" t="s">
        <v>784</v>
      </c>
      <c r="L111" s="418">
        <v>45876</v>
      </c>
      <c r="M111" s="414"/>
      <c r="N111" s="418"/>
      <c r="O111" s="163" t="s">
        <v>531</v>
      </c>
      <c r="P111" s="414"/>
      <c r="Q111" s="414"/>
      <c r="R111" s="418"/>
      <c r="S111" s="419"/>
      <c r="T111" s="418"/>
      <c r="U111" s="414"/>
      <c r="V111" s="414"/>
      <c r="W111" s="414"/>
      <c r="X111" s="418"/>
      <c r="Y111" s="419"/>
      <c r="Z111" s="418"/>
      <c r="AA111" s="414"/>
      <c r="AB111" s="414"/>
      <c r="AC111" s="414"/>
      <c r="AD111" s="418"/>
      <c r="AE111" s="419"/>
      <c r="AF111" s="418"/>
      <c r="AG111" s="414"/>
      <c r="AH111" s="414"/>
      <c r="AI111" s="414"/>
      <c r="AJ111" s="414"/>
      <c r="AK111" s="419"/>
      <c r="AL111" s="414"/>
      <c r="AM111" s="414"/>
      <c r="AN111" s="414"/>
      <c r="AO111" s="419"/>
      <c r="AP111" s="418"/>
      <c r="AQ111" s="419"/>
      <c r="AR111" s="418"/>
      <c r="AS111" s="414"/>
      <c r="AT111" s="414"/>
      <c r="AU111" s="420"/>
    </row>
    <row r="112" spans="3:47" x14ac:dyDescent="0.25">
      <c r="C112" s="414" t="str">
        <f>T_DocLog[[#This Row],[DOCTYPE]]</f>
        <v>PQ</v>
      </c>
      <c r="D112" s="353" t="s">
        <v>81</v>
      </c>
      <c r="E112" s="404" t="s">
        <v>448</v>
      </c>
      <c r="F112" s="414" t="s">
        <v>447</v>
      </c>
      <c r="G112" s="382" t="s">
        <v>417</v>
      </c>
      <c r="H112" s="354" t="s">
        <v>786</v>
      </c>
      <c r="I112" s="342" t="s">
        <v>787</v>
      </c>
      <c r="J112" s="416"/>
      <c r="K112" s="417" t="s">
        <v>788</v>
      </c>
      <c r="L112" s="418">
        <v>45877</v>
      </c>
      <c r="M112" s="414"/>
      <c r="N112" s="418"/>
      <c r="O112" s="137" t="s">
        <v>531</v>
      </c>
      <c r="P112" s="414"/>
      <c r="Q112" s="414"/>
      <c r="R112" s="418"/>
      <c r="S112" s="419"/>
      <c r="T112" s="418"/>
      <c r="U112" s="414"/>
      <c r="V112" s="414"/>
      <c r="W112" s="414"/>
      <c r="X112" s="418"/>
      <c r="Y112" s="419"/>
      <c r="Z112" s="418"/>
      <c r="AA112" s="414"/>
      <c r="AB112" s="414"/>
      <c r="AC112" s="414"/>
      <c r="AD112" s="418"/>
      <c r="AE112" s="419"/>
      <c r="AF112" s="418"/>
      <c r="AG112" s="414"/>
      <c r="AH112" s="414"/>
      <c r="AI112" s="414"/>
      <c r="AJ112" s="414"/>
      <c r="AK112" s="419"/>
      <c r="AL112" s="414"/>
      <c r="AM112" s="414"/>
      <c r="AN112" s="414"/>
      <c r="AO112" s="419"/>
      <c r="AP112" s="418"/>
      <c r="AQ112" s="419"/>
      <c r="AR112" s="418"/>
      <c r="AS112" s="414"/>
      <c r="AT112" s="414"/>
      <c r="AU112" s="420"/>
    </row>
    <row r="113" spans="3:47" x14ac:dyDescent="0.25">
      <c r="C113" s="137" t="str">
        <f>T_DocLog[[#This Row],[DOCTYPE]]</f>
        <v>ITP</v>
      </c>
      <c r="D113" s="353" t="s">
        <v>81</v>
      </c>
      <c r="E113" s="137" t="s">
        <v>448</v>
      </c>
      <c r="F113" s="137" t="s">
        <v>49</v>
      </c>
      <c r="G113" s="382" t="s">
        <v>417</v>
      </c>
      <c r="H113" s="137"/>
      <c r="I113" s="139" t="s">
        <v>479</v>
      </c>
      <c r="J113" s="314"/>
      <c r="K113" s="198"/>
      <c r="L113" s="143"/>
      <c r="M113" s="137"/>
      <c r="N113" s="143"/>
      <c r="O113" s="137"/>
      <c r="P113" s="137"/>
      <c r="Q113" s="137"/>
      <c r="R113" s="143"/>
      <c r="S113" s="144"/>
      <c r="T113" s="143"/>
      <c r="U113" s="137"/>
      <c r="V113" s="137"/>
      <c r="W113" s="137"/>
      <c r="X113" s="143"/>
      <c r="Y113" s="144"/>
      <c r="Z113" s="143"/>
      <c r="AA113" s="137"/>
      <c r="AB113" s="137"/>
      <c r="AC113" s="137"/>
      <c r="AD113" s="143"/>
      <c r="AE113" s="144"/>
      <c r="AF113" s="143"/>
      <c r="AG113" s="137"/>
      <c r="AH113" s="137"/>
      <c r="AI113" s="137"/>
      <c r="AJ113" s="137"/>
      <c r="AK113" s="144"/>
      <c r="AL113" s="137"/>
      <c r="AM113" s="137"/>
      <c r="AN113" s="137"/>
      <c r="AO113" s="144"/>
      <c r="AP113" s="143"/>
      <c r="AQ113" s="144"/>
      <c r="AR113" s="143"/>
      <c r="AS113" s="137"/>
      <c r="AT113" s="137"/>
      <c r="AU113" s="315"/>
    </row>
    <row r="114" spans="3:47" x14ac:dyDescent="0.25">
      <c r="C114" s="137" t="str">
        <f>T_DocLog[[#This Row],[DOCTYPE]]</f>
        <v>ITP</v>
      </c>
      <c r="D114" s="353" t="s">
        <v>81</v>
      </c>
      <c r="E114" s="137" t="s">
        <v>406</v>
      </c>
      <c r="F114" s="137" t="s">
        <v>49</v>
      </c>
      <c r="G114" s="382" t="s">
        <v>417</v>
      </c>
      <c r="H114" s="137"/>
      <c r="I114" s="139" t="s">
        <v>790</v>
      </c>
      <c r="J114" s="314"/>
      <c r="K114" s="198"/>
      <c r="L114" s="143"/>
      <c r="M114" s="137"/>
      <c r="N114" s="143"/>
      <c r="O114" s="137"/>
      <c r="P114" s="137"/>
      <c r="Q114" s="137"/>
      <c r="R114" s="143"/>
      <c r="S114" s="144"/>
      <c r="T114" s="143"/>
      <c r="U114" s="137"/>
      <c r="V114" s="137"/>
      <c r="W114" s="137"/>
      <c r="X114" s="143"/>
      <c r="Y114" s="144"/>
      <c r="Z114" s="143"/>
      <c r="AA114" s="137"/>
      <c r="AB114" s="137"/>
      <c r="AC114" s="137"/>
      <c r="AD114" s="143"/>
      <c r="AE114" s="144"/>
      <c r="AF114" s="143"/>
      <c r="AG114" s="137"/>
      <c r="AH114" s="137"/>
      <c r="AI114" s="137"/>
      <c r="AJ114" s="137"/>
      <c r="AK114" s="144"/>
      <c r="AL114" s="137"/>
      <c r="AM114" s="137"/>
      <c r="AN114" s="137"/>
      <c r="AO114" s="144"/>
      <c r="AP114" s="143"/>
      <c r="AQ114" s="144"/>
      <c r="AR114" s="143"/>
      <c r="AS114" s="137"/>
      <c r="AT114" s="137"/>
      <c r="AU114" s="315"/>
    </row>
    <row r="115" spans="3:47" x14ac:dyDescent="0.25">
      <c r="C115" s="137" t="str">
        <f>T_DocLog[[#This Row],[DOCTYPE]]</f>
        <v>ITP</v>
      </c>
      <c r="D115" s="353" t="s">
        <v>81</v>
      </c>
      <c r="E115" s="137" t="s">
        <v>406</v>
      </c>
      <c r="F115" s="137" t="s">
        <v>49</v>
      </c>
      <c r="G115" s="382" t="s">
        <v>417</v>
      </c>
      <c r="H115" s="137"/>
      <c r="I115" s="139" t="s">
        <v>480</v>
      </c>
      <c r="J115" s="314"/>
      <c r="K115" s="198"/>
      <c r="L115" s="143"/>
      <c r="M115" s="137"/>
      <c r="N115" s="143"/>
      <c r="O115" s="137"/>
      <c r="P115" s="137"/>
      <c r="Q115" s="137"/>
      <c r="R115" s="143"/>
      <c r="S115" s="144"/>
      <c r="T115" s="143"/>
      <c r="U115" s="137"/>
      <c r="V115" s="137"/>
      <c r="W115" s="137"/>
      <c r="X115" s="143"/>
      <c r="Y115" s="144"/>
      <c r="Z115" s="143"/>
      <c r="AA115" s="137"/>
      <c r="AB115" s="137"/>
      <c r="AC115" s="137"/>
      <c r="AD115" s="143"/>
      <c r="AE115" s="144"/>
      <c r="AF115" s="143"/>
      <c r="AG115" s="137"/>
      <c r="AH115" s="137"/>
      <c r="AI115" s="137"/>
      <c r="AJ115" s="137"/>
      <c r="AK115" s="144"/>
      <c r="AL115" s="137"/>
      <c r="AM115" s="137"/>
      <c r="AN115" s="137"/>
      <c r="AO115" s="144"/>
      <c r="AP115" s="143"/>
      <c r="AQ115" s="144"/>
      <c r="AR115" s="143"/>
      <c r="AS115" s="137"/>
      <c r="AT115" s="137"/>
      <c r="AU115" s="315"/>
    </row>
    <row r="116" spans="3:47" x14ac:dyDescent="0.25">
      <c r="C116" s="137" t="str">
        <f>T_DocLog[[#This Row],[DOCTYPE]]</f>
        <v>ITP</v>
      </c>
      <c r="D116" s="353" t="s">
        <v>81</v>
      </c>
      <c r="E116" s="137" t="s">
        <v>406</v>
      </c>
      <c r="F116" s="137" t="s">
        <v>49</v>
      </c>
      <c r="G116" s="382" t="s">
        <v>417</v>
      </c>
      <c r="H116" s="137"/>
      <c r="I116" s="139" t="s">
        <v>481</v>
      </c>
      <c r="J116" s="314"/>
      <c r="K116" s="198"/>
      <c r="L116" s="143"/>
      <c r="M116" s="137"/>
      <c r="N116" s="143"/>
      <c r="O116" s="137"/>
      <c r="P116" s="137"/>
      <c r="Q116" s="137"/>
      <c r="R116" s="143"/>
      <c r="S116" s="144"/>
      <c r="T116" s="143"/>
      <c r="U116" s="137"/>
      <c r="V116" s="137"/>
      <c r="W116" s="137"/>
      <c r="X116" s="143"/>
      <c r="Y116" s="144"/>
      <c r="Z116" s="143"/>
      <c r="AA116" s="137"/>
      <c r="AB116" s="137"/>
      <c r="AC116" s="137"/>
      <c r="AD116" s="143"/>
      <c r="AE116" s="144"/>
      <c r="AF116" s="143"/>
      <c r="AG116" s="137"/>
      <c r="AH116" s="137"/>
      <c r="AI116" s="137"/>
      <c r="AJ116" s="137"/>
      <c r="AK116" s="144"/>
      <c r="AL116" s="137"/>
      <c r="AM116" s="137"/>
      <c r="AN116" s="137"/>
      <c r="AO116" s="144"/>
      <c r="AP116" s="143"/>
      <c r="AQ116" s="144"/>
      <c r="AR116" s="143"/>
      <c r="AS116" s="137"/>
      <c r="AT116" s="137"/>
      <c r="AU116" s="315"/>
    </row>
    <row r="117" spans="3:47" x14ac:dyDescent="0.25">
      <c r="C117" s="137" t="str">
        <f>T_DocLog[[#This Row],[DOCTYPE]]</f>
        <v>ITP</v>
      </c>
      <c r="D117" s="353" t="s">
        <v>81</v>
      </c>
      <c r="E117" s="137" t="s">
        <v>406</v>
      </c>
      <c r="F117" s="137" t="s">
        <v>49</v>
      </c>
      <c r="G117" s="382" t="s">
        <v>417</v>
      </c>
      <c r="H117" s="137"/>
      <c r="I117" s="139" t="s">
        <v>482</v>
      </c>
      <c r="J117" s="314"/>
      <c r="K117" s="198"/>
      <c r="L117" s="143"/>
      <c r="M117" s="137"/>
      <c r="N117" s="143"/>
      <c r="O117" s="137"/>
      <c r="P117" s="137"/>
      <c r="Q117" s="137"/>
      <c r="R117" s="143"/>
      <c r="S117" s="144"/>
      <c r="T117" s="143"/>
      <c r="U117" s="137"/>
      <c r="V117" s="137"/>
      <c r="W117" s="137"/>
      <c r="X117" s="143"/>
      <c r="Y117" s="144"/>
      <c r="Z117" s="143"/>
      <c r="AA117" s="137"/>
      <c r="AB117" s="137"/>
      <c r="AC117" s="137"/>
      <c r="AD117" s="143"/>
      <c r="AE117" s="144"/>
      <c r="AF117" s="143"/>
      <c r="AG117" s="137"/>
      <c r="AH117" s="137"/>
      <c r="AI117" s="137"/>
      <c r="AJ117" s="137"/>
      <c r="AK117" s="144"/>
      <c r="AL117" s="137"/>
      <c r="AM117" s="137"/>
      <c r="AN117" s="137"/>
      <c r="AO117" s="144"/>
      <c r="AP117" s="143"/>
      <c r="AQ117" s="144"/>
      <c r="AR117" s="143"/>
      <c r="AS117" s="137"/>
      <c r="AT117" s="137"/>
      <c r="AU117" s="315"/>
    </row>
    <row r="118" spans="3:47" x14ac:dyDescent="0.25">
      <c r="C118" s="137" t="str">
        <f>T_DocLog[[#This Row],[DOCTYPE]]</f>
        <v>ITP</v>
      </c>
      <c r="D118" s="353" t="s">
        <v>81</v>
      </c>
      <c r="E118" s="137" t="s">
        <v>406</v>
      </c>
      <c r="F118" s="137" t="s">
        <v>49</v>
      </c>
      <c r="G118" s="382" t="s">
        <v>417</v>
      </c>
      <c r="H118" s="137"/>
      <c r="I118" s="139" t="s">
        <v>483</v>
      </c>
      <c r="J118" s="314"/>
      <c r="K118" s="198"/>
      <c r="L118" s="143"/>
      <c r="M118" s="137"/>
      <c r="N118" s="143"/>
      <c r="O118" s="137"/>
      <c r="P118" s="137"/>
      <c r="Q118" s="137"/>
      <c r="R118" s="143"/>
      <c r="S118" s="144"/>
      <c r="T118" s="143"/>
      <c r="U118" s="137"/>
      <c r="V118" s="137"/>
      <c r="W118" s="137"/>
      <c r="X118" s="143"/>
      <c r="Y118" s="144"/>
      <c r="Z118" s="143"/>
      <c r="AA118" s="137"/>
      <c r="AB118" s="137"/>
      <c r="AC118" s="137"/>
      <c r="AD118" s="143"/>
      <c r="AE118" s="144"/>
      <c r="AF118" s="143"/>
      <c r="AG118" s="137"/>
      <c r="AH118" s="137"/>
      <c r="AI118" s="137"/>
      <c r="AJ118" s="137"/>
      <c r="AK118" s="144"/>
      <c r="AL118" s="137"/>
      <c r="AM118" s="137"/>
      <c r="AN118" s="137"/>
      <c r="AO118" s="144"/>
      <c r="AP118" s="143"/>
      <c r="AQ118" s="144"/>
      <c r="AR118" s="143"/>
      <c r="AS118" s="137"/>
      <c r="AT118" s="137"/>
      <c r="AU118" s="315"/>
    </row>
    <row r="119" spans="3:47" x14ac:dyDescent="0.25">
      <c r="C119" s="137" t="str">
        <f>T_DocLog[[#This Row],[DOCTYPE]]</f>
        <v>ITP</v>
      </c>
      <c r="D119" s="353" t="s">
        <v>81</v>
      </c>
      <c r="E119" s="137" t="s">
        <v>430</v>
      </c>
      <c r="F119" s="137" t="s">
        <v>49</v>
      </c>
      <c r="G119" s="382" t="s">
        <v>417</v>
      </c>
      <c r="H119" s="137"/>
      <c r="I119" s="139" t="s">
        <v>791</v>
      </c>
      <c r="J119" s="314"/>
      <c r="K119" s="198"/>
      <c r="L119" s="143"/>
      <c r="M119" s="137"/>
      <c r="N119" s="143"/>
      <c r="O119" s="137"/>
      <c r="P119" s="137"/>
      <c r="Q119" s="137"/>
      <c r="R119" s="143"/>
      <c r="S119" s="144"/>
      <c r="T119" s="143"/>
      <c r="U119" s="137"/>
      <c r="V119" s="137"/>
      <c r="W119" s="137"/>
      <c r="X119" s="143"/>
      <c r="Y119" s="144"/>
      <c r="Z119" s="143"/>
      <c r="AA119" s="137"/>
      <c r="AB119" s="137"/>
      <c r="AC119" s="137"/>
      <c r="AD119" s="143"/>
      <c r="AE119" s="144"/>
      <c r="AF119" s="143"/>
      <c r="AG119" s="137"/>
      <c r="AH119" s="137"/>
      <c r="AI119" s="137"/>
      <c r="AJ119" s="137"/>
      <c r="AK119" s="144"/>
      <c r="AL119" s="137"/>
      <c r="AM119" s="137"/>
      <c r="AN119" s="137"/>
      <c r="AO119" s="144"/>
      <c r="AP119" s="143"/>
      <c r="AQ119" s="144"/>
      <c r="AR119" s="143"/>
      <c r="AS119" s="137"/>
      <c r="AT119" s="137"/>
      <c r="AU119" s="315"/>
    </row>
    <row r="120" spans="3:47" x14ac:dyDescent="0.25">
      <c r="C120" s="137" t="str">
        <f>T_DocLog[[#This Row],[DOCTYPE]]</f>
        <v>ITP</v>
      </c>
      <c r="D120" s="353" t="s">
        <v>81</v>
      </c>
      <c r="E120" s="137" t="s">
        <v>406</v>
      </c>
      <c r="F120" s="137" t="s">
        <v>49</v>
      </c>
      <c r="G120" s="382" t="s">
        <v>417</v>
      </c>
      <c r="H120" s="137"/>
      <c r="I120" s="139" t="s">
        <v>485</v>
      </c>
      <c r="J120" s="314"/>
      <c r="K120" s="198"/>
      <c r="L120" s="143"/>
      <c r="M120" s="137"/>
      <c r="N120" s="143"/>
      <c r="O120" s="137"/>
      <c r="P120" s="137"/>
      <c r="Q120" s="137"/>
      <c r="R120" s="143"/>
      <c r="S120" s="144"/>
      <c r="T120" s="143"/>
      <c r="U120" s="137"/>
      <c r="V120" s="137"/>
      <c r="W120" s="137"/>
      <c r="X120" s="143"/>
      <c r="Y120" s="144"/>
      <c r="Z120" s="143"/>
      <c r="AA120" s="137"/>
      <c r="AB120" s="137"/>
      <c r="AC120" s="137"/>
      <c r="AD120" s="143"/>
      <c r="AE120" s="144"/>
      <c r="AF120" s="143"/>
      <c r="AG120" s="137"/>
      <c r="AH120" s="137"/>
      <c r="AI120" s="137"/>
      <c r="AJ120" s="137"/>
      <c r="AK120" s="144"/>
      <c r="AL120" s="137"/>
      <c r="AM120" s="137"/>
      <c r="AN120" s="137"/>
      <c r="AO120" s="144"/>
      <c r="AP120" s="143"/>
      <c r="AQ120" s="144"/>
      <c r="AR120" s="143"/>
      <c r="AS120" s="137"/>
      <c r="AT120" s="137"/>
      <c r="AU120" s="315"/>
    </row>
    <row r="121" spans="3:47" x14ac:dyDescent="0.25">
      <c r="C121" s="137" t="str">
        <f>T_DocLog[[#This Row],[DOCTYPE]]</f>
        <v>ITP</v>
      </c>
      <c r="D121" s="353" t="s">
        <v>81</v>
      </c>
      <c r="E121" s="137" t="s">
        <v>406</v>
      </c>
      <c r="F121" s="137" t="s">
        <v>49</v>
      </c>
      <c r="G121" s="382" t="s">
        <v>417</v>
      </c>
      <c r="H121" s="137"/>
      <c r="I121" s="139" t="s">
        <v>792</v>
      </c>
      <c r="J121" s="314"/>
      <c r="K121" s="198"/>
      <c r="L121" s="143"/>
      <c r="M121" s="137"/>
      <c r="N121" s="143"/>
      <c r="O121" s="137"/>
      <c r="P121" s="137"/>
      <c r="Q121" s="137"/>
      <c r="R121" s="143"/>
      <c r="S121" s="144"/>
      <c r="T121" s="143"/>
      <c r="U121" s="137"/>
      <c r="V121" s="137"/>
      <c r="W121" s="137"/>
      <c r="X121" s="143"/>
      <c r="Y121" s="144"/>
      <c r="Z121" s="143"/>
      <c r="AA121" s="137"/>
      <c r="AB121" s="137"/>
      <c r="AC121" s="137"/>
      <c r="AD121" s="143"/>
      <c r="AE121" s="144"/>
      <c r="AF121" s="143"/>
      <c r="AG121" s="137"/>
      <c r="AH121" s="137"/>
      <c r="AI121" s="137"/>
      <c r="AJ121" s="137"/>
      <c r="AK121" s="144"/>
      <c r="AL121" s="137"/>
      <c r="AM121" s="137"/>
      <c r="AN121" s="137"/>
      <c r="AO121" s="144"/>
      <c r="AP121" s="143"/>
      <c r="AQ121" s="144"/>
      <c r="AR121" s="143"/>
      <c r="AS121" s="137"/>
      <c r="AT121" s="137"/>
      <c r="AU121" s="315"/>
    </row>
    <row r="122" spans="3:47" x14ac:dyDescent="0.25">
      <c r="C122" s="137" t="str">
        <f>T_DocLog[[#This Row],[DOCTYPE]]</f>
        <v>ITP</v>
      </c>
      <c r="D122" s="353" t="s">
        <v>81</v>
      </c>
      <c r="E122" s="137" t="s">
        <v>406</v>
      </c>
      <c r="F122" s="137" t="s">
        <v>49</v>
      </c>
      <c r="G122" s="382" t="s">
        <v>417</v>
      </c>
      <c r="H122" s="137"/>
      <c r="I122" s="139" t="s">
        <v>487</v>
      </c>
      <c r="J122" s="314"/>
      <c r="K122" s="198"/>
      <c r="L122" s="143"/>
      <c r="M122" s="137"/>
      <c r="N122" s="143"/>
      <c r="O122" s="137"/>
      <c r="P122" s="137"/>
      <c r="Q122" s="137"/>
      <c r="R122" s="143"/>
      <c r="S122" s="144"/>
      <c r="T122" s="143"/>
      <c r="U122" s="137"/>
      <c r="V122" s="137"/>
      <c r="W122" s="137"/>
      <c r="X122" s="143"/>
      <c r="Y122" s="144"/>
      <c r="Z122" s="143"/>
      <c r="AA122" s="137"/>
      <c r="AB122" s="137"/>
      <c r="AC122" s="137"/>
      <c r="AD122" s="143"/>
      <c r="AE122" s="144"/>
      <c r="AF122" s="143"/>
      <c r="AG122" s="137"/>
      <c r="AH122" s="137"/>
      <c r="AI122" s="137"/>
      <c r="AJ122" s="137"/>
      <c r="AK122" s="144"/>
      <c r="AL122" s="137"/>
      <c r="AM122" s="137"/>
      <c r="AN122" s="137"/>
      <c r="AO122" s="144"/>
      <c r="AP122" s="143"/>
      <c r="AQ122" s="144"/>
      <c r="AR122" s="143"/>
      <c r="AS122" s="137"/>
      <c r="AT122" s="137"/>
      <c r="AU122" s="315"/>
    </row>
    <row r="123" spans="3:47" x14ac:dyDescent="0.25">
      <c r="C123" s="137" t="str">
        <f>T_DocLog[[#This Row],[DOCTYPE]]</f>
        <v>ITP</v>
      </c>
      <c r="D123" s="353" t="s">
        <v>81</v>
      </c>
      <c r="E123" s="137" t="s">
        <v>406</v>
      </c>
      <c r="F123" s="137" t="s">
        <v>49</v>
      </c>
      <c r="G123" s="382" t="s">
        <v>417</v>
      </c>
      <c r="H123" s="137"/>
      <c r="I123" s="139" t="s">
        <v>793</v>
      </c>
      <c r="J123" s="314"/>
      <c r="K123" s="198"/>
      <c r="L123" s="143"/>
      <c r="M123" s="137"/>
      <c r="N123" s="143"/>
      <c r="O123" s="137"/>
      <c r="P123" s="137"/>
      <c r="Q123" s="137"/>
      <c r="R123" s="143"/>
      <c r="S123" s="144"/>
      <c r="T123" s="143"/>
      <c r="U123" s="137"/>
      <c r="V123" s="137"/>
      <c r="W123" s="137"/>
      <c r="X123" s="143"/>
      <c r="Y123" s="144"/>
      <c r="Z123" s="143"/>
      <c r="AA123" s="137"/>
      <c r="AB123" s="137"/>
      <c r="AC123" s="137"/>
      <c r="AD123" s="143"/>
      <c r="AE123" s="144"/>
      <c r="AF123" s="143"/>
      <c r="AG123" s="137"/>
      <c r="AH123" s="137"/>
      <c r="AI123" s="137"/>
      <c r="AJ123" s="137"/>
      <c r="AK123" s="144"/>
      <c r="AL123" s="137"/>
      <c r="AM123" s="137"/>
      <c r="AN123" s="137"/>
      <c r="AO123" s="144"/>
      <c r="AP123" s="143"/>
      <c r="AQ123" s="144"/>
      <c r="AR123" s="143"/>
      <c r="AS123" s="137"/>
      <c r="AT123" s="137"/>
      <c r="AU123" s="315"/>
    </row>
    <row r="124" spans="3:47" x14ac:dyDescent="0.25">
      <c r="C124" s="137" t="str">
        <f>T_DocLog[[#This Row],[DOCTYPE]]</f>
        <v>ITP</v>
      </c>
      <c r="D124" s="353" t="s">
        <v>81</v>
      </c>
      <c r="E124" s="137" t="s">
        <v>406</v>
      </c>
      <c r="F124" s="137" t="s">
        <v>49</v>
      </c>
      <c r="G124" s="382" t="s">
        <v>417</v>
      </c>
      <c r="H124" s="137"/>
      <c r="I124" s="139" t="s">
        <v>794</v>
      </c>
      <c r="J124" s="314"/>
      <c r="K124" s="198"/>
      <c r="L124" s="143"/>
      <c r="M124" s="137"/>
      <c r="N124" s="143"/>
      <c r="O124" s="137"/>
      <c r="P124" s="137"/>
      <c r="Q124" s="137"/>
      <c r="R124" s="143"/>
      <c r="S124" s="144"/>
      <c r="T124" s="143"/>
      <c r="U124" s="137"/>
      <c r="V124" s="137"/>
      <c r="W124" s="137"/>
      <c r="X124" s="143"/>
      <c r="Y124" s="144"/>
      <c r="Z124" s="143"/>
      <c r="AA124" s="137"/>
      <c r="AB124" s="137"/>
      <c r="AC124" s="137"/>
      <c r="AD124" s="143"/>
      <c r="AE124" s="144"/>
      <c r="AF124" s="143"/>
      <c r="AG124" s="137"/>
      <c r="AH124" s="137"/>
      <c r="AI124" s="137"/>
      <c r="AJ124" s="137"/>
      <c r="AK124" s="144"/>
      <c r="AL124" s="137"/>
      <c r="AM124" s="137"/>
      <c r="AN124" s="137"/>
      <c r="AO124" s="144"/>
      <c r="AP124" s="143"/>
      <c r="AQ124" s="144"/>
      <c r="AR124" s="143"/>
      <c r="AS124" s="137"/>
      <c r="AT124" s="137"/>
      <c r="AU124" s="315"/>
    </row>
    <row r="125" spans="3:47" x14ac:dyDescent="0.25">
      <c r="C125" s="137" t="str">
        <f>T_DocLog[[#This Row],[DOCTYPE]]</f>
        <v>ITP</v>
      </c>
      <c r="D125" s="353" t="s">
        <v>81</v>
      </c>
      <c r="E125" s="137" t="s">
        <v>406</v>
      </c>
      <c r="F125" s="137" t="s">
        <v>49</v>
      </c>
      <c r="G125" s="382" t="s">
        <v>417</v>
      </c>
      <c r="H125" s="137"/>
      <c r="I125" s="139" t="s">
        <v>490</v>
      </c>
      <c r="J125" s="314"/>
      <c r="K125" s="198"/>
      <c r="L125" s="143"/>
      <c r="M125" s="137"/>
      <c r="N125" s="143"/>
      <c r="O125" s="137"/>
      <c r="P125" s="137"/>
      <c r="Q125" s="137"/>
      <c r="R125" s="143"/>
      <c r="S125" s="144"/>
      <c r="T125" s="143"/>
      <c r="U125" s="137"/>
      <c r="V125" s="137"/>
      <c r="W125" s="137"/>
      <c r="X125" s="143"/>
      <c r="Y125" s="144"/>
      <c r="Z125" s="143"/>
      <c r="AA125" s="137"/>
      <c r="AB125" s="137"/>
      <c r="AC125" s="137"/>
      <c r="AD125" s="143"/>
      <c r="AE125" s="144"/>
      <c r="AF125" s="143"/>
      <c r="AG125" s="137"/>
      <c r="AH125" s="137"/>
      <c r="AI125" s="137"/>
      <c r="AJ125" s="137"/>
      <c r="AK125" s="144"/>
      <c r="AL125" s="137"/>
      <c r="AM125" s="137"/>
      <c r="AN125" s="137"/>
      <c r="AO125" s="144"/>
      <c r="AP125" s="143"/>
      <c r="AQ125" s="144"/>
      <c r="AR125" s="143"/>
      <c r="AS125" s="137"/>
      <c r="AT125" s="137"/>
      <c r="AU125" s="315"/>
    </row>
    <row r="126" spans="3:47" x14ac:dyDescent="0.25">
      <c r="C126" s="137" t="str">
        <f>T_DocLog[[#This Row],[DOCTYPE]]</f>
        <v>ITP</v>
      </c>
      <c r="D126" s="353" t="s">
        <v>81</v>
      </c>
      <c r="E126" s="137" t="s">
        <v>430</v>
      </c>
      <c r="F126" s="137" t="s">
        <v>49</v>
      </c>
      <c r="G126" s="382" t="s">
        <v>417</v>
      </c>
      <c r="H126" s="137" t="s">
        <v>805</v>
      </c>
      <c r="I126" s="139" t="s">
        <v>491</v>
      </c>
      <c r="J126" s="314"/>
      <c r="K126" s="198" t="s">
        <v>806</v>
      </c>
      <c r="L126" s="143">
        <v>45880</v>
      </c>
      <c r="M126" s="137"/>
      <c r="N126" s="143"/>
      <c r="O126" s="137" t="s">
        <v>531</v>
      </c>
      <c r="P126" s="137"/>
      <c r="Q126" s="137"/>
      <c r="R126" s="143"/>
      <c r="S126" s="144"/>
      <c r="T126" s="143"/>
      <c r="U126" s="137"/>
      <c r="V126" s="137"/>
      <c r="W126" s="137"/>
      <c r="X126" s="143"/>
      <c r="Y126" s="144"/>
      <c r="Z126" s="143"/>
      <c r="AA126" s="137"/>
      <c r="AB126" s="137"/>
      <c r="AC126" s="137"/>
      <c r="AD126" s="143"/>
      <c r="AE126" s="144"/>
      <c r="AF126" s="143"/>
      <c r="AG126" s="137"/>
      <c r="AH126" s="137"/>
      <c r="AI126" s="137"/>
      <c r="AJ126" s="137"/>
      <c r="AK126" s="144"/>
      <c r="AL126" s="137"/>
      <c r="AM126" s="137"/>
      <c r="AN126" s="137"/>
      <c r="AO126" s="144"/>
      <c r="AP126" s="143"/>
      <c r="AQ126" s="144"/>
      <c r="AR126" s="143"/>
      <c r="AS126" s="137"/>
      <c r="AT126" s="137"/>
      <c r="AU126" s="315"/>
    </row>
    <row r="127" spans="3:47" x14ac:dyDescent="0.25">
      <c r="C127" s="137" t="str">
        <f>T_DocLog[[#This Row],[DOCTYPE]]</f>
        <v>ITP</v>
      </c>
      <c r="D127" s="353" t="s">
        <v>81</v>
      </c>
      <c r="E127" s="137" t="s">
        <v>430</v>
      </c>
      <c r="F127" s="137" t="s">
        <v>49</v>
      </c>
      <c r="G127" s="382" t="s">
        <v>417</v>
      </c>
      <c r="H127" s="137" t="s">
        <v>808</v>
      </c>
      <c r="I127" s="139" t="s">
        <v>492</v>
      </c>
      <c r="J127" s="314"/>
      <c r="K127" s="198"/>
      <c r="L127" s="143"/>
      <c r="M127" s="137"/>
      <c r="N127" s="143"/>
      <c r="O127" s="137"/>
      <c r="P127" s="137"/>
      <c r="Q127" s="137"/>
      <c r="R127" s="143"/>
      <c r="S127" s="144"/>
      <c r="T127" s="143"/>
      <c r="U127" s="137"/>
      <c r="V127" s="137"/>
      <c r="W127" s="137"/>
      <c r="X127" s="143"/>
      <c r="Y127" s="144"/>
      <c r="Z127" s="143"/>
      <c r="AA127" s="137"/>
      <c r="AB127" s="137"/>
      <c r="AC127" s="137"/>
      <c r="AD127" s="143"/>
      <c r="AE127" s="144"/>
      <c r="AF127" s="143"/>
      <c r="AG127" s="137"/>
      <c r="AH127" s="137"/>
      <c r="AI127" s="137"/>
      <c r="AJ127" s="137"/>
      <c r="AK127" s="144"/>
      <c r="AL127" s="137"/>
      <c r="AM127" s="137"/>
      <c r="AN127" s="137"/>
      <c r="AO127" s="144"/>
      <c r="AP127" s="143"/>
      <c r="AQ127" s="144"/>
      <c r="AR127" s="143"/>
      <c r="AS127" s="137"/>
      <c r="AT127" s="137"/>
      <c r="AU127" s="315"/>
    </row>
    <row r="128" spans="3:47" x14ac:dyDescent="0.25">
      <c r="C128" s="137" t="str">
        <f>T_DocLog[[#This Row],[DOCTYPE]]</f>
        <v>ITP</v>
      </c>
      <c r="D128" s="353" t="s">
        <v>81</v>
      </c>
      <c r="E128" s="137" t="s">
        <v>406</v>
      </c>
      <c r="F128" s="137" t="s">
        <v>49</v>
      </c>
      <c r="G128" s="382" t="s">
        <v>417</v>
      </c>
      <c r="H128" s="137"/>
      <c r="I128" s="139" t="s">
        <v>493</v>
      </c>
      <c r="J128" s="314"/>
      <c r="K128" s="198"/>
      <c r="L128" s="143"/>
      <c r="M128" s="137"/>
      <c r="N128" s="143"/>
      <c r="O128" s="137"/>
      <c r="P128" s="137"/>
      <c r="Q128" s="137"/>
      <c r="R128" s="143"/>
      <c r="S128" s="144"/>
      <c r="T128" s="143"/>
      <c r="U128" s="137"/>
      <c r="V128" s="137"/>
      <c r="W128" s="137"/>
      <c r="X128" s="143"/>
      <c r="Y128" s="144"/>
      <c r="Z128" s="143"/>
      <c r="AA128" s="137"/>
      <c r="AB128" s="137"/>
      <c r="AC128" s="137"/>
      <c r="AD128" s="143"/>
      <c r="AE128" s="144"/>
      <c r="AF128" s="143"/>
      <c r="AG128" s="137"/>
      <c r="AH128" s="137"/>
      <c r="AI128" s="137"/>
      <c r="AJ128" s="137"/>
      <c r="AK128" s="144"/>
      <c r="AL128" s="137"/>
      <c r="AM128" s="137"/>
      <c r="AN128" s="137"/>
      <c r="AO128" s="144"/>
      <c r="AP128" s="143"/>
      <c r="AQ128" s="144"/>
      <c r="AR128" s="143"/>
      <c r="AS128" s="137"/>
      <c r="AT128" s="137"/>
      <c r="AU128" s="315"/>
    </row>
    <row r="129" spans="3:47" x14ac:dyDescent="0.25">
      <c r="C129" s="137" t="str">
        <f>T_DocLog[[#This Row],[DOCTYPE]]</f>
        <v>ITP</v>
      </c>
      <c r="D129" s="353" t="s">
        <v>81</v>
      </c>
      <c r="E129" s="137" t="s">
        <v>406</v>
      </c>
      <c r="F129" s="137" t="s">
        <v>49</v>
      </c>
      <c r="G129" s="382" t="s">
        <v>417</v>
      </c>
      <c r="H129" s="137"/>
      <c r="I129" s="139" t="s">
        <v>795</v>
      </c>
      <c r="J129" s="314"/>
      <c r="K129" s="198"/>
      <c r="L129" s="143"/>
      <c r="M129" s="137"/>
      <c r="N129" s="143"/>
      <c r="O129" s="137"/>
      <c r="P129" s="137"/>
      <c r="Q129" s="137"/>
      <c r="R129" s="143"/>
      <c r="S129" s="144"/>
      <c r="T129" s="143"/>
      <c r="U129" s="137"/>
      <c r="V129" s="137"/>
      <c r="W129" s="137"/>
      <c r="X129" s="143"/>
      <c r="Y129" s="144"/>
      <c r="Z129" s="143"/>
      <c r="AA129" s="137"/>
      <c r="AB129" s="137"/>
      <c r="AC129" s="137"/>
      <c r="AD129" s="143"/>
      <c r="AE129" s="144"/>
      <c r="AF129" s="143"/>
      <c r="AG129" s="137"/>
      <c r="AH129" s="137"/>
      <c r="AI129" s="137"/>
      <c r="AJ129" s="137"/>
      <c r="AK129" s="144"/>
      <c r="AL129" s="137"/>
      <c r="AM129" s="137"/>
      <c r="AN129" s="137"/>
      <c r="AO129" s="144"/>
      <c r="AP129" s="143"/>
      <c r="AQ129" s="144"/>
      <c r="AR129" s="143"/>
      <c r="AS129" s="137"/>
      <c r="AT129" s="137"/>
      <c r="AU129" s="315"/>
    </row>
    <row r="130" spans="3:47" x14ac:dyDescent="0.25">
      <c r="C130" s="137" t="str">
        <f>T_DocLog[[#This Row],[DOCTYPE]]</f>
        <v>ITP</v>
      </c>
      <c r="D130" s="353" t="s">
        <v>81</v>
      </c>
      <c r="E130" s="137" t="s">
        <v>430</v>
      </c>
      <c r="F130" s="137" t="s">
        <v>49</v>
      </c>
      <c r="G130" s="382" t="s">
        <v>417</v>
      </c>
      <c r="H130" s="137"/>
      <c r="I130" s="139" t="s">
        <v>796</v>
      </c>
      <c r="J130" s="314"/>
      <c r="K130" s="198"/>
      <c r="L130" s="143"/>
      <c r="M130" s="137"/>
      <c r="N130" s="143"/>
      <c r="O130" s="137"/>
      <c r="P130" s="137"/>
      <c r="Q130" s="137"/>
      <c r="R130" s="143"/>
      <c r="S130" s="144"/>
      <c r="T130" s="143"/>
      <c r="U130" s="137"/>
      <c r="V130" s="137"/>
      <c r="W130" s="137"/>
      <c r="X130" s="143"/>
      <c r="Y130" s="144"/>
      <c r="Z130" s="143"/>
      <c r="AA130" s="137"/>
      <c r="AB130" s="137"/>
      <c r="AC130" s="137"/>
      <c r="AD130" s="143"/>
      <c r="AE130" s="144"/>
      <c r="AF130" s="143"/>
      <c r="AG130" s="137"/>
      <c r="AH130" s="137"/>
      <c r="AI130" s="137"/>
      <c r="AJ130" s="137"/>
      <c r="AK130" s="144"/>
      <c r="AL130" s="137"/>
      <c r="AM130" s="137"/>
      <c r="AN130" s="137"/>
      <c r="AO130" s="144"/>
      <c r="AP130" s="143"/>
      <c r="AQ130" s="144"/>
      <c r="AR130" s="143"/>
      <c r="AS130" s="137"/>
      <c r="AT130" s="137"/>
      <c r="AU130" s="315"/>
    </row>
    <row r="131" spans="3:47" x14ac:dyDescent="0.25">
      <c r="C131" s="137" t="str">
        <f>T_DocLog[[#This Row],[DOCTYPE]]</f>
        <v>ITP</v>
      </c>
      <c r="D131" s="353" t="s">
        <v>81</v>
      </c>
      <c r="E131" s="137" t="s">
        <v>560</v>
      </c>
      <c r="F131" s="137" t="s">
        <v>49</v>
      </c>
      <c r="G131" s="382" t="s">
        <v>417</v>
      </c>
      <c r="H131" s="137"/>
      <c r="I131" s="139" t="s">
        <v>797</v>
      </c>
      <c r="J131" s="314"/>
      <c r="K131" s="198"/>
      <c r="L131" s="143"/>
      <c r="M131" s="137"/>
      <c r="N131" s="143"/>
      <c r="O131" s="137"/>
      <c r="P131" s="137"/>
      <c r="Q131" s="137"/>
      <c r="R131" s="143"/>
      <c r="S131" s="144"/>
      <c r="T131" s="143"/>
      <c r="U131" s="137"/>
      <c r="V131" s="137"/>
      <c r="W131" s="137"/>
      <c r="X131" s="143"/>
      <c r="Y131" s="144"/>
      <c r="Z131" s="143"/>
      <c r="AA131" s="137"/>
      <c r="AB131" s="137"/>
      <c r="AC131" s="137"/>
      <c r="AD131" s="143"/>
      <c r="AE131" s="144"/>
      <c r="AF131" s="143"/>
      <c r="AG131" s="137"/>
      <c r="AH131" s="137"/>
      <c r="AI131" s="137"/>
      <c r="AJ131" s="137"/>
      <c r="AK131" s="144"/>
      <c r="AL131" s="137"/>
      <c r="AM131" s="137"/>
      <c r="AN131" s="137"/>
      <c r="AO131" s="144"/>
      <c r="AP131" s="143"/>
      <c r="AQ131" s="144"/>
      <c r="AR131" s="143"/>
      <c r="AS131" s="137"/>
      <c r="AT131" s="137"/>
      <c r="AU131" s="315"/>
    </row>
    <row r="132" spans="3:47" x14ac:dyDescent="0.25">
      <c r="C132" s="137" t="str">
        <f>T_DocLog[[#This Row],[DOCTYPE]]</f>
        <v>ITP</v>
      </c>
      <c r="D132" s="353" t="s">
        <v>81</v>
      </c>
      <c r="E132" s="137" t="s">
        <v>430</v>
      </c>
      <c r="F132" s="137" t="s">
        <v>49</v>
      </c>
      <c r="G132" s="382" t="s">
        <v>417</v>
      </c>
      <c r="H132" s="137"/>
      <c r="I132" s="139" t="s">
        <v>798</v>
      </c>
      <c r="J132" s="314"/>
      <c r="K132" s="198"/>
      <c r="L132" s="143"/>
      <c r="M132" s="137"/>
      <c r="N132" s="143"/>
      <c r="O132" s="137"/>
      <c r="P132" s="137"/>
      <c r="Q132" s="137"/>
      <c r="R132" s="143"/>
      <c r="S132" s="144"/>
      <c r="T132" s="143"/>
      <c r="U132" s="137"/>
      <c r="V132" s="137"/>
      <c r="W132" s="137"/>
      <c r="X132" s="143"/>
      <c r="Y132" s="144"/>
      <c r="Z132" s="143"/>
      <c r="AA132" s="137"/>
      <c r="AB132" s="137"/>
      <c r="AC132" s="137"/>
      <c r="AD132" s="143"/>
      <c r="AE132" s="144"/>
      <c r="AF132" s="143"/>
      <c r="AG132" s="137"/>
      <c r="AH132" s="137"/>
      <c r="AI132" s="137"/>
      <c r="AJ132" s="137"/>
      <c r="AK132" s="144"/>
      <c r="AL132" s="137"/>
      <c r="AM132" s="137"/>
      <c r="AN132" s="137"/>
      <c r="AO132" s="144"/>
      <c r="AP132" s="143"/>
      <c r="AQ132" s="144"/>
      <c r="AR132" s="143"/>
      <c r="AS132" s="137"/>
      <c r="AT132" s="137"/>
      <c r="AU132" s="315"/>
    </row>
    <row r="133" spans="3:47" ht="22.5" x14ac:dyDescent="0.25">
      <c r="C133" s="137" t="str">
        <f>T_DocLog[[#This Row],[DOCTYPE]]</f>
        <v>ITP</v>
      </c>
      <c r="D133" s="353" t="s">
        <v>81</v>
      </c>
      <c r="E133" s="137" t="s">
        <v>560</v>
      </c>
      <c r="F133" s="137" t="s">
        <v>49</v>
      </c>
      <c r="G133" s="382" t="s">
        <v>417</v>
      </c>
      <c r="H133" s="137"/>
      <c r="I133" s="139" t="s">
        <v>799</v>
      </c>
      <c r="J133" s="314"/>
      <c r="K133" s="198"/>
      <c r="L133" s="143"/>
      <c r="M133" s="137"/>
      <c r="N133" s="143"/>
      <c r="O133" s="137"/>
      <c r="P133" s="137"/>
      <c r="Q133" s="137"/>
      <c r="R133" s="143"/>
      <c r="S133" s="144"/>
      <c r="T133" s="143"/>
      <c r="U133" s="137"/>
      <c r="V133" s="137"/>
      <c r="W133" s="137"/>
      <c r="X133" s="143"/>
      <c r="Y133" s="144"/>
      <c r="Z133" s="143"/>
      <c r="AA133" s="137"/>
      <c r="AB133" s="137"/>
      <c r="AC133" s="137"/>
      <c r="AD133" s="143"/>
      <c r="AE133" s="144"/>
      <c r="AF133" s="143"/>
      <c r="AG133" s="137"/>
      <c r="AH133" s="137"/>
      <c r="AI133" s="137"/>
      <c r="AJ133" s="137"/>
      <c r="AK133" s="144"/>
      <c r="AL133" s="137"/>
      <c r="AM133" s="137"/>
      <c r="AN133" s="137"/>
      <c r="AO133" s="144"/>
      <c r="AP133" s="143"/>
      <c r="AQ133" s="144"/>
      <c r="AR133" s="143"/>
      <c r="AS133" s="137"/>
      <c r="AT133" s="137"/>
      <c r="AU133" s="315"/>
    </row>
    <row r="134" spans="3:47" ht="22.5" x14ac:dyDescent="0.25">
      <c r="C134" s="137" t="str">
        <f>T_DocLog[[#This Row],[DOCTYPE]]</f>
        <v>ITP</v>
      </c>
      <c r="D134" s="353" t="s">
        <v>81</v>
      </c>
      <c r="E134" s="137" t="s">
        <v>430</v>
      </c>
      <c r="F134" s="137" t="s">
        <v>49</v>
      </c>
      <c r="G134" s="382" t="s">
        <v>417</v>
      </c>
      <c r="H134" s="137" t="s">
        <v>809</v>
      </c>
      <c r="I134" s="139" t="s">
        <v>800</v>
      </c>
      <c r="J134" s="314"/>
      <c r="K134" s="198"/>
      <c r="L134" s="143"/>
      <c r="M134" s="137"/>
      <c r="N134" s="143"/>
      <c r="O134" s="137"/>
      <c r="P134" s="137"/>
      <c r="Q134" s="137"/>
      <c r="R134" s="143"/>
      <c r="S134" s="144"/>
      <c r="T134" s="143"/>
      <c r="U134" s="137"/>
      <c r="V134" s="137"/>
      <c r="W134" s="137"/>
      <c r="X134" s="143"/>
      <c r="Y134" s="144"/>
      <c r="Z134" s="143"/>
      <c r="AA134" s="137"/>
      <c r="AB134" s="137"/>
      <c r="AC134" s="137"/>
      <c r="AD134" s="143"/>
      <c r="AE134" s="144"/>
      <c r="AF134" s="143"/>
      <c r="AG134" s="137"/>
      <c r="AH134" s="137"/>
      <c r="AI134" s="137"/>
      <c r="AJ134" s="137"/>
      <c r="AK134" s="144"/>
      <c r="AL134" s="137"/>
      <c r="AM134" s="137"/>
      <c r="AN134" s="137"/>
      <c r="AO134" s="144"/>
      <c r="AP134" s="143"/>
      <c r="AQ134" s="144"/>
      <c r="AR134" s="143"/>
      <c r="AS134" s="137"/>
      <c r="AT134" s="137"/>
      <c r="AU134" s="315"/>
    </row>
    <row r="135" spans="3:47" x14ac:dyDescent="0.25">
      <c r="C135" s="137" t="str">
        <f>T_DocLog[[#This Row],[DOCTYPE]]</f>
        <v>ITP</v>
      </c>
      <c r="D135" s="353" t="s">
        <v>81</v>
      </c>
      <c r="E135" s="137" t="s">
        <v>638</v>
      </c>
      <c r="F135" s="137" t="s">
        <v>49</v>
      </c>
      <c r="G135" s="382" t="s">
        <v>417</v>
      </c>
      <c r="H135" s="137"/>
      <c r="I135" s="139" t="s">
        <v>801</v>
      </c>
      <c r="J135" s="314"/>
      <c r="K135" s="198"/>
      <c r="L135" s="143"/>
      <c r="M135" s="137"/>
      <c r="N135" s="143"/>
      <c r="O135" s="137"/>
      <c r="P135" s="137"/>
      <c r="Q135" s="137"/>
      <c r="R135" s="143"/>
      <c r="S135" s="144"/>
      <c r="T135" s="143"/>
      <c r="U135" s="137"/>
      <c r="V135" s="137"/>
      <c r="W135" s="137"/>
      <c r="X135" s="143"/>
      <c r="Y135" s="144"/>
      <c r="Z135" s="143"/>
      <c r="AA135" s="137"/>
      <c r="AB135" s="137"/>
      <c r="AC135" s="137"/>
      <c r="AD135" s="143"/>
      <c r="AE135" s="144"/>
      <c r="AF135" s="143"/>
      <c r="AG135" s="137"/>
      <c r="AH135" s="137"/>
      <c r="AI135" s="137"/>
      <c r="AJ135" s="137"/>
      <c r="AK135" s="144"/>
      <c r="AL135" s="137"/>
      <c r="AM135" s="137"/>
      <c r="AN135" s="137"/>
      <c r="AO135" s="144"/>
      <c r="AP135" s="143"/>
      <c r="AQ135" s="144"/>
      <c r="AR135" s="143"/>
      <c r="AS135" s="137"/>
      <c r="AT135" s="137"/>
      <c r="AU135" s="315"/>
    </row>
    <row r="136" spans="3:47" x14ac:dyDescent="0.25">
      <c r="C136" s="137" t="str">
        <f>T_DocLog[[#This Row],[DOCTYPE]]</f>
        <v>ITP</v>
      </c>
      <c r="D136" s="353" t="s">
        <v>81</v>
      </c>
      <c r="E136" s="137" t="s">
        <v>652</v>
      </c>
      <c r="F136" s="137" t="s">
        <v>49</v>
      </c>
      <c r="G136" s="382" t="s">
        <v>417</v>
      </c>
      <c r="H136" s="137"/>
      <c r="I136" s="139" t="s">
        <v>802</v>
      </c>
      <c r="J136" s="314"/>
      <c r="K136" s="198"/>
      <c r="L136" s="143"/>
      <c r="M136" s="137"/>
      <c r="N136" s="143"/>
      <c r="O136" s="137"/>
      <c r="P136" s="137"/>
      <c r="Q136" s="137"/>
      <c r="R136" s="143"/>
      <c r="S136" s="144"/>
      <c r="T136" s="143"/>
      <c r="U136" s="137"/>
      <c r="V136" s="137"/>
      <c r="W136" s="137"/>
      <c r="X136" s="143"/>
      <c r="Y136" s="144"/>
      <c r="Z136" s="143"/>
      <c r="AA136" s="137"/>
      <c r="AB136" s="137"/>
      <c r="AC136" s="137"/>
      <c r="AD136" s="143"/>
      <c r="AE136" s="144"/>
      <c r="AF136" s="143"/>
      <c r="AG136" s="137"/>
      <c r="AH136" s="137"/>
      <c r="AI136" s="137"/>
      <c r="AJ136" s="137"/>
      <c r="AK136" s="144"/>
      <c r="AL136" s="137"/>
      <c r="AM136" s="137"/>
      <c r="AN136" s="137"/>
      <c r="AO136" s="144"/>
      <c r="AP136" s="143"/>
      <c r="AQ136" s="144"/>
      <c r="AR136" s="143"/>
      <c r="AS136" s="137"/>
      <c r="AT136" s="137"/>
      <c r="AU136" s="315"/>
    </row>
    <row r="137" spans="3:47" x14ac:dyDescent="0.25">
      <c r="C137" s="354" t="str">
        <f>T_DocLog[[#This Row],[DOCTYPE]]</f>
        <v>ITP</v>
      </c>
      <c r="D137" s="353" t="s">
        <v>81</v>
      </c>
      <c r="E137" s="354" t="s">
        <v>560</v>
      </c>
      <c r="F137" s="137" t="s">
        <v>49</v>
      </c>
      <c r="G137" s="382" t="s">
        <v>417</v>
      </c>
      <c r="H137" s="354"/>
      <c r="I137" s="342" t="s">
        <v>803</v>
      </c>
      <c r="J137" s="399"/>
      <c r="K137" s="337"/>
      <c r="L137" s="400"/>
      <c r="M137" s="354"/>
      <c r="N137" s="400"/>
      <c r="O137" s="354"/>
      <c r="P137" s="354"/>
      <c r="Q137" s="354"/>
      <c r="R137" s="400"/>
      <c r="S137" s="401"/>
      <c r="T137" s="400"/>
      <c r="U137" s="354"/>
      <c r="V137" s="354"/>
      <c r="W137" s="354"/>
      <c r="X137" s="400"/>
      <c r="Y137" s="401"/>
      <c r="Z137" s="400"/>
      <c r="AA137" s="354"/>
      <c r="AB137" s="354"/>
      <c r="AC137" s="354"/>
      <c r="AD137" s="400"/>
      <c r="AE137" s="401"/>
      <c r="AF137" s="400"/>
      <c r="AG137" s="354"/>
      <c r="AH137" s="354"/>
      <c r="AI137" s="354"/>
      <c r="AJ137" s="354"/>
      <c r="AK137" s="401"/>
      <c r="AL137" s="354"/>
      <c r="AM137" s="354"/>
      <c r="AN137" s="354"/>
      <c r="AO137" s="401"/>
      <c r="AP137" s="400"/>
      <c r="AQ137" s="401"/>
      <c r="AR137" s="400"/>
      <c r="AS137" s="354"/>
      <c r="AT137" s="354"/>
      <c r="AU137" s="402"/>
    </row>
    <row r="138" spans="3:47" x14ac:dyDescent="0.25">
      <c r="C138" s="354" t="str">
        <f>T_DocLog[[#This Row],[DOCTYPE]]</f>
        <v>MSS</v>
      </c>
      <c r="D138" s="353" t="s">
        <v>81</v>
      </c>
      <c r="E138" s="354" t="s">
        <v>430</v>
      </c>
      <c r="F138" s="354" t="s">
        <v>563</v>
      </c>
      <c r="G138" s="382" t="s">
        <v>417</v>
      </c>
      <c r="H138" s="354" t="s">
        <v>807</v>
      </c>
      <c r="I138" s="342" t="s">
        <v>535</v>
      </c>
      <c r="J138" s="399"/>
      <c r="K138" s="337" t="s">
        <v>810</v>
      </c>
      <c r="L138" s="400">
        <v>45880</v>
      </c>
      <c r="M138" s="354"/>
      <c r="N138" s="400"/>
      <c r="O138" s="137" t="s">
        <v>531</v>
      </c>
      <c r="P138" s="354"/>
      <c r="Q138" s="354"/>
      <c r="R138" s="400"/>
      <c r="S138" s="401"/>
      <c r="T138" s="400"/>
      <c r="U138" s="354"/>
      <c r="V138" s="354"/>
      <c r="W138" s="354"/>
      <c r="X138" s="400"/>
      <c r="Y138" s="401"/>
      <c r="Z138" s="400"/>
      <c r="AA138" s="354"/>
      <c r="AB138" s="354"/>
      <c r="AC138" s="354"/>
      <c r="AD138" s="400"/>
      <c r="AE138" s="401"/>
      <c r="AF138" s="400"/>
      <c r="AG138" s="354"/>
      <c r="AH138" s="354"/>
      <c r="AI138" s="354"/>
      <c r="AJ138" s="354"/>
      <c r="AK138" s="401"/>
      <c r="AL138" s="354"/>
      <c r="AM138" s="354"/>
      <c r="AN138" s="354"/>
      <c r="AO138" s="401"/>
      <c r="AP138" s="400"/>
      <c r="AQ138" s="401"/>
      <c r="AR138" s="400"/>
      <c r="AS138" s="354"/>
      <c r="AT138" s="354"/>
      <c r="AU138" s="402"/>
    </row>
    <row r="139" spans="3:47" x14ac:dyDescent="0.25">
      <c r="C139" s="414" t="str">
        <f>T_DocLog[[#This Row],[DOCTYPE]]</f>
        <v>N-ICD</v>
      </c>
      <c r="D139" s="353" t="s">
        <v>81</v>
      </c>
      <c r="E139" s="137" t="s">
        <v>406</v>
      </c>
      <c r="F139" s="414" t="s">
        <v>818</v>
      </c>
      <c r="G139" s="382" t="s">
        <v>417</v>
      </c>
      <c r="H139" s="468" t="s">
        <v>819</v>
      </c>
      <c r="I139" s="415" t="s">
        <v>824</v>
      </c>
      <c r="J139" s="416"/>
      <c r="K139" s="417" t="s">
        <v>825</v>
      </c>
      <c r="L139" s="418">
        <v>45881</v>
      </c>
      <c r="M139" s="414"/>
      <c r="N139" s="418"/>
      <c r="O139" s="137" t="s">
        <v>531</v>
      </c>
      <c r="P139" s="414"/>
      <c r="Q139" s="414"/>
      <c r="R139" s="418"/>
      <c r="S139" s="419"/>
      <c r="T139" s="418"/>
      <c r="U139" s="414"/>
      <c r="V139" s="467"/>
      <c r="W139" s="414"/>
      <c r="X139" s="418"/>
      <c r="Y139" s="419"/>
      <c r="Z139" s="418"/>
      <c r="AA139" s="414"/>
      <c r="AB139" s="467"/>
      <c r="AC139" s="414"/>
      <c r="AD139" s="418"/>
      <c r="AE139" s="419"/>
      <c r="AF139" s="418"/>
      <c r="AG139" s="414"/>
      <c r="AH139" s="467"/>
      <c r="AI139" s="414"/>
      <c r="AJ139" s="414"/>
      <c r="AK139" s="419"/>
      <c r="AL139" s="414"/>
      <c r="AM139" s="414"/>
      <c r="AN139" s="467"/>
      <c r="AO139" s="419"/>
      <c r="AP139" s="418"/>
      <c r="AQ139" s="419"/>
      <c r="AR139" s="418"/>
      <c r="AS139" s="414"/>
      <c r="AT139" s="467"/>
      <c r="AU139" s="420"/>
    </row>
    <row r="140" spans="3:47" x14ac:dyDescent="0.25">
      <c r="C140" s="414" t="str">
        <f>T_DocLog[[#This Row],[DOCTYPE]]</f>
        <v>S-ICD</v>
      </c>
      <c r="D140" s="353" t="s">
        <v>81</v>
      </c>
      <c r="E140" s="137" t="s">
        <v>406</v>
      </c>
      <c r="F140" s="414" t="s">
        <v>821</v>
      </c>
      <c r="G140" s="382" t="s">
        <v>417</v>
      </c>
      <c r="H140" s="468" t="s">
        <v>820</v>
      </c>
      <c r="I140" s="415" t="s">
        <v>827</v>
      </c>
      <c r="J140" s="416"/>
      <c r="K140" s="417" t="s">
        <v>826</v>
      </c>
      <c r="L140" s="418">
        <v>45881</v>
      </c>
      <c r="M140" s="414"/>
      <c r="N140" s="418"/>
      <c r="O140" s="137" t="s">
        <v>531</v>
      </c>
      <c r="P140" s="414"/>
      <c r="Q140" s="414"/>
      <c r="R140" s="418"/>
      <c r="S140" s="419"/>
      <c r="T140" s="418"/>
      <c r="U140" s="414"/>
      <c r="V140" s="467"/>
      <c r="W140" s="414"/>
      <c r="X140" s="418"/>
      <c r="Y140" s="419"/>
      <c r="Z140" s="418"/>
      <c r="AA140" s="414"/>
      <c r="AB140" s="467"/>
      <c r="AC140" s="414"/>
      <c r="AD140" s="418"/>
      <c r="AE140" s="419"/>
      <c r="AF140" s="418"/>
      <c r="AG140" s="414"/>
      <c r="AH140" s="467"/>
      <c r="AI140" s="414"/>
      <c r="AJ140" s="414"/>
      <c r="AK140" s="419"/>
      <c r="AL140" s="414"/>
      <c r="AM140" s="414"/>
      <c r="AN140" s="467"/>
      <c r="AO140" s="419"/>
      <c r="AP140" s="418"/>
      <c r="AQ140" s="419"/>
      <c r="AR140" s="418"/>
      <c r="AS140" s="414"/>
      <c r="AT140" s="467"/>
      <c r="AU140" s="420"/>
    </row>
  </sheetData>
  <sheetProtection autoFilter="0" pivotTables="0"/>
  <mergeCells count="14">
    <mergeCell ref="J2:J5"/>
    <mergeCell ref="AQ7:AR7"/>
    <mergeCell ref="M7:N7"/>
    <mergeCell ref="K6:P6"/>
    <mergeCell ref="AU5:AU8"/>
    <mergeCell ref="AI6:AN6"/>
    <mergeCell ref="AK7:AL7"/>
    <mergeCell ref="W6:AB6"/>
    <mergeCell ref="Y7:Z7"/>
    <mergeCell ref="AC6:AH6"/>
    <mergeCell ref="AE7:AF7"/>
    <mergeCell ref="Q6:V6"/>
    <mergeCell ref="S7:T7"/>
    <mergeCell ref="AO6:AT6"/>
  </mergeCells>
  <phoneticPr fontId="17" type="noConversion"/>
  <conditionalFormatting sqref="B88">
    <cfRule type="duplicateValues" dxfId="35" priority="13"/>
  </conditionalFormatting>
  <conditionalFormatting sqref="B89:B1048576 B1:B87">
    <cfRule type="duplicateValues" dxfId="34" priority="1544"/>
  </conditionalFormatting>
  <conditionalFormatting sqref="E2:E4">
    <cfRule type="duplicateValues" dxfId="33" priority="25"/>
  </conditionalFormatting>
  <conditionalFormatting sqref="H1:H1048576">
    <cfRule type="duplicateValues" dxfId="32" priority="3"/>
    <cfRule type="duplicateValues" dxfId="31" priority="4"/>
  </conditionalFormatting>
  <conditionalFormatting sqref="H16:H67">
    <cfRule type="duplicateValues" dxfId="30" priority="1638"/>
  </conditionalFormatting>
  <conditionalFormatting sqref="H18">
    <cfRule type="duplicateValues" dxfId="29" priority="18"/>
    <cfRule type="duplicateValues" dxfId="28" priority="19"/>
  </conditionalFormatting>
  <conditionalFormatting sqref="H85 H87">
    <cfRule type="duplicateValues" dxfId="27" priority="1645"/>
  </conditionalFormatting>
  <conditionalFormatting sqref="H86">
    <cfRule type="duplicateValues" dxfId="26" priority="14"/>
    <cfRule type="duplicateValues" dxfId="25" priority="15"/>
  </conditionalFormatting>
  <conditionalFormatting sqref="H87 H1:H9 H68:H85 H89:H101 H103:H106 H108:H1048576">
    <cfRule type="duplicateValues" dxfId="24" priority="26"/>
  </conditionalFormatting>
  <conditionalFormatting sqref="H87 H10:H15">
    <cfRule type="duplicateValues" dxfId="23" priority="1591"/>
  </conditionalFormatting>
  <conditionalFormatting sqref="H87 H89:H101 H1:H85 H103:H1048576">
    <cfRule type="duplicateValues" dxfId="22" priority="21"/>
  </conditionalFormatting>
  <conditionalFormatting sqref="H88">
    <cfRule type="duplicateValues" dxfId="21" priority="9"/>
    <cfRule type="duplicateValues" dxfId="20" priority="10"/>
  </conditionalFormatting>
  <conditionalFormatting sqref="H93">
    <cfRule type="duplicateValues" dxfId="19" priority="8"/>
  </conditionalFormatting>
  <conditionalFormatting sqref="H102">
    <cfRule type="duplicateValues" dxfId="18" priority="6"/>
    <cfRule type="duplicateValues" dxfId="17" priority="7"/>
  </conditionalFormatting>
  <conditionalFormatting sqref="H107:H108">
    <cfRule type="duplicateValues" dxfId="16" priority="5"/>
  </conditionalFormatting>
  <conditionalFormatting sqref="H111">
    <cfRule type="duplicateValues" dxfId="15" priority="2"/>
  </conditionalFormatting>
  <conditionalFormatting sqref="H126">
    <cfRule type="duplicateValues" dxfId="14" priority="1"/>
  </conditionalFormatting>
  <conditionalFormatting sqref="I2:I4">
    <cfRule type="duplicateValues" dxfId="13" priority="1646"/>
  </conditionalFormatting>
  <dataValidations count="2">
    <dataValidation type="list" allowBlank="1" showErrorMessage="1" sqref="U103 U91 U46:U59 U85:U86 O85:O112 U93:U96 U100:U101 O10:O59 AA10:AA140 AM10:AM140 AG10:AG140 U10:U44 U108 O126 O138:O140" xr:uid="{00000000-0002-0000-0000-000000000000}">
      <formula1>"1,2,3,4,5,UR,RT-ATS"</formula1>
    </dataValidation>
    <dataValidation type="list" allowBlank="1" showErrorMessage="1" sqref="U45" xr:uid="{00000000-0002-0000-0000-000001000000}">
      <formula1>"1,2,3,4,5,6,Cancelled"</formula1>
    </dataValidation>
  </dataValidations>
  <pageMargins left="0.7" right="0.7" top="0.75" bottom="0.75" header="0.3" footer="0.3"/>
  <pageSetup paperSize="8" scale="24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2:S12"/>
  <sheetViews>
    <sheetView showGridLines="0" workbookViewId="0">
      <selection activeCell="J27" sqref="J27"/>
    </sheetView>
  </sheetViews>
  <sheetFormatPr defaultColWidth="9.140625" defaultRowHeight="11.25" x14ac:dyDescent="0.2"/>
  <cols>
    <col min="1" max="2" width="1.42578125" style="16" customWidth="1"/>
    <col min="3" max="3" width="10.85546875" style="16" bestFit="1" customWidth="1"/>
    <col min="4" max="4" width="10.7109375" style="16" bestFit="1" customWidth="1"/>
    <col min="5" max="5" width="7.7109375" style="16" customWidth="1"/>
    <col min="6" max="6" width="16.5703125" style="16" bestFit="1" customWidth="1"/>
    <col min="7" max="51" width="7.85546875" style="16" customWidth="1"/>
    <col min="52" max="16384" width="9.140625" style="16"/>
  </cols>
  <sheetData>
    <row r="2" spans="3:19" x14ac:dyDescent="0.2">
      <c r="C2" s="16" t="s">
        <v>132</v>
      </c>
      <c r="D2" s="31">
        <f ca="1">TODAY()</f>
        <v>45881</v>
      </c>
      <c r="F2" s="31"/>
      <c r="G2" s="2" t="str">
        <f t="shared" ref="G2:S2" ca="1" si="0">"&lt;="&amp;G5</f>
        <v>&lt;=45793</v>
      </c>
      <c r="H2" s="2" t="str">
        <f t="shared" ca="1" si="0"/>
        <v>&lt;=45800</v>
      </c>
      <c r="I2" s="2" t="str">
        <f t="shared" ca="1" si="0"/>
        <v>&lt;=45807</v>
      </c>
      <c r="J2" s="2" t="str">
        <f t="shared" ca="1" si="0"/>
        <v>&lt;=45814</v>
      </c>
      <c r="K2" s="2" t="str">
        <f t="shared" ca="1" si="0"/>
        <v>&lt;=45821</v>
      </c>
      <c r="L2" s="2" t="str">
        <f t="shared" ca="1" si="0"/>
        <v>&lt;=45828</v>
      </c>
      <c r="M2" s="2" t="str">
        <f t="shared" ca="1" si="0"/>
        <v>&lt;=45835</v>
      </c>
      <c r="N2" s="2" t="str">
        <f t="shared" ca="1" si="0"/>
        <v>&lt;=45842</v>
      </c>
      <c r="O2" s="2" t="str">
        <f t="shared" ca="1" si="0"/>
        <v>&lt;=45849</v>
      </c>
      <c r="P2" s="2" t="str">
        <f t="shared" ca="1" si="0"/>
        <v>&lt;=45856</v>
      </c>
      <c r="Q2" s="2" t="str">
        <f t="shared" ca="1" si="0"/>
        <v>&lt;=45863</v>
      </c>
      <c r="R2" s="2" t="str">
        <f t="shared" ca="1" si="0"/>
        <v>&lt;=45870</v>
      </c>
      <c r="S2" s="2" t="str">
        <f t="shared" ca="1" si="0"/>
        <v>&lt;=45877</v>
      </c>
    </row>
    <row r="3" spans="3:19" x14ac:dyDescent="0.2">
      <c r="C3" s="16" t="s">
        <v>131</v>
      </c>
      <c r="D3" s="31">
        <f ca="1">D2-WEEKDAY(D2,16)</f>
        <v>45877</v>
      </c>
      <c r="F3" s="31"/>
      <c r="G3" s="2" t="str">
        <f t="shared" ref="G3:S3" ca="1" si="1">"&gt;"&amp;G5-7</f>
        <v>&gt;45786</v>
      </c>
      <c r="H3" s="2" t="str">
        <f t="shared" ca="1" si="1"/>
        <v>&gt;45793</v>
      </c>
      <c r="I3" s="2" t="str">
        <f t="shared" ca="1" si="1"/>
        <v>&gt;45800</v>
      </c>
      <c r="J3" s="2" t="str">
        <f t="shared" ca="1" si="1"/>
        <v>&gt;45807</v>
      </c>
      <c r="K3" s="2" t="str">
        <f t="shared" ca="1" si="1"/>
        <v>&gt;45814</v>
      </c>
      <c r="L3" s="2" t="str">
        <f t="shared" ca="1" si="1"/>
        <v>&gt;45821</v>
      </c>
      <c r="M3" s="2" t="str">
        <f t="shared" ca="1" si="1"/>
        <v>&gt;45828</v>
      </c>
      <c r="N3" s="2" t="str">
        <f t="shared" ca="1" si="1"/>
        <v>&gt;45835</v>
      </c>
      <c r="O3" s="2" t="str">
        <f t="shared" ca="1" si="1"/>
        <v>&gt;45842</v>
      </c>
      <c r="P3" s="2" t="str">
        <f t="shared" ca="1" si="1"/>
        <v>&gt;45849</v>
      </c>
      <c r="Q3" s="2" t="str">
        <f t="shared" ca="1" si="1"/>
        <v>&gt;45856</v>
      </c>
      <c r="R3" s="2" t="str">
        <f t="shared" ca="1" si="1"/>
        <v>&gt;45863</v>
      </c>
      <c r="S3" s="2" t="str">
        <f t="shared" ca="1" si="1"/>
        <v>&gt;45870</v>
      </c>
    </row>
    <row r="4" spans="3:19" x14ac:dyDescent="0.2">
      <c r="D4" s="34"/>
      <c r="F4" s="31"/>
      <c r="G4" s="2" t="s">
        <v>130</v>
      </c>
      <c r="H4" s="2" t="s">
        <v>129</v>
      </c>
      <c r="I4" s="2" t="s">
        <v>128</v>
      </c>
      <c r="J4" s="2" t="s">
        <v>127</v>
      </c>
      <c r="K4" s="2" t="s">
        <v>126</v>
      </c>
      <c r="L4" s="2" t="s">
        <v>125</v>
      </c>
      <c r="M4" s="2" t="s">
        <v>124</v>
      </c>
      <c r="N4" s="2" t="s">
        <v>123</v>
      </c>
      <c r="O4" s="2" t="s">
        <v>122</v>
      </c>
      <c r="P4" s="2" t="s">
        <v>121</v>
      </c>
      <c r="Q4" s="2" t="s">
        <v>120</v>
      </c>
      <c r="R4" s="2" t="s">
        <v>119</v>
      </c>
      <c r="S4" s="2" t="s">
        <v>104</v>
      </c>
    </row>
    <row r="5" spans="3:19" x14ac:dyDescent="0.2">
      <c r="F5" s="29"/>
      <c r="G5" s="28">
        <f t="shared" ref="G5:R5" ca="1" si="2">H5-7</f>
        <v>45793</v>
      </c>
      <c r="H5" s="28">
        <f t="shared" ca="1" si="2"/>
        <v>45800</v>
      </c>
      <c r="I5" s="28">
        <f t="shared" ca="1" si="2"/>
        <v>45807</v>
      </c>
      <c r="J5" s="28">
        <f t="shared" ca="1" si="2"/>
        <v>45814</v>
      </c>
      <c r="K5" s="28">
        <f t="shared" ca="1" si="2"/>
        <v>45821</v>
      </c>
      <c r="L5" s="28">
        <f t="shared" ca="1" si="2"/>
        <v>45828</v>
      </c>
      <c r="M5" s="28">
        <f t="shared" ca="1" si="2"/>
        <v>45835</v>
      </c>
      <c r="N5" s="28">
        <f t="shared" ca="1" si="2"/>
        <v>45842</v>
      </c>
      <c r="O5" s="28">
        <f t="shared" ca="1" si="2"/>
        <v>45849</v>
      </c>
      <c r="P5" s="28">
        <f t="shared" ca="1" si="2"/>
        <v>45856</v>
      </c>
      <c r="Q5" s="28">
        <f t="shared" ca="1" si="2"/>
        <v>45863</v>
      </c>
      <c r="R5" s="28">
        <f t="shared" ca="1" si="2"/>
        <v>45870</v>
      </c>
      <c r="S5" s="27">
        <f ca="1">$D$3</f>
        <v>45877</v>
      </c>
    </row>
    <row r="6" spans="3:19" x14ac:dyDescent="0.2">
      <c r="F6" s="20" t="s">
        <v>118</v>
      </c>
      <c r="G6" s="33" t="e">
        <f ca="1">COUNTIFS(#REF!,G$2,#REF!,G$3)</f>
        <v>#REF!</v>
      </c>
      <c r="H6" s="33" t="e">
        <f ca="1">COUNTIFS(#REF!,H$2,#REF!,H$3)</f>
        <v>#REF!</v>
      </c>
      <c r="I6" s="33" t="e">
        <f ca="1">COUNTIFS(#REF!,I$2,#REF!,I$3)</f>
        <v>#REF!</v>
      </c>
      <c r="J6" s="33" t="e">
        <f ca="1">COUNTIFS(#REF!,J$2,#REF!,J$3)</f>
        <v>#REF!</v>
      </c>
      <c r="K6" s="33" t="e">
        <f ca="1">COUNTIFS(#REF!,K$2,#REF!,K$3)</f>
        <v>#REF!</v>
      </c>
      <c r="L6" s="33" t="e">
        <f ca="1">COUNTIFS(#REF!,L$2,#REF!,L$3)</f>
        <v>#REF!</v>
      </c>
      <c r="M6" s="33" t="e">
        <f ca="1">COUNTIFS(#REF!,M$2,#REF!,M$3)</f>
        <v>#REF!</v>
      </c>
      <c r="N6" s="33" t="e">
        <f ca="1">COUNTIFS(#REF!,N$2,#REF!,N$3)</f>
        <v>#REF!</v>
      </c>
      <c r="O6" s="33" t="e">
        <f ca="1">COUNTIFS(#REF!,O$2,#REF!,O$3)</f>
        <v>#REF!</v>
      </c>
      <c r="P6" s="33" t="e">
        <f ca="1">COUNTIFS(#REF!,P$2,#REF!,P$3)</f>
        <v>#REF!</v>
      </c>
      <c r="Q6" s="33" t="e">
        <f ca="1">COUNTIFS(#REF!,Q$2,#REF!,Q$3)</f>
        <v>#REF!</v>
      </c>
      <c r="R6" s="33" t="e">
        <f ca="1">COUNTIFS(#REF!,R$2,#REF!,R$3)</f>
        <v>#REF!</v>
      </c>
      <c r="S6" s="33" t="e">
        <f ca="1">COUNTIFS(#REF!,S$2,#REF!,S$3)</f>
        <v>#REF!</v>
      </c>
    </row>
    <row r="7" spans="3:19" x14ac:dyDescent="0.2">
      <c r="F7" s="31"/>
      <c r="G7" s="31"/>
      <c r="H7" s="31"/>
      <c r="I7" s="32"/>
      <c r="J7" s="31"/>
      <c r="K7" s="32"/>
    </row>
    <row r="8" spans="3:19" x14ac:dyDescent="0.2">
      <c r="F8" s="31"/>
      <c r="G8" s="2" t="str">
        <f t="shared" ref="G8:S8" ca="1" si="3">G2</f>
        <v>&lt;=45793</v>
      </c>
      <c r="H8" s="2" t="str">
        <f t="shared" ca="1" si="3"/>
        <v>&lt;=45800</v>
      </c>
      <c r="I8" s="2" t="str">
        <f t="shared" ca="1" si="3"/>
        <v>&lt;=45807</v>
      </c>
      <c r="J8" s="2" t="str">
        <f t="shared" ca="1" si="3"/>
        <v>&lt;=45814</v>
      </c>
      <c r="K8" s="2" t="str">
        <f t="shared" ca="1" si="3"/>
        <v>&lt;=45821</v>
      </c>
      <c r="L8" s="2" t="str">
        <f t="shared" ca="1" si="3"/>
        <v>&lt;=45828</v>
      </c>
      <c r="M8" s="2" t="str">
        <f t="shared" ca="1" si="3"/>
        <v>&lt;=45835</v>
      </c>
      <c r="N8" s="2" t="str">
        <f t="shared" ca="1" si="3"/>
        <v>&lt;=45842</v>
      </c>
      <c r="O8" s="2" t="str">
        <f t="shared" ca="1" si="3"/>
        <v>&lt;=45849</v>
      </c>
      <c r="P8" s="2" t="str">
        <f t="shared" ca="1" si="3"/>
        <v>&lt;=45856</v>
      </c>
      <c r="Q8" s="2" t="str">
        <f t="shared" ca="1" si="3"/>
        <v>&lt;=45863</v>
      </c>
      <c r="R8" s="30" t="str">
        <f t="shared" ca="1" si="3"/>
        <v>&lt;=45870</v>
      </c>
      <c r="S8" s="30" t="str">
        <f t="shared" ca="1" si="3"/>
        <v>&lt;=45877</v>
      </c>
    </row>
    <row r="9" spans="3:19" x14ac:dyDescent="0.2">
      <c r="C9" s="21" t="s">
        <v>79</v>
      </c>
      <c r="D9" s="21">
        <v>3237</v>
      </c>
      <c r="F9" s="31"/>
      <c r="G9" s="2" t="s">
        <v>117</v>
      </c>
      <c r="H9" s="2" t="str">
        <f t="shared" ref="H9:S9" ca="1" si="4">H3</f>
        <v>&gt;45793</v>
      </c>
      <c r="I9" s="2" t="str">
        <f t="shared" ca="1" si="4"/>
        <v>&gt;45800</v>
      </c>
      <c r="J9" s="2" t="str">
        <f t="shared" ca="1" si="4"/>
        <v>&gt;45807</v>
      </c>
      <c r="K9" s="2" t="str">
        <f t="shared" ca="1" si="4"/>
        <v>&gt;45814</v>
      </c>
      <c r="L9" s="2" t="str">
        <f t="shared" ca="1" si="4"/>
        <v>&gt;45821</v>
      </c>
      <c r="M9" s="2" t="str">
        <f t="shared" ca="1" si="4"/>
        <v>&gt;45828</v>
      </c>
      <c r="N9" s="2" t="str">
        <f t="shared" ca="1" si="4"/>
        <v>&gt;45835</v>
      </c>
      <c r="O9" s="2" t="str">
        <f t="shared" ca="1" si="4"/>
        <v>&gt;45842</v>
      </c>
      <c r="P9" s="2" t="str">
        <f t="shared" ca="1" si="4"/>
        <v>&gt;45849</v>
      </c>
      <c r="Q9" s="2" t="str">
        <f t="shared" ca="1" si="4"/>
        <v>&gt;45856</v>
      </c>
      <c r="R9" s="30" t="str">
        <f t="shared" ca="1" si="4"/>
        <v>&gt;45863</v>
      </c>
      <c r="S9" s="30" t="str">
        <f t="shared" ca="1" si="4"/>
        <v>&gt;45870</v>
      </c>
    </row>
    <row r="10" spans="3:19" x14ac:dyDescent="0.2">
      <c r="C10" s="21" t="s">
        <v>67</v>
      </c>
      <c r="D10" s="21">
        <v>125</v>
      </c>
      <c r="F10" s="29"/>
      <c r="G10" s="28" t="s">
        <v>116</v>
      </c>
      <c r="H10" s="28" t="s">
        <v>115</v>
      </c>
      <c r="I10" s="28" t="s">
        <v>114</v>
      </c>
      <c r="J10" s="28" t="s">
        <v>113</v>
      </c>
      <c r="K10" s="28" t="s">
        <v>112</v>
      </c>
      <c r="L10" s="28" t="s">
        <v>111</v>
      </c>
      <c r="M10" s="28" t="s">
        <v>110</v>
      </c>
      <c r="N10" s="28" t="s">
        <v>109</v>
      </c>
      <c r="O10" s="28" t="s">
        <v>108</v>
      </c>
      <c r="P10" s="28" t="s">
        <v>107</v>
      </c>
      <c r="Q10" s="27" t="s">
        <v>106</v>
      </c>
      <c r="R10" s="26" t="s">
        <v>105</v>
      </c>
      <c r="S10" s="25" t="s">
        <v>104</v>
      </c>
    </row>
    <row r="11" spans="3:19" x14ac:dyDescent="0.2">
      <c r="C11" s="21" t="s">
        <v>91</v>
      </c>
      <c r="D11" s="21">
        <v>20</v>
      </c>
      <c r="F11" s="20" t="s">
        <v>103</v>
      </c>
      <c r="G11" s="24" t="e">
        <f ca="1">COUNTIFS(#REF!,"UR",#REF!,G$8,#REF!,G$9)</f>
        <v>#REF!</v>
      </c>
      <c r="H11" s="24" t="e">
        <f ca="1">COUNTIFS(#REF!,"UR",#REF!,H$8,#REF!,H$9)</f>
        <v>#REF!</v>
      </c>
      <c r="I11" s="24" t="e">
        <f ca="1">COUNTIFS(#REF!,"UR",#REF!,I$8,#REF!,I$9)</f>
        <v>#REF!</v>
      </c>
      <c r="J11" s="24" t="e">
        <f ca="1">COUNTIFS(#REF!,"UR",#REF!,J$8,#REF!,J$9)</f>
        <v>#REF!</v>
      </c>
      <c r="K11" s="24" t="e">
        <f ca="1">COUNTIFS(#REF!,"UR",#REF!,K$8,#REF!,K$9)</f>
        <v>#REF!</v>
      </c>
      <c r="L11" s="24" t="e">
        <f ca="1">COUNTIFS(#REF!,"UR",#REF!,L$8,#REF!,L$9)</f>
        <v>#REF!</v>
      </c>
      <c r="M11" s="24" t="e">
        <f ca="1">COUNTIFS(#REF!,"UR",#REF!,M$8,#REF!,M$9)</f>
        <v>#REF!</v>
      </c>
      <c r="N11" s="24" t="e">
        <f ca="1">COUNTIFS(#REF!,"UR",#REF!,N$8,#REF!,N$9)</f>
        <v>#REF!</v>
      </c>
      <c r="O11" s="24" t="e">
        <f ca="1">COUNTIFS(#REF!,"UR",#REF!,O$8,#REF!,O$9)</f>
        <v>#REF!</v>
      </c>
      <c r="P11" s="24" t="e">
        <f ca="1">COUNTIFS(#REF!,"UR",#REF!,P$8,#REF!,P$9)</f>
        <v>#REF!</v>
      </c>
      <c r="Q11" s="24" t="e">
        <f ca="1">COUNTIFS(#REF!,"UR",#REF!,Q$8,#REF!,Q$9)</f>
        <v>#REF!</v>
      </c>
      <c r="R11" s="23" t="e">
        <f ca="1">COUNTIFS(#REF!,"UR",#REF!,R$8,#REF!,R$9)</f>
        <v>#REF!</v>
      </c>
      <c r="S11" s="22" t="e">
        <f ca="1">COUNTIFS(#REF!,"UR",#REF!,S$8,#REF!,S$9)</f>
        <v>#REF!</v>
      </c>
    </row>
    <row r="12" spans="3:19" x14ac:dyDescent="0.2">
      <c r="C12" s="21" t="s">
        <v>102</v>
      </c>
      <c r="D12" s="21">
        <v>12</v>
      </c>
      <c r="F12" s="20" t="s">
        <v>101</v>
      </c>
      <c r="G12" s="19" t="e">
        <f ca="1">G11</f>
        <v>#REF!</v>
      </c>
      <c r="H12" s="19" t="e">
        <f t="shared" ref="H12:S12" ca="1" si="5">G12+H11</f>
        <v>#REF!</v>
      </c>
      <c r="I12" s="19" t="e">
        <f t="shared" ca="1" si="5"/>
        <v>#REF!</v>
      </c>
      <c r="J12" s="19" t="e">
        <f t="shared" ca="1" si="5"/>
        <v>#REF!</v>
      </c>
      <c r="K12" s="19" t="e">
        <f t="shared" ca="1" si="5"/>
        <v>#REF!</v>
      </c>
      <c r="L12" s="19" t="e">
        <f t="shared" ca="1" si="5"/>
        <v>#REF!</v>
      </c>
      <c r="M12" s="19" t="e">
        <f t="shared" ca="1" si="5"/>
        <v>#REF!</v>
      </c>
      <c r="N12" s="19" t="e">
        <f t="shared" ca="1" si="5"/>
        <v>#REF!</v>
      </c>
      <c r="O12" s="19" t="e">
        <f t="shared" ca="1" si="5"/>
        <v>#REF!</v>
      </c>
      <c r="P12" s="19" t="e">
        <f t="shared" ca="1" si="5"/>
        <v>#REF!</v>
      </c>
      <c r="Q12" s="19" t="e">
        <f t="shared" ca="1" si="5"/>
        <v>#REF!</v>
      </c>
      <c r="R12" s="18" t="e">
        <f t="shared" ca="1" si="5"/>
        <v>#REF!</v>
      </c>
      <c r="S12" s="17" t="e">
        <f t="shared" ca="1" si="5"/>
        <v>#REF!</v>
      </c>
    </row>
  </sheetData>
  <sortState xmlns:xlrd2="http://schemas.microsoft.com/office/spreadsheetml/2017/richdata2" ref="F23:F336">
    <sortCondition ref="F23"/>
  </sortState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E3AD-0116-4604-9BCE-D7E664DC359B}">
  <dimension ref="F5:J16"/>
  <sheetViews>
    <sheetView workbookViewId="0">
      <selection activeCell="H6" sqref="F5:J16"/>
    </sheetView>
  </sheetViews>
  <sheetFormatPr defaultRowHeight="15" x14ac:dyDescent="0.25"/>
  <sheetData>
    <row r="5" spans="6:10" ht="56.25" x14ac:dyDescent="0.25">
      <c r="F5" s="9" t="s">
        <v>430</v>
      </c>
      <c r="G5" s="8" t="s">
        <v>159</v>
      </c>
      <c r="H5" s="8" t="s">
        <v>417</v>
      </c>
      <c r="I5" s="9" t="s">
        <v>407</v>
      </c>
      <c r="J5" s="10" t="s">
        <v>411</v>
      </c>
    </row>
    <row r="6" spans="6:10" ht="45" x14ac:dyDescent="0.25">
      <c r="F6" s="9" t="s">
        <v>430</v>
      </c>
      <c r="G6" s="8" t="s">
        <v>159</v>
      </c>
      <c r="H6" s="8" t="s">
        <v>417</v>
      </c>
      <c r="I6" s="9" t="s">
        <v>408</v>
      </c>
      <c r="J6" s="10" t="s">
        <v>419</v>
      </c>
    </row>
    <row r="7" spans="6:10" ht="45" x14ac:dyDescent="0.25">
      <c r="F7" s="9" t="s">
        <v>430</v>
      </c>
      <c r="G7" s="8" t="s">
        <v>159</v>
      </c>
      <c r="H7" s="8" t="s">
        <v>417</v>
      </c>
      <c r="I7" s="9" t="s">
        <v>409</v>
      </c>
      <c r="J7" s="10" t="s">
        <v>420</v>
      </c>
    </row>
    <row r="8" spans="6:10" ht="33.75" x14ac:dyDescent="0.25">
      <c r="F8" s="9" t="s">
        <v>430</v>
      </c>
      <c r="G8" s="8" t="s">
        <v>159</v>
      </c>
      <c r="H8" s="8" t="s">
        <v>417</v>
      </c>
      <c r="I8" s="9" t="s">
        <v>410</v>
      </c>
      <c r="J8" s="10" t="s">
        <v>421</v>
      </c>
    </row>
    <row r="9" spans="6:10" ht="56.25" x14ac:dyDescent="0.25">
      <c r="F9" s="9" t="s">
        <v>430</v>
      </c>
      <c r="G9" s="8" t="s">
        <v>159</v>
      </c>
      <c r="H9" s="8" t="s">
        <v>417</v>
      </c>
      <c r="I9" s="9" t="s">
        <v>422</v>
      </c>
      <c r="J9" s="10" t="s">
        <v>412</v>
      </c>
    </row>
    <row r="10" spans="6:10" ht="56.25" x14ac:dyDescent="0.25">
      <c r="F10" s="9" t="s">
        <v>430</v>
      </c>
      <c r="G10" s="8" t="s">
        <v>159</v>
      </c>
      <c r="H10" s="8" t="s">
        <v>417</v>
      </c>
      <c r="I10" s="93" t="s">
        <v>423</v>
      </c>
      <c r="J10" s="94" t="s">
        <v>424</v>
      </c>
    </row>
    <row r="11" spans="6:10" ht="67.5" x14ac:dyDescent="0.25">
      <c r="F11" s="96" t="s">
        <v>430</v>
      </c>
      <c r="G11" s="96" t="s">
        <v>159</v>
      </c>
      <c r="H11" s="95" t="s">
        <v>417</v>
      </c>
      <c r="I11" s="95" t="s">
        <v>435</v>
      </c>
      <c r="J11" s="97" t="s">
        <v>431</v>
      </c>
    </row>
    <row r="12" spans="6:10" ht="45" x14ac:dyDescent="0.25">
      <c r="F12" s="96" t="s">
        <v>430</v>
      </c>
      <c r="G12" s="96" t="s">
        <v>159</v>
      </c>
      <c r="H12" s="95" t="s">
        <v>417</v>
      </c>
      <c r="I12" s="95" t="s">
        <v>436</v>
      </c>
      <c r="J12" s="45" t="s">
        <v>432</v>
      </c>
    </row>
    <row r="13" spans="6:10" ht="67.5" x14ac:dyDescent="0.25">
      <c r="F13" s="98" t="s">
        <v>430</v>
      </c>
      <c r="G13" s="98" t="s">
        <v>159</v>
      </c>
      <c r="H13" s="95" t="s">
        <v>417</v>
      </c>
      <c r="I13" s="95" t="s">
        <v>437</v>
      </c>
      <c r="J13" s="45" t="s">
        <v>433</v>
      </c>
    </row>
    <row r="14" spans="6:10" ht="90" x14ac:dyDescent="0.25">
      <c r="F14" s="98" t="s">
        <v>430</v>
      </c>
      <c r="G14" s="98" t="s">
        <v>159</v>
      </c>
      <c r="H14" s="95" t="s">
        <v>417</v>
      </c>
      <c r="I14" s="95" t="s">
        <v>438</v>
      </c>
      <c r="J14" s="99" t="s">
        <v>434</v>
      </c>
    </row>
    <row r="15" spans="6:10" ht="45" x14ac:dyDescent="0.25">
      <c r="F15" s="98" t="s">
        <v>430</v>
      </c>
      <c r="G15" s="98" t="s">
        <v>159</v>
      </c>
      <c r="H15" s="95" t="s">
        <v>417</v>
      </c>
      <c r="I15" s="95" t="s">
        <v>439</v>
      </c>
      <c r="J15" s="45" t="s">
        <v>440</v>
      </c>
    </row>
    <row r="16" spans="6:10" ht="78.75" x14ac:dyDescent="0.25">
      <c r="F16" s="102" t="s">
        <v>430</v>
      </c>
      <c r="G16" s="102" t="s">
        <v>159</v>
      </c>
      <c r="H16" s="102" t="s">
        <v>417</v>
      </c>
      <c r="I16" s="102" t="s">
        <v>441</v>
      </c>
      <c r="J16" s="103" t="s">
        <v>442</v>
      </c>
    </row>
  </sheetData>
  <conditionalFormatting sqref="I5:I10">
    <cfRule type="duplicateValues" dxfId="12" priority="4"/>
  </conditionalFormatting>
  <conditionalFormatting sqref="I5:I16">
    <cfRule type="duplicateValues" dxfId="11" priority="1"/>
    <cfRule type="duplicateValues" dxfId="10" priority="2"/>
    <cfRule type="duplicateValues" dxfId="9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36"/>
  <sheetViews>
    <sheetView showGridLines="0" zoomScale="70" zoomScaleNormal="70" zoomScaleSheetLayoutView="70" workbookViewId="0">
      <pane xSplit="22" ySplit="36" topLeftCell="W37" activePane="bottomRight" state="frozen"/>
      <selection pane="topRight" activeCell="Y1" sqref="Y1"/>
      <selection pane="bottomLeft" activeCell="A36" sqref="A36"/>
      <selection pane="bottomRight" activeCell="F28" sqref="F28"/>
    </sheetView>
  </sheetViews>
  <sheetFormatPr defaultColWidth="9.140625" defaultRowHeight="25.5" x14ac:dyDescent="0.4"/>
  <cols>
    <col min="1" max="1" width="31.7109375" style="41" bestFit="1" customWidth="1"/>
    <col min="2" max="2" width="3.140625" style="37" customWidth="1"/>
    <col min="3" max="3" width="4" style="40" customWidth="1"/>
    <col min="4" max="4" width="8" style="37" customWidth="1"/>
    <col min="5" max="5" width="35.28515625" style="39" customWidth="1"/>
    <col min="6" max="6" width="32.140625" style="37" customWidth="1"/>
    <col min="7" max="7" width="10.42578125" style="38" customWidth="1"/>
    <col min="8" max="8" width="25.28515625" style="38" customWidth="1"/>
    <col min="9" max="9" width="14.85546875" style="38" customWidth="1"/>
    <col min="10" max="10" width="2" style="37" customWidth="1"/>
    <col min="11" max="13" width="10.42578125" style="38" customWidth="1"/>
    <col min="14" max="14" width="13.85546875" style="37" customWidth="1"/>
    <col min="15" max="15" width="10.42578125" style="38" customWidth="1"/>
    <col min="16" max="16" width="2" style="37" customWidth="1"/>
    <col min="17" max="17" width="10.42578125" style="38" customWidth="1"/>
    <col min="18" max="18" width="12.85546875" style="37" customWidth="1"/>
    <col min="19" max="19" width="11.85546875" style="38" customWidth="1"/>
    <col min="20" max="20" width="65.85546875" style="44" customWidth="1"/>
    <col min="21" max="21" width="11.42578125" style="37" bestFit="1" customWidth="1"/>
    <col min="22" max="16384" width="9.140625" style="37"/>
  </cols>
  <sheetData>
    <row r="2" spans="1:20" s="42" customFormat="1" ht="44.25" customHeight="1" thickTop="1" x14ac:dyDescent="0.25">
      <c r="A2" s="234"/>
      <c r="B2" s="234"/>
      <c r="C2" s="235"/>
      <c r="D2" s="234"/>
      <c r="E2" s="236"/>
      <c r="F2" s="234"/>
      <c r="G2" s="236" t="s">
        <v>137</v>
      </c>
      <c r="H2" s="437" t="s">
        <v>66</v>
      </c>
      <c r="I2" s="437"/>
      <c r="J2" s="236"/>
      <c r="K2" s="237" t="s">
        <v>80</v>
      </c>
      <c r="L2" s="238" t="s">
        <v>86</v>
      </c>
      <c r="M2" s="238" t="s">
        <v>84</v>
      </c>
      <c r="N2" s="239" t="s">
        <v>167</v>
      </c>
      <c r="O2" s="240" t="s">
        <v>67</v>
      </c>
      <c r="P2" s="236"/>
      <c r="Q2" s="241" t="s">
        <v>85</v>
      </c>
      <c r="R2" s="242" t="s">
        <v>429</v>
      </c>
      <c r="S2" s="243" t="s">
        <v>136</v>
      </c>
      <c r="T2" s="244"/>
    </row>
    <row r="3" spans="1:20" s="42" customFormat="1" ht="29.25" customHeight="1" thickBot="1" x14ac:dyDescent="0.3">
      <c r="A3" s="234"/>
      <c r="B3" s="234"/>
      <c r="C3" s="235"/>
      <c r="D3" s="234"/>
      <c r="E3" s="236"/>
      <c r="F3" s="234"/>
      <c r="G3" s="245">
        <f>SUM(G4:G35)</f>
        <v>131</v>
      </c>
      <c r="H3" s="245">
        <f>SUM(H4:H35)</f>
        <v>68</v>
      </c>
      <c r="I3" s="246">
        <f t="shared" ref="I3" si="0">H3/G3</f>
        <v>0.51908396946564883</v>
      </c>
      <c r="J3" s="247"/>
      <c r="K3" s="248">
        <f>SUM(K4:K35)</f>
        <v>0</v>
      </c>
      <c r="L3" s="249">
        <f>SUM(L4:L35)</f>
        <v>21</v>
      </c>
      <c r="M3" s="249">
        <f>SUM(M4:M35)</f>
        <v>0</v>
      </c>
      <c r="N3" s="250">
        <f>SUM(N4:N35)</f>
        <v>9</v>
      </c>
      <c r="O3" s="251">
        <f>SUM(O4:O35)</f>
        <v>28</v>
      </c>
      <c r="P3" s="247"/>
      <c r="Q3" s="252">
        <f>SUM(Q4:Q35)</f>
        <v>10</v>
      </c>
      <c r="R3" s="253">
        <f>SUM(R4:R35)</f>
        <v>0</v>
      </c>
      <c r="S3" s="254">
        <f>SUM(S4:S35)</f>
        <v>63</v>
      </c>
      <c r="T3" s="244"/>
    </row>
    <row r="4" spans="1:20" s="43" customFormat="1" ht="29.25" customHeight="1" thickBot="1" x14ac:dyDescent="0.4">
      <c r="A4" s="255" t="s">
        <v>513</v>
      </c>
      <c r="B4" s="256"/>
      <c r="C4" s="435" t="s">
        <v>414</v>
      </c>
      <c r="D4" s="436"/>
      <c r="E4" s="257" t="s">
        <v>523</v>
      </c>
      <c r="F4" s="258"/>
      <c r="G4" s="259">
        <f>COUNTIFS(T_DocLog4[R_TYPE],$A4,T_DocLog4[R_DOC_S],"---")</f>
        <v>1</v>
      </c>
      <c r="H4" s="259">
        <f>COUNTIFS(T_DocLog4[R_TYPE],$A4,T_DocLog4[R_DOC_S],"---",T_DocLog4[R_APP_S],"&lt;&gt;---")</f>
        <v>0</v>
      </c>
      <c r="I4" s="260">
        <f>IF(G4=0,"",IF(H4="","",H4/G4))</f>
        <v>0</v>
      </c>
      <c r="J4" s="261"/>
      <c r="K4" s="262">
        <f>COUNTIFS(T_DocLog4[R_TYPE],$A4,T_DocLog4[R_DOC_S],"---",T_DocLog4[R_APP_S],"&lt;&gt;UR",T_DocLog4[Status_Approval],1)</f>
        <v>0</v>
      </c>
      <c r="L4" s="263">
        <f>COUNTIFS(T_DocLog4[R_TYPE],$A4,T_DocLog4[R_DOC_S],"---",T_DocLog4[R_APP_S],"&lt;&gt;UR",T_DocLog4[Status_Approval],2)</f>
        <v>0</v>
      </c>
      <c r="M4" s="263">
        <f>COUNTIFS(T_DocLog4[R_TYPE],$A4,T_DocLog4[R_DOC_S],"---",T_DocLog4[R_APP_S],"&lt;&gt;UR",T_DocLog4[Status_Approval],5)</f>
        <v>0</v>
      </c>
      <c r="N4" s="388">
        <f>COUNTIFS(T_DocLog4[R_TYPE],$A4,T_DocLog4[R_DOC_S],"---",T_DocLog4[R_APP_S],"&lt;&gt;UR",T_DocLog4[Status_Approval],4)</f>
        <v>0</v>
      </c>
      <c r="O4" s="264">
        <f>COUNTIFS(T_DocLog4[R_TYPE],$A4,T_DocLog4[R_DOC_S],"---",T_DocLog4[R_APP_S],"&lt;&gt;---",T_DocLog4[R_APP_S],"UR")</f>
        <v>0</v>
      </c>
      <c r="P4" s="265"/>
      <c r="Q4" s="266">
        <f>COUNTIFS(T_DocLog4[R_TYPE],$A4,T_DocLog4[R_DOC_S],"---",T_DocLog4[R_APP_S],"&lt;&gt;UR",T_DocLog4[Status_Approval],3)</f>
        <v>0</v>
      </c>
      <c r="R4" s="267">
        <f>COUNTIFS(T_DocLog4[R_TYPE],$A4,T_DocLog4[R_DOC_S],"---",T_DocLog4[R_APP_S],"&lt;&gt;UR",T_DocLog4[Status_Approval],"Cancelled")</f>
        <v>0</v>
      </c>
      <c r="S4" s="268">
        <f>G4-H4</f>
        <v>1</v>
      </c>
      <c r="T4" s="269" t="str">
        <f>E4</f>
        <v>Baseline Program</v>
      </c>
    </row>
    <row r="5" spans="1:20" s="43" customFormat="1" ht="21.75" thickBot="1" x14ac:dyDescent="0.4">
      <c r="A5" s="255" t="s">
        <v>512</v>
      </c>
      <c r="B5" s="256"/>
      <c r="C5" s="435"/>
      <c r="D5" s="436"/>
      <c r="E5" s="257" t="s">
        <v>524</v>
      </c>
      <c r="F5" s="258"/>
      <c r="G5" s="259">
        <f>COUNTIFS(T_DocLog4[R_TYPE],$A5,T_DocLog4[R_DOC_S],"---")</f>
        <v>1</v>
      </c>
      <c r="H5" s="259">
        <f>COUNTIFS(T_DocLog4[R_TYPE],$A5,T_DocLog4[R_DOC_S],"---",T_DocLog4[R_APP_S],"&lt;&gt;---")</f>
        <v>1</v>
      </c>
      <c r="I5" s="260">
        <f>IF(G5=0,"",IF(H5="","",H5/G5))</f>
        <v>1</v>
      </c>
      <c r="J5" s="270"/>
      <c r="K5" s="271">
        <f>COUNTIFS(T_DocLog4[R_TYPE],$A5,T_DocLog4[R_DOC_S],"---",T_DocLog4[R_APP_S],"&lt;&gt;UR",T_DocLog4[Status_Approval],1)</f>
        <v>0</v>
      </c>
      <c r="L5" s="272">
        <f>COUNTIFS(T_DocLog4[R_TYPE],$A5,T_DocLog4[R_DOC_S],"---",T_DocLog4[R_APP_S],"&lt;&gt;UR",T_DocLog4[Status_Approval],2)</f>
        <v>0</v>
      </c>
      <c r="M5" s="272">
        <f>COUNTIFS(T_DocLog4[R_TYPE],$A5,T_DocLog4[R_DOC_S],"---",T_DocLog4[R_APP_S],"&lt;&gt;UR",T_DocLog4[Status_Approval],5)</f>
        <v>0</v>
      </c>
      <c r="N5" s="389">
        <f>COUNTIFS(T_DocLog4[R_TYPE],$A5,T_DocLog4[R_DOC_S],"---",T_DocLog4[R_APP_S],"&lt;&gt;UR",T_DocLog4[Status_Approval],4)</f>
        <v>0</v>
      </c>
      <c r="O5" s="274">
        <f>COUNTIFS(T_DocLog4[R_TYPE],$A5,T_DocLog4[R_DOC_S],"---",T_DocLog4[R_APP_S],"&lt;&gt;---",T_DocLog4[Status_Approval],"UR")</f>
        <v>1</v>
      </c>
      <c r="P5" s="275"/>
      <c r="Q5" s="276">
        <f>COUNTIFS(T_DocLog4[R_TYPE],$A5,T_DocLog4[R_DOC_S],"---",T_DocLog4[R_APP_S],"&lt;&gt;UR",T_DocLog4[Status_Approval],3)</f>
        <v>0</v>
      </c>
      <c r="R5" s="277">
        <f>COUNTIFS(T_DocLog4[R_TYPE],$A5,T_DocLog4[R_DOC_S],"---",T_DocLog4[R_APP_S],"&lt;&gt;UR",T_DocLog4[Status_Approval],"Cancelled")</f>
        <v>0</v>
      </c>
      <c r="S5" s="278">
        <f t="shared" ref="S5:S35" si="1">G5-H5</f>
        <v>0</v>
      </c>
      <c r="T5" s="269" t="str">
        <f>E5</f>
        <v>(HSE) Plan</v>
      </c>
    </row>
    <row r="6" spans="1:20" s="43" customFormat="1" ht="21.75" thickBot="1" x14ac:dyDescent="0.4">
      <c r="A6" s="255" t="s">
        <v>519</v>
      </c>
      <c r="B6" s="256"/>
      <c r="C6" s="435"/>
      <c r="D6" s="436"/>
      <c r="E6" s="257" t="s">
        <v>525</v>
      </c>
      <c r="F6" s="258"/>
      <c r="G6" s="259">
        <f>COUNTIFS(T_DocLog4[R_TYPE],$A6,T_DocLog4[R_DOC_S],"---")</f>
        <v>1</v>
      </c>
      <c r="H6" s="259">
        <f>COUNTIFS(T_DocLog4[R_TYPE],$A6,T_DocLog4[R_DOC_S],"---",T_DocLog4[R_APP_S],"&lt;&gt;---")</f>
        <v>1</v>
      </c>
      <c r="I6" s="260">
        <f>IF(G6=0,"",IF(H6="","",H6/G6))</f>
        <v>1</v>
      </c>
      <c r="J6" s="270"/>
      <c r="K6" s="271">
        <f>COUNTIFS(T_DocLog4[R_TYPE],$A6,T_DocLog4[R_DOC_S],"---",T_DocLog4[R_APP_S],"&lt;&gt;UR",T_DocLog4[Status_Approval],1)</f>
        <v>0</v>
      </c>
      <c r="L6" s="272">
        <f>COUNTIFS(T_DocLog4[R_TYPE],$A6,T_DocLog4[R_DOC_S],"---",T_DocLog4[R_APP_S],"&lt;&gt;UR",T_DocLog4[Status_Approval],2)</f>
        <v>0</v>
      </c>
      <c r="M6" s="272">
        <f>COUNTIFS(T_DocLog4[R_TYPE],$A6,T_DocLog4[R_DOC_S],"---",T_DocLog4[R_APP_S],"&lt;&gt;UR",T_DocLog4[Status_Approval],5)</f>
        <v>0</v>
      </c>
      <c r="N6" s="389">
        <f>COUNTIFS(T_DocLog4[R_TYPE],$A6,T_DocLog4[R_DOC_S],"---",T_DocLog4[R_APP_S],"&lt;&gt;UR",T_DocLog4[Status_Approval],4)</f>
        <v>0</v>
      </c>
      <c r="O6" s="274">
        <f>COUNTIFS(T_DocLog4[R_TYPE],$A6,T_DocLog4[R_DOC_S],"---",T_DocLog4[R_APP_S],"&lt;&gt;---",T_DocLog4[Status_Approval],"UR")</f>
        <v>1</v>
      </c>
      <c r="P6" s="275"/>
      <c r="Q6" s="276">
        <f>COUNTIFS(T_DocLog4[R_TYPE],$A6,T_DocLog4[R_DOC_S],"---",T_DocLog4[R_APP_S],"&lt;&gt;UR",T_DocLog4[Status_Approval],3)</f>
        <v>0</v>
      </c>
      <c r="R6" s="277">
        <f>COUNTIFS(T_DocLog4[R_TYPE],$A6,T_DocLog4[R_DOC_S],"---",T_DocLog4[R_APP_S],"&lt;&gt;UR",T_DocLog4[Status_Approval],"Cancelled")</f>
        <v>0</v>
      </c>
      <c r="S6" s="278">
        <f t="shared" si="1"/>
        <v>0</v>
      </c>
      <c r="T6" s="269" t="str">
        <f t="shared" ref="T6:T22" si="2">E6</f>
        <v>Emergency Response Plan</v>
      </c>
    </row>
    <row r="7" spans="1:20" s="43" customFormat="1" ht="21.75" thickBot="1" x14ac:dyDescent="0.4">
      <c r="A7" s="255" t="s">
        <v>526</v>
      </c>
      <c r="B7" s="256"/>
      <c r="C7" s="435"/>
      <c r="D7" s="436"/>
      <c r="E7" s="257" t="s">
        <v>515</v>
      </c>
      <c r="F7" s="258"/>
      <c r="G7" s="259">
        <f>COUNTIFS(T_DocLog4[R_TYPE],$A7,T_DocLog4[R_DOC_S],"---")</f>
        <v>1</v>
      </c>
      <c r="H7" s="259">
        <f>COUNTIFS(T_DocLog4[R_TYPE],$A7,T_DocLog4[R_DOC_S],"---",T_DocLog4[R_APP_S],"&lt;&gt;---")</f>
        <v>1</v>
      </c>
      <c r="I7" s="260">
        <f t="shared" ref="I7" si="3">IF(G7=0,"",IF(H7="","",H7/G7))</f>
        <v>1</v>
      </c>
      <c r="J7" s="270"/>
      <c r="K7" s="271">
        <f>COUNTIFS(T_DocLog4[R_TYPE],$A7,T_DocLog4[R_DOC_S],"---",T_DocLog4[R_APP_S],"&lt;&gt;UR",T_DocLog4[Status_Approval],1)</f>
        <v>0</v>
      </c>
      <c r="L7" s="272">
        <f>COUNTIFS(T_DocLog4[R_TYPE],$A7,T_DocLog4[R_DOC_S],"---",T_DocLog4[R_APP_S],"&lt;&gt;UR",T_DocLog4[Status_Approval],2)</f>
        <v>0</v>
      </c>
      <c r="M7" s="272">
        <f>COUNTIFS(T_DocLog4[R_TYPE],$A7,T_DocLog4[R_DOC_S],"---",T_DocLog4[R_APP_S],"&lt;&gt;UR",T_DocLog4[Status_Approval],5)</f>
        <v>0</v>
      </c>
      <c r="N7" s="389">
        <f>COUNTIFS(T_DocLog4[R_TYPE],$A7,T_DocLog4[R_DOC_S],"---",T_DocLog4[R_APP_S],"&lt;&gt;UR",T_DocLog4[Status_Approval],4)</f>
        <v>0</v>
      </c>
      <c r="O7" s="274">
        <f>COUNTIFS(T_DocLog4[R_TYPE],$A7,T_DocLog4[R_DOC_S],"---",T_DocLog4[R_APP_S],"&lt;&gt;---",T_DocLog4[Status_Approval],"UR")</f>
        <v>1</v>
      </c>
      <c r="P7" s="275"/>
      <c r="Q7" s="276">
        <f>COUNTIFS(T_DocLog4[R_TYPE],$A7,T_DocLog4[R_DOC_S],"---",T_DocLog4[R_APP_S],"&lt;&gt;UR",T_DocLog4[Status_Approval],3)</f>
        <v>0</v>
      </c>
      <c r="R7" s="277">
        <f>COUNTIFS(T_DocLog4[R_TYPE],$A7,T_DocLog4[R_DOC_S],"---",T_DocLog4[R_APP_S],"&lt;&gt;UR",T_DocLog4[Status_Approval],"Cancelled")</f>
        <v>0</v>
      </c>
      <c r="S7" s="278">
        <f t="shared" si="1"/>
        <v>0</v>
      </c>
      <c r="T7" s="269" t="str">
        <f t="shared" si="2"/>
        <v>Project Quality Management Plan</v>
      </c>
    </row>
    <row r="8" spans="1:20" s="43" customFormat="1" ht="21.75" thickBot="1" x14ac:dyDescent="0.4">
      <c r="A8" s="255" t="s">
        <v>520</v>
      </c>
      <c r="B8" s="256"/>
      <c r="C8" s="435"/>
      <c r="D8" s="436"/>
      <c r="E8" s="257" t="s">
        <v>518</v>
      </c>
      <c r="F8" s="258"/>
      <c r="G8" s="259">
        <f>COUNTIFS(T_DocLog4[R_TYPE],$A8,T_DocLog4[R_DOC_S],"---")</f>
        <v>1</v>
      </c>
      <c r="H8" s="259">
        <f>COUNTIFS(T_DocLog4[R_TYPE],$A8,T_DocLog4[R_DOC_S],"---",T_DocLog4[R_APP_S],"&lt;&gt;---")</f>
        <v>1</v>
      </c>
      <c r="I8" s="260">
        <f t="shared" ref="I8" si="4">IF(G8=0,"",IF(H8="","",H8/G8))</f>
        <v>1</v>
      </c>
      <c r="J8" s="270"/>
      <c r="K8" s="271">
        <f>COUNTIFS(T_DocLog4[R_TYPE],$A8,T_DocLog4[R_DOC_S],"---",T_DocLog4[R_APP_S],"&lt;&gt;UR",T_DocLog4[Status_Approval],1)</f>
        <v>0</v>
      </c>
      <c r="L8" s="272">
        <f>COUNTIFS(T_DocLog4[R_TYPE],$A8,T_DocLog4[R_DOC_S],"---",T_DocLog4[R_APP_S],"&lt;&gt;UR",T_DocLog4[Status_Approval],2)</f>
        <v>0</v>
      </c>
      <c r="M8" s="272">
        <f>COUNTIFS(T_DocLog4[R_TYPE],$A8,T_DocLog4[R_DOC_S],"---",T_DocLog4[R_APP_S],"&lt;&gt;UR",T_DocLog4[Status_Approval],5)</f>
        <v>0</v>
      </c>
      <c r="N8" s="389">
        <f>COUNTIFS(T_DocLog4[R_TYPE],$A8,T_DocLog4[R_DOC_S],"---",T_DocLog4[R_APP_S],"&lt;&gt;UR",T_DocLog4[Status_Approval],4)</f>
        <v>0</v>
      </c>
      <c r="O8" s="274">
        <f>COUNTIFS(T_DocLog4[R_TYPE],$A8,T_DocLog4[R_DOC_S],"---",T_DocLog4[R_APP_S],"&lt;&gt;---",T_DocLog4[Status_Approval],"UR")</f>
        <v>1</v>
      </c>
      <c r="P8" s="275"/>
      <c r="Q8" s="276">
        <f>COUNTIFS(T_DocLog4[R_TYPE],$A8,T_DocLog4[R_DOC_S],"---",T_DocLog4[R_APP_S],"&lt;&gt;UR",T_DocLog4[Status_Approval],3)</f>
        <v>0</v>
      </c>
      <c r="R8" s="277">
        <f>COUNTIFS(T_DocLog4[R_TYPE],$A8,T_DocLog4[R_DOC_S],"---",T_DocLog4[R_APP_S],"&lt;&gt;UR",T_DocLog4[Status_Approval],"Cancelled")</f>
        <v>0</v>
      </c>
      <c r="S8" s="278">
        <f t="shared" si="1"/>
        <v>0</v>
      </c>
      <c r="T8" s="269" t="str">
        <f t="shared" si="2"/>
        <v>Site Logistic Plan</v>
      </c>
    </row>
    <row r="9" spans="1:20" s="43" customFormat="1" ht="21.75" thickBot="1" x14ac:dyDescent="0.4">
      <c r="A9" s="255" t="s">
        <v>447</v>
      </c>
      <c r="B9" s="256"/>
      <c r="C9" s="435"/>
      <c r="D9" s="436"/>
      <c r="E9" s="257" t="s">
        <v>451</v>
      </c>
      <c r="F9" s="258"/>
      <c r="G9" s="259">
        <f>COUNTIFS(T_DocLog4[R_TYPE],$A9,T_DocLog4[R_DOC_S],"---")</f>
        <v>6</v>
      </c>
      <c r="H9" s="259">
        <f>COUNTIFS(T_DocLog4[R_TYPE],$A9,T_DocLog4[R_DOC_S],"---",T_DocLog4[R_APP_S],"&lt;&gt;---")</f>
        <v>6</v>
      </c>
      <c r="I9" s="260">
        <f t="shared" ref="I9" si="5">IF(G9=0,"",IF(H9="","",H9/G9))</f>
        <v>1</v>
      </c>
      <c r="J9" s="270"/>
      <c r="K9" s="271">
        <f>COUNTIFS(T_DocLog4[R_TYPE],$A9,T_DocLog4[R_DOC_S],"---",T_DocLog4[R_APP_S],"&lt;&gt;UR",T_DocLog4[Status_Approval],1)</f>
        <v>0</v>
      </c>
      <c r="L9" s="272">
        <f>COUNTIFS(T_DocLog4[R_TYPE],$A9,T_DocLog4[R_DOC_S],"---",T_DocLog4[R_APP_S],"&lt;&gt;UR",T_DocLog4[Status_Approval],2)</f>
        <v>3</v>
      </c>
      <c r="M9" s="272">
        <f>COUNTIFS(T_DocLog4[R_TYPE],$A9,T_DocLog4[R_DOC_S],"---",T_DocLog4[R_APP_S],"&lt;&gt;UR",T_DocLog4[Status_Approval],5)</f>
        <v>0</v>
      </c>
      <c r="N9" s="389">
        <f>COUNTIFS(T_DocLog4[R_TYPE],$A9,T_DocLog4[R_DOC_S],"---",T_DocLog4[R_APP_S],"&lt;&gt;UR",T_DocLog4[Status_Approval],4)</f>
        <v>1</v>
      </c>
      <c r="O9" s="274">
        <f>COUNTIFS(T_DocLog4[R_TYPE],$A9,T_DocLog4[R_DOC_S],"---",T_DocLog4[R_APP_S],"&lt;&gt;---",T_DocLog4[Status_Approval],"UR")</f>
        <v>2</v>
      </c>
      <c r="P9" s="275"/>
      <c r="Q9" s="276">
        <f>COUNTIFS(T_DocLog4[R_TYPE],$A9,T_DocLog4[R_DOC_S],"---",T_DocLog4[R_APP_S],"&lt;&gt;UR",T_DocLog4[Status_Approval],3)</f>
        <v>0</v>
      </c>
      <c r="R9" s="277">
        <f>COUNTIFS(T_DocLog4[R_TYPE],$A9,T_DocLog4[R_DOC_S],"---",T_DocLog4[R_APP_S],"&lt;&gt;UR",T_DocLog4[Status_Approval],"Cancelled")</f>
        <v>0</v>
      </c>
      <c r="S9" s="278">
        <f t="shared" si="1"/>
        <v>0</v>
      </c>
      <c r="T9" s="269" t="str">
        <f t="shared" si="2"/>
        <v>Pre-Qualification</v>
      </c>
    </row>
    <row r="10" spans="1:20" s="43" customFormat="1" ht="21.75" thickBot="1" x14ac:dyDescent="0.4">
      <c r="A10" s="255" t="s">
        <v>159</v>
      </c>
      <c r="B10" s="256"/>
      <c r="C10" s="435"/>
      <c r="D10" s="436"/>
      <c r="E10" s="257" t="s">
        <v>445</v>
      </c>
      <c r="F10" s="258"/>
      <c r="G10" s="259">
        <f>COUNTIFS(T_DocLog4[R_TYPE],$A10,T_DocLog4[R_DOC_S],"---")</f>
        <v>19</v>
      </c>
      <c r="H10" s="259">
        <f>COUNTIFS(T_DocLog4[R_TYPE],$A10,T_DocLog4[R_DOC_S],"---",T_DocLog4[R_APP_S],"&lt;&gt;---")</f>
        <v>19</v>
      </c>
      <c r="I10" s="260">
        <f t="shared" ref="I10" si="6">IF(G10=0,"",IF(H10="","",H10/G10))</f>
        <v>1</v>
      </c>
      <c r="J10" s="270"/>
      <c r="K10" s="271">
        <f>COUNTIFS(T_DocLog4[R_TYPE],$A10,T_DocLog4[R_DOC_S],"---",T_DocLog4[R_APP_S],"&lt;&gt;UR",T_DocLog4[Status_Approval],1)</f>
        <v>0</v>
      </c>
      <c r="L10" s="272">
        <f>COUNTIFS(T_DocLog4[R_TYPE],$A10,T_DocLog4[R_DOC_S],"---",T_DocLog4[R_APP_S],"&lt;&gt;UR",T_DocLog4[Status_Approval],2)</f>
        <v>6</v>
      </c>
      <c r="M10" s="272">
        <f>COUNTIFS(T_DocLog4[R_TYPE],$A10,T_DocLog4[R_DOC_S],"---",T_DocLog4[R_APP_S],"&lt;&gt;UR",T_DocLog4[Status_Approval],5)</f>
        <v>0</v>
      </c>
      <c r="N10" s="389">
        <f>COUNTIFS(T_DocLog4[R_TYPE],$A10,T_DocLog4[R_DOC_S],"---",T_DocLog4[R_APP_S],"&lt;&gt;UR",T_DocLog4[Status_Approval],4)</f>
        <v>4</v>
      </c>
      <c r="O10" s="274">
        <f>COUNTIFS(T_DocLog4[R_TYPE],$A10,T_DocLog4[R_DOC_S],"---",T_DocLog4[R_APP_S],"&lt;&gt;---",T_DocLog4[Status_Approval],"UR")</f>
        <v>4</v>
      </c>
      <c r="P10" s="275"/>
      <c r="Q10" s="276">
        <f>COUNTIFS(T_DocLog4[R_TYPE],$A10,T_DocLog4[R_DOC_S],"---",T_DocLog4[R_APP_S],"&lt;&gt;UR",T_DocLog4[Status_Approval],3)</f>
        <v>5</v>
      </c>
      <c r="R10" s="277">
        <f>COUNTIFS(T_DocLog4[R_TYPE],$A10,T_DocLog4[R_DOC_S],"---",T_DocLog4[R_APP_S],"&lt;&gt;UR",T_DocLog4[Status_Approval],"Cancelled")</f>
        <v>0</v>
      </c>
      <c r="S10" s="278">
        <f t="shared" si="1"/>
        <v>0</v>
      </c>
      <c r="T10" s="269" t="str">
        <f t="shared" si="2"/>
        <v>Material Submittal</v>
      </c>
    </row>
    <row r="11" spans="1:20" s="43" customFormat="1" ht="21.75" thickBot="1" x14ac:dyDescent="0.4">
      <c r="A11" s="255" t="s">
        <v>689</v>
      </c>
      <c r="B11" s="256"/>
      <c r="C11" s="435"/>
      <c r="D11" s="436"/>
      <c r="E11" s="257" t="s">
        <v>690</v>
      </c>
      <c r="F11" s="258"/>
      <c r="G11" s="259">
        <f>COUNTIFS(T_DocLog4[R_TYPE],$A11,T_DocLog4[R_DOC_S],"---")</f>
        <v>8</v>
      </c>
      <c r="H11" s="259">
        <f>COUNTIFS(T_DocLog4[R_TYPE],$A11,T_DocLog4[R_DOC_S],"---",T_DocLog4[R_APP_S],"&lt;&gt;---")</f>
        <v>8</v>
      </c>
      <c r="I11" s="260">
        <f t="shared" ref="I11" si="7">IF(G11=0,"",IF(H11="","",H11/G11))</f>
        <v>1</v>
      </c>
      <c r="J11" s="270"/>
      <c r="K11" s="271">
        <f>COUNTIFS(T_DocLog4[R_TYPE],$A11,T_DocLog4[R_DOC_S],"---",T_DocLog4[R_APP_S],"&lt;&gt;UR",T_DocLog4[Status_Approval],1)</f>
        <v>0</v>
      </c>
      <c r="L11" s="272">
        <f>COUNTIFS(T_DocLog4[R_TYPE],$A11,T_DocLog4[R_DOC_S],"---",T_DocLog4[R_APP_S],"&lt;&gt;UR",T_DocLog4[Status_Approval],2)</f>
        <v>8</v>
      </c>
      <c r="M11" s="272">
        <f>COUNTIFS(T_DocLog4[R_TYPE],$A11,T_DocLog4[R_DOC_S],"---",T_DocLog4[R_APP_S],"&lt;&gt;UR",T_DocLog4[Status_Approval],5)</f>
        <v>0</v>
      </c>
      <c r="N11" s="389">
        <f>COUNTIFS(T_DocLog4[R_TYPE],$A11,T_DocLog4[R_DOC_S],"---",T_DocLog4[R_APP_S],"&lt;&gt;UR",T_DocLog4[Status_Approval],4)</f>
        <v>0</v>
      </c>
      <c r="O11" s="274">
        <f>COUNTIFS(T_DocLog4[R_TYPE],$A11,T_DocLog4[R_DOC_S],"---",T_DocLog4[R_APP_S],"&lt;&gt;---",T_DocLog4[Status_Approval],"UR")</f>
        <v>0</v>
      </c>
      <c r="P11" s="275"/>
      <c r="Q11" s="276">
        <f>COUNTIFS(T_DocLog4[R_TYPE],$A11,T_DocLog4[R_DOC_S],"---",T_DocLog4[R_APP_S],"&lt;&gt;UR",T_DocLog4[Status_Approval],3)</f>
        <v>0</v>
      </c>
      <c r="R11" s="277"/>
      <c r="S11" s="278">
        <f t="shared" si="1"/>
        <v>0</v>
      </c>
      <c r="T11" s="269" t="str">
        <f t="shared" si="2"/>
        <v>Material Submittal (Fence Relocation)</v>
      </c>
    </row>
    <row r="12" spans="1:20" s="43" customFormat="1" ht="21.75" thickBot="1" x14ac:dyDescent="0.4">
      <c r="A12" s="255" t="s">
        <v>563</v>
      </c>
      <c r="B12" s="256"/>
      <c r="C12" s="435"/>
      <c r="D12" s="436"/>
      <c r="E12" s="257" t="s">
        <v>537</v>
      </c>
      <c r="F12" s="258"/>
      <c r="G12" s="259">
        <f>COUNTIFS(T_DocLog4[R_TYPE],$A12,T_DocLog4[R_DOC_S],"---")</f>
        <v>22</v>
      </c>
      <c r="H12" s="259">
        <f>COUNTIFS(T_DocLog4[R_TYPE],$A12,T_DocLog4[R_DOC_S],"---",T_DocLog4[R_APP_S],"&lt;&gt;---")</f>
        <v>17</v>
      </c>
      <c r="I12" s="260">
        <f t="shared" ref="I12" si="8">IF(G12=0,"",IF(H12="","",H12/G12))</f>
        <v>0.77272727272727271</v>
      </c>
      <c r="J12" s="270"/>
      <c r="K12" s="271">
        <f>COUNTIFS(T_DocLog4[R_TYPE],$A12,T_DocLog4[R_DOC_S],"---",T_DocLog4[R_APP_S],"&lt;&gt;UR",T_DocLog4[Status_Approval],1)</f>
        <v>0</v>
      </c>
      <c r="L12" s="272">
        <f>COUNTIFS(T_DocLog4[R_TYPE],$A12,T_DocLog4[R_DOC_S],"---",T_DocLog4[R_APP_S],"&lt;&gt;UR",T_DocLog4[Status_Approval],2)</f>
        <v>1</v>
      </c>
      <c r="M12" s="272">
        <f>COUNTIFS(T_DocLog4[R_TYPE],$A12,T_DocLog4[R_DOC_S],"---",T_DocLog4[R_APP_S],"&lt;&gt;UR",T_DocLog4[Status_Approval],5)</f>
        <v>0</v>
      </c>
      <c r="N12" s="389">
        <f>COUNTIFS(T_DocLog4[R_TYPE],$A12,T_DocLog4[R_DOC_S],"---",T_DocLog4[R_APP_S],"&lt;&gt;UR",T_DocLog4[Status_Approval],4)</f>
        <v>4</v>
      </c>
      <c r="O12" s="274">
        <f>COUNTIFS(T_DocLog4[R_TYPE],$A12,T_DocLog4[R_DOC_S],"---",T_DocLog4[R_APP_S],"&lt;&gt;---",T_DocLog4[Status_Approval],"UR")</f>
        <v>8</v>
      </c>
      <c r="P12" s="275"/>
      <c r="Q12" s="276">
        <f>COUNTIFS(T_DocLog4[R_TYPE],$A12,T_DocLog4[R_DOC_S],"---",T_DocLog4[R_APP_S],"&lt;&gt;UR",T_DocLog4[Status_Approval],3)</f>
        <v>4</v>
      </c>
      <c r="R12" s="277">
        <f>COUNTIFS(T_DocLog4[R_TYPE],$A12,T_DocLog4[R_DOC_S],"---",T_DocLog4[R_APP_S],"&lt;&gt;UR",T_DocLog4[Status_Approval],"Cancelled")</f>
        <v>0</v>
      </c>
      <c r="S12" s="278">
        <f t="shared" si="1"/>
        <v>5</v>
      </c>
      <c r="T12" s="269" t="str">
        <f t="shared" si="2"/>
        <v>Method Statement &amp; Risk Assessment</v>
      </c>
    </row>
    <row r="13" spans="1:20" s="43" customFormat="1" ht="21.75" thickBot="1" x14ac:dyDescent="0.4">
      <c r="A13" s="255" t="s">
        <v>691</v>
      </c>
      <c r="B13" s="256"/>
      <c r="C13" s="435"/>
      <c r="D13" s="436"/>
      <c r="E13" s="257" t="s">
        <v>692</v>
      </c>
      <c r="F13" s="258"/>
      <c r="G13" s="259">
        <f>COUNTIFS(T_DocLog4[R_TYPE],$A13,T_DocLog4[R_DOC_S],"---")</f>
        <v>5</v>
      </c>
      <c r="H13" s="259">
        <f>COUNTIFS(T_DocLog4[R_TYPE],$A13,T_DocLog4[R_DOC_S],"---",T_DocLog4[R_APP_S],"&lt;&gt;---")</f>
        <v>5</v>
      </c>
      <c r="I13" s="260">
        <f t="shared" ref="I13" si="9">IF(G13=0,"",IF(H13="","",H13/G13))</f>
        <v>1</v>
      </c>
      <c r="J13" s="270"/>
      <c r="K13" s="271">
        <f>COUNTIFS(T_DocLog4[R_TYPE],$A13,T_DocLog4[R_DOC_S],"---",T_DocLog4[R_APP_S],"&lt;&gt;UR",T_DocLog4[Status_Approval],1)</f>
        <v>0</v>
      </c>
      <c r="L13" s="272">
        <f>COUNTIFS(T_DocLog4[R_TYPE],$A13,T_DocLog4[R_DOC_S],"---",T_DocLog4[R_APP_S],"&lt;&gt;UR",T_DocLog4[Status_Approval],2)</f>
        <v>0</v>
      </c>
      <c r="M13" s="272">
        <f>COUNTIFS(T_DocLog4[R_TYPE],$A13,T_DocLog4[R_DOC_S],"---",T_DocLog4[R_APP_S],"&lt;&gt;UR",T_DocLog4[Status_Approval],5)</f>
        <v>0</v>
      </c>
      <c r="N13" s="389">
        <f>COUNTIFS(T_DocLog4[R_TYPE],$A13,T_DocLog4[R_DOC_S],"---",T_DocLog4[R_APP_S],"&lt;&gt;UR",T_DocLog4[Status_Approval],4)</f>
        <v>0</v>
      </c>
      <c r="O13" s="274">
        <f>COUNTIFS(T_DocLog4[R_TYPE],$A13,T_DocLog4[R_DOC_S],"---",T_DocLog4[R_APP_S],"&lt;&gt;---",T_DocLog4[Status_Approval],"UR")</f>
        <v>5</v>
      </c>
      <c r="P13" s="275"/>
      <c r="Q13" s="276">
        <f>COUNTIFS(T_DocLog4[R_TYPE],$A13,T_DocLog4[R_DOC_S],"---",T_DocLog4[R_APP_S],"&lt;&gt;UR",T_DocLog4[Status_Approval],3)</f>
        <v>0</v>
      </c>
      <c r="R13" s="277"/>
      <c r="S13" s="278">
        <f t="shared" si="1"/>
        <v>0</v>
      </c>
      <c r="T13" s="269" t="str">
        <f t="shared" si="2"/>
        <v>Method Statement &amp; Risk Assessment (Fence Relocation)</v>
      </c>
    </row>
    <row r="14" spans="1:20" s="43" customFormat="1" ht="21.75" thickBot="1" x14ac:dyDescent="0.4">
      <c r="A14" s="255" t="s">
        <v>462</v>
      </c>
      <c r="B14" s="256"/>
      <c r="C14" s="435"/>
      <c r="D14" s="436"/>
      <c r="E14" s="257" t="s">
        <v>477</v>
      </c>
      <c r="F14" s="258"/>
      <c r="G14" s="259">
        <f>COUNTIFS(T_DocLog4[R_TYPE],$A14,T_DocLog4[R_DOC_S],"---")</f>
        <v>15</v>
      </c>
      <c r="H14" s="259">
        <f>COUNTIFS(T_DocLog4[R_TYPE],$A14,T_DocLog4[R_DOC_S],"---",T_DocLog4[R_APP_S],"&lt;&gt;---")</f>
        <v>0</v>
      </c>
      <c r="I14" s="260">
        <f t="shared" ref="I14" si="10">IF(G14=0,"",IF(H14="","",H14/G14))</f>
        <v>0</v>
      </c>
      <c r="J14" s="270"/>
      <c r="K14" s="271">
        <f>COUNTIFS(T_DocLog4[R_TYPE],$A14,T_DocLog4[R_DOC_S],"---",T_DocLog4[R_APP_S],"&lt;&gt;UR",T_DocLog4[Status_Approval],1)</f>
        <v>0</v>
      </c>
      <c r="L14" s="272">
        <f>COUNTIFS(T_DocLog4[R_TYPE],$A14,T_DocLog4[R_DOC_S],"---",T_DocLog4[R_APP_S],"&lt;&gt;UR",T_DocLog4[Status_Approval],2)</f>
        <v>0</v>
      </c>
      <c r="M14" s="272">
        <f>COUNTIFS(T_DocLog4[R_TYPE],$A14,T_DocLog4[R_DOC_S],"---",T_DocLog4[R_APP_S],"&lt;&gt;UR",T_DocLog4[Status_Approval],5)</f>
        <v>0</v>
      </c>
      <c r="N14" s="389">
        <f>COUNTIFS(T_DocLog4[R_TYPE],$A14,T_DocLog4[R_DOC_S],"---",T_DocLog4[R_APP_S],"&lt;&gt;UR",T_DocLog4[Status_Approval],4)</f>
        <v>0</v>
      </c>
      <c r="O14" s="274">
        <f>COUNTIFS(T_DocLog4[R_TYPE],$A14,T_DocLog4[R_DOC_S],"---",T_DocLog4[R_APP_S],"&lt;&gt;---",T_DocLog4[Status_Approval],"UR")</f>
        <v>0</v>
      </c>
      <c r="P14" s="275"/>
      <c r="Q14" s="276">
        <f>COUNTIFS(T_DocLog4[R_TYPE],$A14,T_DocLog4[R_DOC_S],"---",T_DocLog4[R_APP_S],"&lt;&gt;UR",T_DocLog4[Status_Approval],3)</f>
        <v>0</v>
      </c>
      <c r="R14" s="277">
        <f>COUNTIFS(T_DocLog4[R_TYPE],$A14,T_DocLog4[R_DOC_S],"---",T_DocLog4[R_APP_S],"&lt;&gt;UR",T_DocLog4[Status_Approval],"Cancelled")</f>
        <v>0</v>
      </c>
      <c r="S14" s="278">
        <f t="shared" si="1"/>
        <v>15</v>
      </c>
      <c r="T14" s="269" t="str">
        <f t="shared" si="2"/>
        <v>System Design Document</v>
      </c>
    </row>
    <row r="15" spans="1:20" s="43" customFormat="1" ht="21.75" thickBot="1" x14ac:dyDescent="0.4">
      <c r="A15" s="255" t="s">
        <v>321</v>
      </c>
      <c r="B15" s="256"/>
      <c r="C15" s="435"/>
      <c r="D15" s="436"/>
      <c r="E15" s="257" t="s">
        <v>527</v>
      </c>
      <c r="F15" s="279"/>
      <c r="G15" s="259">
        <f>COUNTIFS(T_DocLog4[R_TYPE],$A15,T_DocLog4[R_DOC_S],"---")</f>
        <v>17</v>
      </c>
      <c r="H15" s="259">
        <f>COUNTIFS(T_DocLog4[R_TYPE],$A15,T_DocLog4[R_DOC_S],"---",T_DocLog4[R_APP_S],"&lt;&gt;---")</f>
        <v>0</v>
      </c>
      <c r="I15" s="260">
        <f t="shared" ref="I15:I24" si="11">IF(G15=0,"",IF(H15="","",H15/G15))</f>
        <v>0</v>
      </c>
      <c r="J15" s="280"/>
      <c r="K15" s="271">
        <f>COUNTIFS(T_DocLog4[R_TYPE],$A15,T_DocLog4[R_DOC_S],"---",T_DocLog4[R_APP_S],"&lt;&gt;UR",T_DocLog4[Status_Approval],1)</f>
        <v>0</v>
      </c>
      <c r="L15" s="272">
        <f>COUNTIFS(T_DocLog4[R_TYPE],$A15,T_DocLog4[R_DOC_S],"---",T_DocLog4[R_APP_S],"&lt;&gt;UR",T_DocLog4[Status_Approval],2)</f>
        <v>0</v>
      </c>
      <c r="M15" s="272">
        <f>COUNTIFS(T_DocLog4[R_TYPE],$A15,T_DocLog4[R_DOC_S],"---",T_DocLog4[R_APP_S],"&lt;&gt;UR",T_DocLog4[Status_Approval],5)</f>
        <v>0</v>
      </c>
      <c r="N15" s="389">
        <f>COUNTIFS(T_DocLog4[R_TYPE],$A15,T_DocLog4[R_DOC_S],"---",T_DocLog4[R_APP_S],"&lt;&gt;UR",T_DocLog4[Status_Approval],4)</f>
        <v>0</v>
      </c>
      <c r="O15" s="274">
        <f>COUNTIFS(T_DocLog4[R_TYPE],$A15,T_DocLog4[R_DOC_S],"---",T_DocLog4[R_APP_S],"&lt;&gt;---",T_DocLog4[Status_Approval],"UR")</f>
        <v>0</v>
      </c>
      <c r="P15" s="281"/>
      <c r="Q15" s="276">
        <f>COUNTIFS(T_DocLog4[R_TYPE],$A15,T_DocLog4[R_DOC_S],"---",T_DocLog4[R_APP_S],"&lt;&gt;UR",T_DocLog4[Status_Approval],3)</f>
        <v>0</v>
      </c>
      <c r="R15" s="277">
        <f>COUNTIFS(T_DocLog4[R_TYPE],$A15,T_DocLog4[R_DOC_S],"---",T_DocLog4[R_APP_S],"&lt;&gt;UR",T_DocLog4[Status_Approval],"Cancelled")</f>
        <v>0</v>
      </c>
      <c r="S15" s="278">
        <f t="shared" si="1"/>
        <v>17</v>
      </c>
      <c r="T15" s="269" t="str">
        <f t="shared" si="2"/>
        <v>Testing and Commisioning Procedure</v>
      </c>
    </row>
    <row r="16" spans="1:20" s="43" customFormat="1" ht="21.75" thickBot="1" x14ac:dyDescent="0.4">
      <c r="A16" s="255" t="s">
        <v>598</v>
      </c>
      <c r="B16" s="256"/>
      <c r="C16" s="435"/>
      <c r="D16" s="436"/>
      <c r="E16" s="257" t="s">
        <v>666</v>
      </c>
      <c r="F16" s="258"/>
      <c r="G16" s="259">
        <f>COUNTIFS(T_DocLog4[R_TYPE],$A16,T_DocLog4[R_DOC_S],"---")</f>
        <v>1</v>
      </c>
      <c r="H16" s="259">
        <f>COUNTIFS(T_DocLog4[R_TYPE],$A16,T_DocLog4[R_DOC_S],"---",T_DocLog4[R_APP_S],"&lt;&gt;---")</f>
        <v>1</v>
      </c>
      <c r="I16" s="260">
        <f t="shared" ref="I16" si="12">IF(G16=0,"",IF(H16="","",H16/G16))</f>
        <v>1</v>
      </c>
      <c r="J16" s="270"/>
      <c r="K16" s="271">
        <f>COUNTIFS(T_DocLog4[R_TYPE],$A16,T_DocLog4[R_DOC_S],"---",T_DocLog4[R_APP_S],"&lt;&gt;UR",T_DocLog4[Status_Approval],1)</f>
        <v>0</v>
      </c>
      <c r="L16" s="272">
        <f>COUNTIFS(T_DocLog4[R_TYPE],$A16,T_DocLog4[R_DOC_S],"---",T_DocLog4[R_APP_S],"&lt;&gt;UR",T_DocLog4[Status_Approval],2)</f>
        <v>0</v>
      </c>
      <c r="M16" s="272">
        <f>COUNTIFS(T_DocLog4[R_TYPE],$A16,T_DocLog4[R_DOC_S],"---",T_DocLog4[R_APP_S],"&lt;&gt;UR",T_DocLog4[Status_Approval],5)</f>
        <v>0</v>
      </c>
      <c r="N16" s="389">
        <f>COUNTIFS(T_DocLog4[R_TYPE],$A16,T_DocLog4[R_DOC_S],"---",T_DocLog4[R_APP_S],"&lt;&gt;UR",T_DocLog4[Status_Approval],4)</f>
        <v>0</v>
      </c>
      <c r="O16" s="274">
        <f>COUNTIFS(T_DocLog4[R_TYPE],$A16,T_DocLog4[R_DOC_S],"---",T_DocLog4[R_APP_S],"&lt;&gt;---",T_DocLog4[Status_Approval],"UR")</f>
        <v>1</v>
      </c>
      <c r="P16" s="275"/>
      <c r="Q16" s="276">
        <f>COUNTIFS(T_DocLog4[R_TYPE],$A16,T_DocLog4[R_DOC_S],"---",T_DocLog4[R_APP_S],"&lt;&gt;UR",T_DocLog4[Status_Approval],3)</f>
        <v>0</v>
      </c>
      <c r="R16" s="277">
        <f>COUNTIFS(T_DocLog4[R_TYPE],$A16,T_DocLog4[R_DOC_S],"---",T_DocLog4[R_APP_S],"&lt;&gt;UR",T_DocLog4[Status_Approval],"Cancelled")</f>
        <v>0</v>
      </c>
      <c r="S16" s="278">
        <f t="shared" si="1"/>
        <v>0</v>
      </c>
      <c r="T16" s="269" t="str">
        <f t="shared" si="2"/>
        <v>Weekly Progress Reports</v>
      </c>
    </row>
    <row r="17" spans="1:20" s="43" customFormat="1" ht="21.75" thickBot="1" x14ac:dyDescent="0.4">
      <c r="A17" s="352" t="s">
        <v>680</v>
      </c>
      <c r="C17" s="435"/>
      <c r="D17" s="436"/>
      <c r="E17" s="257" t="s">
        <v>683</v>
      </c>
      <c r="F17" s="258"/>
      <c r="G17" s="259">
        <f>COUNTIFS(T_DocLog4[R_TYPE],$A17,T_DocLog4[R_DOC_S],"---")</f>
        <v>2</v>
      </c>
      <c r="H17" s="259">
        <f>COUNTIFS(T_DocLog4[R_TYPE],$A17,T_DocLog4[R_DOC_S],"---",T_DocLog4[R_APP_S],"&lt;&gt;---")</f>
        <v>2</v>
      </c>
      <c r="I17" s="260">
        <f t="shared" ref="I17" si="13">IF(G17=0,"",IF(H17="","",H17/G17))</f>
        <v>1</v>
      </c>
      <c r="J17" s="270"/>
      <c r="K17" s="271">
        <f>COUNTIFS(T_DocLog4[R_TYPE],$A17,T_DocLog4[R_DOC_S],"---",T_DocLog4[R_APP_S],"&lt;&gt;UR",T_DocLog4[Status_Approval],1)</f>
        <v>0</v>
      </c>
      <c r="L17" s="272">
        <f>COUNTIFS(T_DocLog4[R_TYPE],$A17,T_DocLog4[R_DOC_S],"---",T_DocLog4[R_APP_S],"&lt;&gt;UR",T_DocLog4[Status_Approval],2)</f>
        <v>1</v>
      </c>
      <c r="M17" s="272">
        <f>COUNTIFS(T_DocLog4[R_TYPE],$A17,T_DocLog4[R_DOC_S],"---",T_DocLog4[R_APP_S],"&lt;&gt;UR",T_DocLog4[Status_Approval],5)</f>
        <v>0</v>
      </c>
      <c r="N17" s="389">
        <f>COUNTIFS(T_DocLog4[R_TYPE],$A17,T_DocLog4[R_DOC_S],"---",T_DocLog4[R_APP_S],"&lt;&gt;UR",T_DocLog4[Status_Approval],4)</f>
        <v>0</v>
      </c>
      <c r="O17" s="274">
        <f>COUNTIFS(T_DocLog4[R_TYPE],$A17,T_DocLog4[R_DOC_S],"---",T_DocLog4[R_APP_S],"&lt;&gt;---",T_DocLog4[Status_Approval],"UR")</f>
        <v>0</v>
      </c>
      <c r="P17" s="275"/>
      <c r="Q17" s="276">
        <f>COUNTIFS(T_DocLog4[R_TYPE],$A17,T_DocLog4[R_DOC_S],"---",T_DocLog4[R_APP_S],"&lt;&gt;UR",T_DocLog4[Status_Approval],3)</f>
        <v>1</v>
      </c>
      <c r="R17" s="277">
        <f>COUNTIFS(T_DocLog4[R_TYPE],$A17,T_DocLog4[R_DOC_S],"---",T_DocLog4[R_APP_S],"&lt;&gt;UR",T_DocLog4[Status_Approval],"Cancelled")</f>
        <v>0</v>
      </c>
      <c r="S17" s="278">
        <f t="shared" si="1"/>
        <v>0</v>
      </c>
      <c r="T17" s="269" t="str">
        <f t="shared" si="2"/>
        <v>Technical Solution</v>
      </c>
    </row>
    <row r="18" spans="1:20" s="43" customFormat="1" ht="21.75" thickBot="1" x14ac:dyDescent="0.4">
      <c r="A18" s="352" t="s">
        <v>695</v>
      </c>
      <c r="C18" s="435"/>
      <c r="D18" s="436"/>
      <c r="E18" s="257" t="s">
        <v>701</v>
      </c>
      <c r="F18" s="258"/>
      <c r="G18" s="259">
        <f>COUNTIFS(T_DocLog4[R_TYPE],$A18,T_DocLog4[R_DOC_S],"---")</f>
        <v>2</v>
      </c>
      <c r="H18" s="259">
        <f>COUNTIFS(T_DocLog4[R_TYPE],$A18,T_DocLog4[R_DOC_S],"---",T_DocLog4[R_APP_S],"&lt;&gt;---")</f>
        <v>2</v>
      </c>
      <c r="I18" s="260">
        <f t="shared" ref="I18" si="14">IF(G18=0,"",IF(H18="","",H18/G18))</f>
        <v>1</v>
      </c>
      <c r="J18" s="270"/>
      <c r="K18" s="271">
        <f>COUNTIFS(T_DocLog4[R_TYPE],$A18,T_DocLog4[R_DOC_S],"---",T_DocLog4[R_APP_S],"&lt;&gt;UR",T_DocLog4[Status_Approval],1)</f>
        <v>0</v>
      </c>
      <c r="L18" s="272">
        <f>COUNTIFS(T_DocLog4[R_TYPE],$A18,T_DocLog4[R_DOC_S],"---",T_DocLog4[R_APP_S],"&lt;&gt;UR",T_DocLog4[Status_Approval],2)</f>
        <v>2</v>
      </c>
      <c r="M18" s="272">
        <f>COUNTIFS(T_DocLog4[R_TYPE],$A18,T_DocLog4[R_DOC_S],"---",T_DocLog4[R_APP_S],"&lt;&gt;UR",T_DocLog4[Status_Approval],5)</f>
        <v>0</v>
      </c>
      <c r="N18" s="389">
        <f>COUNTIFS(T_DocLog4[R_TYPE],$A18,T_DocLog4[R_DOC_S],"---",T_DocLog4[R_APP_S],"&lt;&gt;UR",T_DocLog4[Status_Approval],4)</f>
        <v>0</v>
      </c>
      <c r="O18" s="274">
        <f>COUNTIFS(T_DocLog4[R_TYPE],$A18,T_DocLog4[R_DOC_S],"---",T_DocLog4[R_APP_S],"&lt;&gt;---",T_DocLog4[Status_Approval],"UR")</f>
        <v>0</v>
      </c>
      <c r="P18" s="275"/>
      <c r="Q18" s="276">
        <f>COUNTIFS(T_DocLog4[R_TYPE],$A18,T_DocLog4[R_DOC_S],"---",T_DocLog4[R_APP_S],"&lt;&gt;UR",T_DocLog4[Status_Approval],3)</f>
        <v>0</v>
      </c>
      <c r="R18" s="277">
        <f>COUNTIFS(T_DocLog4[R_TYPE],$A18,T_DocLog4[R_DOC_S],"---",T_DocLog4[R_APP_S],"&lt;&gt;UR",T_DocLog4[Status_Approval],"Cancelled")</f>
        <v>0</v>
      </c>
      <c r="S18" s="278">
        <f t="shared" ref="S18" si="15">G18-H18</f>
        <v>0</v>
      </c>
      <c r="T18" s="269" t="str">
        <f t="shared" si="2"/>
        <v>Organization Chart &amp; Resource CV's</v>
      </c>
    </row>
    <row r="19" spans="1:20" s="43" customFormat="1" ht="21.75" thickBot="1" x14ac:dyDescent="0.4">
      <c r="A19" s="352" t="s">
        <v>769</v>
      </c>
      <c r="C19" s="435"/>
      <c r="D19" s="436"/>
      <c r="E19" s="257" t="s">
        <v>771</v>
      </c>
      <c r="F19" s="258"/>
      <c r="G19" s="259">
        <f>COUNTIFS(T_DocLog4[R_TYPE],$A19,T_DocLog4[R_DOC_S],"---")</f>
        <v>2</v>
      </c>
      <c r="H19" s="259">
        <f>COUNTIFS(T_DocLog4[R_TYPE],$A19,T_DocLog4[R_DOC_S],"---",T_DocLog4[R_APP_S],"&lt;&gt;---")</f>
        <v>1</v>
      </c>
      <c r="I19" s="260">
        <f t="shared" ref="I19" si="16">IF(G19=0,"",IF(H19="","",H19/G19))</f>
        <v>0.5</v>
      </c>
      <c r="J19" s="270"/>
      <c r="K19" s="271">
        <f>COUNTIFS(T_DocLog4[R_TYPE],$A19,T_DocLog4[R_DOC_S],"---",T_DocLog4[R_APP_S],"&lt;&gt;UR",T_DocLog4[Status_Approval],1)</f>
        <v>0</v>
      </c>
      <c r="L19" s="272">
        <f>COUNTIFS(T_DocLog4[R_TYPE],$A19,T_DocLog4[R_DOC_S],"---",T_DocLog4[R_APP_S],"&lt;&gt;UR",T_DocLog4[Status_Approval],2)</f>
        <v>0</v>
      </c>
      <c r="M19" s="272">
        <f>COUNTIFS(T_DocLog4[R_TYPE],$A19,T_DocLog4[R_DOC_S],"---",T_DocLog4[R_APP_S],"&lt;&gt;UR",T_DocLog4[Status_Approval],5)</f>
        <v>0</v>
      </c>
      <c r="N19" s="389">
        <f>COUNTIFS(T_DocLog4[R_TYPE],$A19,T_DocLog4[R_DOC_S],"---",T_DocLog4[R_APP_S],"&lt;&gt;UR",T_DocLog4[Status_Approval],4)</f>
        <v>0</v>
      </c>
      <c r="O19" s="274">
        <f>COUNTIFS(T_DocLog4[R_TYPE],$A19,T_DocLog4[R_DOC_S],"---",T_DocLog4[R_APP_S],"&lt;&gt;---",T_DocLog4[Status_Approval],"UR")</f>
        <v>1</v>
      </c>
      <c r="P19" s="275"/>
      <c r="Q19" s="276">
        <f>COUNTIFS(T_DocLog4[R_TYPE],$A19,T_DocLog4[R_DOC_S],"---",T_DocLog4[R_APP_S],"&lt;&gt;UR",T_DocLog4[Status_Approval],3)</f>
        <v>0</v>
      </c>
      <c r="R19" s="277">
        <f>COUNTIFS(T_DocLog4[R_TYPE],$A19,T_DocLog4[R_DOC_S],"---",T_DocLog4[R_APP_S],"&lt;&gt;UR",T_DocLog4[Status_Approval],"Cancelled")</f>
        <v>0</v>
      </c>
      <c r="S19" s="278">
        <f t="shared" ref="S19" si="17">G19-H19</f>
        <v>1</v>
      </c>
      <c r="T19" s="269" t="str">
        <f t="shared" si="2"/>
        <v>Master System Integration</v>
      </c>
    </row>
    <row r="20" spans="1:20" s="43" customFormat="1" ht="21.75" thickBot="1" x14ac:dyDescent="0.4">
      <c r="A20" s="352" t="s">
        <v>49</v>
      </c>
      <c r="C20" s="435"/>
      <c r="D20" s="436"/>
      <c r="E20" s="257" t="s">
        <v>804</v>
      </c>
      <c r="F20" s="258"/>
      <c r="G20" s="259">
        <f>COUNTIFS(T_DocLog4[R_TYPE],$A20,T_DocLog4[R_DOC_S],"---")</f>
        <v>25</v>
      </c>
      <c r="H20" s="259">
        <f>COUNTIFS(T_DocLog4[R_TYPE],$A20,T_DocLog4[R_DOC_S],"---",T_DocLog4[R_APP_S],"&lt;&gt;---")</f>
        <v>1</v>
      </c>
      <c r="I20" s="260">
        <f t="shared" ref="I20" si="18">IF(G20=0,"",IF(H20="","",H20/G20))</f>
        <v>0.04</v>
      </c>
      <c r="J20" s="270"/>
      <c r="K20" s="271">
        <f>COUNTIFS(T_DocLog4[R_TYPE],$A20,T_DocLog4[R_DOC_S],"---",T_DocLog4[R_APP_S],"&lt;&gt;UR",T_DocLog4[Status_Approval],1)</f>
        <v>0</v>
      </c>
      <c r="L20" s="272">
        <f>COUNTIFS(T_DocLog4[R_TYPE],$A20,T_DocLog4[R_DOC_S],"---",T_DocLog4[R_APP_S],"&lt;&gt;UR",T_DocLog4[Status_Approval],2)</f>
        <v>0</v>
      </c>
      <c r="M20" s="272">
        <f>COUNTIFS(T_DocLog4[R_TYPE],$A20,T_DocLog4[R_DOC_S],"---",T_DocLog4[R_APP_S],"&lt;&gt;UR",T_DocLog4[Status_Approval],5)</f>
        <v>0</v>
      </c>
      <c r="N20" s="389">
        <f>COUNTIFS(T_DocLog4[R_TYPE],$A20,T_DocLog4[R_DOC_S],"---",T_DocLog4[R_APP_S],"&lt;&gt;UR",T_DocLog4[Status_Approval],4)</f>
        <v>0</v>
      </c>
      <c r="O20" s="274">
        <f>COUNTIFS(T_DocLog4[R_TYPE],$A20,T_DocLog4[R_DOC_S],"---",T_DocLog4[R_APP_S],"&lt;&gt;---",T_DocLog4[Status_Approval],"UR")</f>
        <v>1</v>
      </c>
      <c r="P20" s="275"/>
      <c r="Q20" s="276">
        <f>COUNTIFS(T_DocLog4[R_TYPE],$A20,T_DocLog4[R_DOC_S],"---",T_DocLog4[R_APP_S],"&lt;&gt;UR",T_DocLog4[Status_Approval],3)</f>
        <v>0</v>
      </c>
      <c r="R20" s="277">
        <f>COUNTIFS(T_DocLog4[R_TYPE],$A20,T_DocLog4[R_DOC_S],"---",T_DocLog4[R_APP_S],"&lt;&gt;UR",T_DocLog4[Status_Approval],"Cancelled")</f>
        <v>0</v>
      </c>
      <c r="S20" s="278">
        <f t="shared" ref="S20" si="19">G20-H20</f>
        <v>24</v>
      </c>
      <c r="T20" s="269" t="str">
        <f t="shared" si="2"/>
        <v>Inspection &amp; Test Plan</v>
      </c>
    </row>
    <row r="21" spans="1:20" s="43" customFormat="1" ht="21.75" thickBot="1" x14ac:dyDescent="0.4">
      <c r="A21" s="352" t="s">
        <v>818</v>
      </c>
      <c r="C21" s="435"/>
      <c r="D21" s="436"/>
      <c r="E21" s="257" t="s">
        <v>822</v>
      </c>
      <c r="F21" s="258"/>
      <c r="G21" s="259">
        <f>COUNTIFS(T_DocLog4[R_TYPE],$A21,T_DocLog4[R_DOC_S],"---")</f>
        <v>1</v>
      </c>
      <c r="H21" s="259">
        <f>COUNTIFS(T_DocLog4[R_TYPE],$A21,T_DocLog4[R_DOC_S],"---",T_DocLog4[R_APP_S],"&lt;&gt;---")</f>
        <v>1</v>
      </c>
      <c r="I21" s="260">
        <f t="shared" ref="I21" si="20">IF(G21=0,"",IF(H21="","",H21/G21))</f>
        <v>1</v>
      </c>
      <c r="J21" s="270"/>
      <c r="K21" s="271">
        <f>COUNTIFS(T_DocLog4[R_TYPE],$A21,T_DocLog4[R_DOC_S],"---",T_DocLog4[R_APP_S],"&lt;&gt;UR",T_DocLog4[Status_Approval],1)</f>
        <v>0</v>
      </c>
      <c r="L21" s="272">
        <f>COUNTIFS(T_DocLog4[R_TYPE],$A21,T_DocLog4[R_DOC_S],"---",T_DocLog4[R_APP_S],"&lt;&gt;UR",T_DocLog4[Status_Approval],2)</f>
        <v>0</v>
      </c>
      <c r="M21" s="272">
        <f>COUNTIFS(T_DocLog4[R_TYPE],$A21,T_DocLog4[R_DOC_S],"---",T_DocLog4[R_APP_S],"&lt;&gt;UR",T_DocLog4[Status_Approval],5)</f>
        <v>0</v>
      </c>
      <c r="N21" s="389">
        <f>COUNTIFS(T_DocLog4[R_TYPE],$A21,T_DocLog4[R_DOC_S],"---",T_DocLog4[R_APP_S],"&lt;&gt;UR",T_DocLog4[Status_Approval],4)</f>
        <v>0</v>
      </c>
      <c r="O21" s="274">
        <f>COUNTIFS(T_DocLog4[R_TYPE],$A21,T_DocLog4[R_DOC_S],"---",T_DocLog4[R_APP_S],"&lt;&gt;---",T_DocLog4[Status_Approval],"UR")</f>
        <v>1</v>
      </c>
      <c r="P21" s="275"/>
      <c r="Q21" s="276">
        <f>COUNTIFS(T_DocLog4[R_TYPE],$A21,T_DocLog4[R_DOC_S],"---",T_DocLog4[R_APP_S],"&lt;&gt;UR",T_DocLog4[Status_Approval],3)</f>
        <v>0</v>
      </c>
      <c r="R21" s="277">
        <f>COUNTIFS(T_DocLog4[R_TYPE],$A21,T_DocLog4[R_DOC_S],"---",T_DocLog4[R_APP_S],"&lt;&gt;UR",T_DocLog4[Status_Approval],"Cancelled")</f>
        <v>0</v>
      </c>
      <c r="S21" s="278">
        <f t="shared" ref="S21" si="21">G21-H21</f>
        <v>0</v>
      </c>
      <c r="T21" s="269" t="str">
        <f t="shared" si="2"/>
        <v>Network - Interface Control Document</v>
      </c>
    </row>
    <row r="22" spans="1:20" s="43" customFormat="1" ht="21.75" thickBot="1" x14ac:dyDescent="0.4">
      <c r="A22" s="352" t="s">
        <v>821</v>
      </c>
      <c r="C22" s="435"/>
      <c r="D22" s="436"/>
      <c r="E22" s="257" t="s">
        <v>823</v>
      </c>
      <c r="F22" s="258"/>
      <c r="G22" s="259">
        <f>COUNTIFS(T_DocLog4[R_TYPE],$A22,T_DocLog4[R_DOC_S],"---")</f>
        <v>1</v>
      </c>
      <c r="H22" s="259">
        <f>COUNTIFS(T_DocLog4[R_TYPE],$A22,T_DocLog4[R_DOC_S],"---",T_DocLog4[R_APP_S],"&lt;&gt;---")</f>
        <v>1</v>
      </c>
      <c r="I22" s="260">
        <f t="shared" ref="I22" si="22">IF(G22=0,"",IF(H22="","",H22/G22))</f>
        <v>1</v>
      </c>
      <c r="J22" s="270"/>
      <c r="K22" s="271">
        <f>COUNTIFS(T_DocLog4[R_TYPE],$A22,T_DocLog4[R_DOC_S],"---",T_DocLog4[R_APP_S],"&lt;&gt;UR",T_DocLog4[Status_Approval],1)</f>
        <v>0</v>
      </c>
      <c r="L22" s="272">
        <f>COUNTIFS(T_DocLog4[R_TYPE],$A22,T_DocLog4[R_DOC_S],"---",T_DocLog4[R_APP_S],"&lt;&gt;UR",T_DocLog4[Status_Approval],2)</f>
        <v>0</v>
      </c>
      <c r="M22" s="272">
        <f>COUNTIFS(T_DocLog4[R_TYPE],$A22,T_DocLog4[R_DOC_S],"---",T_DocLog4[R_APP_S],"&lt;&gt;UR",T_DocLog4[Status_Approval],5)</f>
        <v>0</v>
      </c>
      <c r="N22" s="389">
        <f>COUNTIFS(T_DocLog4[R_TYPE],$A22,T_DocLog4[R_DOC_S],"---",T_DocLog4[R_APP_S],"&lt;&gt;UR",T_DocLog4[Status_Approval],4)</f>
        <v>0</v>
      </c>
      <c r="O22" s="274">
        <f>COUNTIFS(T_DocLog4[R_TYPE],$A22,T_DocLog4[R_DOC_S],"---",T_DocLog4[R_APP_S],"&lt;&gt;---",T_DocLog4[Status_Approval],"UR")</f>
        <v>1</v>
      </c>
      <c r="P22" s="275"/>
      <c r="Q22" s="276">
        <f>COUNTIFS(T_DocLog4[R_TYPE],$A22,T_DocLog4[R_DOC_S],"---",T_DocLog4[R_APP_S],"&lt;&gt;UR",T_DocLog4[Status_Approval],3)</f>
        <v>0</v>
      </c>
      <c r="R22" s="277">
        <f>COUNTIFS(T_DocLog4[R_TYPE],$A22,T_DocLog4[R_DOC_S],"---",T_DocLog4[R_APP_S],"&lt;&gt;UR",T_DocLog4[Status_Approval],"Cancelled")</f>
        <v>0</v>
      </c>
      <c r="S22" s="278">
        <f t="shared" ref="S22" si="23">G22-H22</f>
        <v>0</v>
      </c>
      <c r="T22" s="269" t="str">
        <f t="shared" si="2"/>
        <v xml:space="preserve">Software - Interface Control Document </v>
      </c>
    </row>
    <row r="23" spans="1:20" s="43" customFormat="1" ht="21.75" thickBot="1" x14ac:dyDescent="0.4">
      <c r="A23" s="352"/>
      <c r="C23" s="435"/>
      <c r="D23" s="436"/>
      <c r="E23" s="257"/>
      <c r="F23" s="258"/>
      <c r="G23" s="259"/>
      <c r="H23" s="259"/>
      <c r="I23" s="260"/>
      <c r="J23" s="270"/>
      <c r="K23" s="271"/>
      <c r="L23" s="272"/>
      <c r="M23" s="272"/>
      <c r="N23" s="389"/>
      <c r="O23" s="274"/>
      <c r="P23" s="275"/>
      <c r="Q23" s="276"/>
      <c r="R23" s="277"/>
      <c r="S23" s="278"/>
      <c r="T23" s="269"/>
    </row>
    <row r="24" spans="1:20" s="43" customFormat="1" ht="21.75" thickBot="1" x14ac:dyDescent="0.4">
      <c r="A24" s="352"/>
      <c r="C24" s="435"/>
      <c r="D24" s="436"/>
      <c r="E24" s="257"/>
      <c r="F24" s="258"/>
      <c r="G24" s="259">
        <f>COUNTIFS(T_DocLog4[R_TYPE],$A24,T_DocLog4[R_DOC_S],"---")</f>
        <v>0</v>
      </c>
      <c r="H24" s="259">
        <f>COUNTIFS(T_DocLog4[R_TYPE],$A24,T_DocLog4[R_DOC_S],"---",T_DocLog4[R_APP_S],"&lt;&gt;---")</f>
        <v>0</v>
      </c>
      <c r="I24" s="260" t="str">
        <f t="shared" si="11"/>
        <v/>
      </c>
      <c r="J24" s="270"/>
      <c r="K24" s="271">
        <f>COUNTIFS(T_DocLog4[R_TYPE],$A24,T_DocLog4[R_DOC_S],"---",T_DocLog4[R_APP_S],"&lt;&gt;UR",T_DocLog4[Status_Approval],1)</f>
        <v>0</v>
      </c>
      <c r="L24" s="272">
        <f>COUNTIFS(T_DocLog4[R_TYPE],$A24,T_DocLog4[R_DOC_S],"---",T_DocLog4[R_APP_S],"&lt;&gt;UR",T_DocLog4[Status_Approval],2)</f>
        <v>0</v>
      </c>
      <c r="M24" s="272">
        <f>COUNTIFS(T_DocLog4[R_TYPE],$A24,T_DocLog4[R_DOC_S],"---",T_DocLog4[R_APP_S],"&lt;&gt;UR",T_DocLog4[Status_Approval],5)</f>
        <v>0</v>
      </c>
      <c r="N24" s="389">
        <f>COUNTIFS(T_DocLog4[R_TYPE],$A24,T_DocLog4[R_DOC_S],"---",T_DocLog4[R_APP_S],"&lt;&gt;UR",T_DocLog4[Status_Approval],4)</f>
        <v>0</v>
      </c>
      <c r="O24" s="274">
        <f>COUNTIFS(T_DocLog4[R_TYPE],$A24,T_DocLog4[R_DOC_S],"---",T_DocLog4[R_APP_S],"&lt;&gt;---",T_DocLog4[Status_Approval],"UR")</f>
        <v>0</v>
      </c>
      <c r="P24" s="275"/>
      <c r="Q24" s="276">
        <f>COUNTIFS(T_DocLog4[R_TYPE],$A24,T_DocLog4[R_DOC_S],"---",T_DocLog4[R_APP_S],"&lt;&gt;UR",T_DocLog4[Status_Approval],3)</f>
        <v>0</v>
      </c>
      <c r="R24" s="277">
        <f>COUNTIFS(T_DocLog4[R_TYPE],$A24,T_DocLog4[R_DOC_S],"---",T_DocLog4[R_APP_S],"&lt;&gt;UR",T_DocLog4[Status_Approval],"Cancelled")</f>
        <v>0</v>
      </c>
      <c r="S24" s="278">
        <f t="shared" si="1"/>
        <v>0</v>
      </c>
      <c r="T24" s="269"/>
    </row>
    <row r="25" spans="1:20" s="43" customFormat="1" ht="21.75" customHeight="1" thickBot="1" x14ac:dyDescent="0.4">
      <c r="C25" s="438" t="s">
        <v>100</v>
      </c>
      <c r="D25" s="439"/>
      <c r="E25" s="257"/>
      <c r="F25" s="258"/>
      <c r="G25" s="259">
        <f>COUNTIFS(T_DocLog4[[#Headers],[R_TYPE]],$A25,T_DocLog4[[#Headers],[R_DOC_S]],"---")</f>
        <v>0</v>
      </c>
      <c r="H25" s="259">
        <f>COUNTIFS(T_DocLog4[R_TYPE],$A25,T_DocLog4[R_DOC_S],"---",T_DocLog4[R_APP_S],"&lt;&gt;---")</f>
        <v>0</v>
      </c>
      <c r="I25" s="260" t="str">
        <f t="shared" ref="I25:I30" si="24">IF(G25=0,"",IF(H25="","",H25/G25))</f>
        <v/>
      </c>
      <c r="J25" s="282"/>
      <c r="K25" s="271">
        <f>COUNTIFS(T_DocLog4[R_TYPE],$A25,T_DocLog4[R_DOC_S],"---",T_DocLog4[R_APP_S],"&lt;&gt;UR",T_DocLog4[Status_Approval],1)</f>
        <v>0</v>
      </c>
      <c r="L25" s="272">
        <f>COUNTIFS(T_DocLog4[R_TYPE],$A25,T_DocLog4[R_DOC_S],"---",T_DocLog4[R_APP_S],"&lt;&gt;UR",T_DocLog4[Status_Approval],2)</f>
        <v>0</v>
      </c>
      <c r="M25" s="272">
        <f>COUNTIFS(T_DocLog4[R_TYPE],$A25,T_DocLog4[R_DOC_S],"---",T_DocLog4[R_APP_S],"&lt;&gt;UR",T_DocLog4[Status_Approval],5)</f>
        <v>0</v>
      </c>
      <c r="N25" s="389">
        <f>COUNTIFS(T_DocLog4[R_TYPE],$A25,T_DocLog4[R_DOC_S],"---",T_DocLog4[R_APP_S],"&lt;&gt;UR",T_DocLog4[Status_Approval],4)</f>
        <v>0</v>
      </c>
      <c r="O25" s="274">
        <f>COUNTIFS(T_DocLog4[R_TYPE],$A25,T_DocLog4[R_DOC_S],"---",T_DocLog4[R_APP_S],"&lt;&gt;---",T_DocLog4[Status_Approval],"UR")</f>
        <v>0</v>
      </c>
      <c r="P25" s="283"/>
      <c r="Q25" s="276">
        <f>COUNTIFS(T_DocLog4[R_TYPE],$A25,T_DocLog4[R_DOC_S],"---",T_DocLog4[R_APP_S],"&lt;&gt;UR",T_DocLog4[Status_Approval],3)</f>
        <v>0</v>
      </c>
      <c r="R25" s="277">
        <f>COUNTIFS(T_DocLog4[R_TYPE],$A25,T_DocLog4[R_DOC_S],"---",T_DocLog4[R_APP_S],"&lt;&gt;UR",T_DocLog4[Status_Approval],"Cancelled")</f>
        <v>0</v>
      </c>
      <c r="S25" s="278">
        <f t="shared" si="1"/>
        <v>0</v>
      </c>
      <c r="T25" s="284"/>
    </row>
    <row r="26" spans="1:20" s="43" customFormat="1" ht="21.75" thickBot="1" x14ac:dyDescent="0.4">
      <c r="C26" s="440"/>
      <c r="D26" s="441"/>
      <c r="E26" s="257"/>
      <c r="F26" s="258"/>
      <c r="G26" s="259">
        <f>COUNTIFS(T_DocLog4[[#Headers],[R_TYPE]],$A26,T_DocLog4[[#Headers],[R_DOC_S]],"---")</f>
        <v>0</v>
      </c>
      <c r="H26" s="259">
        <f>COUNTIFS(T_DocLog4[R_TYPE],$A26,T_DocLog4[R_DOC_S],"---",T_DocLog4[R_APP_S],"&lt;&gt;---")</f>
        <v>0</v>
      </c>
      <c r="I26" s="260" t="str">
        <f t="shared" si="24"/>
        <v/>
      </c>
      <c r="J26" s="282"/>
      <c r="K26" s="271">
        <f>COUNTIFS(T_DocLog4[R_TYPE],$A26,T_DocLog4[R_DOC_S],"---",T_DocLog4[R_APP_S],"&lt;&gt;UR",T_DocLog4[Status_Approval],1)</f>
        <v>0</v>
      </c>
      <c r="L26" s="272">
        <f>COUNTIFS(T_DocLog4[R_TYPE],$A26,T_DocLog4[R_DOC_S],"---",T_DocLog4[R_APP_S],"&lt;&gt;UR",T_DocLog4[Status_Approval],2)</f>
        <v>0</v>
      </c>
      <c r="M26" s="272">
        <f>COUNTIFS(T_DocLog4[R_TYPE],$A26,T_DocLog4[R_DOC_S],"---",T_DocLog4[R_APP_S],"&lt;&gt;UR",T_DocLog4[Status_Approval],5)</f>
        <v>0</v>
      </c>
      <c r="N26" s="389">
        <f>COUNTIFS(T_DocLog4[R_TYPE],$A26,T_DocLog4[R_DOC_S],"---",T_DocLog4[R_APP_S],"&lt;&gt;UR",T_DocLog4[Status_Approval],4)</f>
        <v>0</v>
      </c>
      <c r="O26" s="274">
        <f>COUNTIFS(T_DocLog4[R_TYPE],$A26,T_DocLog4[R_DOC_S],"---",T_DocLog4[R_APP_S],"&lt;&gt;---",T_DocLog4[Status_Approval],"UR")</f>
        <v>0</v>
      </c>
      <c r="P26" s="283"/>
      <c r="Q26" s="276">
        <f>COUNTIFS(T_DocLog4[R_TYPE],$A26,T_DocLog4[R_DOC_S],"---",T_DocLog4[R_APP_S],"&lt;&gt;UR",T_DocLog4[Status_Approval],3)</f>
        <v>0</v>
      </c>
      <c r="R26" s="277">
        <f>COUNTIFS(T_DocLog4[R_TYPE],$A26,T_DocLog4[R_DOC_S],"---",T_DocLog4[R_APP_S],"&lt;&gt;UR",T_DocLog4[Status_Approval],"Cancelled")</f>
        <v>0</v>
      </c>
      <c r="S26" s="278">
        <f t="shared" si="1"/>
        <v>0</v>
      </c>
      <c r="T26" s="284"/>
    </row>
    <row r="27" spans="1:20" s="43" customFormat="1" ht="21.75" thickBot="1" x14ac:dyDescent="0.4">
      <c r="C27" s="442"/>
      <c r="D27" s="443"/>
      <c r="E27" s="257"/>
      <c r="F27" s="258"/>
      <c r="G27" s="259">
        <f>COUNTIFS(T_DocLog4[[#Headers],[R_TYPE]],$A27,T_DocLog4[[#Headers],[R_DOC_S]],"---")</f>
        <v>0</v>
      </c>
      <c r="H27" s="259">
        <f>COUNTIFS(T_DocLog4[R_TYPE],$A27,T_DocLog4[R_DOC_S],"---",T_DocLog4[R_APP_S],"&lt;&gt;---")</f>
        <v>0</v>
      </c>
      <c r="I27" s="260" t="str">
        <f t="shared" si="24"/>
        <v/>
      </c>
      <c r="J27" s="282"/>
      <c r="K27" s="271">
        <f>COUNTIFS(T_DocLog4[R_TYPE],$A27,T_DocLog4[R_DOC_S],"---",T_DocLog4[R_APP_S],"&lt;&gt;UR",T_DocLog4[Status_Approval],1)</f>
        <v>0</v>
      </c>
      <c r="L27" s="272">
        <f>COUNTIFS(T_DocLog4[R_TYPE],$A27,T_DocLog4[R_DOC_S],"---",T_DocLog4[R_APP_S],"&lt;&gt;UR",T_DocLog4[Status_Approval],2)</f>
        <v>0</v>
      </c>
      <c r="M27" s="272">
        <f>COUNTIFS(T_DocLog4[R_TYPE],$A27,T_DocLog4[R_DOC_S],"---",T_DocLog4[R_APP_S],"&lt;&gt;UR",T_DocLog4[Status_Approval],5)</f>
        <v>0</v>
      </c>
      <c r="N27" s="389">
        <f>COUNTIFS(T_DocLog4[R_TYPE],$A27,T_DocLog4[R_DOC_S],"---",T_DocLog4[R_APP_S],"&lt;&gt;UR",T_DocLog4[Status_Approval],4)</f>
        <v>0</v>
      </c>
      <c r="O27" s="274">
        <f>COUNTIFS(T_DocLog4[R_TYPE],$A27,T_DocLog4[R_DOC_S],"---",T_DocLog4[R_APP_S],"&lt;&gt;---",T_DocLog4[R_APP_S],"UR")</f>
        <v>0</v>
      </c>
      <c r="P27" s="283"/>
      <c r="Q27" s="276">
        <f>COUNTIFS(T_DocLog4[R_TYPE],$A27,T_DocLog4[R_DOC_S],"---",T_DocLog4[R_APP_S],"&lt;&gt;UR",T_DocLog4[Status_Approval],3)</f>
        <v>0</v>
      </c>
      <c r="R27" s="277">
        <f>COUNTIFS(T_DocLog4[R_TYPE],$A27,T_DocLog4[R_DOC_S],"---",T_DocLog4[R_APP_S],"&lt;&gt;UR",T_DocLog4[Status_Approval],"Cancelled")</f>
        <v>0</v>
      </c>
      <c r="S27" s="278">
        <f t="shared" si="1"/>
        <v>0</v>
      </c>
      <c r="T27" s="284"/>
    </row>
    <row r="28" spans="1:20" s="43" customFormat="1" ht="32.25" customHeight="1" thickBot="1" x14ac:dyDescent="0.4">
      <c r="C28" s="438" t="s">
        <v>415</v>
      </c>
      <c r="D28" s="439"/>
      <c r="E28" s="257"/>
      <c r="F28" s="258"/>
      <c r="G28" s="259">
        <f>COUNTIFS(T_DocLog4[[#Headers],[R_TYPE]],$A28,T_DocLog4[[#Headers],[R_DOC_S]],"---")</f>
        <v>0</v>
      </c>
      <c r="H28" s="259">
        <f>COUNTIFS(T_DocLog4[R_TYPE],$A28,T_DocLog4[R_DOC_S],"---",T_DocLog4[R_APP_S],"&lt;&gt;---")</f>
        <v>0</v>
      </c>
      <c r="I28" s="260" t="str">
        <f t="shared" ref="I28" si="25">IF(G28=0,"",IF(H28="","",H28/G28))</f>
        <v/>
      </c>
      <c r="J28" s="282"/>
      <c r="K28" s="271">
        <f>COUNTIFS(T_DocLog4[R_TYPE],$A28,T_DocLog4[R_DOC_S],"---",T_DocLog4[R_APP_S],"&lt;&gt;UR",T_DocLog4[Status_Approval],1)</f>
        <v>0</v>
      </c>
      <c r="L28" s="272">
        <f>COUNTIFS(T_DocLog4[R_TYPE],$A28,T_DocLog4[R_DOC_S],"---",T_DocLog4[R_APP_S],"&lt;&gt;UR",T_DocLog4[Status_Approval],2)</f>
        <v>0</v>
      </c>
      <c r="M28" s="272">
        <f>COUNTIFS(T_DocLog4[R_TYPE],$A28,T_DocLog4[R_DOC_S],"---",T_DocLog4[R_APP_S],"&lt;&gt;UR",T_DocLog4[Status_Approval],5)</f>
        <v>0</v>
      </c>
      <c r="N28" s="389">
        <f>COUNTIFS(T_DocLog4[R_TYPE],$A28,T_DocLog4[R_DOC_S],"---",T_DocLog4[R_APP_S],"&lt;&gt;UR",T_DocLog4[Status_Approval],4)</f>
        <v>0</v>
      </c>
      <c r="O28" s="274">
        <f>COUNTIFS(T_DocLog4[R_TYPE],$A28,T_DocLog4[R_DOC_S],"---",T_DocLog4[R_APP_S],"&lt;&gt;---",T_DocLog4[R_APP_S],"UR")</f>
        <v>0</v>
      </c>
      <c r="P28" s="283"/>
      <c r="Q28" s="276">
        <f>COUNTIFS(T_DocLog4[R_TYPE],$A28,T_DocLog4[R_DOC_S],"---",T_DocLog4[R_APP_S],"&lt;&gt;UR",T_DocLog4[Status_Approval],3)</f>
        <v>0</v>
      </c>
      <c r="R28" s="277">
        <f>COUNTIFS(T_DocLog4[R_TYPE],$A28,T_DocLog4[R_DOC_S],"---",T_DocLog4[R_APP_S],"&lt;&gt;UR",T_DocLog4[Status_Approval],"Cancelled")</f>
        <v>0</v>
      </c>
      <c r="S28" s="278">
        <f t="shared" si="1"/>
        <v>0</v>
      </c>
      <c r="T28" s="284"/>
    </row>
    <row r="29" spans="1:20" s="43" customFormat="1" ht="29.25" customHeight="1" thickBot="1" x14ac:dyDescent="0.4">
      <c r="C29" s="442"/>
      <c r="D29" s="443"/>
      <c r="E29" s="257"/>
      <c r="F29" s="258"/>
      <c r="G29" s="259">
        <f>COUNTIFS(T_DocLog4[[#Headers],[R_TYPE]],$A29,T_DocLog4[[#Headers],[R_DOC_S]],"---")</f>
        <v>0</v>
      </c>
      <c r="H29" s="259">
        <f>COUNTIFS(T_DocLog4[R_TYPE],$A29,T_DocLog4[R_DOC_S],"---",T_DocLog4[R_APP_S],"&lt;&gt;---")</f>
        <v>0</v>
      </c>
      <c r="I29" s="260" t="str">
        <f t="shared" ref="I29" si="26">IF(G29=0,"",IF(H29="","",H29/G29))</f>
        <v/>
      </c>
      <c r="J29" s="282"/>
      <c r="K29" s="271">
        <f>COUNTIFS(T_DocLog4[R_TYPE],$A29,T_DocLog4[R_DOC_S],"---",T_DocLog4[R_APP_S],"&lt;&gt;UR",T_DocLog4[Status_Approval],1)</f>
        <v>0</v>
      </c>
      <c r="L29" s="272">
        <f>COUNTIFS(T_DocLog4[R_TYPE],$A29,T_DocLog4[R_DOC_S],"---",T_DocLog4[R_APP_S],"&lt;&gt;UR",T_DocLog4[Status_Approval],2)</f>
        <v>0</v>
      </c>
      <c r="M29" s="272">
        <f>COUNTIFS(T_DocLog4[R_TYPE],$A29,T_DocLog4[R_DOC_S],"---",T_DocLog4[R_APP_S],"&lt;&gt;UR",T_DocLog4[Status_Approval],5)</f>
        <v>0</v>
      </c>
      <c r="N29" s="389">
        <f>COUNTIFS(T_DocLog4[R_TYPE],$A29,T_DocLog4[R_DOC_S],"---",T_DocLog4[R_APP_S],"&lt;&gt;UR",T_DocLog4[Status_Approval],4)</f>
        <v>0</v>
      </c>
      <c r="O29" s="274">
        <f>COUNTIFS(T_DocLog4[R_TYPE],$A29,T_DocLog4[R_DOC_S],"---",T_DocLog4[R_APP_S],"&lt;&gt;---",T_DocLog4[R_APP_S],"UR")</f>
        <v>0</v>
      </c>
      <c r="P29" s="283"/>
      <c r="Q29" s="276">
        <f>COUNTIFS(T_DocLog4[R_TYPE],$A29,T_DocLog4[R_DOC_S],"---",T_DocLog4[R_APP_S],"&lt;&gt;UR",T_DocLog4[Status_Approval],3)</f>
        <v>0</v>
      </c>
      <c r="R29" s="277">
        <f>COUNTIFS(T_DocLog4[R_TYPE],$A29,T_DocLog4[R_DOC_S],"---",T_DocLog4[R_APP_S],"&lt;&gt;UR",T_DocLog4[Status_Approval],"Cancelled")</f>
        <v>0</v>
      </c>
      <c r="S29" s="278">
        <f t="shared" si="1"/>
        <v>0</v>
      </c>
      <c r="T29" s="284"/>
    </row>
    <row r="30" spans="1:20" s="43" customFormat="1" ht="25.5" customHeight="1" thickBot="1" x14ac:dyDescent="0.4">
      <c r="C30" s="438" t="s">
        <v>99</v>
      </c>
      <c r="D30" s="439"/>
      <c r="E30" s="257"/>
      <c r="F30" s="258"/>
      <c r="G30" s="259">
        <f>COUNTIFS(T_DocLog4[[#Headers],[R_TYPE]],$A30,T_DocLog4[[#Headers],[R_DOC_S]],"---")</f>
        <v>0</v>
      </c>
      <c r="H30" s="259">
        <f>COUNTIFS(T_DocLog4[R_TYPE],$A30,T_DocLog4[R_DOC_S],"---",T_DocLog4[R_APP_S],"&lt;&gt;---")</f>
        <v>0</v>
      </c>
      <c r="I30" s="260" t="str">
        <f t="shared" si="24"/>
        <v/>
      </c>
      <c r="J30" s="285"/>
      <c r="K30" s="271">
        <f>COUNTIFS(T_DocLog4[R_TYPE],$A30,T_DocLog4[R_DOC_S],"---",T_DocLog4[R_APP_S],"&lt;&gt;UR",T_DocLog4[Status_Approval],1)</f>
        <v>0</v>
      </c>
      <c r="L30" s="272">
        <f>COUNTIFS(T_DocLog4[R_TYPE],$A30,T_DocLog4[R_DOC_S],"---",T_DocLog4[R_APP_S],"&lt;&gt;UR",T_DocLog4[Status_Approval],2)</f>
        <v>0</v>
      </c>
      <c r="M30" s="272">
        <f>COUNTIFS(T_DocLog4[R_TYPE],$A30,T_DocLog4[R_DOC_S],"---",T_DocLog4[R_APP_S],"&lt;&gt;UR",T_DocLog4[Status_Approval],5)</f>
        <v>0</v>
      </c>
      <c r="N30" s="389">
        <f>COUNTIFS(T_DocLog4[R_TYPE],$A30,T_DocLog4[R_DOC_S],"---",T_DocLog4[R_APP_S],"&lt;&gt;UR",T_DocLog4[Status_Approval],4)</f>
        <v>0</v>
      </c>
      <c r="O30" s="274">
        <f>COUNTIFS(T_DocLog4[R_TYPE],$A30,T_DocLog4[R_DOC_S],"---",T_DocLog4[R_APP_S],"&lt;&gt;---",T_DocLog4[R_APP_S],"UR")</f>
        <v>0</v>
      </c>
      <c r="P30" s="283"/>
      <c r="Q30" s="276">
        <f>COUNTIFS(T_DocLog4[R_TYPE],$A30,T_DocLog4[R_DOC_S],"---",T_DocLog4[R_APP_S],"&lt;&gt;UR",T_DocLog4[Status_Approval],3)</f>
        <v>0</v>
      </c>
      <c r="R30" s="277">
        <f>COUNTIFS(T_DocLog4[R_TYPE],$A30,T_DocLog4[R_DOC_S],"---",T_DocLog4[R_APP_S],"&lt;&gt;UR",T_DocLog4[Status_Approval],"Cancelled")</f>
        <v>0</v>
      </c>
      <c r="S30" s="278">
        <f t="shared" si="1"/>
        <v>0</v>
      </c>
      <c r="T30" s="284"/>
    </row>
    <row r="31" spans="1:20" s="43" customFormat="1" ht="25.5" customHeight="1" thickBot="1" x14ac:dyDescent="0.4">
      <c r="C31" s="440"/>
      <c r="D31" s="441"/>
      <c r="E31" s="257"/>
      <c r="F31" s="258"/>
      <c r="G31" s="259">
        <f>COUNTIFS(T_DocLog4[[#Headers],[R_TYPE]],$A31,T_DocLog4[[#Headers],[R_DOC_S]],"---")</f>
        <v>0</v>
      </c>
      <c r="H31" s="259">
        <f>COUNTIFS(T_DocLog4[R_TYPE],$A31,T_DocLog4[R_DOC_S],"---",T_DocLog4[R_APP_S],"&lt;&gt;---")</f>
        <v>0</v>
      </c>
      <c r="I31" s="260" t="str">
        <f>IF(G31=0,"",IF(H31="","",H31/G31))</f>
        <v/>
      </c>
      <c r="J31" s="285"/>
      <c r="K31" s="271">
        <f>COUNTIFS(T_DocLog4[R_TYPE],$A31,T_DocLog4[R_DOC_S],"---",T_DocLog4[R_APP_S],"&lt;&gt;UR",T_DocLog4[Status_Approval],1)</f>
        <v>0</v>
      </c>
      <c r="L31" s="272">
        <f>COUNTIFS(T_DocLog4[R_TYPE],$A31,T_DocLog4[R_DOC_S],"---",T_DocLog4[R_APP_S],"&lt;&gt;UR",T_DocLog4[Status_Approval],2)</f>
        <v>0</v>
      </c>
      <c r="M31" s="272">
        <f>COUNTIFS(T_DocLog4[R_TYPE],$A31,T_DocLog4[R_DOC_S],"---",T_DocLog4[R_APP_S],"&lt;&gt;UR",T_DocLog4[Status_Approval],5)</f>
        <v>0</v>
      </c>
      <c r="N31" s="389">
        <f>COUNTIFS(T_DocLog4[R_TYPE],$A31,T_DocLog4[R_DOC_S],"---",T_DocLog4[R_APP_S],"&lt;&gt;UR",T_DocLog4[Status_Approval],4)</f>
        <v>0</v>
      </c>
      <c r="O31" s="274">
        <f>COUNTIFS(T_DocLog4[R_TYPE],$A31,T_DocLog4[R_DOC_S],"---",T_DocLog4[R_APP_S],"&lt;&gt;---",T_DocLog4[R_APP_S],"UR")</f>
        <v>0</v>
      </c>
      <c r="P31" s="283"/>
      <c r="Q31" s="276">
        <f>COUNTIFS(T_DocLog4[R_TYPE],$A31,T_DocLog4[R_DOC_S],"---",T_DocLog4[R_APP_S],"&lt;&gt;UR",T_DocLog4[Status_Approval],3)</f>
        <v>0</v>
      </c>
      <c r="R31" s="277">
        <f>COUNTIFS(T_DocLog4[R_TYPE],$A31,T_DocLog4[R_DOC_S],"---",T_DocLog4[R_APP_S],"&lt;&gt;UR",T_DocLog4[Status_Approval],"Cancelled")</f>
        <v>0</v>
      </c>
      <c r="S31" s="278">
        <f t="shared" ref="S31" si="27">G31-H31</f>
        <v>0</v>
      </c>
      <c r="T31" s="284"/>
    </row>
    <row r="32" spans="1:20" s="43" customFormat="1" ht="25.5" customHeight="1" thickBot="1" x14ac:dyDescent="0.4">
      <c r="C32" s="440"/>
      <c r="D32" s="441"/>
      <c r="E32" s="257"/>
      <c r="F32" s="258"/>
      <c r="G32" s="259">
        <f>COUNTIFS(T_DocLog4[[#Headers],[R_TYPE]],$A32,T_DocLog4[[#Headers],[R_DOC_S]],"---")</f>
        <v>0</v>
      </c>
      <c r="H32" s="259">
        <f>COUNTIFS(T_DocLog4[R_TYPE],$A32,T_DocLog4[R_DOC_S],"---",T_DocLog4[R_APP_S],"&lt;&gt;---")</f>
        <v>0</v>
      </c>
      <c r="I32" s="260" t="str">
        <f>IF(G32=0,"",IF(H32="","",H32/G32))</f>
        <v/>
      </c>
      <c r="J32" s="282"/>
      <c r="K32" s="271">
        <f>COUNTIFS(T_DocLog4[R_TYPE],$A32,T_DocLog4[R_DOC_S],"---",T_DocLog4[R_APP_S],"&lt;&gt;UR",T_DocLog4[Status_Approval],1)</f>
        <v>0</v>
      </c>
      <c r="L32" s="272">
        <f>COUNTIFS(T_DocLog4[R_TYPE],$A32,T_DocLog4[R_DOC_S],"---",T_DocLog4[R_APP_S],"&lt;&gt;UR",T_DocLog4[Status_Approval],2)</f>
        <v>0</v>
      </c>
      <c r="M32" s="272">
        <f>COUNTIFS(T_DocLog4[R_TYPE],$A32,T_DocLog4[R_DOC_S],"---",T_DocLog4[R_APP_S],"&lt;&gt;UR",T_DocLog4[Status_Approval],5)</f>
        <v>0</v>
      </c>
      <c r="N32" s="389">
        <f>COUNTIFS(T_DocLog4[R_TYPE],$A32,T_DocLog4[R_DOC_S],"---",T_DocLog4[R_APP_S],"&lt;&gt;UR",T_DocLog4[Status_Approval],4)</f>
        <v>0</v>
      </c>
      <c r="O32" s="274">
        <f>COUNTIFS(T_DocLog4[R_TYPE],$A32,T_DocLog4[R_DOC_S],"---",T_DocLog4[R_APP_S],"&lt;&gt;---",T_DocLog4[R_APP_S],"UR")</f>
        <v>0</v>
      </c>
      <c r="P32" s="283"/>
      <c r="Q32" s="276">
        <f>COUNTIFS(T_DocLog4[R_TYPE],$A32,T_DocLog4[R_DOC_S],"---",T_DocLog4[R_APP_S],"&lt;&gt;UR",T_DocLog4[Status_Approval],3)</f>
        <v>0</v>
      </c>
      <c r="R32" s="277">
        <f>COUNTIFS(T_DocLog4[R_TYPE],$A32,T_DocLog4[R_DOC_S],"---",T_DocLog4[R_APP_S],"&lt;&gt;UR",T_DocLog4[Status_Approval],"Cancelled")</f>
        <v>0</v>
      </c>
      <c r="S32" s="278">
        <f t="shared" ref="S32" si="28">G32-H32</f>
        <v>0</v>
      </c>
      <c r="T32" s="284"/>
    </row>
    <row r="33" spans="3:20" s="43" customFormat="1" ht="25.5" customHeight="1" thickBot="1" x14ac:dyDescent="0.4">
      <c r="C33" s="440"/>
      <c r="D33" s="441"/>
      <c r="E33" s="257"/>
      <c r="F33" s="258"/>
      <c r="G33" s="259">
        <f>COUNTIFS(T_DocLog4[[#Headers],[R_TYPE]],$A33,T_DocLog4[[#Headers],[R_DOC_S]],"---")</f>
        <v>0</v>
      </c>
      <c r="H33" s="259">
        <f>COUNTIFS(T_DocLog4[R_TYPE],$A33,T_DocLog4[R_DOC_S],"---",T_DocLog4[R_APP_S],"&lt;&gt;---")</f>
        <v>0</v>
      </c>
      <c r="I33" s="260" t="str">
        <f>IF(G33=0,"",IF(H33="","",H33/G33))</f>
        <v/>
      </c>
      <c r="J33" s="282"/>
      <c r="K33" s="271">
        <f>COUNTIFS(T_DocLog4[R_TYPE],$A33,T_DocLog4[R_DOC_S],"---",T_DocLog4[R_APP_S],"&lt;&gt;UR",T_DocLog4[Status_Approval],1)</f>
        <v>0</v>
      </c>
      <c r="L33" s="272">
        <f>COUNTIFS(T_DocLog4[R_TYPE],$A33,T_DocLog4[R_DOC_S],"---",T_DocLog4[R_APP_S],"&lt;&gt;UR",T_DocLog4[Status_Approval],2)</f>
        <v>0</v>
      </c>
      <c r="M33" s="272">
        <f>COUNTIFS(T_DocLog4[R_TYPE],$A33,T_DocLog4[R_DOC_S],"---",T_DocLog4[R_APP_S],"&lt;&gt;UR",T_DocLog4[Status_Approval],5)</f>
        <v>0</v>
      </c>
      <c r="N33" s="273">
        <f>COUNTIFS(T_DocLog4[R_TYPE],$A33,T_DocLog4[R_DOC_S],"---",T_DocLog4[R_APP_S],"&lt;&gt;UR",T_DocLog4[Status_Approval],4)</f>
        <v>0</v>
      </c>
      <c r="O33" s="274">
        <f>COUNTIFS(T_DocLog4[R_TYPE],$A33,T_DocLog4[R_DOC_S],"---",T_DocLog4[R_APP_S],"&lt;&gt;---",T_DocLog4[R_APP_S],"UR")</f>
        <v>0</v>
      </c>
      <c r="P33" s="283"/>
      <c r="Q33" s="276">
        <f>COUNTIFS(T_DocLog4[R_TYPE],$A33,T_DocLog4[R_DOC_S],"---",T_DocLog4[R_APP_S],"&lt;&gt;UR",T_DocLog4[Status_Approval],3)</f>
        <v>0</v>
      </c>
      <c r="R33" s="277">
        <f>COUNTIFS(T_DocLog4[R_TYPE],$A33,T_DocLog4[R_DOC_S],"---",T_DocLog4[R_APP_S],"&lt;&gt;UR",T_DocLog4[Status_Approval],"Cancelled")</f>
        <v>0</v>
      </c>
      <c r="S33" s="278">
        <f t="shared" ref="S33:S34" si="29">G33-H33</f>
        <v>0</v>
      </c>
      <c r="T33" s="284"/>
    </row>
    <row r="34" spans="3:20" s="43" customFormat="1" ht="25.5" customHeight="1" thickBot="1" x14ac:dyDescent="0.4">
      <c r="C34" s="442"/>
      <c r="D34" s="443"/>
      <c r="E34" s="257"/>
      <c r="F34" s="258"/>
      <c r="G34" s="259">
        <f>COUNTIFS(T_DocLog4[[#Headers],[R_TYPE]],$A34,T_DocLog4[[#Headers],[R_DOC_S]],"---")</f>
        <v>0</v>
      </c>
      <c r="H34" s="259">
        <f>COUNTIFS(T_DocLog4[R_TYPE],$A34,T_DocLog4[R_DOC_S],"---",T_DocLog4[R_APP_S],"&lt;&gt;---")</f>
        <v>0</v>
      </c>
      <c r="I34" s="260" t="str">
        <f>IF(G34=0,"",IF(H34="","",H34/G34))</f>
        <v/>
      </c>
      <c r="J34" s="286"/>
      <c r="K34" s="271">
        <f>COUNTIFS(T_DocLog4[R_TYPE],$A34,T_DocLog4[R_DOC_S],"---",T_DocLog4[R_APP_S],"&lt;&gt;UR",T_DocLog4[Status_Approval],1)</f>
        <v>0</v>
      </c>
      <c r="L34" s="272">
        <f>COUNTIFS(T_DocLog4[R_TYPE],$A34,T_DocLog4[R_DOC_S],"---",T_DocLog4[R_APP_S],"&lt;&gt;UR",T_DocLog4[Status_Approval],2)</f>
        <v>0</v>
      </c>
      <c r="M34" s="272">
        <f>COUNTIFS(T_DocLog4[R_TYPE],$A34,T_DocLog4[R_DOC_S],"---",T_DocLog4[R_APP_S],"&lt;&gt;UR",T_DocLog4[Status_Approval],5)</f>
        <v>0</v>
      </c>
      <c r="N34" s="273">
        <f>COUNTIFS(T_DocLog4[R_TYPE],$A34,T_DocLog4[R_DOC_S],"---",T_DocLog4[R_APP_S],"&lt;&gt;UR",T_DocLog4[Status_Approval],4)</f>
        <v>0</v>
      </c>
      <c r="O34" s="274">
        <f>COUNTIFS(T_DocLog4[R_TYPE],$A34,T_DocLog4[R_DOC_S],"---",T_DocLog4[R_APP_S],"&lt;&gt;---",T_DocLog4[R_APP_S],"UR")</f>
        <v>0</v>
      </c>
      <c r="P34" s="283"/>
      <c r="Q34" s="276">
        <f>COUNTIFS(T_DocLog4[R_TYPE],$A34,T_DocLog4[R_DOC_S],"---",T_DocLog4[R_APP_S],"&lt;&gt;UR",T_DocLog4[Status_Approval],3)</f>
        <v>0</v>
      </c>
      <c r="R34" s="277">
        <f>COUNTIFS(T_DocLog4[R_TYPE],$A34,T_DocLog4[R_DOC_S],"---",T_DocLog4[R_APP_S],"&lt;&gt;UR",T_DocLog4[Status_Approval],"Cancelled")</f>
        <v>0</v>
      </c>
      <c r="S34" s="278">
        <f t="shared" si="29"/>
        <v>0</v>
      </c>
      <c r="T34" s="284"/>
    </row>
    <row r="35" spans="3:20" s="43" customFormat="1" ht="36" customHeight="1" thickBot="1" x14ac:dyDescent="0.4">
      <c r="C35" s="435" t="s">
        <v>135</v>
      </c>
      <c r="D35" s="436"/>
      <c r="E35" s="287"/>
      <c r="F35" s="279"/>
      <c r="G35" s="259">
        <f>COUNTIFS(T_DocLog4[[#Headers],[R_TYPE]],$A35,T_DocLog4[[#Headers],[R_DOC_S]],"---")</f>
        <v>0</v>
      </c>
      <c r="H35" s="259">
        <f>COUNTIFS('CURRENT STATUS'!C18,$A35,'CURRENT STATUS'!D18,"---",'CURRENT STATUS'!E18,"&lt;&gt;---")</f>
        <v>0</v>
      </c>
      <c r="I35" s="288" t="str">
        <f t="shared" ref="I35" si="30">IF(G35=0,"",IF(H35="","",H35/G35))</f>
        <v/>
      </c>
      <c r="J35" s="289"/>
      <c r="K35" s="290">
        <f>COUNTIFS(T_DocLog4[R_TYPE],$A35,T_DocLog4[R_DOC_S],"---",T_DocLog4[R_APP_S],"&lt;&gt;UR",T_DocLog4[Status_Approval],1)</f>
        <v>0</v>
      </c>
      <c r="L35" s="291">
        <f>COUNTIFS(T_DocLog4[R_TYPE],$A35,T_DocLog4[R_DOC_S],"---",T_DocLog4[R_APP_S],"&lt;&gt;UR",T_DocLog4[Status_Approval],2)</f>
        <v>0</v>
      </c>
      <c r="M35" s="291">
        <f>COUNTIFS(T_DocLog4[R_TYPE],$A35,T_DocLog4[R_DOC_S],"---",T_DocLog4[R_APP_S],"&lt;&gt;UR",T_DocLog4[Status_Approval],5)</f>
        <v>0</v>
      </c>
      <c r="N35" s="292">
        <f>COUNTIFS(T_DocLog4[R_TYPE],$A35,T_DocLog4[R_DOC_S],"---",T_DocLog4[R_APP_S],"&lt;&gt;UR",T_DocLog4[Status_Approval],4)</f>
        <v>0</v>
      </c>
      <c r="O35" s="293">
        <f>COUNTIFS(T_DocLog4[R_TYPE],$A35,T_DocLog4[R_DOC_S],"---",T_DocLog4[R_APP_S],"&lt;&gt;---",T_DocLog4[R_APP_S],"UR")</f>
        <v>0</v>
      </c>
      <c r="P35" s="294"/>
      <c r="Q35" s="295">
        <f>COUNTIFS(T_DocLog4[R_TYPE],$A35,T_DocLog4[R_DOC_S],"---",T_DocLog4[R_APP_S],"&lt;&gt;UR",T_DocLog4[Status_Approval],3)</f>
        <v>0</v>
      </c>
      <c r="R35" s="296">
        <f>COUNTIFS(T_DocLog4[R_TYPE],$A35,T_DocLog4[R_DOC_S],"---",T_DocLog4[R_APP_S],"&lt;&gt;UR",T_DocLog4[Status_Approval],"Cancelled")</f>
        <v>0</v>
      </c>
      <c r="S35" s="297">
        <f t="shared" si="1"/>
        <v>0</v>
      </c>
      <c r="T35" s="284"/>
    </row>
    <row r="36" spans="3:20" ht="32.25" customHeight="1" thickBot="1" x14ac:dyDescent="0.45">
      <c r="C36" s="299"/>
      <c r="D36" s="298"/>
      <c r="E36" s="300"/>
      <c r="F36" s="298"/>
      <c r="G36" s="301"/>
      <c r="H36" s="302"/>
      <c r="I36" s="301"/>
      <c r="J36" s="303"/>
      <c r="K36" s="304">
        <f>COUNTIFS(T_DocLog4[R_TYPE],$A36,T_DocLog4[R_DOC_S],"---",T_DocLog4[R_APP_S],"&lt;&gt;UR",T_DocLog4[Status_Approval],1)</f>
        <v>0</v>
      </c>
      <c r="L36" s="305">
        <f>COUNTIFS(T_DocLog4[R_TYPE],$A36,T_DocLog4[R_DOC_S],"---",T_DocLog4[R_APP_S],"&lt;&gt;UR",T_DocLog4[Status_Approval],2)</f>
        <v>0</v>
      </c>
      <c r="M36" s="305">
        <f>COUNTIFS(T_DocLog4[R_TYPE],$A36,T_DocLog4[R_DOC_S],"---",T_DocLog4[R_APP_S],"&lt;&gt;UR",T_DocLog4[Status_Approval],5)</f>
        <v>0</v>
      </c>
      <c r="N36" s="306">
        <f>COUNTIFS(T_DocLog4[R_TYPE],$A36,T_DocLog4[R_DOC_S],"---",T_DocLog4[R_APP_S],"&lt;&gt;UR",T_DocLog4[Status_Approval],4)</f>
        <v>0</v>
      </c>
      <c r="O36" s="307">
        <f>COUNTIFS(T_DocLog4[R_TYPE],$A36,T_DocLog4[R_DOC_S],"---",T_DocLog4[R_APP_S],"&lt;&gt;---",T_DocLog4[R_APP_S],"UR")</f>
        <v>0</v>
      </c>
      <c r="P36" s="308"/>
      <c r="Q36" s="309">
        <f>COUNTIFS(T_DocLog4[R_TYPE],$A36,T_DocLog4[R_DOC_S],"---",T_DocLog4[R_APP_S],"&lt;&gt;UR",T_DocLog4[Status_Approval],3)</f>
        <v>0</v>
      </c>
      <c r="R36" s="310">
        <f>COUNTIFS(T_DocLog4[R_TYPE],$A36,T_DocLog4[R_DOC_S],"---",T_DocLog4[R_APP_S],"&lt;&gt;UR",T_DocLog4[Status_Approval],"Cancelled")</f>
        <v>0</v>
      </c>
      <c r="S36" s="311">
        <f>(S3/G3)</f>
        <v>0.48091603053435117</v>
      </c>
      <c r="T36" s="312"/>
    </row>
  </sheetData>
  <mergeCells count="6">
    <mergeCell ref="C35:D35"/>
    <mergeCell ref="H2:I2"/>
    <mergeCell ref="C4:D24"/>
    <mergeCell ref="C25:D27"/>
    <mergeCell ref="C28:D29"/>
    <mergeCell ref="C30:D34"/>
  </mergeCells>
  <phoneticPr fontId="17" type="noConversion"/>
  <conditionalFormatting sqref="I3:I35">
    <cfRule type="cellIs" dxfId="8" priority="5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45D2-5A18-4665-87A1-2BFF15E737E2}">
  <sheetPr>
    <tabColor rgb="FFFFC000"/>
  </sheetPr>
  <dimension ref="C1:V140"/>
  <sheetViews>
    <sheetView showGridLines="0" zoomScaleNormal="100" zoomScaleSheetLayoutView="100" workbookViewId="0">
      <pane xSplit="9" ySplit="9" topLeftCell="J105" activePane="bottomRight" state="frozen"/>
      <selection activeCell="B1" sqref="B1"/>
      <selection pane="topRight" activeCell="J1" sqref="J1"/>
      <selection pane="bottomLeft" activeCell="B10" sqref="B10"/>
      <selection pane="bottomRight" activeCell="J143" sqref="J143"/>
    </sheetView>
  </sheetViews>
  <sheetFormatPr defaultColWidth="9.140625" defaultRowHeight="11.25" x14ac:dyDescent="0.25"/>
  <cols>
    <col min="1" max="1" width="2.5703125" style="1" customWidth="1"/>
    <col min="2" max="2" width="1.85546875" style="1" customWidth="1"/>
    <col min="3" max="3" width="16.5703125" style="1" hidden="1" customWidth="1"/>
    <col min="4" max="4" width="10.42578125" style="1" hidden="1" customWidth="1"/>
    <col min="5" max="5" width="9.5703125" style="1" hidden="1" customWidth="1"/>
    <col min="6" max="6" width="15.85546875" style="2" customWidth="1"/>
    <col min="7" max="7" width="16.5703125" style="2" customWidth="1"/>
    <col min="8" max="8" width="16.140625" style="2" customWidth="1"/>
    <col min="9" max="9" width="26.5703125" style="1" customWidth="1"/>
    <col min="10" max="10" width="97.5703125" style="3" bestFit="1" customWidth="1"/>
    <col min="11" max="11" width="23.28515625" style="3" hidden="1" customWidth="1"/>
    <col min="12" max="12" width="26.7109375" style="1" customWidth="1"/>
    <col min="13" max="13" width="9.85546875" style="2" customWidth="1"/>
    <col min="14" max="14" width="12" style="1" customWidth="1"/>
    <col min="15" max="15" width="25.28515625" style="1" customWidth="1"/>
    <col min="16" max="16" width="24.7109375" style="1" customWidth="1"/>
    <col min="17" max="17" width="11.28515625" style="1" customWidth="1"/>
    <col min="18" max="18" width="13" style="1" customWidth="1"/>
    <col min="19" max="19" width="13.7109375" style="1" customWidth="1"/>
    <col min="20" max="20" width="10.7109375" style="1" customWidth="1"/>
    <col min="21" max="21" width="9.140625" style="1"/>
    <col min="22" max="22" width="0" style="1" hidden="1" customWidth="1"/>
    <col min="23" max="16384" width="9.140625" style="1"/>
  </cols>
  <sheetData>
    <row r="1" spans="3:22" s="35" customFormat="1" ht="12" thickBot="1" x14ac:dyDescent="0.3">
      <c r="F1" s="35">
        <v>4</v>
      </c>
      <c r="G1" s="36">
        <v>9</v>
      </c>
      <c r="H1" s="36"/>
      <c r="I1" s="35">
        <v>10</v>
      </c>
      <c r="J1" s="35">
        <v>11</v>
      </c>
      <c r="L1" s="35">
        <v>15</v>
      </c>
      <c r="M1" s="35">
        <v>16</v>
      </c>
      <c r="N1" s="35">
        <v>17</v>
      </c>
      <c r="O1" s="35">
        <v>18</v>
      </c>
      <c r="P1" s="35">
        <v>19</v>
      </c>
      <c r="Q1" s="35">
        <v>20</v>
      </c>
      <c r="R1" s="35">
        <v>21</v>
      </c>
      <c r="S1" s="35">
        <v>22</v>
      </c>
      <c r="T1" s="35">
        <v>23</v>
      </c>
    </row>
    <row r="2" spans="3:22" ht="16.5" thickTop="1" x14ac:dyDescent="0.25">
      <c r="F2" s="84" t="s">
        <v>53</v>
      </c>
      <c r="G2" s="84" t="s">
        <v>454</v>
      </c>
      <c r="H2" s="85"/>
      <c r="I2" s="85"/>
      <c r="J2" s="86"/>
      <c r="K2" s="326"/>
      <c r="L2" s="208" t="s">
        <v>446</v>
      </c>
      <c r="R2" s="4"/>
    </row>
    <row r="3" spans="3:22" ht="12" customHeight="1" x14ac:dyDescent="0.25">
      <c r="C3" s="1" t="s">
        <v>90</v>
      </c>
      <c r="D3" s="11">
        <f ca="1">TODAY()</f>
        <v>45881</v>
      </c>
      <c r="F3" s="83" t="s">
        <v>54</v>
      </c>
      <c r="G3" s="83"/>
      <c r="H3" s="87" t="s">
        <v>413</v>
      </c>
      <c r="I3" s="87"/>
      <c r="J3" s="83" t="s">
        <v>398</v>
      </c>
      <c r="K3" s="83"/>
      <c r="L3" s="208">
        <f>COUNTIF(T_DocLog4[R_DOC_S],"---")</f>
        <v>131</v>
      </c>
    </row>
    <row r="4" spans="3:22" ht="12.75" customHeight="1" thickBot="1" x14ac:dyDescent="0.3">
      <c r="F4" s="83" t="s">
        <v>443</v>
      </c>
      <c r="G4" s="88" t="s">
        <v>55</v>
      </c>
      <c r="H4" s="87" t="s">
        <v>397</v>
      </c>
      <c r="I4" s="87"/>
      <c r="J4" s="83" t="s">
        <v>455</v>
      </c>
      <c r="K4" s="83"/>
    </row>
    <row r="5" spans="3:22" ht="13.5" customHeight="1" thickTop="1" thickBot="1" x14ac:dyDescent="0.3">
      <c r="D5" s="106"/>
      <c r="F5" s="89"/>
      <c r="G5" s="90"/>
      <c r="H5" s="90"/>
      <c r="I5" s="91"/>
      <c r="J5" s="92"/>
      <c r="L5" s="182" t="s">
        <v>58</v>
      </c>
      <c r="M5" s="183"/>
      <c r="N5" s="184">
        <f ca="1">TODAY()</f>
        <v>45881</v>
      </c>
      <c r="O5" s="184"/>
      <c r="P5" s="185"/>
      <c r="Q5" s="185"/>
      <c r="R5" s="185"/>
      <c r="S5" s="185"/>
      <c r="T5" s="185"/>
    </row>
    <row r="6" spans="3:22" ht="21" customHeight="1" thickTop="1" thickBot="1" x14ac:dyDescent="0.3">
      <c r="D6" s="104"/>
      <c r="F6" s="81"/>
      <c r="G6" s="5"/>
      <c r="H6" s="5"/>
      <c r="I6" s="82"/>
      <c r="J6" s="6"/>
      <c r="K6" s="6"/>
      <c r="L6" s="444" t="s">
        <v>57</v>
      </c>
      <c r="M6" s="445"/>
      <c r="N6" s="445"/>
      <c r="O6" s="445"/>
      <c r="P6" s="445"/>
      <c r="Q6" s="445"/>
      <c r="R6" s="445"/>
      <c r="S6" s="445"/>
      <c r="T6" s="446"/>
    </row>
    <row r="7" spans="3:22" s="7" customFormat="1" ht="15" customHeight="1" thickTop="1" x14ac:dyDescent="0.2">
      <c r="D7" s="105"/>
      <c r="F7" s="212"/>
      <c r="G7" s="107" t="s">
        <v>4</v>
      </c>
      <c r="H7" s="107" t="s">
        <v>418</v>
      </c>
      <c r="I7" s="108"/>
      <c r="J7" s="109" t="s">
        <v>4</v>
      </c>
      <c r="K7" s="327"/>
      <c r="L7" s="177" t="s">
        <v>399</v>
      </c>
      <c r="M7" s="111" t="s">
        <v>61</v>
      </c>
      <c r="N7" s="112" t="s">
        <v>403</v>
      </c>
      <c r="O7" s="447" t="s">
        <v>400</v>
      </c>
      <c r="P7" s="448"/>
      <c r="Q7" s="449"/>
      <c r="R7" s="112" t="s">
        <v>9</v>
      </c>
      <c r="S7" s="113" t="s">
        <v>11</v>
      </c>
      <c r="T7" s="180" t="s">
        <v>83</v>
      </c>
    </row>
    <row r="8" spans="3:22" s="2" customFormat="1" x14ac:dyDescent="0.25">
      <c r="F8" s="213" t="s">
        <v>6</v>
      </c>
      <c r="G8" s="123" t="s">
        <v>5</v>
      </c>
      <c r="H8" s="123" t="s">
        <v>5</v>
      </c>
      <c r="I8" s="123" t="s">
        <v>138</v>
      </c>
      <c r="J8" s="109" t="s">
        <v>63</v>
      </c>
      <c r="K8" s="327"/>
      <c r="L8" s="178" t="s">
        <v>68</v>
      </c>
      <c r="M8" s="124" t="s">
        <v>56</v>
      </c>
      <c r="N8" s="125" t="s">
        <v>7</v>
      </c>
      <c r="O8" s="125" t="s">
        <v>69</v>
      </c>
      <c r="P8" s="125" t="s">
        <v>70</v>
      </c>
      <c r="Q8" s="125" t="s">
        <v>7</v>
      </c>
      <c r="R8" s="125" t="s">
        <v>10</v>
      </c>
      <c r="S8" s="126" t="s">
        <v>12</v>
      </c>
      <c r="T8" s="181" t="s">
        <v>12</v>
      </c>
    </row>
    <row r="9" spans="3:22" s="2" customFormat="1" x14ac:dyDescent="0.25">
      <c r="C9" s="134" t="s">
        <v>87</v>
      </c>
      <c r="D9" s="134" t="s">
        <v>88</v>
      </c>
      <c r="E9" s="219" t="s">
        <v>89</v>
      </c>
      <c r="F9" s="214" t="s">
        <v>3</v>
      </c>
      <c r="G9" s="135" t="s">
        <v>14</v>
      </c>
      <c r="H9" s="135" t="s">
        <v>416</v>
      </c>
      <c r="I9" s="135" t="s">
        <v>133</v>
      </c>
      <c r="J9" s="136" t="s">
        <v>134</v>
      </c>
      <c r="K9" s="328" t="s">
        <v>401</v>
      </c>
      <c r="L9" s="188" t="s">
        <v>59</v>
      </c>
      <c r="M9" s="189" t="s">
        <v>62</v>
      </c>
      <c r="N9" s="189" t="s">
        <v>425</v>
      </c>
      <c r="O9" s="189" t="s">
        <v>426</v>
      </c>
      <c r="P9" s="189" t="s">
        <v>71</v>
      </c>
      <c r="Q9" s="189" t="s">
        <v>427</v>
      </c>
      <c r="R9" s="189" t="s">
        <v>428</v>
      </c>
      <c r="S9" s="189" t="s">
        <v>60</v>
      </c>
      <c r="T9" s="190" t="s">
        <v>82</v>
      </c>
      <c r="V9" s="2" t="s">
        <v>669</v>
      </c>
    </row>
    <row r="10" spans="3:22" ht="22.5" x14ac:dyDescent="0.25">
      <c r="C10" s="137" t="str">
        <f>T_DocLog4[[#This Row],[DOCTYPE]]</f>
        <v>PQ</v>
      </c>
      <c r="D10" s="137" t="str">
        <f>T_DocLog[[#This Row],[R_DOC_S]]</f>
        <v>---</v>
      </c>
      <c r="E10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10" s="215" t="str">
        <f>T_DocLog[[#This Row],[SPEC_DESC]]</f>
        <v>Special System</v>
      </c>
      <c r="G10" s="137" t="str">
        <f>T_DocLog[[#This Row],[DOCTYPE]]</f>
        <v>PQ</v>
      </c>
      <c r="H10" s="137" t="str">
        <f>T_DocLog[[#This Row],[Column2]]</f>
        <v>Project Submittal</v>
      </c>
      <c r="I10" s="138" t="str">
        <f>T_DocLog[[#This Row],[DISC]]</f>
        <v>MTC-23A25-Y000-SD-PQ-00003</v>
      </c>
      <c r="J10" s="139" t="str">
        <f>T_DocLog[[#This Row],[DNAME]]</f>
        <v>PQ Approval for Subcontractor - ICT System, Security System, Distribution Antenna System/TETRA/MSI System Works - M/s Atlas Security Company LLC.</v>
      </c>
      <c r="K10" s="329"/>
      <c r="L10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PQ-23A25-Y000-0003-02</v>
      </c>
      <c r="M10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2</v>
      </c>
      <c r="N10" s="313">
        <f>IF(SUM(T_DocLog[[#This Row],[STD0]],T_DocLog[[#This Row],[STD1]],T_DocLog[[#This Row],[STD2]],T_DocLog[[#This Row],[STD3]],T_DocLog[[#This Row],[STD4]],T_DocLog[[#This Row],[STD5]])&gt;0,MAX('CURRENT STATUS'!V17,T_DocLog[[#This Row],[STD0]],T_DocLog[[#This Row],[STD1]],T_DocLog[[#This Row],[STD2]],T_DocLog[[#This Row],[STD3]],T_DocLog[[#This Row],[STD4]],T_DocLog[[#This Row],[STD5]]),"---")</f>
        <v>45721</v>
      </c>
      <c r="O10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PQ-23A25-Y000-0003-02</v>
      </c>
      <c r="P10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PQ-23A25-Y000-0003-02</v>
      </c>
      <c r="Q10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45733</v>
      </c>
      <c r="R10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10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12</v>
      </c>
      <c r="T10" s="140">
        <f ca="1">IF(T_DocLog4[[#This Row],[REV_C]]&lt;&gt;"",IF(MIN(T_DocLog4[[#This Row],[Reply_Date]],TODAY())-T_DocLog4[[#This Row],[Sub_Date]]-V10&gt;0,MIN(T_DocLog4[[#This Row],[Reply_Date]],TODAY())-T_DocLog4[[#This Row],[Sub_Date]]-V10,"---"),"")</f>
        <v>5</v>
      </c>
      <c r="V10" s="1">
        <f>IF(T_DocLog4[[#This Row],[REV_C]]&lt;&gt;"",IF(T_DocLog4[[#This Row],[REV_C]]=0,21,IF(T_DocLog4[[#This Row],[REV_C]]=1,14,7)),"")</f>
        <v>7</v>
      </c>
    </row>
    <row r="11" spans="3:22" ht="11.25" customHeight="1" x14ac:dyDescent="0.25">
      <c r="C11" s="137" t="str">
        <f>T_DocLog4[[#This Row],[DOCTYPE]]</f>
        <v>HSE Plan</v>
      </c>
      <c r="D11" s="137" t="str">
        <f>T_DocLog[[#This Row],[R_DOC_S]]</f>
        <v>---</v>
      </c>
      <c r="E11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1" s="215" t="str">
        <f>T_DocLog[[#This Row],[SPEC_DESC]]</f>
        <v>General</v>
      </c>
      <c r="G11" s="137" t="str">
        <f>T_DocLog[[#This Row],[DOCTYPE]]</f>
        <v>HSE Plan</v>
      </c>
      <c r="H11" s="137" t="str">
        <f>T_DocLog[[#This Row],[Column2]]</f>
        <v>Project Submittal</v>
      </c>
      <c r="I11" s="138" t="str">
        <f>T_DocLog[[#This Row],[DISC]]</f>
        <v>MTC-23A35-ATLASLLC-PL-HP-0001</v>
      </c>
      <c r="J11" s="139" t="str">
        <f>T_DocLog[[#This Row],[DNAME]]</f>
        <v>Health, Safety and Environment (HSE) Plan</v>
      </c>
      <c r="K11" s="329"/>
      <c r="L11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DS-23A25-G000-0002-00</v>
      </c>
      <c r="M11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1" s="313">
        <f>IF(SUM(T_DocLog[[#This Row],[STD0]],T_DocLog[[#This Row],[STD1]],T_DocLog[[#This Row],[STD2]],T_DocLog[[#This Row],[STD3]],T_DocLog[[#This Row],[STD4]],T_DocLog[[#This Row],[STD5]])&gt;0,MAX('CURRENT STATUS'!V18,T_DocLog[[#This Row],[STD0]],T_DocLog[[#This Row],[STD1]],T_DocLog[[#This Row],[STD2]],T_DocLog[[#This Row],[STD3]],T_DocLog[[#This Row],[STD4]],T_DocLog[[#This Row],[STD5]]),"---")</f>
        <v>45715</v>
      </c>
      <c r="O11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1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1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1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1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166</v>
      </c>
      <c r="T11" s="140">
        <f ca="1">IF(T_DocLog4[[#This Row],[REV_C]]&lt;&gt;"",IF(MIN(T_DocLog4[[#This Row],[Reply_Date]],TODAY())-T_DocLog4[[#This Row],[Sub_Date]]-V11&gt;0,MIN(T_DocLog4[[#This Row],[Reply_Date]],TODAY())-T_DocLog4[[#This Row],[Sub_Date]]-V11,"---"),"")</f>
        <v>145</v>
      </c>
      <c r="V11" s="1">
        <f>IF(T_DocLog4[[#This Row],[REV_C]]&lt;&gt;"",IF(T_DocLog4[[#This Row],[REV_C]]=0,21,IF(T_DocLog4[[#This Row],[REV_C]]=1,14,7)),"")</f>
        <v>21</v>
      </c>
    </row>
    <row r="12" spans="3:22" ht="11.25" customHeight="1" x14ac:dyDescent="0.25">
      <c r="C12" s="137" t="str">
        <f>T_DocLog4[[#This Row],[DOCTYPE]]</f>
        <v>PQMP</v>
      </c>
      <c r="D12" s="137" t="str">
        <f>T_DocLog[[#This Row],[R_DOC_S]]</f>
        <v>---</v>
      </c>
      <c r="E12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2" s="215" t="str">
        <f>T_DocLog[[#This Row],[SPEC_DESC]]</f>
        <v>General</v>
      </c>
      <c r="G12" s="137" t="str">
        <f>T_DocLog[[#This Row],[DOCTYPE]]</f>
        <v>PQMP</v>
      </c>
      <c r="H12" s="137" t="str">
        <f>T_DocLog[[#This Row],[Column2]]</f>
        <v>Project Submittal</v>
      </c>
      <c r="I12" s="138" t="str">
        <f>T_DocLog[[#This Row],[DISC]]</f>
        <v>MTC-23A35-ATLASLLC-PL-QP-0001</v>
      </c>
      <c r="J12" s="139" t="str">
        <f>T_DocLog[[#This Row],[DNAME]]</f>
        <v>Project Quality Management Plan</v>
      </c>
      <c r="K12" s="329"/>
      <c r="L12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DS-23A25-G000-0001-00</v>
      </c>
      <c r="M12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2" s="313">
        <f>IF(SUM(T_DocLog[[#This Row],[STD0]],T_DocLog[[#This Row],[STD1]],T_DocLog[[#This Row],[STD2]],T_DocLog[[#This Row],[STD3]],T_DocLog[[#This Row],[STD4]],T_DocLog[[#This Row],[STD5]])&gt;0,MAX('CURRENT STATUS'!V19,T_DocLog[[#This Row],[STD0]],T_DocLog[[#This Row],[STD1]],T_DocLog[[#This Row],[STD2]],T_DocLog[[#This Row],[STD3]],T_DocLog[[#This Row],[STD4]],T_DocLog[[#This Row],[STD5]]),"---")</f>
        <v>45715</v>
      </c>
      <c r="O12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2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2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2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2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166</v>
      </c>
      <c r="T12" s="140">
        <f ca="1">IF(T_DocLog4[[#This Row],[REV_C]]&lt;&gt;"",IF(MIN(T_DocLog4[[#This Row],[Reply_Date]],TODAY())-T_DocLog4[[#This Row],[Sub_Date]]-V12&gt;0,MIN(T_DocLog4[[#This Row],[Reply_Date]],TODAY())-T_DocLog4[[#This Row],[Sub_Date]]-V12,"---"),"")</f>
        <v>145</v>
      </c>
      <c r="V12" s="1">
        <f>IF(T_DocLog4[[#This Row],[REV_C]]&lt;&gt;"",IF(T_DocLog4[[#This Row],[REV_C]]=0,21,IF(T_DocLog4[[#This Row],[REV_C]]=1,14,7)),"")</f>
        <v>21</v>
      </c>
    </row>
    <row r="13" spans="3:22" ht="11.25" customHeight="1" x14ac:dyDescent="0.25">
      <c r="C13" s="137" t="str">
        <f>T_DocLog4[[#This Row],[DOCTYPE]]</f>
        <v>Baseline</v>
      </c>
      <c r="D13" s="137" t="str">
        <f>T_DocLog[[#This Row],[R_DOC_S]]</f>
        <v>---</v>
      </c>
      <c r="E13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3" s="215" t="str">
        <f>T_DocLog[[#This Row],[SPEC_DESC]]</f>
        <v>General</v>
      </c>
      <c r="G13" s="137" t="str">
        <f>T_DocLog[[#This Row],[DOCTYPE]]</f>
        <v>Baseline</v>
      </c>
      <c r="H13" s="137" t="str">
        <f>T_DocLog[[#This Row],[Column2]]</f>
        <v>Project Submittal</v>
      </c>
      <c r="I13" s="138">
        <f>T_DocLog[[#This Row],[DISC]]</f>
        <v>0</v>
      </c>
      <c r="J13" s="139" t="str">
        <f>T_DocLog[[#This Row],[DNAME]]</f>
        <v>Baseline Narrative Report</v>
      </c>
      <c r="K13" s="329"/>
      <c r="L13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3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3" s="313" t="str">
        <f>IF(SUM(T_DocLog[[#This Row],[STD0]],T_DocLog[[#This Row],[STD1]],T_DocLog[[#This Row],[STD2]],T_DocLog[[#This Row],[STD3]],T_DocLog[[#This Row],[STD4]],T_DocLog[[#This Row],[STD5]])&gt;0,MAX('CURRENT STATUS'!V20,T_DocLog[[#This Row],[STD0]],T_DocLog[[#This Row],[STD1]],T_DocLog[[#This Row],[STD2]],T_DocLog[[#This Row],[STD3]],T_DocLog[[#This Row],[STD4]],T_DocLog[[#This Row],[STD5]]),"---")</f>
        <v>---</v>
      </c>
      <c r="O13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3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3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3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3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3" s="140" t="str">
        <f ca="1">IF(T_DocLog4[[#This Row],[REV_C]]&lt;&gt;"",IF(MIN(T_DocLog4[[#This Row],[Reply_Date]],TODAY())-T_DocLog4[[#This Row],[Sub_Date]]-V13&gt;0,MIN(T_DocLog4[[#This Row],[Reply_Date]],TODAY())-T_DocLog4[[#This Row],[Sub_Date]]-V13,"---"),"")</f>
        <v/>
      </c>
      <c r="V13" s="1" t="str">
        <f>IF(T_DocLog4[[#This Row],[REV_C]]&lt;&gt;"",IF(T_DocLog4[[#This Row],[REV_C]]=0,21,IF(T_DocLog4[[#This Row],[REV_C]]=1,14,7)),"")</f>
        <v/>
      </c>
    </row>
    <row r="14" spans="3:22" ht="11.25" customHeight="1" x14ac:dyDescent="0.25">
      <c r="C14" s="137" t="str">
        <f>T_DocLog4[[#This Row],[DOCTYPE]]</f>
        <v>ERP</v>
      </c>
      <c r="D14" s="137" t="str">
        <f>T_DocLog[[#This Row],[R_DOC_S]]</f>
        <v>---</v>
      </c>
      <c r="E14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4" s="215" t="str">
        <f>T_DocLog[[#This Row],[SPEC_DESC]]</f>
        <v>General</v>
      </c>
      <c r="G14" s="137" t="str">
        <f>T_DocLog[[#This Row],[DOCTYPE]]</f>
        <v>ERP</v>
      </c>
      <c r="H14" s="137" t="str">
        <f>T_DocLog[[#This Row],[Column2]]</f>
        <v>Project Submittal</v>
      </c>
      <c r="I14" s="138" t="str">
        <f>T_DocLog[[#This Row],[DISC]]</f>
        <v>MTC-23A35-ATLASLLC-PL-GE-0001</v>
      </c>
      <c r="J14" s="139" t="str">
        <f>T_DocLog[[#This Row],[DNAME]]</f>
        <v>Site Specific Emergency Response Plan</v>
      </c>
      <c r="K14" s="329"/>
      <c r="L14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DS-23A25-G000-0003-00</v>
      </c>
      <c r="M14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4" s="313">
        <f>IF(SUM(T_DocLog[[#This Row],[STD0]],T_DocLog[[#This Row],[STD1]],T_DocLog[[#This Row],[STD2]],T_DocLog[[#This Row],[STD3]],T_DocLog[[#This Row],[STD4]],T_DocLog[[#This Row],[STD5]])&gt;0,MAX('CURRENT STATUS'!V21,T_DocLog[[#This Row],[STD0]],T_DocLog[[#This Row],[STD1]],T_DocLog[[#This Row],[STD2]],T_DocLog[[#This Row],[STD3]],T_DocLog[[#This Row],[STD4]],T_DocLog[[#This Row],[STD5]]),"---")</f>
        <v>45719</v>
      </c>
      <c r="O14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4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4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4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4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162</v>
      </c>
      <c r="T14" s="140">
        <f ca="1">IF(T_DocLog4[[#This Row],[REV_C]]&lt;&gt;"",IF(MIN(T_DocLog4[[#This Row],[Reply_Date]],TODAY())-T_DocLog4[[#This Row],[Sub_Date]]-V14&gt;0,MIN(T_DocLog4[[#This Row],[Reply_Date]],TODAY())-T_DocLog4[[#This Row],[Sub_Date]]-V14,"---"),"")</f>
        <v>141</v>
      </c>
      <c r="V14" s="1">
        <f>IF(T_DocLog4[[#This Row],[REV_C]]&lt;&gt;"",IF(T_DocLog4[[#This Row],[REV_C]]=0,21,IF(T_DocLog4[[#This Row],[REV_C]]=1,14,7)),"")</f>
        <v>21</v>
      </c>
    </row>
    <row r="15" spans="3:22" ht="11.25" customHeight="1" x14ac:dyDescent="0.25">
      <c r="C15" s="137" t="str">
        <f>T_DocLog4[[#This Row],[DOCTYPE]]</f>
        <v>SLP</v>
      </c>
      <c r="D15" s="137" t="str">
        <f>T_DocLog[[#This Row],[R_DOC_S]]</f>
        <v>---</v>
      </c>
      <c r="E15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5" s="215" t="str">
        <f>T_DocLog[[#This Row],[SPEC_DESC]]</f>
        <v>General</v>
      </c>
      <c r="G15" s="137" t="str">
        <f>T_DocLog[[#This Row],[DOCTYPE]]</f>
        <v>SLP</v>
      </c>
      <c r="H15" s="137" t="str">
        <f>T_DocLog[[#This Row],[Column2]]</f>
        <v>Project Submittal</v>
      </c>
      <c r="I15" s="138" t="str">
        <f>T_DocLog[[#This Row],[DISC]]</f>
        <v>MTC-23A35-ATLASLLC-PL-GE-0002</v>
      </c>
      <c r="J15" s="139" t="str">
        <f>T_DocLog[[#This Row],[DNAME]]</f>
        <v>Site Logistic Plan</v>
      </c>
      <c r="K15" s="329"/>
      <c r="L15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DS-23A25-G000-0004-00</v>
      </c>
      <c r="M15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5" s="313">
        <f>IF(SUM(T_DocLog[[#This Row],[STD0]],T_DocLog[[#This Row],[STD1]],T_DocLog[[#This Row],[STD2]],T_DocLog[[#This Row],[STD3]],T_DocLog[[#This Row],[STD4]],T_DocLog[[#This Row],[STD5]])&gt;0,MAX('CURRENT STATUS'!V22,T_DocLog[[#This Row],[STD0]],T_DocLog[[#This Row],[STD1]],T_DocLog[[#This Row],[STD2]],T_DocLog[[#This Row],[STD3]],T_DocLog[[#This Row],[STD4]],T_DocLog[[#This Row],[STD5]]),"---")</f>
        <v>45728</v>
      </c>
      <c r="O15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5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5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5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5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153</v>
      </c>
      <c r="T15" s="140">
        <f ca="1">IF(T_DocLog4[[#This Row],[REV_C]]&lt;&gt;"",IF(MIN(T_DocLog4[[#This Row],[Reply_Date]],TODAY())-T_DocLog4[[#This Row],[Sub_Date]]-V15&gt;0,MIN(T_DocLog4[[#This Row],[Reply_Date]],TODAY())-T_DocLog4[[#This Row],[Sub_Date]]-V15,"---"),"")</f>
        <v>132</v>
      </c>
      <c r="V15" s="1">
        <f>IF(T_DocLog4[[#This Row],[REV_C]]&lt;&gt;"",IF(T_DocLog4[[#This Row],[REV_C]]=0,21,IF(T_DocLog4[[#This Row],[REV_C]]=1,14,7)),"")</f>
        <v>21</v>
      </c>
    </row>
    <row r="16" spans="3:22" ht="11.25" customHeight="1" x14ac:dyDescent="0.25">
      <c r="C16" s="137" t="str">
        <f>T_DocLog4[[#This Row],[DOCTYPE]]</f>
        <v>MS</v>
      </c>
      <c r="D16" s="137" t="str">
        <f>T_DocLog[[#This Row],[R_DOC_S]]</f>
        <v>---</v>
      </c>
      <c r="E16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16" s="215" t="str">
        <f>T_DocLog[[#This Row],[SPEC_DESC]]</f>
        <v>Security</v>
      </c>
      <c r="G16" s="137" t="str">
        <f>T_DocLog[[#This Row],[DOCTYPE]]</f>
        <v>MS</v>
      </c>
      <c r="H16" s="137" t="str">
        <f>T_DocLog[[#This Row],[Column2]]</f>
        <v>Project Submittal</v>
      </c>
      <c r="I16" s="138" t="str">
        <f>T_DocLog[[#This Row],[DISC]]</f>
        <v>MTC-23A25-Y100-SD-MS-00002</v>
      </c>
      <c r="J16" s="139" t="str">
        <f>T_DocLog[[#This Row],[DNAME]]</f>
        <v>Material Submittal for Access Control System &amp; Accessories</v>
      </c>
      <c r="K16" s="329"/>
      <c r="L16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MS-23A25-Y100-0002-00</v>
      </c>
      <c r="M16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6" s="313">
        <f>IF(SUM(T_DocLog[[#This Row],[STD0]],T_DocLog[[#This Row],[STD1]],T_DocLog[[#This Row],[STD2]],T_DocLog[[#This Row],[STD3]],T_DocLog[[#This Row],[STD4]],T_DocLog[[#This Row],[STD5]])&gt;0,MAX('CURRENT STATUS'!V23,T_DocLog[[#This Row],[STD0]],T_DocLog[[#This Row],[STD1]],T_DocLog[[#This Row],[STD2]],T_DocLog[[#This Row],[STD3]],T_DocLog[[#This Row],[STD4]],T_DocLog[[#This Row],[STD5]]),"---")</f>
        <v>45708</v>
      </c>
      <c r="O16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MS-23A25-Y100-0002-00</v>
      </c>
      <c r="P16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MS-23A25-Y100-0002-00</v>
      </c>
      <c r="Q16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45722</v>
      </c>
      <c r="R16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16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14</v>
      </c>
      <c r="T16" s="140" t="str">
        <f ca="1">IF(T_DocLog4[[#This Row],[REV_C]]&lt;&gt;"",IF(MIN(T_DocLog4[[#This Row],[Reply_Date]],TODAY())-T_DocLog4[[#This Row],[Sub_Date]]-V16&gt;0,MIN(T_DocLog4[[#This Row],[Reply_Date]],TODAY())-T_DocLog4[[#This Row],[Sub_Date]]-V16,"---"),"")</f>
        <v>---</v>
      </c>
      <c r="V16" s="1">
        <f>IF(T_DocLog4[[#This Row],[REV_C]]&lt;&gt;"",IF(T_DocLog4[[#This Row],[REV_C]]=0,21,IF(T_DocLog4[[#This Row],[REV_C]]=1,14,7)),"")</f>
        <v>21</v>
      </c>
    </row>
    <row r="17" spans="3:22" ht="11.25" customHeight="1" x14ac:dyDescent="0.25">
      <c r="C17" s="137" t="str">
        <f>T_DocLog4[[#This Row],[DOCTYPE]]</f>
        <v>MS</v>
      </c>
      <c r="D17" s="137" t="str">
        <f>T_DocLog[[#This Row],[R_DOC_S]]</f>
        <v>---</v>
      </c>
      <c r="E17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REJECTED</v>
      </c>
      <c r="F17" s="215" t="str">
        <f>T_DocLog[[#This Row],[SPEC_DESC]]</f>
        <v>Special System</v>
      </c>
      <c r="G17" s="137" t="str">
        <f>T_DocLog[[#This Row],[DOCTYPE]]</f>
        <v>MS</v>
      </c>
      <c r="H17" s="137" t="str">
        <f>T_DocLog[[#This Row],[Column2]]</f>
        <v>Project Submittal</v>
      </c>
      <c r="I17" s="138" t="str">
        <f>T_DocLog[[#This Row],[DISC]]</f>
        <v>MTC-23A25-Y000-SD-MS-00001</v>
      </c>
      <c r="J17" s="139" t="str">
        <f>T_DocLog[[#This Row],[DNAME]]</f>
        <v>Material Submittal for Racks</v>
      </c>
      <c r="K17" s="329"/>
      <c r="L17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MS-23A25-Y000-0022-01</v>
      </c>
      <c r="M17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17" s="313">
        <f>IF(SUM(T_DocLog[[#This Row],[STD0]],T_DocLog[[#This Row],[STD1]],T_DocLog[[#This Row],[STD2]],T_DocLog[[#This Row],[STD3]],T_DocLog[[#This Row],[STD4]],T_DocLog[[#This Row],[STD5]])&gt;0,MAX('CURRENT STATUS'!V24,T_DocLog[[#This Row],[STD0]],T_DocLog[[#This Row],[STD1]],T_DocLog[[#This Row],[STD2]],T_DocLog[[#This Row],[STD3]],T_DocLog[[#This Row],[STD4]],T_DocLog[[#This Row],[STD5]]),"---")</f>
        <v>45826</v>
      </c>
      <c r="O17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MS-23A25-Y000-0022-01</v>
      </c>
      <c r="P17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MS-23A25-Y000-0022-01</v>
      </c>
      <c r="Q17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45855</v>
      </c>
      <c r="R17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3</v>
      </c>
      <c r="S17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29</v>
      </c>
      <c r="T17" s="140">
        <f ca="1">IF(T_DocLog4[[#This Row],[REV_C]]&lt;&gt;"",IF(MIN(T_DocLog4[[#This Row],[Reply_Date]],TODAY())-T_DocLog4[[#This Row],[Sub_Date]]-V17&gt;0,MIN(T_DocLog4[[#This Row],[Reply_Date]],TODAY())-T_DocLog4[[#This Row],[Sub_Date]]-V17,"---"),"")</f>
        <v>15</v>
      </c>
      <c r="V17" s="1">
        <f>IF(T_DocLog4[[#This Row],[REV_C]]&lt;&gt;"",IF(T_DocLog4[[#This Row],[REV_C]]=0,21,IF(T_DocLog4[[#This Row],[REV_C]]=1,14,7)),"")</f>
        <v>14</v>
      </c>
    </row>
    <row r="18" spans="3:22" ht="11.25" customHeight="1" x14ac:dyDescent="0.25">
      <c r="C18" s="137" t="str">
        <f>T_DocLog4[[#This Row],[DOCTYPE]]</f>
        <v>MS</v>
      </c>
      <c r="D18" s="137" t="str">
        <f>T_DocLog[[#This Row],[R_DOC_S]]</f>
        <v>---</v>
      </c>
      <c r="E18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18" s="215" t="str">
        <f>T_DocLog[[#This Row],[SPEC_DESC]]</f>
        <v>Telecommunication</v>
      </c>
      <c r="G18" s="137" t="str">
        <f>T_DocLog[[#This Row],[DOCTYPE]]</f>
        <v>MS</v>
      </c>
      <c r="H18" s="137" t="str">
        <f>T_DocLog[[#This Row],[Column2]]</f>
        <v>Project Submittal</v>
      </c>
      <c r="I18" s="138" t="str">
        <f>T_DocLog[[#This Row],[DISC]]</f>
        <v>MTC-23A25-T000-SD-MS-00002</v>
      </c>
      <c r="J18" s="139" t="str">
        <f>T_DocLog[[#This Row],[DNAME]]</f>
        <v>Material Submittal for Structured Cabling</v>
      </c>
      <c r="K18" s="329"/>
      <c r="L18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MS-23A25-T000-0002-01</v>
      </c>
      <c r="M18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18" s="313">
        <f>IF(SUM(T_DocLog[[#This Row],[STD0]],T_DocLog[[#This Row],[STD1]],T_DocLog[[#This Row],[STD2]],T_DocLog[[#This Row],[STD3]],T_DocLog[[#This Row],[STD4]],T_DocLog[[#This Row],[STD5]])&gt;0,MAX('CURRENT STATUS'!V25,T_DocLog[[#This Row],[STD0]],T_DocLog[[#This Row],[STD1]],T_DocLog[[#This Row],[STD2]],T_DocLog[[#This Row],[STD3]],T_DocLog[[#This Row],[STD4]],T_DocLog[[#This Row],[STD5]]),"---")</f>
        <v>45826</v>
      </c>
      <c r="O18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MS-23A25-T000-0002-01</v>
      </c>
      <c r="P18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MS-23A25-T000-0002-01</v>
      </c>
      <c r="Q18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45841</v>
      </c>
      <c r="R18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18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15</v>
      </c>
      <c r="T18" s="140">
        <f ca="1">IF(T_DocLog4[[#This Row],[REV_C]]&lt;&gt;"",IF(MIN(T_DocLog4[[#This Row],[Reply_Date]],TODAY())-T_DocLog4[[#This Row],[Sub_Date]]-V18&gt;0,MIN(T_DocLog4[[#This Row],[Reply_Date]],TODAY())-T_DocLog4[[#This Row],[Sub_Date]]-V18,"---"),"")</f>
        <v>1</v>
      </c>
      <c r="V18" s="1">
        <f>IF(T_DocLog4[[#This Row],[REV_C]]&lt;&gt;"",IF(T_DocLog4[[#This Row],[REV_C]]=0,21,IF(T_DocLog4[[#This Row],[REV_C]]=1,14,7)),"")</f>
        <v>14</v>
      </c>
    </row>
    <row r="19" spans="3:22" ht="11.25" customHeight="1" x14ac:dyDescent="0.25">
      <c r="C19" s="137" t="str">
        <f>T_DocLog4[[#This Row],[DOCTYPE]]</f>
        <v>MS</v>
      </c>
      <c r="D19" s="137" t="str">
        <f>T_DocLog[[#This Row],[R_DOC_S]]</f>
        <v>---</v>
      </c>
      <c r="E19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REJECTED</v>
      </c>
      <c r="F19" s="215" t="str">
        <f>T_DocLog[[#This Row],[SPEC_DESC]]</f>
        <v>ICT</v>
      </c>
      <c r="G19" s="137" t="str">
        <f>T_DocLog[[#This Row],[DOCTYPE]]</f>
        <v>MS</v>
      </c>
      <c r="H19" s="137" t="str">
        <f>T_DocLog[[#This Row],[Column2]]</f>
        <v>Project Submittal</v>
      </c>
      <c r="I19" s="138" t="str">
        <f>T_DocLog[[#This Row],[DISC]]</f>
        <v>MTC-23A25-Y300-SD-MS-00001</v>
      </c>
      <c r="J19" s="139" t="str">
        <f>T_DocLog[[#This Row],[DNAME]]</f>
        <v>Material Submittal for Computer Network Equipment - LAN</v>
      </c>
      <c r="K19" s="329"/>
      <c r="L19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MS-23A25-Y300-0001-01</v>
      </c>
      <c r="M19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19" s="313">
        <f>IF(SUM(T_DocLog[[#This Row],[STD0]],T_DocLog[[#This Row],[STD1]],T_DocLog[[#This Row],[STD2]],T_DocLog[[#This Row],[STD3]],T_DocLog[[#This Row],[STD4]],T_DocLog[[#This Row],[STD5]])&gt;0,MAX('CURRENT STATUS'!V26,T_DocLog[[#This Row],[STD0]],T_DocLog[[#This Row],[STD1]],T_DocLog[[#This Row],[STD2]],T_DocLog[[#This Row],[STD3]],T_DocLog[[#This Row],[STD4]],T_DocLog[[#This Row],[STD5]]),"---")</f>
        <v>45805</v>
      </c>
      <c r="O19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MS-23A25-Y300-0001-01</v>
      </c>
      <c r="P19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MS-23A25-Y300-0001-01</v>
      </c>
      <c r="Q19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45827</v>
      </c>
      <c r="R19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3</v>
      </c>
      <c r="S19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22</v>
      </c>
      <c r="T19" s="140">
        <f ca="1">IF(T_DocLog4[[#This Row],[REV_C]]&lt;&gt;"",IF(MIN(T_DocLog4[[#This Row],[Reply_Date]],TODAY())-T_DocLog4[[#This Row],[Sub_Date]]-V19&gt;0,MIN(T_DocLog4[[#This Row],[Reply_Date]],TODAY())-T_DocLog4[[#This Row],[Sub_Date]]-V19,"---"),"")</f>
        <v>8</v>
      </c>
      <c r="V19" s="1">
        <f>IF(T_DocLog4[[#This Row],[REV_C]]&lt;&gt;"",IF(T_DocLog4[[#This Row],[REV_C]]=0,21,IF(T_DocLog4[[#This Row],[REV_C]]=1,14,7)),"")</f>
        <v>14</v>
      </c>
    </row>
    <row r="20" spans="3:22" ht="11.25" customHeight="1" x14ac:dyDescent="0.25">
      <c r="C20" s="137" t="str">
        <f>T_DocLog4[[#This Row],[DOCTYPE]]</f>
        <v>MS</v>
      </c>
      <c r="D20" s="137" t="str">
        <f>T_DocLog[[#This Row],[R_DOC_S]]</f>
        <v>---</v>
      </c>
      <c r="E20" s="21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20" s="215" t="str">
        <f>T_DocLog[[#This Row],[SPEC_DESC]]</f>
        <v>ICT</v>
      </c>
      <c r="G20" s="137" t="str">
        <f>T_DocLog[[#This Row],[DOCTYPE]]</f>
        <v>MS</v>
      </c>
      <c r="H20" s="137" t="str">
        <f>T_DocLog[[#This Row],[Column2]]</f>
        <v>Project Submittal</v>
      </c>
      <c r="I20" s="138" t="str">
        <f>T_DocLog[[#This Row],[DISC]]</f>
        <v>MTC-23A25-Y300-SD-MS-00002</v>
      </c>
      <c r="J20" s="139" t="str">
        <f>T_DocLog[[#This Row],[DNAME]]</f>
        <v>Material Submittal for Computer Network Equipment - GLAN</v>
      </c>
      <c r="K20" s="329"/>
      <c r="L20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MS-23A25-Y300-0002-01</v>
      </c>
      <c r="M20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20" s="313">
        <f>IF(SUM(T_DocLog[[#This Row],[STD0]],T_DocLog[[#This Row],[STD1]],T_DocLog[[#This Row],[STD2]],T_DocLog[[#This Row],[STD3]],T_DocLog[[#This Row],[STD4]],T_DocLog[[#This Row],[STD5]])&gt;0,MAX('CURRENT STATUS'!V27,T_DocLog[[#This Row],[STD0]],T_DocLog[[#This Row],[STD1]],T_DocLog[[#This Row],[STD2]],T_DocLog[[#This Row],[STD3]],T_DocLog[[#This Row],[STD4]],T_DocLog[[#This Row],[STD5]]),"---")</f>
        <v>45805</v>
      </c>
      <c r="O20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MS-23A25-Y300-0002-01</v>
      </c>
      <c r="P20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MS-23A25-Y300-0002-01</v>
      </c>
      <c r="Q20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45826</v>
      </c>
      <c r="R20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20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21</v>
      </c>
      <c r="T20" s="140">
        <f ca="1">IF(T_DocLog4[[#This Row],[REV_C]]&lt;&gt;"",IF(MIN(T_DocLog4[[#This Row],[Reply_Date]],TODAY())-T_DocLog4[[#This Row],[Sub_Date]]-V20&gt;0,MIN(T_DocLog4[[#This Row],[Reply_Date]],TODAY())-T_DocLog4[[#This Row],[Sub_Date]]-V20,"---"),"")</f>
        <v>7</v>
      </c>
      <c r="V20" s="1">
        <f>IF(T_DocLog4[[#This Row],[REV_C]]&lt;&gt;"",IF(T_DocLog4[[#This Row],[REV_C]]=0,21,IF(T_DocLog4[[#This Row],[REV_C]]=1,14,7)),"")</f>
        <v>14</v>
      </c>
    </row>
    <row r="21" spans="3:22" ht="11.25" customHeight="1" x14ac:dyDescent="0.25">
      <c r="C21" s="137" t="str">
        <f>T_DocLog4[[#This Row],[DOCTYPE]]</f>
        <v>MS</v>
      </c>
      <c r="D21" s="137" t="str">
        <f>T_DocLog[[#This Row],[R_DOC_S]]</f>
        <v>---</v>
      </c>
      <c r="E21" s="216" t="b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0</v>
      </c>
      <c r="F21" s="215" t="str">
        <f>T_DocLog[[#This Row],[SPEC_DESC]]</f>
        <v>ICT</v>
      </c>
      <c r="G21" s="137" t="str">
        <f>T_DocLog[[#This Row],[DOCTYPE]]</f>
        <v>MS</v>
      </c>
      <c r="H21" s="137" t="str">
        <f>T_DocLog[[#This Row],[Column2]]</f>
        <v>Project Submittal</v>
      </c>
      <c r="I21" s="138" t="str">
        <f>T_DocLog[[#This Row],[DISC]]</f>
        <v>MTC-23A25-Y300-SD-MS-00003</v>
      </c>
      <c r="J21" s="139" t="str">
        <f>T_DocLog[[#This Row],[DNAME]]</f>
        <v>Material Submittal for Wireless LAN</v>
      </c>
      <c r="K21" s="329"/>
      <c r="L21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MS-23A25-Y300-0003-01</v>
      </c>
      <c r="M21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21" s="313">
        <f>IF(SUM(T_DocLog[[#This Row],[STD0]],T_DocLog[[#This Row],[STD1]],T_DocLog[[#This Row],[STD2]],T_DocLog[[#This Row],[STD3]],T_DocLog[[#This Row],[STD4]],T_DocLog[[#This Row],[STD5]])&gt;0,MAX('CURRENT STATUS'!V28,T_DocLog[[#This Row],[STD0]],T_DocLog[[#This Row],[STD1]],T_DocLog[[#This Row],[STD2]],T_DocLog[[#This Row],[STD3]],T_DocLog[[#This Row],[STD4]],T_DocLog[[#This Row],[STD5]]),"---")</f>
        <v>45826</v>
      </c>
      <c r="O21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MS-23A25-Y300-0003-01</v>
      </c>
      <c r="P21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MS-23A25-Y300-0003-01</v>
      </c>
      <c r="Q21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45852</v>
      </c>
      <c r="R21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4</v>
      </c>
      <c r="S21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26</v>
      </c>
      <c r="T21" s="140">
        <f ca="1">IF(T_DocLog4[[#This Row],[REV_C]]&lt;&gt;"",IF(MIN(T_DocLog4[[#This Row],[Reply_Date]],TODAY())-T_DocLog4[[#This Row],[Sub_Date]]-V21&gt;0,MIN(T_DocLog4[[#This Row],[Reply_Date]],TODAY())-T_DocLog4[[#This Row],[Sub_Date]]-V21,"---"),"")</f>
        <v>12</v>
      </c>
      <c r="V21" s="1">
        <f>IF(T_DocLog4[[#This Row],[REV_C]]&lt;&gt;"",IF(T_DocLog4[[#This Row],[REV_C]]=0,21,IF(T_DocLog4[[#This Row],[REV_C]]=1,14,7)),"")</f>
        <v>14</v>
      </c>
    </row>
    <row r="22" spans="3:22" ht="11.25" customHeight="1" x14ac:dyDescent="0.25">
      <c r="C22" s="137" t="str">
        <f>T_DocLog4[[#This Row],[DOCTYPE]]</f>
        <v>MS</v>
      </c>
      <c r="D22" s="137" t="str">
        <f>T_DocLog[[#This Row],[R_DOC_S]]</f>
        <v>---</v>
      </c>
      <c r="E22" s="216" t="b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0</v>
      </c>
      <c r="F22" s="215" t="str">
        <f>T_DocLog[[#This Row],[SPEC_DESC]]</f>
        <v>ICT</v>
      </c>
      <c r="G22" s="137" t="str">
        <f>T_DocLog[[#This Row],[DOCTYPE]]</f>
        <v>MS</v>
      </c>
      <c r="H22" s="137" t="str">
        <f>T_DocLog[[#This Row],[Column2]]</f>
        <v>Project Submittal</v>
      </c>
      <c r="I22" s="138" t="str">
        <f>T_DocLog[[#This Row],[DISC]]</f>
        <v>MTC-23A25-Y300-SD-MS-00012</v>
      </c>
      <c r="J22" s="139" t="str">
        <f>T_DocLog[[#This Row],[DNAME]]</f>
        <v>Material Submittal for Data Communication Hardware - Govt</v>
      </c>
      <c r="K22" s="329"/>
      <c r="L22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MS-23A25-Y300-0012-00</v>
      </c>
      <c r="M22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22" s="313">
        <f>IF(SUM(T_DocLog[[#This Row],[STD0]],T_DocLog[[#This Row],[STD1]],T_DocLog[[#This Row],[STD2]],T_DocLog[[#This Row],[STD3]],T_DocLog[[#This Row],[STD4]],T_DocLog[[#This Row],[STD5]])&gt;0,MAX('CURRENT STATUS'!V29,T_DocLog[[#This Row],[STD0]],T_DocLog[[#This Row],[STD1]],T_DocLog[[#This Row],[STD2]],T_DocLog[[#This Row],[STD3]],T_DocLog[[#This Row],[STD4]],T_DocLog[[#This Row],[STD5]]),"---")</f>
        <v>45806</v>
      </c>
      <c r="O22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MS-23A25-Y300-0045-00</v>
      </c>
      <c r="P22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MS-23A25-Y300-0045-00</v>
      </c>
      <c r="Q22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45853</v>
      </c>
      <c r="R22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4</v>
      </c>
      <c r="S22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47</v>
      </c>
      <c r="T22" s="140">
        <f ca="1">IF(T_DocLog4[[#This Row],[REV_C]]&lt;&gt;"",IF(MIN(T_DocLog4[[#This Row],[Reply_Date]],TODAY())-T_DocLog4[[#This Row],[Sub_Date]]-V22&gt;0,MIN(T_DocLog4[[#This Row],[Reply_Date]],TODAY())-T_DocLog4[[#This Row],[Sub_Date]]-V22,"---"),"")</f>
        <v>26</v>
      </c>
      <c r="V22" s="1">
        <f>IF(T_DocLog4[[#This Row],[REV_C]]&lt;&gt;"",IF(T_DocLog4[[#This Row],[REV_C]]=0,21,IF(T_DocLog4[[#This Row],[REV_C]]=1,14,7)),"")</f>
        <v>21</v>
      </c>
    </row>
    <row r="23" spans="3:22" ht="11.25" customHeight="1" x14ac:dyDescent="0.25">
      <c r="C23" s="137" t="str">
        <f>T_DocLog4[[#This Row],[DOCTYPE]]</f>
        <v>MS</v>
      </c>
      <c r="D23" s="137" t="str">
        <f>T_DocLog[[#This Row],[R_DOC_S]]</f>
        <v>---</v>
      </c>
      <c r="E23" s="216" t="b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0</v>
      </c>
      <c r="F23" s="215" t="str">
        <f>T_DocLog[[#This Row],[SPEC_DESC]]</f>
        <v>ICT</v>
      </c>
      <c r="G23" s="137" t="str">
        <f>T_DocLog[[#This Row],[DOCTYPE]]</f>
        <v>MS</v>
      </c>
      <c r="H23" s="137" t="str">
        <f>T_DocLog[[#This Row],[Column2]]</f>
        <v>Project Submittal</v>
      </c>
      <c r="I23" s="138" t="str">
        <f>T_DocLog[[#This Row],[DISC]]</f>
        <v>MTC-23A25-Y300-SD-MS-00013</v>
      </c>
      <c r="J23" s="139" t="str">
        <f>T_DocLog[[#This Row],[DNAME]]</f>
        <v>Material Submittal for Data Communication Hardware - ICT</v>
      </c>
      <c r="K23" s="329"/>
      <c r="L23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MS-23A25-Y300-0013-00</v>
      </c>
      <c r="M23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23" s="313">
        <f>IF(SUM(T_DocLog[[#This Row],[STD0]],T_DocLog[[#This Row],[STD1]],T_DocLog[[#This Row],[STD2]],T_DocLog[[#This Row],[STD3]],T_DocLog[[#This Row],[STD4]],T_DocLog[[#This Row],[STD5]])&gt;0,MAX('CURRENT STATUS'!V30,T_DocLog[[#This Row],[STD0]],T_DocLog[[#This Row],[STD1]],T_DocLog[[#This Row],[STD2]],T_DocLog[[#This Row],[STD3]],T_DocLog[[#This Row],[STD4]],T_DocLog[[#This Row],[STD5]]),"---")</f>
        <v>45810</v>
      </c>
      <c r="O23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MS-23A25-Y300-0047-00</v>
      </c>
      <c r="P23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MS-23A25-Y300-0047-00</v>
      </c>
      <c r="Q23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45852</v>
      </c>
      <c r="R23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4</v>
      </c>
      <c r="S23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42</v>
      </c>
      <c r="T23" s="140">
        <f ca="1">IF(T_DocLog4[[#This Row],[REV_C]]&lt;&gt;"",IF(MIN(T_DocLog4[[#This Row],[Reply_Date]],TODAY())-T_DocLog4[[#This Row],[Sub_Date]]-V23&gt;0,MIN(T_DocLog4[[#This Row],[Reply_Date]],TODAY())-T_DocLog4[[#This Row],[Sub_Date]]-V23,"---"),"")</f>
        <v>21</v>
      </c>
      <c r="V23" s="1">
        <f>IF(T_DocLog4[[#This Row],[REV_C]]&lt;&gt;"",IF(T_DocLog4[[#This Row],[REV_C]]=0,21,IF(T_DocLog4[[#This Row],[REV_C]]=1,14,7)),"")</f>
        <v>21</v>
      </c>
    </row>
    <row r="24" spans="3:22" ht="11.25" customHeight="1" x14ac:dyDescent="0.25">
      <c r="C24" s="137" t="str">
        <f>T_DocLog4[[#This Row],[DOCTYPE]]</f>
        <v>MS</v>
      </c>
      <c r="D24" s="137" t="str">
        <f>T_DocLog[[#This Row],[R_DOC_S]]</f>
        <v>---</v>
      </c>
      <c r="E24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REJECTED</v>
      </c>
      <c r="F24" s="215" t="str">
        <f>T_DocLog[[#This Row],[SPEC_DESC]]</f>
        <v>ICT</v>
      </c>
      <c r="G24" s="137" t="str">
        <f>T_DocLog[[#This Row],[DOCTYPE]]</f>
        <v>MS</v>
      </c>
      <c r="H24" s="137" t="str">
        <f>T_DocLog[[#This Row],[Column2]]</f>
        <v>Project Submittal</v>
      </c>
      <c r="I24" s="138" t="str">
        <f>T_DocLog[[#This Row],[DISC]]</f>
        <v>MTC-23A25-Y300-SD-MS-00004</v>
      </c>
      <c r="J24" s="139" t="str">
        <f>T_DocLog[[#This Row],[DNAME]]</f>
        <v>Material Submittal for Voice Over Internet Protocol</v>
      </c>
      <c r="K24" s="329"/>
      <c r="L24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MS-23A25-Y300-0004-01</v>
      </c>
      <c r="M24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24" s="313">
        <f>IF(SUM(T_DocLog[[#This Row],[STD0]],T_DocLog[[#This Row],[STD1]],T_DocLog[[#This Row],[STD2]],T_DocLog[[#This Row],[STD3]],T_DocLog[[#This Row],[STD4]],T_DocLog[[#This Row],[STD5]])&gt;0,MAX('CURRENT STATUS'!V31,T_DocLog[[#This Row],[STD0]],T_DocLog[[#This Row],[STD1]],T_DocLog[[#This Row],[STD2]],T_DocLog[[#This Row],[STD3]],T_DocLog[[#This Row],[STD4]],T_DocLog[[#This Row],[STD5]]),"---")</f>
        <v>45806</v>
      </c>
      <c r="O24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MS-23A25-Y300-0004-01</v>
      </c>
      <c r="P24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MS-23A25-Y300-0004-01</v>
      </c>
      <c r="Q24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45832</v>
      </c>
      <c r="R24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3</v>
      </c>
      <c r="S24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26</v>
      </c>
      <c r="T24" s="140">
        <f ca="1">IF(T_DocLog4[[#This Row],[REV_C]]&lt;&gt;"",IF(MIN(T_DocLog4[[#This Row],[Reply_Date]],TODAY())-T_DocLog4[[#This Row],[Sub_Date]]-V24&gt;0,MIN(T_DocLog4[[#This Row],[Reply_Date]],TODAY())-T_DocLog4[[#This Row],[Sub_Date]]-V24,"---"),"")</f>
        <v>12</v>
      </c>
      <c r="V24" s="1">
        <f>IF(T_DocLog4[[#This Row],[REV_C]]&lt;&gt;"",IF(T_DocLog4[[#This Row],[REV_C]]=0,21,IF(T_DocLog4[[#This Row],[REV_C]]=1,14,7)),"")</f>
        <v>14</v>
      </c>
    </row>
    <row r="25" spans="3:22" ht="11.25" customHeight="1" x14ac:dyDescent="0.25">
      <c r="C25" s="137" t="str">
        <f>T_DocLog4[[#This Row],[DOCTYPE]]</f>
        <v>MS</v>
      </c>
      <c r="D25" s="137" t="str">
        <f>T_DocLog[[#This Row],[R_DOC_S]]</f>
        <v>---</v>
      </c>
      <c r="E25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25" s="215" t="str">
        <f>T_DocLog[[#This Row],[SPEC_DESC]]</f>
        <v>ICT</v>
      </c>
      <c r="G25" s="137" t="str">
        <f>T_DocLog[[#This Row],[DOCTYPE]]</f>
        <v>MS</v>
      </c>
      <c r="H25" s="137" t="str">
        <f>T_DocLog[[#This Row],[Column2]]</f>
        <v>Project Submittal</v>
      </c>
      <c r="I25" s="138" t="str">
        <f>T_DocLog[[#This Row],[DISC]]</f>
        <v>MTC-23A25-Y300-SD-MS-00006</v>
      </c>
      <c r="J25" s="139" t="str">
        <f>T_DocLog[[#This Row],[DNAME]]</f>
        <v>Material Submittal for Audio and Video System</v>
      </c>
      <c r="K25" s="329"/>
      <c r="L25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MS-23A25-Y300-0006-01</v>
      </c>
      <c r="M25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25" s="313">
        <f>IF(SUM(T_DocLog[[#This Row],[STD0]],T_DocLog[[#This Row],[STD1]],T_DocLog[[#This Row],[STD2]],T_DocLog[[#This Row],[STD3]],T_DocLog[[#This Row],[STD4]],T_DocLog[[#This Row],[STD5]])&gt;0,MAX('CURRENT STATUS'!V32,T_DocLog[[#This Row],[STD0]],T_DocLog[[#This Row],[STD1]],T_DocLog[[#This Row],[STD2]],T_DocLog[[#This Row],[STD3]],T_DocLog[[#This Row],[STD4]],T_DocLog[[#This Row],[STD5]]),"---")</f>
        <v>45866</v>
      </c>
      <c r="O25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25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MS-23A25-Y300-0006-00</v>
      </c>
      <c r="Q25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45805</v>
      </c>
      <c r="R25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25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15</v>
      </c>
      <c r="T25" s="140" t="str">
        <f ca="1">IF(T_DocLog4[[#This Row],[REV_C]]&lt;&gt;"",IF(MIN(T_DocLog4[[#This Row],[Reply_Date]],TODAY())-T_DocLog4[[#This Row],[Sub_Date]]-V25&gt;0,MIN(T_DocLog4[[#This Row],[Reply_Date]],TODAY())-T_DocLog4[[#This Row],[Sub_Date]]-V25,"---"),"")</f>
        <v>---</v>
      </c>
      <c r="V25" s="1">
        <f>IF(T_DocLog4[[#This Row],[REV_C]]&lt;&gt;"",IF(T_DocLog4[[#This Row],[REV_C]]=0,21,IF(T_DocLog4[[#This Row],[REV_C]]=1,14,7)),"")</f>
        <v>14</v>
      </c>
    </row>
    <row r="26" spans="3:22" ht="11.25" customHeight="1" x14ac:dyDescent="0.25">
      <c r="C26" s="137" t="str">
        <f>T_DocLog4[[#This Row],[DOCTYPE]]</f>
        <v>MS</v>
      </c>
      <c r="D26" s="137" t="str">
        <f>T_DocLog[[#This Row],[R_DOC_S]]</f>
        <v>---</v>
      </c>
      <c r="E26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REJECTED</v>
      </c>
      <c r="F26" s="215" t="str">
        <f>T_DocLog[[#This Row],[SPEC_DESC]]</f>
        <v>ICT</v>
      </c>
      <c r="G26" s="137" t="str">
        <f>T_DocLog[[#This Row],[DOCTYPE]]</f>
        <v>MS</v>
      </c>
      <c r="H26" s="137" t="str">
        <f>T_DocLog[[#This Row],[Column2]]</f>
        <v>Project Submittal</v>
      </c>
      <c r="I26" s="138" t="str">
        <f>T_DocLog[[#This Row],[DISC]]</f>
        <v>MTC-23A25-Y300-SD-MS-00011</v>
      </c>
      <c r="J26" s="139" t="str">
        <f>T_DocLog[[#This Row],[DNAME]]</f>
        <v>Material Submittal for Internet Protocol Television (IPTV) System</v>
      </c>
      <c r="K26" s="329"/>
      <c r="L26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MS-23A25-Y300-0011-00</v>
      </c>
      <c r="M26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26" s="313">
        <f>IF(SUM(T_DocLog[[#This Row],[STD0]],T_DocLog[[#This Row],[STD1]],T_DocLog[[#This Row],[STD2]],T_DocLog[[#This Row],[STD3]],T_DocLog[[#This Row],[STD4]],T_DocLog[[#This Row],[STD5]])&gt;0,MAX('CURRENT STATUS'!V33,T_DocLog[[#This Row],[STD0]],T_DocLog[[#This Row],[STD1]],T_DocLog[[#This Row],[STD2]],T_DocLog[[#This Row],[STD3]],T_DocLog[[#This Row],[STD4]],T_DocLog[[#This Row],[STD5]]),"---")</f>
        <v>45805</v>
      </c>
      <c r="O26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MS-23A25-Y300-0044-00</v>
      </c>
      <c r="P26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MS-23A25-Y300-0044-00</v>
      </c>
      <c r="Q26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45832</v>
      </c>
      <c r="R26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3</v>
      </c>
      <c r="S26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27</v>
      </c>
      <c r="T26" s="140">
        <f ca="1">IF(T_DocLog4[[#This Row],[REV_C]]&lt;&gt;"",IF(MIN(T_DocLog4[[#This Row],[Reply_Date]],TODAY())-T_DocLog4[[#This Row],[Sub_Date]]-V26&gt;0,MIN(T_DocLog4[[#This Row],[Reply_Date]],TODAY())-T_DocLog4[[#This Row],[Sub_Date]]-V26,"---"),"")</f>
        <v>6</v>
      </c>
      <c r="V26" s="1">
        <f>IF(T_DocLog4[[#This Row],[REV_C]]&lt;&gt;"",IF(T_DocLog4[[#This Row],[REV_C]]=0,21,IF(T_DocLog4[[#This Row],[REV_C]]=1,14,7)),"")</f>
        <v>21</v>
      </c>
    </row>
    <row r="27" spans="3:22" s="2" customFormat="1" ht="11.25" customHeight="1" x14ac:dyDescent="0.25">
      <c r="C27" s="137" t="str">
        <f>T_DocLog4[[#This Row],[DOCTYPE]]</f>
        <v>MS</v>
      </c>
      <c r="D27" s="137" t="str">
        <f>T_DocLog[[#This Row],[R_DOC_S]]</f>
        <v>---</v>
      </c>
      <c r="E27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27" s="215" t="str">
        <f>T_DocLog[[#This Row],[SPEC_DESC]]</f>
        <v>ICT</v>
      </c>
      <c r="G27" s="137" t="str">
        <f>T_DocLog[[#This Row],[DOCTYPE]]</f>
        <v>MS</v>
      </c>
      <c r="H27" s="137" t="str">
        <f>T_DocLog[[#This Row],[Column2]]</f>
        <v>Project Submittal</v>
      </c>
      <c r="I27" s="138" t="str">
        <f>T_DocLog[[#This Row],[DISC]]</f>
        <v>MTC-23A25-Y300-SD-MS-00009</v>
      </c>
      <c r="J27" s="139" t="str">
        <f>T_DocLog[[#This Row],[DNAME]]</f>
        <v>Material Submittal for Flight Information Display System</v>
      </c>
      <c r="K27" s="329"/>
      <c r="L27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MS-23A25-Y300-0057-01</v>
      </c>
      <c r="M27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27" s="313">
        <f>IF(SUM(T_DocLog[[#This Row],[STD0]],T_DocLog[[#This Row],[STD1]],T_DocLog[[#This Row],[STD2]],T_DocLog[[#This Row],[STD3]],T_DocLog[[#This Row],[STD4]],T_DocLog[[#This Row],[STD5]])&gt;0,MAX('CURRENT STATUS'!V34,T_DocLog[[#This Row],[STD0]],T_DocLog[[#This Row],[STD1]],T_DocLog[[#This Row],[STD2]],T_DocLog[[#This Row],[STD3]],T_DocLog[[#This Row],[STD4]],T_DocLog[[#This Row],[STD5]]),"---")</f>
        <v>45878</v>
      </c>
      <c r="O27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27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MS-23A25-Y300-0057-00</v>
      </c>
      <c r="Q27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45852</v>
      </c>
      <c r="R27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27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3</v>
      </c>
      <c r="T27" s="140" t="str">
        <f ca="1">IF(T_DocLog4[[#This Row],[REV_C]]&lt;&gt;"",IF(MIN(T_DocLog4[[#This Row],[Reply_Date]],TODAY())-T_DocLog4[[#This Row],[Sub_Date]]-V27&gt;0,MIN(T_DocLog4[[#This Row],[Reply_Date]],TODAY())-T_DocLog4[[#This Row],[Sub_Date]]-V27,"---"),"")</f>
        <v>---</v>
      </c>
      <c r="V27" s="1">
        <f>IF(T_DocLog4[[#This Row],[REV_C]]&lt;&gt;"",IF(T_DocLog4[[#This Row],[REV_C]]=0,21,IF(T_DocLog4[[#This Row],[REV_C]]=1,14,7)),"")</f>
        <v>14</v>
      </c>
    </row>
    <row r="28" spans="3:22" ht="11.25" customHeight="1" x14ac:dyDescent="0.25">
      <c r="C28" s="137" t="str">
        <f>T_DocLog4[[#This Row],[DOCTYPE]]</f>
        <v>MS</v>
      </c>
      <c r="D28" s="137" t="str">
        <f>T_DocLog[[#This Row],[R_DOC_S]]</f>
        <v>---</v>
      </c>
      <c r="E28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28" s="215" t="str">
        <f>T_DocLog[[#This Row],[SPEC_DESC]]</f>
        <v>ICT</v>
      </c>
      <c r="G28" s="137" t="str">
        <f>T_DocLog[[#This Row],[DOCTYPE]]</f>
        <v>MS</v>
      </c>
      <c r="H28" s="137" t="str">
        <f>T_DocLog[[#This Row],[Column2]]</f>
        <v>Project Submittal</v>
      </c>
      <c r="I28" s="138" t="str">
        <f>T_DocLog[[#This Row],[DISC]]</f>
        <v>MTC-23A25-Y300-SD-MS-00010</v>
      </c>
      <c r="J28" s="139" t="str">
        <f>T_DocLog[[#This Row],[DNAME]]</f>
        <v>Material Submittal for Master Clock System (MCS)</v>
      </c>
      <c r="K28" s="329"/>
      <c r="L28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MS-23A25-Y300-0010-00</v>
      </c>
      <c r="M28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28" s="313">
        <f>IF(SUM(T_DocLog[[#This Row],[STD0]],T_DocLog[[#This Row],[STD1]],T_DocLog[[#This Row],[STD2]],T_DocLog[[#This Row],[STD3]],T_DocLog[[#This Row],[STD4]],T_DocLog[[#This Row],[STD5]])&gt;0,MAX('CURRENT STATUS'!V35,T_DocLog[[#This Row],[STD0]],T_DocLog[[#This Row],[STD1]],T_DocLog[[#This Row],[STD2]],T_DocLog[[#This Row],[STD3]],T_DocLog[[#This Row],[STD4]],T_DocLog[[#This Row],[STD5]]),"---")</f>
        <v>45803</v>
      </c>
      <c r="O28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MS-23A25-Y300-0039-00</v>
      </c>
      <c r="P28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MS-23A25-Y300-0039-00</v>
      </c>
      <c r="Q28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45838</v>
      </c>
      <c r="R28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28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35</v>
      </c>
      <c r="T28" s="140">
        <f ca="1">IF(T_DocLog4[[#This Row],[REV_C]]&lt;&gt;"",IF(MIN(T_DocLog4[[#This Row],[Reply_Date]],TODAY())-T_DocLog4[[#This Row],[Sub_Date]]-V28&gt;0,MIN(T_DocLog4[[#This Row],[Reply_Date]],TODAY())-T_DocLog4[[#This Row],[Sub_Date]]-V28,"---"),"")</f>
        <v>14</v>
      </c>
      <c r="V28" s="1">
        <f>IF(T_DocLog4[[#This Row],[REV_C]]&lt;&gt;"",IF(T_DocLog4[[#This Row],[REV_C]]=0,21,IF(T_DocLog4[[#This Row],[REV_C]]=1,14,7)),"")</f>
        <v>21</v>
      </c>
    </row>
    <row r="29" spans="3:22" ht="11.25" customHeight="1" x14ac:dyDescent="0.25">
      <c r="C29" s="137" t="str">
        <f>T_DocLog4[[#This Row],[DOCTYPE]]</f>
        <v>MS</v>
      </c>
      <c r="D29" s="137" t="str">
        <f>T_DocLog[[#This Row],[R_DOC_S]]</f>
        <v>---</v>
      </c>
      <c r="E29" s="216" t="b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0</v>
      </c>
      <c r="F29" s="215" t="str">
        <f>T_DocLog[[#This Row],[SPEC_DESC]]</f>
        <v>ICT</v>
      </c>
      <c r="G29" s="137" t="str">
        <f>T_DocLog[[#This Row],[DOCTYPE]]</f>
        <v>MS</v>
      </c>
      <c r="H29" s="137" t="str">
        <f>T_DocLog[[#This Row],[Column2]]</f>
        <v>Project Submittal</v>
      </c>
      <c r="I29" s="138" t="str">
        <f>T_DocLog[[#This Row],[DISC]]</f>
        <v>MTC-23A25-Y300-SD-MS-00005</v>
      </c>
      <c r="J29" s="139" t="str">
        <f>T_DocLog[[#This Row],[DNAME]]</f>
        <v>Material Submittal for Car Park Management System</v>
      </c>
      <c r="K29" s="329"/>
      <c r="L29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MS-23A25-Y300-0005-00</v>
      </c>
      <c r="M29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29" s="313">
        <f>IF(SUM(T_DocLog[[#This Row],[STD0]],T_DocLog[[#This Row],[STD1]],T_DocLog[[#This Row],[STD2]],T_DocLog[[#This Row],[STD3]],T_DocLog[[#This Row],[STD4]],T_DocLog[[#This Row],[STD5]])&gt;0,MAX('CURRENT STATUS'!V36,T_DocLog[[#This Row],[STD0]],T_DocLog[[#This Row],[STD1]],T_DocLog[[#This Row],[STD2]],T_DocLog[[#This Row],[STD3]],T_DocLog[[#This Row],[STD4]],T_DocLog[[#This Row],[STD5]]),"---")</f>
        <v>45791</v>
      </c>
      <c r="O29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MS-23A25-Y300-0033-00</v>
      </c>
      <c r="P29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MS-23A25-Y300-0033-00</v>
      </c>
      <c r="Q29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45808</v>
      </c>
      <c r="R29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4</v>
      </c>
      <c r="S29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17</v>
      </c>
      <c r="T29" s="140" t="str">
        <f ca="1">IF(T_DocLog4[[#This Row],[REV_C]]&lt;&gt;"",IF(MIN(T_DocLog4[[#This Row],[Reply_Date]],TODAY())-T_DocLog4[[#This Row],[Sub_Date]]-V29&gt;0,MIN(T_DocLog4[[#This Row],[Reply_Date]],TODAY())-T_DocLog4[[#This Row],[Sub_Date]]-V29,"---"),"")</f>
        <v>---</v>
      </c>
      <c r="V29" s="1">
        <f>IF(T_DocLog4[[#This Row],[REV_C]]&lt;&gt;"",IF(T_DocLog4[[#This Row],[REV_C]]=0,21,IF(T_DocLog4[[#This Row],[REV_C]]=1,14,7)),"")</f>
        <v>21</v>
      </c>
    </row>
    <row r="30" spans="3:22" ht="11.25" customHeight="1" x14ac:dyDescent="0.25">
      <c r="C30" s="137" t="str">
        <f>T_DocLog4[[#This Row],[DOCTYPE]]</f>
        <v>MS</v>
      </c>
      <c r="D30" s="137" t="str">
        <f>T_DocLog[[#This Row],[R_DOC_S]]</f>
        <v>---</v>
      </c>
      <c r="E30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30" s="215" t="str">
        <f>T_DocLog[[#This Row],[SPEC_DESC]]</f>
        <v>Security</v>
      </c>
      <c r="G30" s="137" t="str">
        <f>T_DocLog[[#This Row],[DOCTYPE]]</f>
        <v>MS</v>
      </c>
      <c r="H30" s="137" t="str">
        <f>T_DocLog[[#This Row],[Column2]]</f>
        <v>Project Submittal</v>
      </c>
      <c r="I30" s="138" t="str">
        <f>T_DocLog[[#This Row],[DISC]]</f>
        <v>MTC-23A25-Y100-SD-MS-00001</v>
      </c>
      <c r="J30" s="139" t="str">
        <f>T_DocLog[[#This Row],[DNAME]]</f>
        <v>Material Submittal for CCTV and Accessories</v>
      </c>
      <c r="K30" s="329"/>
      <c r="L30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MS-23A25-Y100-0001-00</v>
      </c>
      <c r="M30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30" s="313">
        <f>IF(SUM(T_DocLog[[#This Row],[STD0]],T_DocLog[[#This Row],[STD1]],T_DocLog[[#This Row],[STD2]],T_DocLog[[#This Row],[STD3]],T_DocLog[[#This Row],[STD4]],T_DocLog[[#This Row],[STD5]])&gt;0,MAX('CURRENT STATUS'!V37,T_DocLog[[#This Row],[STD0]],T_DocLog[[#This Row],[STD1]],T_DocLog[[#This Row],[STD2]],T_DocLog[[#This Row],[STD3]],T_DocLog[[#This Row],[STD4]],T_DocLog[[#This Row],[STD5]]),"---")</f>
        <v>45707</v>
      </c>
      <c r="O30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MS-23A25-Y100-0001-00</v>
      </c>
      <c r="P30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MS-23A25-Y100-0001-00</v>
      </c>
      <c r="Q30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45722</v>
      </c>
      <c r="R30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30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15</v>
      </c>
      <c r="T30" s="140" t="str">
        <f ca="1">IF(T_DocLog4[[#This Row],[REV_C]]&lt;&gt;"",IF(MIN(T_DocLog4[[#This Row],[Reply_Date]],TODAY())-T_DocLog4[[#This Row],[Sub_Date]]-V30&gt;0,MIN(T_DocLog4[[#This Row],[Reply_Date]],TODAY())-T_DocLog4[[#This Row],[Sub_Date]]-V30,"---"),"")</f>
        <v>---</v>
      </c>
      <c r="V30" s="1">
        <f>IF(T_DocLog4[[#This Row],[REV_C]]&lt;&gt;"",IF(T_DocLog4[[#This Row],[REV_C]]=0,21,IF(T_DocLog4[[#This Row],[REV_C]]=1,14,7)),"")</f>
        <v>21</v>
      </c>
    </row>
    <row r="31" spans="3:22" ht="11.25" customHeight="1" x14ac:dyDescent="0.25">
      <c r="C31" s="137" t="str">
        <f>T_DocLog4[[#This Row],[DOCTYPE]]</f>
        <v>MS</v>
      </c>
      <c r="D31" s="137" t="str">
        <f>T_DocLog[[#This Row],[R_DOC_S]]</f>
        <v>---</v>
      </c>
      <c r="E31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31" s="215" t="str">
        <f>T_DocLog[[#This Row],[SPEC_DESC]]</f>
        <v>Telecommunication</v>
      </c>
      <c r="G31" s="137" t="str">
        <f>T_DocLog[[#This Row],[DOCTYPE]]</f>
        <v>MS</v>
      </c>
      <c r="H31" s="137" t="str">
        <f>T_DocLog[[#This Row],[Column2]]</f>
        <v>Project Submittal</v>
      </c>
      <c r="I31" s="138" t="str">
        <f>T_DocLog[[#This Row],[DISC]]</f>
        <v xml:space="preserve">MTC-23A25-T000-SD-MS-00003 </v>
      </c>
      <c r="J31" s="139" t="str">
        <f>T_DocLog[[#This Row],[DNAME]]</f>
        <v>Material Submittal for Video Wall System</v>
      </c>
      <c r="K31" s="329"/>
      <c r="L31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MS-23A25-T000-0003-00</v>
      </c>
      <c r="M31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31" s="313">
        <f>IF(SUM(T_DocLog[[#This Row],[STD0]],T_DocLog[[#This Row],[STD1]],T_DocLog[[#This Row],[STD2]],T_DocLog[[#This Row],[STD3]],T_DocLog[[#This Row],[STD4]],T_DocLog[[#This Row],[STD5]])&gt;0,MAX('CURRENT STATUS'!V38,T_DocLog[[#This Row],[STD0]],T_DocLog[[#This Row],[STD1]],T_DocLog[[#This Row],[STD2]],T_DocLog[[#This Row],[STD3]],T_DocLog[[#This Row],[STD4]],T_DocLog[[#This Row],[STD5]]),"---")</f>
        <v>45708</v>
      </c>
      <c r="O31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MS-23A25-T000-0024-00</v>
      </c>
      <c r="P31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MS-23A25-T000-0024-00</v>
      </c>
      <c r="Q31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45750</v>
      </c>
      <c r="R31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31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42</v>
      </c>
      <c r="T31" s="140">
        <f ca="1">IF(T_DocLog4[[#This Row],[REV_C]]&lt;&gt;"",IF(MIN(T_DocLog4[[#This Row],[Reply_Date]],TODAY())-T_DocLog4[[#This Row],[Sub_Date]]-V31&gt;0,MIN(T_DocLog4[[#This Row],[Reply_Date]],TODAY())-T_DocLog4[[#This Row],[Sub_Date]]-V31,"---"),"")</f>
        <v>21</v>
      </c>
      <c r="V31" s="1">
        <f>IF(T_DocLog4[[#This Row],[REV_C]]&lt;&gt;"",IF(T_DocLog4[[#This Row],[REV_C]]=0,21,IF(T_DocLog4[[#This Row],[REV_C]]=1,14,7)),"")</f>
        <v>21</v>
      </c>
    </row>
    <row r="32" spans="3:22" ht="11.25" customHeight="1" x14ac:dyDescent="0.25">
      <c r="C32" s="137" t="str">
        <f>T_DocLog4[[#This Row],[DOCTYPE]]</f>
        <v>MS</v>
      </c>
      <c r="D32" s="137" t="str">
        <f>T_DocLog[[#This Row],[R_DOC_S]]</f>
        <v>---</v>
      </c>
      <c r="E32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32" s="215" t="str">
        <f>T_DocLog[[#This Row],[SPEC_DESC]]</f>
        <v>ICT</v>
      </c>
      <c r="G32" s="137" t="str">
        <f>T_DocLog[[#This Row],[DOCTYPE]]</f>
        <v>MS</v>
      </c>
      <c r="H32" s="137" t="str">
        <f>T_DocLog[[#This Row],[Column2]]</f>
        <v>Project Submittal</v>
      </c>
      <c r="I32" s="138" t="str">
        <f>T_DocLog[[#This Row],[DISC]]</f>
        <v>MTC-23A25-Y300-SD-MS-00007</v>
      </c>
      <c r="J32" s="139" t="str">
        <f>T_DocLog[[#This Row],[DNAME]]</f>
        <v>Material Submittal for Distributed Antenna System</v>
      </c>
      <c r="K32" s="329"/>
      <c r="L32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MS-23A25-Y300-0007-00</v>
      </c>
      <c r="M32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32" s="313">
        <f>IF(SUM(T_DocLog[[#This Row],[STD0]],T_DocLog[[#This Row],[STD1]],T_DocLog[[#This Row],[STD2]],T_DocLog[[#This Row],[STD3]],T_DocLog[[#This Row],[STD4]],T_DocLog[[#This Row],[STD5]])&gt;0,MAX('CURRENT STATUS'!V39,T_DocLog[[#This Row],[STD0]],T_DocLog[[#This Row],[STD1]],T_DocLog[[#This Row],[STD2]],T_DocLog[[#This Row],[STD3]],T_DocLog[[#This Row],[STD4]],T_DocLog[[#This Row],[STD5]]),"---")</f>
        <v>45768</v>
      </c>
      <c r="O32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32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32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32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32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113</v>
      </c>
      <c r="T32" s="140">
        <f ca="1">IF(T_DocLog4[[#This Row],[REV_C]]&lt;&gt;"",IF(MIN(T_DocLog4[[#This Row],[Reply_Date]],TODAY())-T_DocLog4[[#This Row],[Sub_Date]]-V32&gt;0,MIN(T_DocLog4[[#This Row],[Reply_Date]],TODAY())-T_DocLog4[[#This Row],[Sub_Date]]-V32,"---"),"")</f>
        <v>92</v>
      </c>
      <c r="V32" s="1">
        <f>IF(T_DocLog4[[#This Row],[REV_C]]&lt;&gt;"",IF(T_DocLog4[[#This Row],[REV_C]]=0,21,IF(T_DocLog4[[#This Row],[REV_C]]=1,14,7)),"")</f>
        <v>21</v>
      </c>
    </row>
    <row r="33" spans="3:22" ht="11.25" customHeight="1" x14ac:dyDescent="0.25">
      <c r="C33" s="137" t="str">
        <f>T_DocLog4[[#This Row],[DOCTYPE]]</f>
        <v>MS</v>
      </c>
      <c r="D33" s="137" t="str">
        <f>T_DocLog[[#This Row],[R_DOC_S]]</f>
        <v>---</v>
      </c>
      <c r="E33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REJECTED</v>
      </c>
      <c r="F33" s="215" t="str">
        <f>T_DocLog[[#This Row],[SPEC_DESC]]</f>
        <v>Security</v>
      </c>
      <c r="G33" s="137" t="str">
        <f>T_DocLog[[#This Row],[DOCTYPE]]</f>
        <v>MS</v>
      </c>
      <c r="H33" s="137" t="str">
        <f>T_DocLog[[#This Row],[Column2]]</f>
        <v>Project Submittal</v>
      </c>
      <c r="I33" s="138" t="str">
        <f>T_DocLog[[#This Row],[DISC]]</f>
        <v>MTC-23A25-Y100-SD-MS-00003</v>
      </c>
      <c r="J33" s="139" t="str">
        <f>T_DocLog[[#This Row],[DNAME]]</f>
        <v>Material Submittal for ANPR Camera and Associated Components</v>
      </c>
      <c r="K33" s="329"/>
      <c r="L33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MS-23A25-Y100-0003-01</v>
      </c>
      <c r="M33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33" s="313">
        <f>IF(SUM(T_DocLog[[#This Row],[STD0]],T_DocLog[[#This Row],[STD1]],T_DocLog[[#This Row],[STD2]],T_DocLog[[#This Row],[STD3]],T_DocLog[[#This Row],[STD4]],T_DocLog[[#This Row],[STD5]])&gt;0,MAX('CURRENT STATUS'!V40,T_DocLog[[#This Row],[STD0]],T_DocLog[[#This Row],[STD1]],T_DocLog[[#This Row],[STD2]],T_DocLog[[#This Row],[STD3]],T_DocLog[[#This Row],[STD4]],T_DocLog[[#This Row],[STD5]]),"---")</f>
        <v>45863</v>
      </c>
      <c r="O33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MS-23A25-Y100-0003-01</v>
      </c>
      <c r="P33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MS-23A25-Y100-0003-01</v>
      </c>
      <c r="Q33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45869</v>
      </c>
      <c r="R33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3</v>
      </c>
      <c r="S33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6</v>
      </c>
      <c r="T33" s="140" t="str">
        <f ca="1">IF(T_DocLog4[[#This Row],[REV_C]]&lt;&gt;"",IF(MIN(T_DocLog4[[#This Row],[Reply_Date]],TODAY())-T_DocLog4[[#This Row],[Sub_Date]]-V33&gt;0,MIN(T_DocLog4[[#This Row],[Reply_Date]],TODAY())-T_DocLog4[[#This Row],[Sub_Date]]-V33,"---"),"")</f>
        <v>---</v>
      </c>
      <c r="V33" s="1">
        <f>IF(T_DocLog4[[#This Row],[REV_C]]&lt;&gt;"",IF(T_DocLog4[[#This Row],[REV_C]]=0,21,IF(T_DocLog4[[#This Row],[REV_C]]=1,14,7)),"")</f>
        <v>14</v>
      </c>
    </row>
    <row r="34" spans="3:22" ht="11.25" customHeight="1" x14ac:dyDescent="0.25">
      <c r="C34" s="137" t="str">
        <f>T_DocLog4[[#This Row],[DOCTYPE]]</f>
        <v>MSS</v>
      </c>
      <c r="D34" s="137" t="str">
        <f>T_DocLog[[#This Row],[R_DOC_S]]</f>
        <v>---</v>
      </c>
      <c r="E34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34" s="215" t="str">
        <f>T_DocLog[[#This Row],[SPEC_DESC]]</f>
        <v>Special System</v>
      </c>
      <c r="G34" s="137" t="str">
        <f>T_DocLog[[#This Row],[DOCTYPE]]</f>
        <v>MSS</v>
      </c>
      <c r="H34" s="137" t="str">
        <f>T_DocLog[[#This Row],[Column2]]</f>
        <v>Project Submittal</v>
      </c>
      <c r="I34" s="138" t="str">
        <f>T_DocLog[[#This Row],[DISC]]</f>
        <v>MTC-23A35-Y000-PR-MS-00001</v>
      </c>
      <c r="J34" s="139" t="str">
        <f>T_DocLog[[#This Row],[DNAME]]</f>
        <v>Method Statement &amp; Risk Assessment of Racks</v>
      </c>
      <c r="K34" s="329"/>
      <c r="L34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MSS-23A25-Y000-0001-00</v>
      </c>
      <c r="M34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34" s="313">
        <f>IF(SUM(T_DocLog[[#This Row],[STD0]],T_DocLog[[#This Row],[STD1]],T_DocLog[[#This Row],[STD2]],T_DocLog[[#This Row],[STD3]],T_DocLog[[#This Row],[STD4]],T_DocLog[[#This Row],[STD5]])&gt;0,MAX('CURRENT STATUS'!V41,T_DocLog[[#This Row],[STD0]],T_DocLog[[#This Row],[STD1]],T_DocLog[[#This Row],[STD2]],T_DocLog[[#This Row],[STD3]],T_DocLog[[#This Row],[STD4]],T_DocLog[[#This Row],[STD5]]),"---")</f>
        <v>45734</v>
      </c>
      <c r="O34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34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34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34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34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147</v>
      </c>
      <c r="T34" s="140">
        <f ca="1">IF(T_DocLog4[[#This Row],[REV_C]]&lt;&gt;"",IF(MIN(T_DocLog4[[#This Row],[Reply_Date]],TODAY())-T_DocLog4[[#This Row],[Sub_Date]]-V34&gt;0,MIN(T_DocLog4[[#This Row],[Reply_Date]],TODAY())-T_DocLog4[[#This Row],[Sub_Date]]-V34,"---"),"")</f>
        <v>126</v>
      </c>
      <c r="V34" s="1">
        <f>IF(T_DocLog4[[#This Row],[REV_C]]&lt;&gt;"",IF(T_DocLog4[[#This Row],[REV_C]]=0,21,IF(T_DocLog4[[#This Row],[REV_C]]=1,14,7)),"")</f>
        <v>21</v>
      </c>
    </row>
    <row r="35" spans="3:22" ht="11.25" customHeight="1" x14ac:dyDescent="0.25">
      <c r="C35" s="137" t="str">
        <f>T_DocLog4[[#This Row],[DOCTYPE]]</f>
        <v>MSS</v>
      </c>
      <c r="D35" s="137" t="str">
        <f>T_DocLog[[#This Row],[R_DOC_S]]</f>
        <v>---</v>
      </c>
      <c r="E35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35" s="215" t="str">
        <f>T_DocLog[[#This Row],[SPEC_DESC]]</f>
        <v>ICT</v>
      </c>
      <c r="G35" s="137" t="str">
        <f>T_DocLog[[#This Row],[DOCTYPE]]</f>
        <v>MSS</v>
      </c>
      <c r="H35" s="137" t="str">
        <f>T_DocLog[[#This Row],[Column2]]</f>
        <v>Project Submittal</v>
      </c>
      <c r="I35" s="138">
        <f>T_DocLog[[#This Row],[DISC]]</f>
        <v>0</v>
      </c>
      <c r="J35" s="139" t="str">
        <f>T_DocLog[[#This Row],[DNAME]]</f>
        <v>Method Statement &amp; Risk Assessment for Installation of  Structured Cabling Network</v>
      </c>
      <c r="K35" s="329"/>
      <c r="L35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35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35" s="313" t="str">
        <f>IF(SUM(T_DocLog[[#This Row],[STD0]],T_DocLog[[#This Row],[STD1]],T_DocLog[[#This Row],[STD2]],T_DocLog[[#This Row],[STD3]],T_DocLog[[#This Row],[STD4]],T_DocLog[[#This Row],[STD5]])&gt;0,MAX('CURRENT STATUS'!V42,T_DocLog[[#This Row],[STD0]],T_DocLog[[#This Row],[STD1]],T_DocLog[[#This Row],[STD2]],T_DocLog[[#This Row],[STD3]],T_DocLog[[#This Row],[STD4]],T_DocLog[[#This Row],[STD5]]),"---")</f>
        <v>---</v>
      </c>
      <c r="O35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35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35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35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35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35" s="140" t="str">
        <f ca="1">IF(T_DocLog4[[#This Row],[REV_C]]&lt;&gt;"",IF(MIN(T_DocLog4[[#This Row],[Reply_Date]],TODAY())-T_DocLog4[[#This Row],[Sub_Date]]-V35&gt;0,MIN(T_DocLog4[[#This Row],[Reply_Date]],TODAY())-T_DocLog4[[#This Row],[Sub_Date]]-V35,"---"),"")</f>
        <v/>
      </c>
      <c r="V35" s="1" t="str">
        <f>IF(T_DocLog4[[#This Row],[REV_C]]&lt;&gt;"",IF(T_DocLog4[[#This Row],[REV_C]]=0,21,IF(T_DocLog4[[#This Row],[REV_C]]=1,14,7)),"")</f>
        <v/>
      </c>
    </row>
    <row r="36" spans="3:22" ht="11.25" customHeight="1" x14ac:dyDescent="0.25">
      <c r="C36" s="137" t="str">
        <f>T_DocLog4[[#This Row],[DOCTYPE]]</f>
        <v>MSS</v>
      </c>
      <c r="D36" s="137" t="str">
        <f>T_DocLog[[#This Row],[R_DOC_S]]</f>
        <v>---</v>
      </c>
      <c r="E36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36" s="215" t="str">
        <f>T_DocLog[[#This Row],[SPEC_DESC]]</f>
        <v>ICT</v>
      </c>
      <c r="G36" s="137" t="str">
        <f>T_DocLog[[#This Row],[DOCTYPE]]</f>
        <v>MSS</v>
      </c>
      <c r="H36" s="137" t="str">
        <f>T_DocLog[[#This Row],[Column2]]</f>
        <v>Project Submittal</v>
      </c>
      <c r="I36" s="138" t="str">
        <f>T_DocLog[[#This Row],[DISC]]</f>
        <v>MTC-23A35-Y300-PR-MS-00004</v>
      </c>
      <c r="J36" s="139" t="str">
        <f>T_DocLog[[#This Row],[DNAME]]</f>
        <v>Method Statement &amp; Risk Assessment for Installation of Computer Network Equipment - LAN</v>
      </c>
      <c r="K36" s="329"/>
      <c r="L36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MSS-23A25-Y300-0004-00</v>
      </c>
      <c r="M36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36" s="313">
        <f>IF(SUM(T_DocLog[[#This Row],[STD0]],T_DocLog[[#This Row],[STD1]],T_DocLog[[#This Row],[STD2]],T_DocLog[[#This Row],[STD3]],T_DocLog[[#This Row],[STD4]],T_DocLog[[#This Row],[STD5]])&gt;0,MAX('CURRENT STATUS'!V43,T_DocLog[[#This Row],[STD0]],T_DocLog[[#This Row],[STD1]],T_DocLog[[#This Row],[STD2]],T_DocLog[[#This Row],[STD3]],T_DocLog[[#This Row],[STD4]],T_DocLog[[#This Row],[STD5]]),"---")</f>
        <v>45758</v>
      </c>
      <c r="O36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36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36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36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36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123</v>
      </c>
      <c r="T36" s="140">
        <f ca="1">IF(T_DocLog4[[#This Row],[REV_C]]&lt;&gt;"",IF(MIN(T_DocLog4[[#This Row],[Reply_Date]],TODAY())-T_DocLog4[[#This Row],[Sub_Date]]-V36&gt;0,MIN(T_DocLog4[[#This Row],[Reply_Date]],TODAY())-T_DocLog4[[#This Row],[Sub_Date]]-V36,"---"),"")</f>
        <v>102</v>
      </c>
      <c r="V36" s="1">
        <f>IF(T_DocLog4[[#This Row],[REV_C]]&lt;&gt;"",IF(T_DocLog4[[#This Row],[REV_C]]=0,21,IF(T_DocLog4[[#This Row],[REV_C]]=1,14,7)),"")</f>
        <v>21</v>
      </c>
    </row>
    <row r="37" spans="3:22" ht="11.25" customHeight="1" x14ac:dyDescent="0.25">
      <c r="C37" s="137" t="str">
        <f>T_DocLog4[[#This Row],[DOCTYPE]]</f>
        <v>MSS</v>
      </c>
      <c r="D37" s="137" t="str">
        <f>T_DocLog[[#This Row],[R_DOC_S]]</f>
        <v>---</v>
      </c>
      <c r="E37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37" s="215" t="str">
        <f>T_DocLog[[#This Row],[SPEC_DESC]]</f>
        <v>ICT</v>
      </c>
      <c r="G37" s="137" t="str">
        <f>T_DocLog[[#This Row],[DOCTYPE]]</f>
        <v>MSS</v>
      </c>
      <c r="H37" s="137" t="str">
        <f>T_DocLog[[#This Row],[Column2]]</f>
        <v>Project Submittal</v>
      </c>
      <c r="I37" s="138" t="str">
        <f>T_DocLog[[#This Row],[DISC]]</f>
        <v>MTC-23A35-Y300-PR-MS-00002</v>
      </c>
      <c r="J37" s="139" t="str">
        <f>T_DocLog[[#This Row],[DNAME]]</f>
        <v>Method Statement &amp; Risk Assessment for Installation of Computer Network Equipment - GLAN</v>
      </c>
      <c r="K37" s="329"/>
      <c r="L37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MSS-23A25-Y300-0002-00</v>
      </c>
      <c r="M37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37" s="313">
        <f>IF(SUM(T_DocLog[[#This Row],[STD0]],T_DocLog[[#This Row],[STD1]],T_DocLog[[#This Row],[STD2]],T_DocLog[[#This Row],[STD3]],T_DocLog[[#This Row],[STD4]],T_DocLog[[#This Row],[STD5]])&gt;0,MAX('CURRENT STATUS'!V44,T_DocLog[[#This Row],[STD0]],T_DocLog[[#This Row],[STD1]],T_DocLog[[#This Row],[STD2]],T_DocLog[[#This Row],[STD3]],T_DocLog[[#This Row],[STD4]],T_DocLog[[#This Row],[STD5]]),"---")</f>
        <v>45758</v>
      </c>
      <c r="O37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37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37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37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37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123</v>
      </c>
      <c r="T37" s="140">
        <f ca="1">IF(T_DocLog4[[#This Row],[REV_C]]&lt;&gt;"",IF(MIN(T_DocLog4[[#This Row],[Reply_Date]],TODAY())-T_DocLog4[[#This Row],[Sub_Date]]-V37&gt;0,MIN(T_DocLog4[[#This Row],[Reply_Date]],TODAY())-T_DocLog4[[#This Row],[Sub_Date]]-V37,"---"),"")</f>
        <v>102</v>
      </c>
      <c r="V37" s="1">
        <f>IF(T_DocLog4[[#This Row],[REV_C]]&lt;&gt;"",IF(T_DocLog4[[#This Row],[REV_C]]=0,21,IF(T_DocLog4[[#This Row],[REV_C]]=1,14,7)),"")</f>
        <v>21</v>
      </c>
    </row>
    <row r="38" spans="3:22" ht="11.25" customHeight="1" x14ac:dyDescent="0.25">
      <c r="C38" s="137" t="str">
        <f>T_DocLog4[[#This Row],[DOCTYPE]]</f>
        <v>MSS</v>
      </c>
      <c r="D38" s="137" t="str">
        <f>T_DocLog[[#This Row],[R_DOC_S]]</f>
        <v>---</v>
      </c>
      <c r="E38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REJECTED</v>
      </c>
      <c r="F38" s="215" t="str">
        <f>T_DocLog[[#This Row],[SPEC_DESC]]</f>
        <v>ICT</v>
      </c>
      <c r="G38" s="137" t="str">
        <f>T_DocLog[[#This Row],[DOCTYPE]]</f>
        <v>MSS</v>
      </c>
      <c r="H38" s="137" t="str">
        <f>T_DocLog[[#This Row],[Column2]]</f>
        <v>Project Submittal</v>
      </c>
      <c r="I38" s="138" t="str">
        <f>T_DocLog[[#This Row],[DISC]]</f>
        <v>MTC-23A35-Y300-PR-MS-00003</v>
      </c>
      <c r="J38" s="139" t="str">
        <f>T_DocLog[[#This Row],[DNAME]]</f>
        <v>Method Statement &amp; Risk Assessment for Installation of Wireless LAN</v>
      </c>
      <c r="K38" s="329"/>
      <c r="L38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MSS-23A25-Y300-0003-00</v>
      </c>
      <c r="M38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38" s="313">
        <f>IF(SUM(T_DocLog[[#This Row],[STD0]],T_DocLog[[#This Row],[STD1]],T_DocLog[[#This Row],[STD2]],T_DocLog[[#This Row],[STD3]],T_DocLog[[#This Row],[STD4]],T_DocLog[[#This Row],[STD5]])&gt;0,MAX('CURRENT STATUS'!V45,T_DocLog[[#This Row],[STD0]],T_DocLog[[#This Row],[STD1]],T_DocLog[[#This Row],[STD2]],T_DocLog[[#This Row],[STD3]],T_DocLog[[#This Row],[STD4]],T_DocLog[[#This Row],[STD5]]),"---")</f>
        <v>45758</v>
      </c>
      <c r="O38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MSS-23A25-Y300-0003-00</v>
      </c>
      <c r="P38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MSS-23A25-Y300-0003-00</v>
      </c>
      <c r="Q38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45789</v>
      </c>
      <c r="R38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3</v>
      </c>
      <c r="S38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31</v>
      </c>
      <c r="T38" s="140">
        <f ca="1">IF(T_DocLog4[[#This Row],[REV_C]]&lt;&gt;"",IF(MIN(T_DocLog4[[#This Row],[Reply_Date]],TODAY())-T_DocLog4[[#This Row],[Sub_Date]]-V38&gt;0,MIN(T_DocLog4[[#This Row],[Reply_Date]],TODAY())-T_DocLog4[[#This Row],[Sub_Date]]-V38,"---"),"")</f>
        <v>10</v>
      </c>
      <c r="V38" s="1">
        <f>IF(T_DocLog4[[#This Row],[REV_C]]&lt;&gt;"",IF(T_DocLog4[[#This Row],[REV_C]]=0,21,IF(T_DocLog4[[#This Row],[REV_C]]=1,14,7)),"")</f>
        <v>21</v>
      </c>
    </row>
    <row r="39" spans="3:22" ht="11.25" customHeight="1" x14ac:dyDescent="0.25">
      <c r="C39" s="137" t="str">
        <f>T_DocLog4[[#This Row],[DOCTYPE]]</f>
        <v>MSS</v>
      </c>
      <c r="D39" s="137" t="str">
        <f>T_DocLog[[#This Row],[R_DOC_S]]</f>
        <v>---</v>
      </c>
      <c r="E39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39" s="215" t="str">
        <f>T_DocLog[[#This Row],[SPEC_DESC]]</f>
        <v>ICT</v>
      </c>
      <c r="G39" s="137" t="str">
        <f>T_DocLog[[#This Row],[DOCTYPE]]</f>
        <v>MSS</v>
      </c>
      <c r="H39" s="137" t="str">
        <f>T_DocLog[[#This Row],[Column2]]</f>
        <v>Project Submittal</v>
      </c>
      <c r="I39" s="138">
        <f>T_DocLog[[#This Row],[DISC]]</f>
        <v>0</v>
      </c>
      <c r="J39" s="139" t="str">
        <f>T_DocLog[[#This Row],[DNAME]]</f>
        <v>Method Statement &amp; Risk Assessment for Installation of Data Communication Hardware - ICT</v>
      </c>
      <c r="K39" s="329"/>
      <c r="L39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39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39" s="313" t="str">
        <f>IF(SUM(T_DocLog[[#This Row],[STD0]],T_DocLog[[#This Row],[STD1]],T_DocLog[[#This Row],[STD2]],T_DocLog[[#This Row],[STD3]],T_DocLog[[#This Row],[STD4]],T_DocLog[[#This Row],[STD5]])&gt;0,MAX('CURRENT STATUS'!V46,T_DocLog[[#This Row],[STD0]],T_DocLog[[#This Row],[STD1]],T_DocLog[[#This Row],[STD2]],T_DocLog[[#This Row],[STD3]],T_DocLog[[#This Row],[STD4]],T_DocLog[[#This Row],[STD5]]),"---")</f>
        <v>---</v>
      </c>
      <c r="O39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39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39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39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39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39" s="140" t="str">
        <f ca="1">IF(T_DocLog4[[#This Row],[REV_C]]&lt;&gt;"",IF(MIN(T_DocLog4[[#This Row],[Reply_Date]],TODAY())-T_DocLog4[[#This Row],[Sub_Date]]-V39&gt;0,MIN(T_DocLog4[[#This Row],[Reply_Date]],TODAY())-T_DocLog4[[#This Row],[Sub_Date]]-V39,"---"),"")</f>
        <v/>
      </c>
      <c r="V39" s="1" t="str">
        <f>IF(T_DocLog4[[#This Row],[REV_C]]&lt;&gt;"",IF(T_DocLog4[[#This Row],[REV_C]]=0,21,IF(T_DocLog4[[#This Row],[REV_C]]=1,14,7)),"")</f>
        <v/>
      </c>
    </row>
    <row r="40" spans="3:22" ht="11.25" customHeight="1" x14ac:dyDescent="0.25">
      <c r="C40" s="137" t="str">
        <f>T_DocLog4[[#This Row],[DOCTYPE]]</f>
        <v>MSS</v>
      </c>
      <c r="D40" s="137" t="str">
        <f>T_DocLog[[#This Row],[R_DOC_S]]</f>
        <v>---</v>
      </c>
      <c r="E40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40" s="215" t="str">
        <f>T_DocLog[[#This Row],[SPEC_DESC]]</f>
        <v>Security</v>
      </c>
      <c r="G40" s="137" t="str">
        <f>T_DocLog[[#This Row],[DOCTYPE]]</f>
        <v>MSS</v>
      </c>
      <c r="H40" s="137" t="str">
        <f>T_DocLog[[#This Row],[Column2]]</f>
        <v>Project Submittal</v>
      </c>
      <c r="I40" s="138">
        <f>T_DocLog[[#This Row],[DISC]]</f>
        <v>0</v>
      </c>
      <c r="J40" s="139" t="str">
        <f>T_DocLog[[#This Row],[DNAME]]</f>
        <v>Method Statement &amp; Risk Assessment for Installation of Data Communication Hardware - GOVT</v>
      </c>
      <c r="K40" s="329"/>
      <c r="L40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40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40" s="313" t="str">
        <f>IF(SUM(T_DocLog[[#This Row],[STD0]],T_DocLog[[#This Row],[STD1]],T_DocLog[[#This Row],[STD2]],T_DocLog[[#This Row],[STD3]],T_DocLog[[#This Row],[STD4]],T_DocLog[[#This Row],[STD5]])&gt;0,MAX('CURRENT STATUS'!V47,T_DocLog[[#This Row],[STD0]],T_DocLog[[#This Row],[STD1]],T_DocLog[[#This Row],[STD2]],T_DocLog[[#This Row],[STD3]],T_DocLog[[#This Row],[STD4]],T_DocLog[[#This Row],[STD5]]),"---")</f>
        <v>---</v>
      </c>
      <c r="O40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40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40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40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40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40" s="140" t="str">
        <f ca="1">IF(T_DocLog4[[#This Row],[REV_C]]&lt;&gt;"",IF(MIN(T_DocLog4[[#This Row],[Reply_Date]],TODAY())-T_DocLog4[[#This Row],[Sub_Date]]-V40&gt;0,MIN(T_DocLog4[[#This Row],[Reply_Date]],TODAY())-T_DocLog4[[#This Row],[Sub_Date]]-V40,"---"),"")</f>
        <v/>
      </c>
      <c r="V40" s="1" t="str">
        <f>IF(T_DocLog4[[#This Row],[REV_C]]&lt;&gt;"",IF(T_DocLog4[[#This Row],[REV_C]]=0,21,IF(T_DocLog4[[#This Row],[REV_C]]=1,14,7)),"")</f>
        <v/>
      </c>
    </row>
    <row r="41" spans="3:22" ht="11.25" customHeight="1" x14ac:dyDescent="0.25">
      <c r="C41" s="137" t="str">
        <f>T_DocLog4[[#This Row],[DOCTYPE]]</f>
        <v>MSS</v>
      </c>
      <c r="D41" s="137" t="str">
        <f>T_DocLog[[#This Row],[R_DOC_S]]</f>
        <v>---</v>
      </c>
      <c r="E41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REJECTED</v>
      </c>
      <c r="F41" s="215" t="str">
        <f>T_DocLog[[#This Row],[SPEC_DESC]]</f>
        <v>ICT</v>
      </c>
      <c r="G41" s="137" t="str">
        <f>T_DocLog[[#This Row],[DOCTYPE]]</f>
        <v>MSS</v>
      </c>
      <c r="H41" s="137" t="str">
        <f>T_DocLog[[#This Row],[Column2]]</f>
        <v>Project Submittal</v>
      </c>
      <c r="I41" s="138" t="str">
        <f>T_DocLog[[#This Row],[DISC]]</f>
        <v>MTC-23A35-Y300-PR-MS-00005</v>
      </c>
      <c r="J41" s="139" t="str">
        <f>T_DocLog[[#This Row],[DNAME]]</f>
        <v>Method Statement &amp; Risk Assessment for Installation of Voice Over Internet Protocol</v>
      </c>
      <c r="K41" s="329"/>
      <c r="L41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MSS-23A25-Y300-0005-00</v>
      </c>
      <c r="M41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41" s="313">
        <f>IF(SUM(T_DocLog[[#This Row],[STD0]],T_DocLog[[#This Row],[STD1]],T_DocLog[[#This Row],[STD2]],T_DocLog[[#This Row],[STD3]],T_DocLog[[#This Row],[STD4]],T_DocLog[[#This Row],[STD5]])&gt;0,MAX('CURRENT STATUS'!V48,T_DocLog[[#This Row],[STD0]],T_DocLog[[#This Row],[STD1]],T_DocLog[[#This Row],[STD2]],T_DocLog[[#This Row],[STD3]],T_DocLog[[#This Row],[STD4]],T_DocLog[[#This Row],[STD5]]),"---")</f>
        <v>45758</v>
      </c>
      <c r="O41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MSS-23A25-Y300-0005-00</v>
      </c>
      <c r="P41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MSS-23A25-Y300-0005-00</v>
      </c>
      <c r="Q41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45797</v>
      </c>
      <c r="R41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3</v>
      </c>
      <c r="S41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39</v>
      </c>
      <c r="T41" s="140">
        <f ca="1">IF(T_DocLog4[[#This Row],[REV_C]]&lt;&gt;"",IF(MIN(T_DocLog4[[#This Row],[Reply_Date]],TODAY())-T_DocLog4[[#This Row],[Sub_Date]]-V41&gt;0,MIN(T_DocLog4[[#This Row],[Reply_Date]],TODAY())-T_DocLog4[[#This Row],[Sub_Date]]-V41,"---"),"")</f>
        <v>18</v>
      </c>
      <c r="V41" s="1">
        <f>IF(T_DocLog4[[#This Row],[REV_C]]&lt;&gt;"",IF(T_DocLog4[[#This Row],[REV_C]]=0,21,IF(T_DocLog4[[#This Row],[REV_C]]=1,14,7)),"")</f>
        <v>21</v>
      </c>
    </row>
    <row r="42" spans="3:22" ht="11.25" customHeight="1" x14ac:dyDescent="0.25">
      <c r="C42" s="137" t="str">
        <f>T_DocLog4[[#This Row],[DOCTYPE]]</f>
        <v>MSS</v>
      </c>
      <c r="D42" s="137" t="str">
        <f>T_DocLog[[#This Row],[R_DOC_S]]</f>
        <v>---</v>
      </c>
      <c r="E42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42" s="215" t="str">
        <f>T_DocLog[[#This Row],[SPEC_DESC]]</f>
        <v>ICT</v>
      </c>
      <c r="G42" s="137" t="str">
        <f>T_DocLog[[#This Row],[DOCTYPE]]</f>
        <v>MSS</v>
      </c>
      <c r="H42" s="137" t="str">
        <f>T_DocLog[[#This Row],[Column2]]</f>
        <v>Project Submittal</v>
      </c>
      <c r="I42" s="138">
        <f>T_DocLog[[#This Row],[DISC]]</f>
        <v>0</v>
      </c>
      <c r="J42" s="139" t="str">
        <f>T_DocLog[[#This Row],[DNAME]]</f>
        <v>Method Statement &amp; Risk Assessment for Installation of Audio Video System</v>
      </c>
      <c r="K42" s="329"/>
      <c r="L42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42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42" s="313" t="str">
        <f>IF(SUM(T_DocLog[[#This Row],[STD0]],T_DocLog[[#This Row],[STD1]],T_DocLog[[#This Row],[STD2]],T_DocLog[[#This Row],[STD3]],T_DocLog[[#This Row],[STD4]],T_DocLog[[#This Row],[STD5]])&gt;0,MAX('CURRENT STATUS'!V49,T_DocLog[[#This Row],[STD0]],T_DocLog[[#This Row],[STD1]],T_DocLog[[#This Row],[STD2]],T_DocLog[[#This Row],[STD3]],T_DocLog[[#This Row],[STD4]],T_DocLog[[#This Row],[STD5]]),"---")</f>
        <v>---</v>
      </c>
      <c r="O42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42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42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42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42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42" s="140" t="str">
        <f ca="1">IF(T_DocLog4[[#This Row],[REV_C]]&lt;&gt;"",IF(MIN(T_DocLog4[[#This Row],[Reply_Date]],TODAY())-T_DocLog4[[#This Row],[Sub_Date]]-V42&gt;0,MIN(T_DocLog4[[#This Row],[Reply_Date]],TODAY())-T_DocLog4[[#This Row],[Sub_Date]]-V42,"---"),"")</f>
        <v/>
      </c>
      <c r="V42" s="1" t="str">
        <f>IF(T_DocLog4[[#This Row],[REV_C]]&lt;&gt;"",IF(T_DocLog4[[#This Row],[REV_C]]=0,21,IF(T_DocLog4[[#This Row],[REV_C]]=1,14,7)),"")</f>
        <v/>
      </c>
    </row>
    <row r="43" spans="3:22" ht="11.25" customHeight="1" x14ac:dyDescent="0.25">
      <c r="C43" s="137" t="str">
        <f>T_DocLog4[[#This Row],[DOCTYPE]]</f>
        <v>MSS</v>
      </c>
      <c r="D43" s="137" t="str">
        <f>T_DocLog[[#This Row],[R_DOC_S]]</f>
        <v>---</v>
      </c>
      <c r="E43" s="216" t="b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0</v>
      </c>
      <c r="F43" s="215" t="str">
        <f>T_DocLog[[#This Row],[SPEC_DESC]]</f>
        <v>ICT</v>
      </c>
      <c r="G43" s="137" t="str">
        <f>T_DocLog[[#This Row],[DOCTYPE]]</f>
        <v>MSS</v>
      </c>
      <c r="H43" s="137" t="str">
        <f>T_DocLog[[#This Row],[Column2]]</f>
        <v>Project Submittal</v>
      </c>
      <c r="I43" s="138" t="str">
        <f>T_DocLog[[#This Row],[DISC]]</f>
        <v>MTC-23A35-Y300-PR-MS-00009</v>
      </c>
      <c r="J43" s="139" t="str">
        <f>T_DocLog[[#This Row],[DNAME]]</f>
        <v>Method Statement &amp; Risk Assessment for Installation of Internet Protocol Television System</v>
      </c>
      <c r="K43" s="329"/>
      <c r="L43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MSS-23A25-Y300-0009-00</v>
      </c>
      <c r="M43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43" s="313">
        <f>IF(SUM(T_DocLog[[#This Row],[STD0]],T_DocLog[[#This Row],[STD1]],T_DocLog[[#This Row],[STD2]],T_DocLog[[#This Row],[STD3]],T_DocLog[[#This Row],[STD4]],T_DocLog[[#This Row],[STD5]])&gt;0,MAX('CURRENT STATUS'!V50,T_DocLog[[#This Row],[STD0]],T_DocLog[[#This Row],[STD1]],T_DocLog[[#This Row],[STD2]],T_DocLog[[#This Row],[STD3]],T_DocLog[[#This Row],[STD4]],T_DocLog[[#This Row],[STD5]]),"---")</f>
        <v>45817</v>
      </c>
      <c r="O43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MSS-23A25-Y300-0033-00</v>
      </c>
      <c r="P43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MSS-23A25-Y300-0033-00</v>
      </c>
      <c r="Q43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45827</v>
      </c>
      <c r="R43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4</v>
      </c>
      <c r="S43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10</v>
      </c>
      <c r="T43" s="140" t="str">
        <f ca="1">IF(T_DocLog4[[#This Row],[REV_C]]&lt;&gt;"",IF(MIN(T_DocLog4[[#This Row],[Reply_Date]],TODAY())-T_DocLog4[[#This Row],[Sub_Date]]-V43&gt;0,MIN(T_DocLog4[[#This Row],[Reply_Date]],TODAY())-T_DocLog4[[#This Row],[Sub_Date]]-V43,"---"),"")</f>
        <v>---</v>
      </c>
      <c r="V43" s="1">
        <f>IF(T_DocLog4[[#This Row],[REV_C]]&lt;&gt;"",IF(T_DocLog4[[#This Row],[REV_C]]=0,21,IF(T_DocLog4[[#This Row],[REV_C]]=1,14,7)),"")</f>
        <v>21</v>
      </c>
    </row>
    <row r="44" spans="3:22" ht="11.25" customHeight="1" x14ac:dyDescent="0.25">
      <c r="C44" s="137" t="str">
        <f>T_DocLog4[[#This Row],[DOCTYPE]]</f>
        <v>MSS</v>
      </c>
      <c r="D44" s="137" t="str">
        <f>T_DocLog[[#This Row],[R_DOC_S]]</f>
        <v>---</v>
      </c>
      <c r="E44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44" s="215" t="str">
        <f>T_DocLog[[#This Row],[SPEC_DESC]]</f>
        <v>ICT</v>
      </c>
      <c r="G44" s="137" t="str">
        <f>T_DocLog[[#This Row],[DOCTYPE]]</f>
        <v>MSS</v>
      </c>
      <c r="H44" s="137" t="str">
        <f>T_DocLog[[#This Row],[Column2]]</f>
        <v>Project Submittal</v>
      </c>
      <c r="I44" s="138" t="str">
        <f>T_DocLog[[#This Row],[DISC]]</f>
        <v>MTC-23A35-Y300-PR-MS-00008</v>
      </c>
      <c r="J44" s="139" t="str">
        <f>T_DocLog[[#This Row],[DNAME]]</f>
        <v>Method Statement &amp; Risk Assessment for Installation of Flight Information Display System</v>
      </c>
      <c r="K44" s="329"/>
      <c r="L44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MSS-23A25-Y300-0008-00</v>
      </c>
      <c r="M44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44" s="313">
        <f>IF(SUM(T_DocLog[[#This Row],[STD0]],T_DocLog[[#This Row],[STD1]],T_DocLog[[#This Row],[STD2]],T_DocLog[[#This Row],[STD3]],T_DocLog[[#This Row],[STD4]],T_DocLog[[#This Row],[STD5]])&gt;0,MAX('CURRENT STATUS'!V51,T_DocLog[[#This Row],[STD0]],T_DocLog[[#This Row],[STD1]],T_DocLog[[#This Row],[STD2]],T_DocLog[[#This Row],[STD3]],T_DocLog[[#This Row],[STD4]],T_DocLog[[#This Row],[STD5]]),"---")</f>
        <v>45817</v>
      </c>
      <c r="O44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44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44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44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44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64</v>
      </c>
      <c r="T44" s="140">
        <f ca="1">IF(T_DocLog4[[#This Row],[REV_C]]&lt;&gt;"",IF(MIN(T_DocLog4[[#This Row],[Reply_Date]],TODAY())-T_DocLog4[[#This Row],[Sub_Date]]-V44&gt;0,MIN(T_DocLog4[[#This Row],[Reply_Date]],TODAY())-T_DocLog4[[#This Row],[Sub_Date]]-V44,"---"),"")</f>
        <v>43</v>
      </c>
      <c r="V44" s="1">
        <f>IF(T_DocLog4[[#This Row],[REV_C]]&lt;&gt;"",IF(T_DocLog4[[#This Row],[REV_C]]=0,21,IF(T_DocLog4[[#This Row],[REV_C]]=1,14,7)),"")</f>
        <v>21</v>
      </c>
    </row>
    <row r="45" spans="3:22" ht="11.25" customHeight="1" x14ac:dyDescent="0.25">
      <c r="C45" s="137" t="str">
        <f>T_DocLog4[[#This Row],[DOCTYPE]]</f>
        <v>MSS</v>
      </c>
      <c r="D45" s="137" t="str">
        <f>T_DocLog[[#This Row],[R_DOC_S]]</f>
        <v>---</v>
      </c>
      <c r="E45" s="216" t="b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0</v>
      </c>
      <c r="F45" s="215" t="str">
        <f>T_DocLog[[#This Row],[SPEC_DESC]]</f>
        <v>ICT</v>
      </c>
      <c r="G45" s="137" t="str">
        <f>T_DocLog[[#This Row],[DOCTYPE]]</f>
        <v>MSS</v>
      </c>
      <c r="H45" s="137" t="str">
        <f>T_DocLog[[#This Row],[Column2]]</f>
        <v>Project Submittal</v>
      </c>
      <c r="I45" s="138" t="str">
        <f>T_DocLog[[#This Row],[DISC]]</f>
        <v>MTC-23A35-Y300-PR-MS-00010</v>
      </c>
      <c r="J45" s="139" t="str">
        <f>T_DocLog[[#This Row],[DNAME]]</f>
        <v>Method Statement &amp; Risk Assessment for Installation of Master Clock System</v>
      </c>
      <c r="K45" s="329"/>
      <c r="L45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MSS-23A25-Y300-0010-00</v>
      </c>
      <c r="M45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45" s="313">
        <f>IF(SUM(T_DocLog[[#This Row],[STD0]],T_DocLog[[#This Row],[STD1]],T_DocLog[[#This Row],[STD2]],T_DocLog[[#This Row],[STD3]],T_DocLog[[#This Row],[STD4]],T_DocLog[[#This Row],[STD5]])&gt;0,MAX('CURRENT STATUS'!V52,T_DocLog[[#This Row],[STD0]],T_DocLog[[#This Row],[STD1]],T_DocLog[[#This Row],[STD2]],T_DocLog[[#This Row],[STD3]],T_DocLog[[#This Row],[STD4]],T_DocLog[[#This Row],[STD5]]),"---")</f>
        <v>45818</v>
      </c>
      <c r="O45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MSS-23A25-Y300-0034-00</v>
      </c>
      <c r="P45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MSS-23A25-Y300-0034-00</v>
      </c>
      <c r="Q45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45827</v>
      </c>
      <c r="R45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4</v>
      </c>
      <c r="S45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9</v>
      </c>
      <c r="T45" s="140" t="str">
        <f ca="1">IF(T_DocLog4[[#This Row],[REV_C]]&lt;&gt;"",IF(MIN(T_DocLog4[[#This Row],[Reply_Date]],TODAY())-T_DocLog4[[#This Row],[Sub_Date]]-V45&gt;0,MIN(T_DocLog4[[#This Row],[Reply_Date]],TODAY())-T_DocLog4[[#This Row],[Sub_Date]]-V45,"---"),"")</f>
        <v>---</v>
      </c>
      <c r="V45" s="1">
        <f>IF(T_DocLog4[[#This Row],[REV_C]]&lt;&gt;"",IF(T_DocLog4[[#This Row],[REV_C]]=0,21,IF(T_DocLog4[[#This Row],[REV_C]]=1,14,7)),"")</f>
        <v>21</v>
      </c>
    </row>
    <row r="46" spans="3:22" ht="11.25" customHeight="1" x14ac:dyDescent="0.25">
      <c r="C46" s="137" t="str">
        <f>T_DocLog4[[#This Row],[DOCTYPE]]</f>
        <v>MSS</v>
      </c>
      <c r="D46" s="137" t="str">
        <f>T_DocLog[[#This Row],[R_DOC_S]]</f>
        <v>---</v>
      </c>
      <c r="E46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REJECTED</v>
      </c>
      <c r="F46" s="215" t="str">
        <f>T_DocLog[[#This Row],[SPEC_DESC]]</f>
        <v>ICT</v>
      </c>
      <c r="G46" s="137" t="str">
        <f>T_DocLog[[#This Row],[DOCTYPE]]</f>
        <v>MSS</v>
      </c>
      <c r="H46" s="137" t="str">
        <f>T_DocLog[[#This Row],[Column2]]</f>
        <v>Project Submittal</v>
      </c>
      <c r="I46" s="138" t="str">
        <f>T_DocLog[[#This Row],[DISC]]</f>
        <v>MTC-23A35-Y300-PR-MS-00006</v>
      </c>
      <c r="J46" s="139" t="str">
        <f>T_DocLog[[#This Row],[DNAME]]</f>
        <v>Method Statement &amp; Risk Assessment for Installation of Car Park Management System</v>
      </c>
      <c r="K46" s="329"/>
      <c r="L46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MSS-23A25-Y300-0006-00</v>
      </c>
      <c r="M46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46" s="313">
        <f>IF(SUM(T_DocLog[[#This Row],[STD0]],T_DocLog[[#This Row],[STD1]],T_DocLog[[#This Row],[STD2]],T_DocLog[[#This Row],[STD3]],T_DocLog[[#This Row],[STD4]],T_DocLog[[#This Row],[STD5]])&gt;0,MAX('CURRENT STATUS'!V53,T_DocLog[[#This Row],[STD0]],T_DocLog[[#This Row],[STD1]],T_DocLog[[#This Row],[STD2]],T_DocLog[[#This Row],[STD3]],T_DocLog[[#This Row],[STD4]],T_DocLog[[#This Row],[STD5]]),"---")</f>
        <v>45758</v>
      </c>
      <c r="O46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MSS-23A25-Y300-0006-00</v>
      </c>
      <c r="P46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MSS-23A25-Y300-0006-00</v>
      </c>
      <c r="Q46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45837</v>
      </c>
      <c r="R46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3</v>
      </c>
      <c r="S46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79</v>
      </c>
      <c r="T46" s="140">
        <f ca="1">IF(T_DocLog4[[#This Row],[REV_C]]&lt;&gt;"",IF(MIN(T_DocLog4[[#This Row],[Reply_Date]],TODAY())-T_DocLog4[[#This Row],[Sub_Date]]-V46&gt;0,MIN(T_DocLog4[[#This Row],[Reply_Date]],TODAY())-T_DocLog4[[#This Row],[Sub_Date]]-V46,"---"),"")</f>
        <v>58</v>
      </c>
      <c r="V46" s="1">
        <f>IF(T_DocLog4[[#This Row],[REV_C]]&lt;&gt;"",IF(T_DocLog4[[#This Row],[REV_C]]=0,21,IF(T_DocLog4[[#This Row],[REV_C]]=1,14,7)),"")</f>
        <v>21</v>
      </c>
    </row>
    <row r="47" spans="3:22" ht="11.25" customHeight="1" x14ac:dyDescent="0.25">
      <c r="C47" s="137" t="str">
        <f>T_DocLog4[[#This Row],[DOCTYPE]]</f>
        <v>MSS</v>
      </c>
      <c r="D47" s="137" t="str">
        <f>T_DocLog[[#This Row],[R_DOC_S]]</f>
        <v>---</v>
      </c>
      <c r="E47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47" s="215" t="str">
        <f>T_DocLog[[#This Row],[SPEC_DESC]]</f>
        <v>Security</v>
      </c>
      <c r="G47" s="137" t="str">
        <f>T_DocLog[[#This Row],[DOCTYPE]]</f>
        <v>MSS</v>
      </c>
      <c r="H47" s="137" t="str">
        <f>T_DocLog[[#This Row],[Column2]]</f>
        <v>Project Submittal</v>
      </c>
      <c r="I47" s="138" t="str">
        <f>T_DocLog[[#This Row],[DISC]]</f>
        <v>MTC-23A35-Y100-PR-MS-00003</v>
      </c>
      <c r="J47" s="139" t="str">
        <f>T_DocLog[[#This Row],[DNAME]]</f>
        <v>Method Statement &amp; Risk Assessment for Installation of Security Access Control System</v>
      </c>
      <c r="K47" s="329"/>
      <c r="L47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MSS-23A25-Y100-0003-01</v>
      </c>
      <c r="M47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47" s="313">
        <f>IF(SUM(T_DocLog[[#This Row],[STD0]],T_DocLog[[#This Row],[STD1]],T_DocLog[[#This Row],[STD2]],T_DocLog[[#This Row],[STD3]],T_DocLog[[#This Row],[STD4]],T_DocLog[[#This Row],[STD5]])&gt;0,MAX('CURRENT STATUS'!V54,T_DocLog[[#This Row],[STD0]],T_DocLog[[#This Row],[STD1]],T_DocLog[[#This Row],[STD2]],T_DocLog[[#This Row],[STD3]],T_DocLog[[#This Row],[STD4]],T_DocLog[[#This Row],[STD5]]),"---")</f>
        <v>45817</v>
      </c>
      <c r="O47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MSS-23A25-Y100-0003-01</v>
      </c>
      <c r="P47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MSS-23A25-Y100-0003-01</v>
      </c>
      <c r="Q47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45862</v>
      </c>
      <c r="R47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47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45</v>
      </c>
      <c r="T47" s="140">
        <f ca="1">IF(T_DocLog4[[#This Row],[REV_C]]&lt;&gt;"",IF(MIN(T_DocLog4[[#This Row],[Reply_Date]],TODAY())-T_DocLog4[[#This Row],[Sub_Date]]-V47&gt;0,MIN(T_DocLog4[[#This Row],[Reply_Date]],TODAY())-T_DocLog4[[#This Row],[Sub_Date]]-V47,"---"),"")</f>
        <v>31</v>
      </c>
      <c r="V47" s="1">
        <f>IF(T_DocLog4[[#This Row],[REV_C]]&lt;&gt;"",IF(T_DocLog4[[#This Row],[REV_C]]=0,21,IF(T_DocLog4[[#This Row],[REV_C]]=1,14,7)),"")</f>
        <v>14</v>
      </c>
    </row>
    <row r="48" spans="3:22" ht="11.25" customHeight="1" x14ac:dyDescent="0.25">
      <c r="C48" s="137" t="str">
        <f>T_DocLog4[[#This Row],[DOCTYPE]]</f>
        <v>MSS</v>
      </c>
      <c r="D48" s="137" t="str">
        <f>T_DocLog[[#This Row],[R_DOC_S]]</f>
        <v>---</v>
      </c>
      <c r="E48" s="216" t="b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0</v>
      </c>
      <c r="F48" s="215" t="str">
        <f>T_DocLog[[#This Row],[SPEC_DESC]]</f>
        <v>Security</v>
      </c>
      <c r="G48" s="137" t="str">
        <f>T_DocLog[[#This Row],[DOCTYPE]]</f>
        <v>MSS</v>
      </c>
      <c r="H48" s="137" t="str">
        <f>T_DocLog[[#This Row],[Column2]]</f>
        <v>Project Submittal</v>
      </c>
      <c r="I48" s="138" t="str">
        <f>T_DocLog[[#This Row],[DISC]]</f>
        <v>MTC-23A35-Y100-PR-MS-00001</v>
      </c>
      <c r="J48" s="139" t="str">
        <f>T_DocLog[[#This Row],[DNAME]]</f>
        <v>Method Statement &amp; Risk Assessment for Installation of Closed-Circuit Television System</v>
      </c>
      <c r="K48" s="329"/>
      <c r="L48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MSS-23A25-Y100-0001-01</v>
      </c>
      <c r="M48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48" s="313">
        <f>IF(SUM(T_DocLog[[#This Row],[STD0]],T_DocLog[[#This Row],[STD1]],T_DocLog[[#This Row],[STD2]],T_DocLog[[#This Row],[STD3]],T_DocLog[[#This Row],[STD4]],T_DocLog[[#This Row],[STD5]])&gt;0,MAX('CURRENT STATUS'!V55,T_DocLog[[#This Row],[STD0]],T_DocLog[[#This Row],[STD1]],T_DocLog[[#This Row],[STD2]],T_DocLog[[#This Row],[STD3]],T_DocLog[[#This Row],[STD4]],T_DocLog[[#This Row],[STD5]]),"---")</f>
        <v>45811</v>
      </c>
      <c r="O48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MSS-23A25-Y100-0001-01</v>
      </c>
      <c r="P48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MSS-23A25-Y100-0001-01</v>
      </c>
      <c r="Q48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R48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4</v>
      </c>
      <c r="S48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22</v>
      </c>
      <c r="T48" s="140">
        <f ca="1">IF(T_DocLog4[[#This Row],[REV_C]]&lt;&gt;"",IF(MIN(T_DocLog4[[#This Row],[Reply_Date]],TODAY())-T_DocLog4[[#This Row],[Sub_Date]]-V48&gt;0,MIN(T_DocLog4[[#This Row],[Reply_Date]],TODAY())-T_DocLog4[[#This Row],[Sub_Date]]-V48,"---"),"")</f>
        <v>8</v>
      </c>
      <c r="V48" s="1">
        <f>IF(T_DocLog4[[#This Row],[REV_C]]&lt;&gt;"",IF(T_DocLog4[[#This Row],[REV_C]]=0,21,IF(T_DocLog4[[#This Row],[REV_C]]=1,14,7)),"")</f>
        <v>14</v>
      </c>
    </row>
    <row r="49" spans="3:22" ht="11.25" customHeight="1" x14ac:dyDescent="0.25">
      <c r="C49" s="137" t="str">
        <f>T_DocLog4[[#This Row],[DOCTYPE]]</f>
        <v>MSS</v>
      </c>
      <c r="D49" s="137" t="str">
        <f>T_DocLog[[#This Row],[R_DOC_S]]</f>
        <v>---</v>
      </c>
      <c r="E49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REJECTED</v>
      </c>
      <c r="F49" s="215" t="str">
        <f>T_DocLog[[#This Row],[SPEC_DESC]]</f>
        <v>ICT</v>
      </c>
      <c r="G49" s="137" t="str">
        <f>T_DocLog[[#This Row],[DOCTYPE]]</f>
        <v>MSS</v>
      </c>
      <c r="H49" s="137" t="str">
        <f>T_DocLog[[#This Row],[Column2]]</f>
        <v>Project Submittal</v>
      </c>
      <c r="I49" s="138" t="str">
        <f>T_DocLog[[#This Row],[DISC]]</f>
        <v xml:space="preserve">MTC-23A35-Y300-PR-MS-00001 </v>
      </c>
      <c r="J49" s="139" t="str">
        <f>T_DocLog[[#This Row],[DNAME]]</f>
        <v>Method Statement &amp; Risk Assessment for Installation of Video Wall System</v>
      </c>
      <c r="K49" s="329"/>
      <c r="L49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MSS-23A25-Y300-0001-00</v>
      </c>
      <c r="M49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49" s="313">
        <f>IF(SUM(T_DocLog[[#This Row],[STD0]],T_DocLog[[#This Row],[STD1]],T_DocLog[[#This Row],[STD2]],T_DocLog[[#This Row],[STD3]],T_DocLog[[#This Row],[STD4]],T_DocLog[[#This Row],[STD5]])&gt;0,MAX('CURRENT STATUS'!V56,T_DocLog[[#This Row],[STD0]],T_DocLog[[#This Row],[STD1]],T_DocLog[[#This Row],[STD2]],T_DocLog[[#This Row],[STD3]],T_DocLog[[#This Row],[STD4]],T_DocLog[[#This Row],[STD5]]),"---")</f>
        <v>45751</v>
      </c>
      <c r="O49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MSS-23A25-Y300-0001-00</v>
      </c>
      <c r="P49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MSS-23A25-Y300-0001-00</v>
      </c>
      <c r="Q49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45837</v>
      </c>
      <c r="R49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3</v>
      </c>
      <c r="S49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86</v>
      </c>
      <c r="T49" s="140">
        <f ca="1">IF(T_DocLog4[[#This Row],[REV_C]]&lt;&gt;"",IF(MIN(T_DocLog4[[#This Row],[Reply_Date]],TODAY())-T_DocLog4[[#This Row],[Sub_Date]]-V49&gt;0,MIN(T_DocLog4[[#This Row],[Reply_Date]],TODAY())-T_DocLog4[[#This Row],[Sub_Date]]-V49,"---"),"")</f>
        <v>65</v>
      </c>
      <c r="V49" s="1">
        <f>IF(T_DocLog4[[#This Row],[REV_C]]&lt;&gt;"",IF(T_DocLog4[[#This Row],[REV_C]]=0,21,IF(T_DocLog4[[#This Row],[REV_C]]=1,14,7)),"")</f>
        <v>21</v>
      </c>
    </row>
    <row r="50" spans="3:22" ht="11.25" customHeight="1" x14ac:dyDescent="0.25">
      <c r="C50" s="137" t="str">
        <f>T_DocLog4[[#This Row],[DOCTYPE]]</f>
        <v>MSS</v>
      </c>
      <c r="D50" s="137" t="str">
        <f>T_DocLog[[#This Row],[R_DOC_S]]</f>
        <v>---</v>
      </c>
      <c r="E50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50" s="215" t="str">
        <f>T_DocLog[[#This Row],[SPEC_DESC]]</f>
        <v>ICT</v>
      </c>
      <c r="G50" s="137" t="str">
        <f>T_DocLog[[#This Row],[DOCTYPE]]</f>
        <v>MSS</v>
      </c>
      <c r="H50" s="137" t="str">
        <f>T_DocLog[[#This Row],[Column2]]</f>
        <v>Project Submittal</v>
      </c>
      <c r="I50" s="138" t="str">
        <f>T_DocLog[[#This Row],[DISC]]</f>
        <v>MTC-23A35-Y300-PR-MS-00007</v>
      </c>
      <c r="J50" s="139" t="str">
        <f>T_DocLog[[#This Row],[DNAME]]</f>
        <v>Method Statement &amp; Risk Assessment for Installation of  Distributed Antenna System</v>
      </c>
      <c r="K50" s="329"/>
      <c r="L50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50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50" s="313" t="str">
        <f>IF(SUM(T_DocLog[[#This Row],[STD0]],T_DocLog[[#This Row],[STD1]],T_DocLog[[#This Row],[STD2]],T_DocLog[[#This Row],[STD3]],T_DocLog[[#This Row],[STD4]],T_DocLog[[#This Row],[STD5]])&gt;0,MAX('CURRENT STATUS'!V57,T_DocLog[[#This Row],[STD0]],T_DocLog[[#This Row],[STD1]],T_DocLog[[#This Row],[STD2]],T_DocLog[[#This Row],[STD3]],T_DocLog[[#This Row],[STD4]],T_DocLog[[#This Row],[STD5]]),"---")</f>
        <v>---</v>
      </c>
      <c r="O50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50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50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50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50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50" s="140" t="str">
        <f ca="1">IF(T_DocLog4[[#This Row],[REV_C]]&lt;&gt;"",IF(MIN(T_DocLog4[[#This Row],[Reply_Date]],TODAY())-T_DocLog4[[#This Row],[Sub_Date]]-V50&gt;0,MIN(T_DocLog4[[#This Row],[Reply_Date]],TODAY())-T_DocLog4[[#This Row],[Sub_Date]]-V50,"---"),"")</f>
        <v/>
      </c>
      <c r="V50" s="1" t="str">
        <f>IF(T_DocLog4[[#This Row],[REV_C]]&lt;&gt;"",IF(T_DocLog4[[#This Row],[REV_C]]=0,21,IF(T_DocLog4[[#This Row],[REV_C]]=1,14,7)),"")</f>
        <v/>
      </c>
    </row>
    <row r="51" spans="3:22" ht="11.25" customHeight="1" x14ac:dyDescent="0.25">
      <c r="C51" s="137" t="str">
        <f>T_DocLog4[[#This Row],[DOCTYPE]]</f>
        <v>MSS</v>
      </c>
      <c r="D51" s="137" t="str">
        <f>T_DocLog[[#This Row],[R_DOC_S]]</f>
        <v>---</v>
      </c>
      <c r="E51" s="216" t="b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0</v>
      </c>
      <c r="F51" s="215" t="str">
        <f>T_DocLog[[#This Row],[SPEC_DESC]]</f>
        <v>Security</v>
      </c>
      <c r="G51" s="137" t="str">
        <f>T_DocLog[[#This Row],[DOCTYPE]]</f>
        <v>MSS</v>
      </c>
      <c r="H51" s="137" t="str">
        <f>T_DocLog[[#This Row],[Column2]]</f>
        <v>Project Submittal</v>
      </c>
      <c r="I51" s="138" t="str">
        <f>T_DocLog[[#This Row],[DISC]]</f>
        <v>MTC-23A35-Y100-PR-MS-00002</v>
      </c>
      <c r="J51" s="139" t="str">
        <f>T_DocLog[[#This Row],[DNAME]]</f>
        <v>Method Statement &amp; Risk Assessment for Installation of ANPR Camera</v>
      </c>
      <c r="K51" s="329"/>
      <c r="L51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MSS-23A25-Y100-0002-01</v>
      </c>
      <c r="M51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51" s="313">
        <f>IF(SUM(T_DocLog[[#This Row],[STD0]],T_DocLog[[#This Row],[STD1]],T_DocLog[[#This Row],[STD2]],T_DocLog[[#This Row],[STD3]],T_DocLog[[#This Row],[STD4]],T_DocLog[[#This Row],[STD5]])&gt;0,MAX('CURRENT STATUS'!V58,T_DocLog[[#This Row],[STD0]],T_DocLog[[#This Row],[STD1]],T_DocLog[[#This Row],[STD2]],T_DocLog[[#This Row],[STD3]],T_DocLog[[#This Row],[STD4]],T_DocLog[[#This Row],[STD5]]),"---")</f>
        <v>45817</v>
      </c>
      <c r="O51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MSS-23A25-Y100-0002-01</v>
      </c>
      <c r="P51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MSS-23A25-Y100-0002-01</v>
      </c>
      <c r="Q51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R51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4</v>
      </c>
      <c r="S51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16</v>
      </c>
      <c r="T51" s="140">
        <f ca="1">IF(T_DocLog4[[#This Row],[REV_C]]&lt;&gt;"",IF(MIN(T_DocLog4[[#This Row],[Reply_Date]],TODAY())-T_DocLog4[[#This Row],[Sub_Date]]-V51&gt;0,MIN(T_DocLog4[[#This Row],[Reply_Date]],TODAY())-T_DocLog4[[#This Row],[Sub_Date]]-V51,"---"),"")</f>
        <v>2</v>
      </c>
      <c r="V51" s="1">
        <f>IF(T_DocLog4[[#This Row],[REV_C]]&lt;&gt;"",IF(T_DocLog4[[#This Row],[REV_C]]=0,21,IF(T_DocLog4[[#This Row],[REV_C]]=1,14,7)),"")</f>
        <v>14</v>
      </c>
    </row>
    <row r="52" spans="3:22" ht="11.25" customHeight="1" x14ac:dyDescent="0.25">
      <c r="C52" s="137" t="str">
        <f>T_DocLog4[[#This Row],[DOCTYPE]]</f>
        <v>MSS</v>
      </c>
      <c r="D52" s="137" t="str">
        <f>T_DocLog[[#This Row],[R_DOC_S]]</f>
        <v>---</v>
      </c>
      <c r="E52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52" s="215" t="str">
        <f>T_DocLog[[#This Row],[SPEC_DESC]]</f>
        <v>Telecommunication</v>
      </c>
      <c r="G52" s="137" t="str">
        <f>T_DocLog[[#This Row],[DOCTYPE]]</f>
        <v>MSS</v>
      </c>
      <c r="H52" s="137" t="str">
        <f>T_DocLog[[#This Row],[Column2]]</f>
        <v>Project Submittal</v>
      </c>
      <c r="I52" s="138" t="str">
        <f>T_DocLog[[#This Row],[DISC]]</f>
        <v>MTC-23A35-T000-PR-MS-00001</v>
      </c>
      <c r="J52" s="139" t="str">
        <f>T_DocLog[[#This Row],[DNAME]]</f>
        <v>Method Statement &amp; Risk Assessment for Relocation of Structured Cabling - Phase 2</v>
      </c>
      <c r="K52" s="329"/>
      <c r="L52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MSS-23A25-T000-0001-01</v>
      </c>
      <c r="M52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52" s="313">
        <f>IF(SUM(T_DocLog[[#This Row],[STD0]],T_DocLog[[#This Row],[STD1]],T_DocLog[[#This Row],[STD2]],T_DocLog[[#This Row],[STD3]],T_DocLog[[#This Row],[STD4]],T_DocLog[[#This Row],[STD5]])&gt;0,MAX('CURRENT STATUS'!V59,T_DocLog[[#This Row],[STD0]],T_DocLog[[#This Row],[STD1]],T_DocLog[[#This Row],[STD2]],T_DocLog[[#This Row],[STD3]],T_DocLog[[#This Row],[STD4]],T_DocLog[[#This Row],[STD5]]),"---")</f>
        <v>45804</v>
      </c>
      <c r="O52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52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MSS-23A25-T000-0001-00</v>
      </c>
      <c r="Q52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45750</v>
      </c>
      <c r="R52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52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77</v>
      </c>
      <c r="T52" s="140" t="str">
        <f ca="1">IF(T_DocLog4[[#This Row],[REV_C]]&lt;&gt;"",IF(MIN(T_DocLog4[[#This Row],[Reply_Date]],TODAY())-T_DocLog4[[#This Row],[Sub_Date]]-V52&gt;0,MIN(T_DocLog4[[#This Row],[Reply_Date]],TODAY())-T_DocLog4[[#This Row],[Sub_Date]]-V52,"---"),"")</f>
        <v>---</v>
      </c>
      <c r="V52" s="1">
        <f>IF(T_DocLog4[[#This Row],[REV_C]]&lt;&gt;"",IF(T_DocLog4[[#This Row],[REV_C]]=0,21,IF(T_DocLog4[[#This Row],[REV_C]]=1,14,7)),"")</f>
        <v>14</v>
      </c>
    </row>
    <row r="53" spans="3:22" ht="11.25" customHeight="1" x14ac:dyDescent="0.25">
      <c r="C53" s="137" t="str">
        <f>T_DocLog4[[#This Row],[DOCTYPE]]</f>
        <v>SDD</v>
      </c>
      <c r="D53" s="137" t="str">
        <f>T_DocLog[[#This Row],[R_DOC_S]]</f>
        <v>---</v>
      </c>
      <c r="E53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53" s="215" t="str">
        <f>T_DocLog[[#This Row],[SPEC_DESC]]</f>
        <v>ICT</v>
      </c>
      <c r="G53" s="137" t="str">
        <f>T_DocLog[[#This Row],[DOCTYPE]]</f>
        <v>SDD</v>
      </c>
      <c r="H53" s="137" t="str">
        <f>T_DocLog[[#This Row],[Column2]]</f>
        <v>Project Submittal</v>
      </c>
      <c r="I53" s="138">
        <f>T_DocLog[[#This Row],[DISC]]</f>
        <v>0</v>
      </c>
      <c r="J53" s="139" t="str">
        <f>T_DocLog[[#This Row],[DNAME]]</f>
        <v>System Design Document for Computer Network Equipment - LAN</v>
      </c>
      <c r="K53" s="329"/>
      <c r="L53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53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53" s="313" t="str">
        <f>IF(SUM(T_DocLog[[#This Row],[STD0]],T_DocLog[[#This Row],[STD1]],T_DocLog[[#This Row],[STD2]],T_DocLog[[#This Row],[STD3]],T_DocLog[[#This Row],[STD4]],T_DocLog[[#This Row],[STD5]])&gt;0,MAX('CURRENT STATUS'!V60,T_DocLog[[#This Row],[STD0]],T_DocLog[[#This Row],[STD1]],T_DocLog[[#This Row],[STD2]],T_DocLog[[#This Row],[STD3]],T_DocLog[[#This Row],[STD4]],T_DocLog[[#This Row],[STD5]]),"---")</f>
        <v>---</v>
      </c>
      <c r="O53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53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53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53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53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53" s="140" t="str">
        <f ca="1">IF(T_DocLog4[[#This Row],[REV_C]]&lt;&gt;"",IF(MIN(T_DocLog4[[#This Row],[Reply_Date]],TODAY())-T_DocLog4[[#This Row],[Sub_Date]]-V53&gt;0,MIN(T_DocLog4[[#This Row],[Reply_Date]],TODAY())-T_DocLog4[[#This Row],[Sub_Date]]-V53,"---"),"")</f>
        <v/>
      </c>
      <c r="V53" s="1" t="str">
        <f>IF(T_DocLog4[[#This Row],[REV_C]]&lt;&gt;"",IF(T_DocLog4[[#This Row],[REV_C]]=0,21,IF(T_DocLog4[[#This Row],[REV_C]]=1,14,7)),"")</f>
        <v/>
      </c>
    </row>
    <row r="54" spans="3:22" ht="11.25" customHeight="1" x14ac:dyDescent="0.25">
      <c r="C54" s="137" t="str">
        <f>T_DocLog4[[#This Row],[DOCTYPE]]</f>
        <v>SDD</v>
      </c>
      <c r="D54" s="137" t="str">
        <f>T_DocLog[[#This Row],[R_DOC_S]]</f>
        <v>---</v>
      </c>
      <c r="E54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54" s="215" t="str">
        <f>T_DocLog[[#This Row],[SPEC_DESC]]</f>
        <v>Security</v>
      </c>
      <c r="G54" s="137" t="str">
        <f>T_DocLog[[#This Row],[DOCTYPE]]</f>
        <v>SDD</v>
      </c>
      <c r="H54" s="137" t="str">
        <f>T_DocLog[[#This Row],[Column2]]</f>
        <v>Project Submittal</v>
      </c>
      <c r="I54" s="138">
        <f>T_DocLog[[#This Row],[DISC]]</f>
        <v>0</v>
      </c>
      <c r="J54" s="139" t="str">
        <f>T_DocLog[[#This Row],[DNAME]]</f>
        <v>System Design Document for Copmuter Network Equipment - GLAN</v>
      </c>
      <c r="K54" s="329"/>
      <c r="L54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54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54" s="313" t="str">
        <f>IF(SUM(T_DocLog[[#This Row],[STD0]],T_DocLog[[#This Row],[STD1]],T_DocLog[[#This Row],[STD2]],T_DocLog[[#This Row],[STD3]],T_DocLog[[#This Row],[STD4]],T_DocLog[[#This Row],[STD5]])&gt;0,MAX('CURRENT STATUS'!V61,T_DocLog[[#This Row],[STD0]],T_DocLog[[#This Row],[STD1]],T_DocLog[[#This Row],[STD2]],T_DocLog[[#This Row],[STD3]],T_DocLog[[#This Row],[STD4]],T_DocLog[[#This Row],[STD5]]),"---")</f>
        <v>---</v>
      </c>
      <c r="O54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54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54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54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54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54" s="140" t="str">
        <f ca="1">IF(T_DocLog4[[#This Row],[REV_C]]&lt;&gt;"",IF(MIN(T_DocLog4[[#This Row],[Reply_Date]],TODAY())-T_DocLog4[[#This Row],[Sub_Date]]-V54&gt;0,MIN(T_DocLog4[[#This Row],[Reply_Date]],TODAY())-T_DocLog4[[#This Row],[Sub_Date]]-V54,"---"),"")</f>
        <v/>
      </c>
      <c r="V54" s="1" t="str">
        <f>IF(T_DocLog4[[#This Row],[REV_C]]&lt;&gt;"",IF(T_DocLog4[[#This Row],[REV_C]]=0,21,IF(T_DocLog4[[#This Row],[REV_C]]=1,14,7)),"")</f>
        <v/>
      </c>
    </row>
    <row r="55" spans="3:22" ht="11.25" customHeight="1" x14ac:dyDescent="0.25">
      <c r="C55" s="137" t="str">
        <f>T_DocLog4[[#This Row],[DOCTYPE]]</f>
        <v>SDD</v>
      </c>
      <c r="D55" s="137" t="str">
        <f>T_DocLog[[#This Row],[R_DOC_S]]</f>
        <v>---</v>
      </c>
      <c r="E55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55" s="215" t="str">
        <f>T_DocLog[[#This Row],[SPEC_DESC]]</f>
        <v>ICT</v>
      </c>
      <c r="G55" s="137" t="str">
        <f>T_DocLog[[#This Row],[DOCTYPE]]</f>
        <v>SDD</v>
      </c>
      <c r="H55" s="137" t="str">
        <f>T_DocLog[[#This Row],[Column2]]</f>
        <v>Project Submittal</v>
      </c>
      <c r="I55" s="138">
        <f>T_DocLog[[#This Row],[DISC]]</f>
        <v>0</v>
      </c>
      <c r="J55" s="139" t="str">
        <f>T_DocLog[[#This Row],[DNAME]]</f>
        <v>System Design Document for Wireless LAN</v>
      </c>
      <c r="K55" s="329"/>
      <c r="L55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55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55" s="313" t="str">
        <f>IF(SUM(T_DocLog[[#This Row],[STD0]],T_DocLog[[#This Row],[STD1]],T_DocLog[[#This Row],[STD2]],T_DocLog[[#This Row],[STD3]],T_DocLog[[#This Row],[STD4]],T_DocLog[[#This Row],[STD5]])&gt;0,MAX('CURRENT STATUS'!V62,T_DocLog[[#This Row],[STD0]],T_DocLog[[#This Row],[STD1]],T_DocLog[[#This Row],[STD2]],T_DocLog[[#This Row],[STD3]],T_DocLog[[#This Row],[STD4]],T_DocLog[[#This Row],[STD5]]),"---")</f>
        <v>---</v>
      </c>
      <c r="O55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55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55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55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55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55" s="140" t="str">
        <f ca="1">IF(T_DocLog4[[#This Row],[REV_C]]&lt;&gt;"",IF(MIN(T_DocLog4[[#This Row],[Reply_Date]],TODAY())-T_DocLog4[[#This Row],[Sub_Date]]-V55&gt;0,MIN(T_DocLog4[[#This Row],[Reply_Date]],TODAY())-T_DocLog4[[#This Row],[Sub_Date]]-V55,"---"),"")</f>
        <v/>
      </c>
      <c r="V55" s="1" t="str">
        <f>IF(T_DocLog4[[#This Row],[REV_C]]&lt;&gt;"",IF(T_DocLog4[[#This Row],[REV_C]]=0,21,IF(T_DocLog4[[#This Row],[REV_C]]=1,14,7)),"")</f>
        <v/>
      </c>
    </row>
    <row r="56" spans="3:22" ht="11.25" customHeight="1" x14ac:dyDescent="0.25">
      <c r="C56" s="137" t="str">
        <f>T_DocLog4[[#This Row],[DOCTYPE]]</f>
        <v>SDD</v>
      </c>
      <c r="D56" s="137" t="str">
        <f>T_DocLog[[#This Row],[R_DOC_S]]</f>
        <v>---</v>
      </c>
      <c r="E56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56" s="215" t="str">
        <f>T_DocLog[[#This Row],[SPEC_DESC]]</f>
        <v>ICT</v>
      </c>
      <c r="G56" s="137" t="str">
        <f>T_DocLog[[#This Row],[DOCTYPE]]</f>
        <v>SDD</v>
      </c>
      <c r="H56" s="137" t="str">
        <f>T_DocLog[[#This Row],[Column2]]</f>
        <v>Project Submittal</v>
      </c>
      <c r="I56" s="138">
        <f>T_DocLog[[#This Row],[DISC]]</f>
        <v>0</v>
      </c>
      <c r="J56" s="139" t="str">
        <f>T_DocLog[[#This Row],[DNAME]]</f>
        <v>System Design Document for Data Communication Hardware - ICT</v>
      </c>
      <c r="K56" s="329"/>
      <c r="L56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56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56" s="313" t="str">
        <f>IF(SUM(T_DocLog[[#This Row],[STD0]],T_DocLog[[#This Row],[STD1]],T_DocLog[[#This Row],[STD2]],T_DocLog[[#This Row],[STD3]],T_DocLog[[#This Row],[STD4]],T_DocLog[[#This Row],[STD5]])&gt;0,MAX('CURRENT STATUS'!V63,T_DocLog[[#This Row],[STD0]],T_DocLog[[#This Row],[STD1]],T_DocLog[[#This Row],[STD2]],T_DocLog[[#This Row],[STD3]],T_DocLog[[#This Row],[STD4]],T_DocLog[[#This Row],[STD5]]),"---")</f>
        <v>---</v>
      </c>
      <c r="O56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56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56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56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56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56" s="140" t="str">
        <f ca="1">IF(T_DocLog4[[#This Row],[REV_C]]&lt;&gt;"",IF(MIN(T_DocLog4[[#This Row],[Reply_Date]],TODAY())-T_DocLog4[[#This Row],[Sub_Date]]-V56&gt;0,MIN(T_DocLog4[[#This Row],[Reply_Date]],TODAY())-T_DocLog4[[#This Row],[Sub_Date]]-V56,"---"),"")</f>
        <v/>
      </c>
      <c r="V56" s="1" t="str">
        <f>IF(T_DocLog4[[#This Row],[REV_C]]&lt;&gt;"",IF(T_DocLog4[[#This Row],[REV_C]]=0,21,IF(T_DocLog4[[#This Row],[REV_C]]=1,14,7)),"")</f>
        <v/>
      </c>
    </row>
    <row r="57" spans="3:22" ht="11.25" customHeight="1" x14ac:dyDescent="0.25">
      <c r="C57" s="137" t="str">
        <f>T_DocLog4[[#This Row],[DOCTYPE]]</f>
        <v>SDD</v>
      </c>
      <c r="D57" s="137" t="str">
        <f>T_DocLog[[#This Row],[R_DOC_S]]</f>
        <v>---</v>
      </c>
      <c r="E57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57" s="215" t="str">
        <f>T_DocLog[[#This Row],[SPEC_DESC]]</f>
        <v>Security</v>
      </c>
      <c r="G57" s="137" t="str">
        <f>T_DocLog[[#This Row],[DOCTYPE]]</f>
        <v>SDD</v>
      </c>
      <c r="H57" s="137" t="str">
        <f>T_DocLog[[#This Row],[Column2]]</f>
        <v>Project Submittal</v>
      </c>
      <c r="I57" s="138">
        <f>T_DocLog[[#This Row],[DISC]]</f>
        <v>0</v>
      </c>
      <c r="J57" s="139" t="str">
        <f>T_DocLog[[#This Row],[DNAME]]</f>
        <v>System Design Document for Data Communication Hardware - GOVT</v>
      </c>
      <c r="K57" s="329"/>
      <c r="L57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57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57" s="313" t="str">
        <f>IF(SUM(T_DocLog[[#This Row],[STD0]],T_DocLog[[#This Row],[STD1]],T_DocLog[[#This Row],[STD2]],T_DocLog[[#This Row],[STD3]],T_DocLog[[#This Row],[STD4]],T_DocLog[[#This Row],[STD5]])&gt;0,MAX('CURRENT STATUS'!V64,T_DocLog[[#This Row],[STD0]],T_DocLog[[#This Row],[STD1]],T_DocLog[[#This Row],[STD2]],T_DocLog[[#This Row],[STD3]],T_DocLog[[#This Row],[STD4]],T_DocLog[[#This Row],[STD5]]),"---")</f>
        <v>---</v>
      </c>
      <c r="O57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57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57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57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57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57" s="140" t="str">
        <f ca="1">IF(T_DocLog4[[#This Row],[REV_C]]&lt;&gt;"",IF(MIN(T_DocLog4[[#This Row],[Reply_Date]],TODAY())-T_DocLog4[[#This Row],[Sub_Date]]-V57&gt;0,MIN(T_DocLog4[[#This Row],[Reply_Date]],TODAY())-T_DocLog4[[#This Row],[Sub_Date]]-V57,"---"),"")</f>
        <v/>
      </c>
      <c r="V57" s="1" t="str">
        <f>IF(T_DocLog4[[#This Row],[REV_C]]&lt;&gt;"",IF(T_DocLog4[[#This Row],[REV_C]]=0,21,IF(T_DocLog4[[#This Row],[REV_C]]=1,14,7)),"")</f>
        <v/>
      </c>
    </row>
    <row r="58" spans="3:22" ht="11.25" customHeight="1" x14ac:dyDescent="0.25">
      <c r="C58" s="137" t="str">
        <f>T_DocLog4[[#This Row],[DOCTYPE]]</f>
        <v>SDD</v>
      </c>
      <c r="D58" s="137" t="str">
        <f>T_DocLog[[#This Row],[R_DOC_S]]</f>
        <v>---</v>
      </c>
      <c r="E58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58" s="215" t="str">
        <f>T_DocLog[[#This Row],[SPEC_DESC]]</f>
        <v>ICT</v>
      </c>
      <c r="G58" s="137" t="str">
        <f>T_DocLog[[#This Row],[DOCTYPE]]</f>
        <v>SDD</v>
      </c>
      <c r="H58" s="137" t="str">
        <f>T_DocLog[[#This Row],[Column2]]</f>
        <v>Project Submittal</v>
      </c>
      <c r="I58" s="138">
        <f>T_DocLog[[#This Row],[DISC]]</f>
        <v>0</v>
      </c>
      <c r="J58" s="139" t="str">
        <f>T_DocLog[[#This Row],[DNAME]]</f>
        <v>System Design Document for Voice Over Internet Protocol</v>
      </c>
      <c r="K58" s="329"/>
      <c r="L58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58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58" s="313" t="str">
        <f>IF(SUM(T_DocLog[[#This Row],[STD0]],T_DocLog[[#This Row],[STD1]],T_DocLog[[#This Row],[STD2]],T_DocLog[[#This Row],[STD3]],T_DocLog[[#This Row],[STD4]],T_DocLog[[#This Row],[STD5]])&gt;0,MAX('CURRENT STATUS'!V65,T_DocLog[[#This Row],[STD0]],T_DocLog[[#This Row],[STD1]],T_DocLog[[#This Row],[STD2]],T_DocLog[[#This Row],[STD3]],T_DocLog[[#This Row],[STD4]],T_DocLog[[#This Row],[STD5]]),"---")</f>
        <v>---</v>
      </c>
      <c r="O58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58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58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58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58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58" s="140" t="str">
        <f ca="1">IF(T_DocLog4[[#This Row],[REV_C]]&lt;&gt;"",IF(MIN(T_DocLog4[[#This Row],[Reply_Date]],TODAY())-T_DocLog4[[#This Row],[Sub_Date]]-V58&gt;0,MIN(T_DocLog4[[#This Row],[Reply_Date]],TODAY())-T_DocLog4[[#This Row],[Sub_Date]]-V58,"---"),"")</f>
        <v/>
      </c>
      <c r="V58" s="1" t="str">
        <f>IF(T_DocLog4[[#This Row],[REV_C]]&lt;&gt;"",IF(T_DocLog4[[#This Row],[REV_C]]=0,21,IF(T_DocLog4[[#This Row],[REV_C]]=1,14,7)),"")</f>
        <v/>
      </c>
    </row>
    <row r="59" spans="3:22" ht="11.25" customHeight="1" x14ac:dyDescent="0.25">
      <c r="C59" s="137" t="str">
        <f>T_DocLog4[[#This Row],[DOCTYPE]]</f>
        <v>SDD</v>
      </c>
      <c r="D59" s="137" t="str">
        <f>T_DocLog[[#This Row],[R_DOC_S]]</f>
        <v>---</v>
      </c>
      <c r="E59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59" s="215" t="str">
        <f>T_DocLog[[#This Row],[SPEC_DESC]]</f>
        <v>ICT</v>
      </c>
      <c r="G59" s="137" t="str">
        <f>T_DocLog[[#This Row],[DOCTYPE]]</f>
        <v>SDD</v>
      </c>
      <c r="H59" s="137" t="str">
        <f>T_DocLog[[#This Row],[Column2]]</f>
        <v>Project Submittal</v>
      </c>
      <c r="I59" s="138">
        <f>T_DocLog[[#This Row],[DISC]]</f>
        <v>0</v>
      </c>
      <c r="J59" s="139" t="str">
        <f>T_DocLog[[#This Row],[DNAME]]</f>
        <v>System Design Document for Audio Video System</v>
      </c>
      <c r="K59" s="329"/>
      <c r="L59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59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59" s="313" t="str">
        <f>IF(SUM(T_DocLog[[#This Row],[STD0]],T_DocLog[[#This Row],[STD1]],T_DocLog[[#This Row],[STD2]],T_DocLog[[#This Row],[STD3]],T_DocLog[[#This Row],[STD4]],T_DocLog[[#This Row],[STD5]])&gt;0,MAX('CURRENT STATUS'!V66,T_DocLog[[#This Row],[STD0]],T_DocLog[[#This Row],[STD1]],T_DocLog[[#This Row],[STD2]],T_DocLog[[#This Row],[STD3]],T_DocLog[[#This Row],[STD4]],T_DocLog[[#This Row],[STD5]]),"---")</f>
        <v>---</v>
      </c>
      <c r="O59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59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59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59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59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59" s="140" t="str">
        <f ca="1">IF(T_DocLog4[[#This Row],[REV_C]]&lt;&gt;"",IF(MIN(T_DocLog4[[#This Row],[Reply_Date]],TODAY())-T_DocLog4[[#This Row],[Sub_Date]]-V59&gt;0,MIN(T_DocLog4[[#This Row],[Reply_Date]],TODAY())-T_DocLog4[[#This Row],[Sub_Date]]-V59,"---"),"")</f>
        <v/>
      </c>
      <c r="V59" s="1" t="str">
        <f>IF(T_DocLog4[[#This Row],[REV_C]]&lt;&gt;"",IF(T_DocLog4[[#This Row],[REV_C]]=0,21,IF(T_DocLog4[[#This Row],[REV_C]]=1,14,7)),"")</f>
        <v/>
      </c>
    </row>
    <row r="60" spans="3:22" ht="11.25" customHeight="1" x14ac:dyDescent="0.25">
      <c r="C60" s="137" t="str">
        <f>T_DocLog4[[#This Row],[DOCTYPE]]</f>
        <v>SDD</v>
      </c>
      <c r="D60" s="137" t="str">
        <f>T_DocLog[[#This Row],[R_DOC_S]]</f>
        <v>---</v>
      </c>
      <c r="E60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60" s="215" t="str">
        <f>T_DocLog[[#This Row],[SPEC_DESC]]</f>
        <v>ICT</v>
      </c>
      <c r="G60" s="137" t="str">
        <f>T_DocLog[[#This Row],[DOCTYPE]]</f>
        <v>SDD</v>
      </c>
      <c r="H60" s="137" t="str">
        <f>T_DocLog[[#This Row],[Column2]]</f>
        <v>Project Submittal</v>
      </c>
      <c r="I60" s="138">
        <f>T_DocLog[[#This Row],[DISC]]</f>
        <v>0</v>
      </c>
      <c r="J60" s="139" t="str">
        <f>T_DocLog[[#This Row],[DNAME]]</f>
        <v>System Design Document for Internet Protocol Television System</v>
      </c>
      <c r="K60" s="329"/>
      <c r="L60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60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60" s="313" t="str">
        <f>IF(SUM(T_DocLog[[#This Row],[STD0]],T_DocLog[[#This Row],[STD1]],T_DocLog[[#This Row],[STD2]],T_DocLog[[#This Row],[STD3]],T_DocLog[[#This Row],[STD4]],T_DocLog[[#This Row],[STD5]])&gt;0,MAX('CURRENT STATUS'!V67,T_DocLog[[#This Row],[STD0]],T_DocLog[[#This Row],[STD1]],T_DocLog[[#This Row],[STD2]],T_DocLog[[#This Row],[STD3]],T_DocLog[[#This Row],[STD4]],T_DocLog[[#This Row],[STD5]]),"---")</f>
        <v>---</v>
      </c>
      <c r="O60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60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60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60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60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60" s="140" t="str">
        <f ca="1">IF(T_DocLog4[[#This Row],[REV_C]]&lt;&gt;"",IF(MIN(T_DocLog4[[#This Row],[Reply_Date]],TODAY())-T_DocLog4[[#This Row],[Sub_Date]]-V60&gt;0,MIN(T_DocLog4[[#This Row],[Reply_Date]],TODAY())-T_DocLog4[[#This Row],[Sub_Date]]-V60,"---"),"")</f>
        <v/>
      </c>
      <c r="V60" s="1" t="str">
        <f>IF(T_DocLog4[[#This Row],[REV_C]]&lt;&gt;"",IF(T_DocLog4[[#This Row],[REV_C]]=0,21,IF(T_DocLog4[[#This Row],[REV_C]]=1,14,7)),"")</f>
        <v/>
      </c>
    </row>
    <row r="61" spans="3:22" ht="11.25" customHeight="1" x14ac:dyDescent="0.25">
      <c r="C61" s="137" t="str">
        <f>T_DocLog4[[#This Row],[DOCTYPE]]</f>
        <v>SDD</v>
      </c>
      <c r="D61" s="137" t="str">
        <f>T_DocLog[[#This Row],[R_DOC_S]]</f>
        <v>---</v>
      </c>
      <c r="E61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61" s="215" t="str">
        <f>T_DocLog[[#This Row],[SPEC_DESC]]</f>
        <v>ICT</v>
      </c>
      <c r="G61" s="137" t="str">
        <f>T_DocLog[[#This Row],[DOCTYPE]]</f>
        <v>SDD</v>
      </c>
      <c r="H61" s="137" t="str">
        <f>T_DocLog[[#This Row],[Column2]]</f>
        <v>Project Submittal</v>
      </c>
      <c r="I61" s="138">
        <f>T_DocLog[[#This Row],[DISC]]</f>
        <v>0</v>
      </c>
      <c r="J61" s="139" t="str">
        <f>T_DocLog[[#This Row],[DNAME]]</f>
        <v>System Design Document for Flight Information System</v>
      </c>
      <c r="K61" s="329"/>
      <c r="L61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61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61" s="313" t="str">
        <f>IF(SUM(T_DocLog[[#This Row],[STD0]],T_DocLog[[#This Row],[STD1]],T_DocLog[[#This Row],[STD2]],T_DocLog[[#This Row],[STD3]],T_DocLog[[#This Row],[STD4]],T_DocLog[[#This Row],[STD5]])&gt;0,MAX('CURRENT STATUS'!V68,T_DocLog[[#This Row],[STD0]],T_DocLog[[#This Row],[STD1]],T_DocLog[[#This Row],[STD2]],T_DocLog[[#This Row],[STD3]],T_DocLog[[#This Row],[STD4]],T_DocLog[[#This Row],[STD5]]),"---")</f>
        <v>---</v>
      </c>
      <c r="O61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61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61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61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61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61" s="140" t="str">
        <f ca="1">IF(T_DocLog4[[#This Row],[REV_C]]&lt;&gt;"",IF(MIN(T_DocLog4[[#This Row],[Reply_Date]],TODAY())-T_DocLog4[[#This Row],[Sub_Date]]-V61&gt;0,MIN(T_DocLog4[[#This Row],[Reply_Date]],TODAY())-T_DocLog4[[#This Row],[Sub_Date]]-V61,"---"),"")</f>
        <v/>
      </c>
      <c r="V61" s="1" t="str">
        <f>IF(T_DocLog4[[#This Row],[REV_C]]&lt;&gt;"",IF(T_DocLog4[[#This Row],[REV_C]]=0,21,IF(T_DocLog4[[#This Row],[REV_C]]=1,14,7)),"")</f>
        <v/>
      </c>
    </row>
    <row r="62" spans="3:22" ht="11.25" customHeight="1" x14ac:dyDescent="0.25">
      <c r="C62" s="137" t="str">
        <f>T_DocLog4[[#This Row],[DOCTYPE]]</f>
        <v>SDD</v>
      </c>
      <c r="D62" s="137" t="str">
        <f>T_DocLog[[#This Row],[R_DOC_S]]</f>
        <v>---</v>
      </c>
      <c r="E62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62" s="215" t="str">
        <f>T_DocLog[[#This Row],[SPEC_DESC]]</f>
        <v>ICT</v>
      </c>
      <c r="G62" s="137" t="str">
        <f>T_DocLog[[#This Row],[DOCTYPE]]</f>
        <v>SDD</v>
      </c>
      <c r="H62" s="137" t="str">
        <f>T_DocLog[[#This Row],[Column2]]</f>
        <v>Project Submittal</v>
      </c>
      <c r="I62" s="138">
        <f>T_DocLog[[#This Row],[DISC]]</f>
        <v>0</v>
      </c>
      <c r="J62" s="139" t="str">
        <f>T_DocLog[[#This Row],[DNAME]]</f>
        <v>System Design Document for Master Clock System</v>
      </c>
      <c r="K62" s="329"/>
      <c r="L62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62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62" s="313" t="str">
        <f>IF(SUM(T_DocLog[[#This Row],[STD0]],T_DocLog[[#This Row],[STD1]],T_DocLog[[#This Row],[STD2]],T_DocLog[[#This Row],[STD3]],T_DocLog[[#This Row],[STD4]],T_DocLog[[#This Row],[STD5]])&gt;0,MAX('CURRENT STATUS'!V69,T_DocLog[[#This Row],[STD0]],T_DocLog[[#This Row],[STD1]],T_DocLog[[#This Row],[STD2]],T_DocLog[[#This Row],[STD3]],T_DocLog[[#This Row],[STD4]],T_DocLog[[#This Row],[STD5]]),"---")</f>
        <v>---</v>
      </c>
      <c r="O62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62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62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62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62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62" s="140" t="str">
        <f ca="1">IF(T_DocLog4[[#This Row],[REV_C]]&lt;&gt;"",IF(MIN(T_DocLog4[[#This Row],[Reply_Date]],TODAY())-T_DocLog4[[#This Row],[Sub_Date]]-V62&gt;0,MIN(T_DocLog4[[#This Row],[Reply_Date]],TODAY())-T_DocLog4[[#This Row],[Sub_Date]]-V62,"---"),"")</f>
        <v/>
      </c>
      <c r="V62" s="1" t="str">
        <f>IF(T_DocLog4[[#This Row],[REV_C]]&lt;&gt;"",IF(T_DocLog4[[#This Row],[REV_C]]=0,21,IF(T_DocLog4[[#This Row],[REV_C]]=1,14,7)),"")</f>
        <v/>
      </c>
    </row>
    <row r="63" spans="3:22" ht="11.25" customHeight="1" x14ac:dyDescent="0.25">
      <c r="C63" s="137" t="str">
        <f>T_DocLog4[[#This Row],[DOCTYPE]]</f>
        <v>SDD</v>
      </c>
      <c r="D63" s="137" t="str">
        <f>T_DocLog[[#This Row],[R_DOC_S]]</f>
        <v>---</v>
      </c>
      <c r="E63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63" s="215" t="str">
        <f>T_DocLog[[#This Row],[SPEC_DESC]]</f>
        <v>ICT</v>
      </c>
      <c r="G63" s="137" t="str">
        <f>T_DocLog[[#This Row],[DOCTYPE]]</f>
        <v>SDD</v>
      </c>
      <c r="H63" s="137" t="str">
        <f>T_DocLog[[#This Row],[Column2]]</f>
        <v>Project Submittal</v>
      </c>
      <c r="I63" s="138">
        <f>T_DocLog[[#This Row],[DISC]]</f>
        <v>0</v>
      </c>
      <c r="J63" s="139" t="str">
        <f>T_DocLog[[#This Row],[DNAME]]</f>
        <v>System Design Document for Car Park Management System</v>
      </c>
      <c r="K63" s="329"/>
      <c r="L63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63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63" s="313" t="str">
        <f>IF(SUM(T_DocLog[[#This Row],[STD0]],T_DocLog[[#This Row],[STD1]],T_DocLog[[#This Row],[STD2]],T_DocLog[[#This Row],[STD3]],T_DocLog[[#This Row],[STD4]],T_DocLog[[#This Row],[STD5]])&gt;0,MAX('CURRENT STATUS'!V70,T_DocLog[[#This Row],[STD0]],T_DocLog[[#This Row],[STD1]],T_DocLog[[#This Row],[STD2]],T_DocLog[[#This Row],[STD3]],T_DocLog[[#This Row],[STD4]],T_DocLog[[#This Row],[STD5]]),"---")</f>
        <v>---</v>
      </c>
      <c r="O63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63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63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63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63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63" s="140" t="str">
        <f ca="1">IF(T_DocLog4[[#This Row],[REV_C]]&lt;&gt;"",IF(MIN(T_DocLog4[[#This Row],[Reply_Date]],TODAY())-T_DocLog4[[#This Row],[Sub_Date]]-V63&gt;0,MIN(T_DocLog4[[#This Row],[Reply_Date]],TODAY())-T_DocLog4[[#This Row],[Sub_Date]]-V63,"---"),"")</f>
        <v/>
      </c>
      <c r="V63" s="1" t="str">
        <f>IF(T_DocLog4[[#This Row],[REV_C]]&lt;&gt;"",IF(T_DocLog4[[#This Row],[REV_C]]=0,21,IF(T_DocLog4[[#This Row],[REV_C]]=1,14,7)),"")</f>
        <v/>
      </c>
    </row>
    <row r="64" spans="3:22" ht="11.25" customHeight="1" x14ac:dyDescent="0.25">
      <c r="C64" s="137" t="str">
        <f>T_DocLog4[[#This Row],[DOCTYPE]]</f>
        <v>SDD</v>
      </c>
      <c r="D64" s="137" t="str">
        <f>T_DocLog[[#This Row],[R_DOC_S]]</f>
        <v>---</v>
      </c>
      <c r="E64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64" s="215" t="str">
        <f>T_DocLog[[#This Row],[SPEC_DESC]]</f>
        <v>Security</v>
      </c>
      <c r="G64" s="137" t="str">
        <f>T_DocLog[[#This Row],[DOCTYPE]]</f>
        <v>SDD</v>
      </c>
      <c r="H64" s="137" t="str">
        <f>T_DocLog[[#This Row],[Column2]]</f>
        <v>Project Submittal</v>
      </c>
      <c r="I64" s="138">
        <f>T_DocLog[[#This Row],[DISC]]</f>
        <v>0</v>
      </c>
      <c r="J64" s="139" t="str">
        <f>T_DocLog[[#This Row],[DNAME]]</f>
        <v>System Design Document for Security Access Control System</v>
      </c>
      <c r="K64" s="329"/>
      <c r="L64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64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64" s="313" t="str">
        <f>IF(SUM(T_DocLog[[#This Row],[STD0]],T_DocLog[[#This Row],[STD1]],T_DocLog[[#This Row],[STD2]],T_DocLog[[#This Row],[STD3]],T_DocLog[[#This Row],[STD4]],T_DocLog[[#This Row],[STD5]])&gt;0,MAX('CURRENT STATUS'!V71,T_DocLog[[#This Row],[STD0]],T_DocLog[[#This Row],[STD1]],T_DocLog[[#This Row],[STD2]],T_DocLog[[#This Row],[STD3]],T_DocLog[[#This Row],[STD4]],T_DocLog[[#This Row],[STD5]]),"---")</f>
        <v>---</v>
      </c>
      <c r="O64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64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64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64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64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64" s="140" t="str">
        <f ca="1">IF(T_DocLog4[[#This Row],[REV_C]]&lt;&gt;"",IF(MIN(T_DocLog4[[#This Row],[Reply_Date]],TODAY())-T_DocLog4[[#This Row],[Sub_Date]]-V64&gt;0,MIN(T_DocLog4[[#This Row],[Reply_Date]],TODAY())-T_DocLog4[[#This Row],[Sub_Date]]-V64,"---"),"")</f>
        <v/>
      </c>
      <c r="V64" s="1" t="str">
        <f>IF(T_DocLog4[[#This Row],[REV_C]]&lt;&gt;"",IF(T_DocLog4[[#This Row],[REV_C]]=0,21,IF(T_DocLog4[[#This Row],[REV_C]]=1,14,7)),"")</f>
        <v/>
      </c>
    </row>
    <row r="65" spans="3:22" ht="11.25" customHeight="1" x14ac:dyDescent="0.25">
      <c r="C65" s="137" t="str">
        <f>T_DocLog4[[#This Row],[DOCTYPE]]</f>
        <v>SDD</v>
      </c>
      <c r="D65" s="137" t="str">
        <f>T_DocLog[[#This Row],[R_DOC_S]]</f>
        <v>---</v>
      </c>
      <c r="E65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65" s="215" t="str">
        <f>T_DocLog[[#This Row],[SPEC_DESC]]</f>
        <v>Security</v>
      </c>
      <c r="G65" s="137" t="str">
        <f>T_DocLog[[#This Row],[DOCTYPE]]</f>
        <v>SDD</v>
      </c>
      <c r="H65" s="137" t="str">
        <f>T_DocLog[[#This Row],[Column2]]</f>
        <v>Project Submittal</v>
      </c>
      <c r="I65" s="138">
        <f>T_DocLog[[#This Row],[DISC]]</f>
        <v>0</v>
      </c>
      <c r="J65" s="139" t="str">
        <f>T_DocLog[[#This Row],[DNAME]]</f>
        <v>System Design Document for Closed Circuit Television System</v>
      </c>
      <c r="K65" s="329"/>
      <c r="L65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65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65" s="313" t="str">
        <f>IF(SUM(T_DocLog[[#This Row],[STD0]],T_DocLog[[#This Row],[STD1]],T_DocLog[[#This Row],[STD2]],T_DocLog[[#This Row],[STD3]],T_DocLog[[#This Row],[STD4]],T_DocLog[[#This Row],[STD5]])&gt;0,MAX('CURRENT STATUS'!V72,T_DocLog[[#This Row],[STD0]],T_DocLog[[#This Row],[STD1]],T_DocLog[[#This Row],[STD2]],T_DocLog[[#This Row],[STD3]],T_DocLog[[#This Row],[STD4]],T_DocLog[[#This Row],[STD5]]),"---")</f>
        <v>---</v>
      </c>
      <c r="O65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65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65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65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65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65" s="140" t="str">
        <f ca="1">IF(T_DocLog4[[#This Row],[REV_C]]&lt;&gt;"",IF(MIN(T_DocLog4[[#This Row],[Reply_Date]],TODAY())-T_DocLog4[[#This Row],[Sub_Date]]-V65&gt;0,MIN(T_DocLog4[[#This Row],[Reply_Date]],TODAY())-T_DocLog4[[#This Row],[Sub_Date]]-V65,"---"),"")</f>
        <v/>
      </c>
      <c r="V65" s="1" t="str">
        <f>IF(T_DocLog4[[#This Row],[REV_C]]&lt;&gt;"",IF(T_DocLog4[[#This Row],[REV_C]]=0,21,IF(T_DocLog4[[#This Row],[REV_C]]=1,14,7)),"")</f>
        <v/>
      </c>
    </row>
    <row r="66" spans="3:22" ht="11.25" customHeight="1" x14ac:dyDescent="0.25">
      <c r="C66" s="137" t="str">
        <f>T_DocLog4[[#This Row],[DOCTYPE]]</f>
        <v>SDD</v>
      </c>
      <c r="D66" s="137" t="str">
        <f>T_DocLog[[#This Row],[R_DOC_S]]</f>
        <v>---</v>
      </c>
      <c r="E66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66" s="215" t="str">
        <f>T_DocLog[[#This Row],[SPEC_DESC]]</f>
        <v>Special System</v>
      </c>
      <c r="G66" s="137" t="str">
        <f>T_DocLog[[#This Row],[DOCTYPE]]</f>
        <v>SDD</v>
      </c>
      <c r="H66" s="137" t="str">
        <f>T_DocLog[[#This Row],[Column2]]</f>
        <v>Project Submittal</v>
      </c>
      <c r="I66" s="138">
        <f>T_DocLog[[#This Row],[DISC]]</f>
        <v>0</v>
      </c>
      <c r="J66" s="139" t="str">
        <f>T_DocLog[[#This Row],[DNAME]]</f>
        <v>System Design Document for Video Wall System</v>
      </c>
      <c r="K66" s="329"/>
      <c r="L66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66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66" s="313" t="str">
        <f>IF(SUM(T_DocLog[[#This Row],[STD0]],T_DocLog[[#This Row],[STD1]],T_DocLog[[#This Row],[STD2]],T_DocLog[[#This Row],[STD3]],T_DocLog[[#This Row],[STD4]],T_DocLog[[#This Row],[STD5]])&gt;0,MAX('CURRENT STATUS'!V73,T_DocLog[[#This Row],[STD0]],T_DocLog[[#This Row],[STD1]],T_DocLog[[#This Row],[STD2]],T_DocLog[[#This Row],[STD3]],T_DocLog[[#This Row],[STD4]],T_DocLog[[#This Row],[STD5]]),"---")</f>
        <v>---</v>
      </c>
      <c r="O66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66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66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66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66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66" s="140" t="str">
        <f ca="1">IF(T_DocLog4[[#This Row],[REV_C]]&lt;&gt;"",IF(MIN(T_DocLog4[[#This Row],[Reply_Date]],TODAY())-T_DocLog4[[#This Row],[Sub_Date]]-V66&gt;0,MIN(T_DocLog4[[#This Row],[Reply_Date]],TODAY())-T_DocLog4[[#This Row],[Sub_Date]]-V66,"---"),"")</f>
        <v/>
      </c>
      <c r="V66" s="1" t="str">
        <f>IF(T_DocLog4[[#This Row],[REV_C]]&lt;&gt;"",IF(T_DocLog4[[#This Row],[REV_C]]=0,21,IF(T_DocLog4[[#This Row],[REV_C]]=1,14,7)),"")</f>
        <v/>
      </c>
    </row>
    <row r="67" spans="3:22" ht="11.25" customHeight="1" x14ac:dyDescent="0.25">
      <c r="C67" s="137" t="str">
        <f>T_DocLog4[[#This Row],[DOCTYPE]]</f>
        <v>SDD</v>
      </c>
      <c r="D67" s="137" t="str">
        <f>T_DocLog[[#This Row],[R_DOC_S]]</f>
        <v>---</v>
      </c>
      <c r="E67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67" s="215" t="str">
        <f>T_DocLog[[#This Row],[SPEC_DESC]]</f>
        <v>ICT</v>
      </c>
      <c r="G67" s="137" t="str">
        <f>T_DocLog[[#This Row],[DOCTYPE]]</f>
        <v>SDD</v>
      </c>
      <c r="H67" s="137" t="str">
        <f>T_DocLog[[#This Row],[Column2]]</f>
        <v>Project Submittal</v>
      </c>
      <c r="I67" s="138">
        <f>T_DocLog[[#This Row],[DISC]]</f>
        <v>0</v>
      </c>
      <c r="J67" s="139" t="str">
        <f>T_DocLog[[#This Row],[DNAME]]</f>
        <v>System Design Document for Dsitributed Antenna System</v>
      </c>
      <c r="K67" s="329"/>
      <c r="L67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67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67" s="313" t="str">
        <f>IF(SUM(T_DocLog[[#This Row],[STD0]],T_DocLog[[#This Row],[STD1]],T_DocLog[[#This Row],[STD2]],T_DocLog[[#This Row],[STD3]],T_DocLog[[#This Row],[STD4]],T_DocLog[[#This Row],[STD5]])&gt;0,MAX('CURRENT STATUS'!V74,T_DocLog[[#This Row],[STD0]],T_DocLog[[#This Row],[STD1]],T_DocLog[[#This Row],[STD2]],T_DocLog[[#This Row],[STD3]],T_DocLog[[#This Row],[STD4]],T_DocLog[[#This Row],[STD5]]),"---")</f>
        <v>---</v>
      </c>
      <c r="O67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67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67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67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67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67" s="140" t="str">
        <f ca="1">IF(T_DocLog4[[#This Row],[REV_C]]&lt;&gt;"",IF(MIN(T_DocLog4[[#This Row],[Reply_Date]],TODAY())-T_DocLog4[[#This Row],[Sub_Date]]-V67&gt;0,MIN(T_DocLog4[[#This Row],[Reply_Date]],TODAY())-T_DocLog4[[#This Row],[Sub_Date]]-V67,"---"),"")</f>
        <v/>
      </c>
      <c r="V67" s="1" t="str">
        <f>IF(T_DocLog4[[#This Row],[REV_C]]&lt;&gt;"",IF(T_DocLog4[[#This Row],[REV_C]]=0,21,IF(T_DocLog4[[#This Row],[REV_C]]=1,14,7)),"")</f>
        <v/>
      </c>
    </row>
    <row r="68" spans="3:22" ht="11.25" customHeight="1" x14ac:dyDescent="0.25">
      <c r="C68" s="137" t="str">
        <f>T_DocLog4[[#This Row],[DOCTYPE]]</f>
        <v>TCP</v>
      </c>
      <c r="D68" s="137" t="str">
        <f>T_DocLog[[#This Row],[R_DOC_S]]</f>
        <v>---</v>
      </c>
      <c r="E68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68" s="215" t="str">
        <f>T_DocLog[[#This Row],[SPEC_DESC]]</f>
        <v>ICT</v>
      </c>
      <c r="G68" s="137" t="str">
        <f>T_DocLog[[#This Row],[DOCTYPE]]</f>
        <v>TCP</v>
      </c>
      <c r="H68" s="137" t="str">
        <f>T_DocLog[[#This Row],[Column2]]</f>
        <v>Project Submittal</v>
      </c>
      <c r="I68" s="138">
        <f>T_DocLog[[#This Row],[DISC]]</f>
        <v>0</v>
      </c>
      <c r="J68" s="139" t="str">
        <f>T_DocLog[[#This Row],[DNAME]]</f>
        <v>Testing and Commisioning Procedure for Structured Cabling Network</v>
      </c>
      <c r="K68" s="329"/>
      <c r="L68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68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68" s="313" t="str">
        <f>IF(SUM(T_DocLog[[#This Row],[STD0]],T_DocLog[[#This Row],[STD1]],T_DocLog[[#This Row],[STD2]],T_DocLog[[#This Row],[STD3]],T_DocLog[[#This Row],[STD4]],T_DocLog[[#This Row],[STD5]])&gt;0,MAX('CURRENT STATUS'!V75,T_DocLog[[#This Row],[STD0]],T_DocLog[[#This Row],[STD1]],T_DocLog[[#This Row],[STD2]],T_DocLog[[#This Row],[STD3]],T_DocLog[[#This Row],[STD4]],T_DocLog[[#This Row],[STD5]]),"---")</f>
        <v>---</v>
      </c>
      <c r="O68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68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68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68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68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68" s="140" t="str">
        <f ca="1">IF(T_DocLog4[[#This Row],[REV_C]]&lt;&gt;"",IF(MIN(T_DocLog4[[#This Row],[Reply_Date]],TODAY())-T_DocLog4[[#This Row],[Sub_Date]]-V68&gt;0,MIN(T_DocLog4[[#This Row],[Reply_Date]],TODAY())-T_DocLog4[[#This Row],[Sub_Date]]-V68,"---"),"")</f>
        <v/>
      </c>
      <c r="V68" s="1" t="str">
        <f>IF(T_DocLog4[[#This Row],[REV_C]]&lt;&gt;"",IF(T_DocLog4[[#This Row],[REV_C]]=0,21,IF(T_DocLog4[[#This Row],[REV_C]]=1,14,7)),"")</f>
        <v/>
      </c>
    </row>
    <row r="69" spans="3:22" ht="11.25" customHeight="1" x14ac:dyDescent="0.25">
      <c r="C69" s="137" t="str">
        <f>T_DocLog4[[#This Row],[DOCTYPE]]</f>
        <v>TCP</v>
      </c>
      <c r="D69" s="137" t="str">
        <f>T_DocLog[[#This Row],[R_DOC_S]]</f>
        <v>---</v>
      </c>
      <c r="E69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69" s="215" t="str">
        <f>T_DocLog[[#This Row],[SPEC_DESC]]</f>
        <v>ICT</v>
      </c>
      <c r="G69" s="137" t="str">
        <f>T_DocLog[[#This Row],[DOCTYPE]]</f>
        <v>TCP</v>
      </c>
      <c r="H69" s="137" t="str">
        <f>T_DocLog[[#This Row],[Column2]]</f>
        <v>Project Submittal</v>
      </c>
      <c r="I69" s="138">
        <f>T_DocLog[[#This Row],[DISC]]</f>
        <v>0</v>
      </c>
      <c r="J69" s="139" t="str">
        <f>T_DocLog[[#This Row],[DNAME]]</f>
        <v>Testing and Commisioning Procedure for Computer Network Equipment - LAN</v>
      </c>
      <c r="K69" s="329"/>
      <c r="L69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69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69" s="313" t="str">
        <f>IF(SUM(T_DocLog[[#This Row],[STD0]],T_DocLog[[#This Row],[STD1]],T_DocLog[[#This Row],[STD2]],T_DocLog[[#This Row],[STD3]],T_DocLog[[#This Row],[STD4]],T_DocLog[[#This Row],[STD5]])&gt;0,MAX('CURRENT STATUS'!V76,T_DocLog[[#This Row],[STD0]],T_DocLog[[#This Row],[STD1]],T_DocLog[[#This Row],[STD2]],T_DocLog[[#This Row],[STD3]],T_DocLog[[#This Row],[STD4]],T_DocLog[[#This Row],[STD5]]),"---")</f>
        <v>---</v>
      </c>
      <c r="O69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69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69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69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69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69" s="140" t="str">
        <f ca="1">IF(T_DocLog4[[#This Row],[REV_C]]&lt;&gt;"",IF(MIN(T_DocLog4[[#This Row],[Reply_Date]],TODAY())-T_DocLog4[[#This Row],[Sub_Date]]-V69&gt;0,MIN(T_DocLog4[[#This Row],[Reply_Date]],TODAY())-T_DocLog4[[#This Row],[Sub_Date]]-V69,"---"),"")</f>
        <v/>
      </c>
      <c r="V69" s="1" t="str">
        <f>IF(T_DocLog4[[#This Row],[REV_C]]&lt;&gt;"",IF(T_DocLog4[[#This Row],[REV_C]]=0,21,IF(T_DocLog4[[#This Row],[REV_C]]=1,14,7)),"")</f>
        <v/>
      </c>
    </row>
    <row r="70" spans="3:22" ht="11.25" customHeight="1" x14ac:dyDescent="0.25">
      <c r="C70" s="137" t="str">
        <f>T_DocLog4[[#This Row],[DOCTYPE]]</f>
        <v>TCP</v>
      </c>
      <c r="D70" s="137" t="str">
        <f>T_DocLog[[#This Row],[R_DOC_S]]</f>
        <v>---</v>
      </c>
      <c r="E70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70" s="215" t="str">
        <f>T_DocLog[[#This Row],[SPEC_DESC]]</f>
        <v>Security</v>
      </c>
      <c r="G70" s="137" t="str">
        <f>T_DocLog[[#This Row],[DOCTYPE]]</f>
        <v>TCP</v>
      </c>
      <c r="H70" s="137" t="str">
        <f>T_DocLog[[#This Row],[Column2]]</f>
        <v>Project Submittal</v>
      </c>
      <c r="I70" s="138">
        <f>T_DocLog[[#This Row],[DISC]]</f>
        <v>0</v>
      </c>
      <c r="J70" s="139" t="str">
        <f>T_DocLog[[#This Row],[DNAME]]</f>
        <v>Testing and Commisioning Procedure for Computer Network Equipment - GLAN</v>
      </c>
      <c r="K70" s="329"/>
      <c r="L70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70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70" s="313" t="str">
        <f>IF(SUM(T_DocLog[[#This Row],[STD0]],T_DocLog[[#This Row],[STD1]],T_DocLog[[#This Row],[STD2]],T_DocLog[[#This Row],[STD3]],T_DocLog[[#This Row],[STD4]],T_DocLog[[#This Row],[STD5]])&gt;0,MAX('CURRENT STATUS'!V77,T_DocLog[[#This Row],[STD0]],T_DocLog[[#This Row],[STD1]],T_DocLog[[#This Row],[STD2]],T_DocLog[[#This Row],[STD3]],T_DocLog[[#This Row],[STD4]],T_DocLog[[#This Row],[STD5]]),"---")</f>
        <v>---</v>
      </c>
      <c r="O70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70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70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70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70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70" s="140" t="str">
        <f ca="1">IF(T_DocLog4[[#This Row],[REV_C]]&lt;&gt;"",IF(MIN(T_DocLog4[[#This Row],[Reply_Date]],TODAY())-T_DocLog4[[#This Row],[Sub_Date]]-V70&gt;0,MIN(T_DocLog4[[#This Row],[Reply_Date]],TODAY())-T_DocLog4[[#This Row],[Sub_Date]]-V70,"---"),"")</f>
        <v/>
      </c>
      <c r="V70" s="1" t="str">
        <f>IF(T_DocLog4[[#This Row],[REV_C]]&lt;&gt;"",IF(T_DocLog4[[#This Row],[REV_C]]=0,21,IF(T_DocLog4[[#This Row],[REV_C]]=1,14,7)),"")</f>
        <v/>
      </c>
    </row>
    <row r="71" spans="3:22" ht="11.25" customHeight="1" x14ac:dyDescent="0.25">
      <c r="C71" s="137" t="str">
        <f>T_DocLog4[[#This Row],[DOCTYPE]]</f>
        <v>TCP</v>
      </c>
      <c r="D71" s="137" t="str">
        <f>T_DocLog[[#This Row],[R_DOC_S]]</f>
        <v>---</v>
      </c>
      <c r="E71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71" s="215" t="str">
        <f>T_DocLog[[#This Row],[SPEC_DESC]]</f>
        <v>ICT</v>
      </c>
      <c r="G71" s="137" t="str">
        <f>T_DocLog[[#This Row],[DOCTYPE]]</f>
        <v>TCP</v>
      </c>
      <c r="H71" s="137" t="str">
        <f>T_DocLog[[#This Row],[Column2]]</f>
        <v>Project Submittal</v>
      </c>
      <c r="I71" s="138">
        <f>T_DocLog[[#This Row],[DISC]]</f>
        <v>0</v>
      </c>
      <c r="J71" s="139" t="str">
        <f>T_DocLog[[#This Row],[DNAME]]</f>
        <v>Testing and Commisioning Procedure for Wireless LAN</v>
      </c>
      <c r="K71" s="329"/>
      <c r="L71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71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71" s="313" t="str">
        <f>IF(SUM(T_DocLog[[#This Row],[STD0]],T_DocLog[[#This Row],[STD1]],T_DocLog[[#This Row],[STD2]],T_DocLog[[#This Row],[STD3]],T_DocLog[[#This Row],[STD4]],T_DocLog[[#This Row],[STD5]])&gt;0,MAX('CURRENT STATUS'!V78,T_DocLog[[#This Row],[STD0]],T_DocLog[[#This Row],[STD1]],T_DocLog[[#This Row],[STD2]],T_DocLog[[#This Row],[STD3]],T_DocLog[[#This Row],[STD4]],T_DocLog[[#This Row],[STD5]]),"---")</f>
        <v>---</v>
      </c>
      <c r="O71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71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71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71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71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71" s="140" t="str">
        <f ca="1">IF(T_DocLog4[[#This Row],[REV_C]]&lt;&gt;"",IF(MIN(T_DocLog4[[#This Row],[Reply_Date]],TODAY())-T_DocLog4[[#This Row],[Sub_Date]]-V71&gt;0,MIN(T_DocLog4[[#This Row],[Reply_Date]],TODAY())-T_DocLog4[[#This Row],[Sub_Date]]-V71,"---"),"")</f>
        <v/>
      </c>
      <c r="V71" s="1" t="str">
        <f>IF(T_DocLog4[[#This Row],[REV_C]]&lt;&gt;"",IF(T_DocLog4[[#This Row],[REV_C]]=0,21,IF(T_DocLog4[[#This Row],[REV_C]]=1,14,7)),"")</f>
        <v/>
      </c>
    </row>
    <row r="72" spans="3:22" ht="11.25" customHeight="1" x14ac:dyDescent="0.25">
      <c r="C72" s="137" t="str">
        <f>T_DocLog4[[#This Row],[DOCTYPE]]</f>
        <v>TCP</v>
      </c>
      <c r="D72" s="137" t="str">
        <f>T_DocLog[[#This Row],[R_DOC_S]]</f>
        <v>---</v>
      </c>
      <c r="E72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72" s="215" t="str">
        <f>T_DocLog[[#This Row],[SPEC_DESC]]</f>
        <v>ICT</v>
      </c>
      <c r="G72" s="137" t="str">
        <f>T_DocLog[[#This Row],[DOCTYPE]]</f>
        <v>TCP</v>
      </c>
      <c r="H72" s="137" t="str">
        <f>T_DocLog[[#This Row],[Column2]]</f>
        <v>Project Submittal</v>
      </c>
      <c r="I72" s="138">
        <f>T_DocLog[[#This Row],[DISC]]</f>
        <v>0</v>
      </c>
      <c r="J72" s="139" t="str">
        <f>T_DocLog[[#This Row],[DNAME]]</f>
        <v>Testing and Commisioning Procedure for Data Communication Hardware - ICT</v>
      </c>
      <c r="K72" s="329"/>
      <c r="L72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72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72" s="313" t="str">
        <f>IF(SUM(T_DocLog[[#This Row],[STD0]],T_DocLog[[#This Row],[STD1]],T_DocLog[[#This Row],[STD2]],T_DocLog[[#This Row],[STD3]],T_DocLog[[#This Row],[STD4]],T_DocLog[[#This Row],[STD5]])&gt;0,MAX('CURRENT STATUS'!V79,T_DocLog[[#This Row],[STD0]],T_DocLog[[#This Row],[STD1]],T_DocLog[[#This Row],[STD2]],T_DocLog[[#This Row],[STD3]],T_DocLog[[#This Row],[STD4]],T_DocLog[[#This Row],[STD5]]),"---")</f>
        <v>---</v>
      </c>
      <c r="O72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72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72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72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72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72" s="140" t="str">
        <f ca="1">IF(T_DocLog4[[#This Row],[REV_C]]&lt;&gt;"",IF(MIN(T_DocLog4[[#This Row],[Reply_Date]],TODAY())-T_DocLog4[[#This Row],[Sub_Date]]-V72&gt;0,MIN(T_DocLog4[[#This Row],[Reply_Date]],TODAY())-T_DocLog4[[#This Row],[Sub_Date]]-V72,"---"),"")</f>
        <v/>
      </c>
      <c r="V72" s="1" t="str">
        <f>IF(T_DocLog4[[#This Row],[REV_C]]&lt;&gt;"",IF(T_DocLog4[[#This Row],[REV_C]]=0,21,IF(T_DocLog4[[#This Row],[REV_C]]=1,14,7)),"")</f>
        <v/>
      </c>
    </row>
    <row r="73" spans="3:22" ht="11.25" customHeight="1" x14ac:dyDescent="0.25">
      <c r="C73" s="137" t="str">
        <f>T_DocLog4[[#This Row],[DOCTYPE]]</f>
        <v>TCP</v>
      </c>
      <c r="D73" s="137" t="str">
        <f>T_DocLog[[#This Row],[R_DOC_S]]</f>
        <v>---</v>
      </c>
      <c r="E73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73" s="215" t="str">
        <f>T_DocLog[[#This Row],[SPEC_DESC]]</f>
        <v>Security</v>
      </c>
      <c r="G73" s="137" t="str">
        <f>T_DocLog[[#This Row],[DOCTYPE]]</f>
        <v>TCP</v>
      </c>
      <c r="H73" s="137" t="str">
        <f>T_DocLog[[#This Row],[Column2]]</f>
        <v>Project Submittal</v>
      </c>
      <c r="I73" s="138">
        <f>T_DocLog[[#This Row],[DISC]]</f>
        <v>0</v>
      </c>
      <c r="J73" s="139" t="str">
        <f>T_DocLog[[#This Row],[DNAME]]</f>
        <v>Testing and Commisioning Procedure for Data Communication Hardware - GOVT</v>
      </c>
      <c r="K73" s="329"/>
      <c r="L73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73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73" s="313" t="str">
        <f>IF(SUM(T_DocLog[[#This Row],[STD0]],T_DocLog[[#This Row],[STD1]],T_DocLog[[#This Row],[STD2]],T_DocLog[[#This Row],[STD3]],T_DocLog[[#This Row],[STD4]],T_DocLog[[#This Row],[STD5]])&gt;0,MAX('CURRENT STATUS'!V80,T_DocLog[[#This Row],[STD0]],T_DocLog[[#This Row],[STD1]],T_DocLog[[#This Row],[STD2]],T_DocLog[[#This Row],[STD3]],T_DocLog[[#This Row],[STD4]],T_DocLog[[#This Row],[STD5]]),"---")</f>
        <v>---</v>
      </c>
      <c r="O73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73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73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73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73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73" s="140" t="str">
        <f ca="1">IF(T_DocLog4[[#This Row],[REV_C]]&lt;&gt;"",IF(MIN(T_DocLog4[[#This Row],[Reply_Date]],TODAY())-T_DocLog4[[#This Row],[Sub_Date]]-V73&gt;0,MIN(T_DocLog4[[#This Row],[Reply_Date]],TODAY())-T_DocLog4[[#This Row],[Sub_Date]]-V73,"---"),"")</f>
        <v/>
      </c>
      <c r="V73" s="1" t="str">
        <f>IF(T_DocLog4[[#This Row],[REV_C]]&lt;&gt;"",IF(T_DocLog4[[#This Row],[REV_C]]=0,21,IF(T_DocLog4[[#This Row],[REV_C]]=1,14,7)),"")</f>
        <v/>
      </c>
    </row>
    <row r="74" spans="3:22" ht="11.25" customHeight="1" x14ac:dyDescent="0.25">
      <c r="C74" s="137" t="str">
        <f>T_DocLog4[[#This Row],[DOCTYPE]]</f>
        <v>TCP</v>
      </c>
      <c r="D74" s="137" t="str">
        <f>T_DocLog[[#This Row],[R_DOC_S]]</f>
        <v>---</v>
      </c>
      <c r="E74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74" s="215" t="str">
        <f>T_DocLog[[#This Row],[SPEC_DESC]]</f>
        <v>ICT</v>
      </c>
      <c r="G74" s="137" t="str">
        <f>T_DocLog[[#This Row],[DOCTYPE]]</f>
        <v>TCP</v>
      </c>
      <c r="H74" s="137" t="str">
        <f>T_DocLog[[#This Row],[Column2]]</f>
        <v>Project Submittal</v>
      </c>
      <c r="I74" s="138">
        <f>T_DocLog[[#This Row],[DISC]]</f>
        <v>0</v>
      </c>
      <c r="J74" s="139" t="str">
        <f>T_DocLog[[#This Row],[DNAME]]</f>
        <v>Testing and Commisioning Procedure for Voice Over Internet Protocol</v>
      </c>
      <c r="K74" s="329"/>
      <c r="L74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74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74" s="313" t="str">
        <f>IF(SUM(T_DocLog[[#This Row],[STD0]],T_DocLog[[#This Row],[STD1]],T_DocLog[[#This Row],[STD2]],T_DocLog[[#This Row],[STD3]],T_DocLog[[#This Row],[STD4]],T_DocLog[[#This Row],[STD5]])&gt;0,MAX('CURRENT STATUS'!V81,T_DocLog[[#This Row],[STD0]],T_DocLog[[#This Row],[STD1]],T_DocLog[[#This Row],[STD2]],T_DocLog[[#This Row],[STD3]],T_DocLog[[#This Row],[STD4]],T_DocLog[[#This Row],[STD5]]),"---")</f>
        <v>---</v>
      </c>
      <c r="O74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74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74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74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74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74" s="140" t="str">
        <f ca="1">IF(T_DocLog4[[#This Row],[REV_C]]&lt;&gt;"",IF(MIN(T_DocLog4[[#This Row],[Reply_Date]],TODAY())-T_DocLog4[[#This Row],[Sub_Date]]-V74&gt;0,MIN(T_DocLog4[[#This Row],[Reply_Date]],TODAY())-T_DocLog4[[#This Row],[Sub_Date]]-V74,"---"),"")</f>
        <v/>
      </c>
      <c r="V74" s="1" t="str">
        <f>IF(T_DocLog4[[#This Row],[REV_C]]&lt;&gt;"",IF(T_DocLog4[[#This Row],[REV_C]]=0,21,IF(T_DocLog4[[#This Row],[REV_C]]=1,14,7)),"")</f>
        <v/>
      </c>
    </row>
    <row r="75" spans="3:22" ht="11.25" customHeight="1" x14ac:dyDescent="0.25">
      <c r="C75" s="137" t="str">
        <f>T_DocLog4[[#This Row],[DOCTYPE]]</f>
        <v>TCP</v>
      </c>
      <c r="D75" s="137" t="str">
        <f>T_DocLog[[#This Row],[R_DOC_S]]</f>
        <v>---</v>
      </c>
      <c r="E75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75" s="215" t="str">
        <f>T_DocLog[[#This Row],[SPEC_DESC]]</f>
        <v>ICT</v>
      </c>
      <c r="G75" s="137" t="str">
        <f>T_DocLog[[#This Row],[DOCTYPE]]</f>
        <v>TCP</v>
      </c>
      <c r="H75" s="137" t="str">
        <f>T_DocLog[[#This Row],[Column2]]</f>
        <v>Project Submittal</v>
      </c>
      <c r="I75" s="138">
        <f>T_DocLog[[#This Row],[DISC]]</f>
        <v>0</v>
      </c>
      <c r="J75" s="139" t="str">
        <f>T_DocLog[[#This Row],[DNAME]]</f>
        <v>Testing and Commisioning Procedure for Audio Video System</v>
      </c>
      <c r="K75" s="329"/>
      <c r="L75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75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75" s="313" t="str">
        <f>IF(SUM(T_DocLog[[#This Row],[STD0]],T_DocLog[[#This Row],[STD1]],T_DocLog[[#This Row],[STD2]],T_DocLog[[#This Row],[STD3]],T_DocLog[[#This Row],[STD4]],T_DocLog[[#This Row],[STD5]])&gt;0,MAX('CURRENT STATUS'!V82,T_DocLog[[#This Row],[STD0]],T_DocLog[[#This Row],[STD1]],T_DocLog[[#This Row],[STD2]],T_DocLog[[#This Row],[STD3]],T_DocLog[[#This Row],[STD4]],T_DocLog[[#This Row],[STD5]]),"---")</f>
        <v>---</v>
      </c>
      <c r="O75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75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75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75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75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75" s="140" t="str">
        <f ca="1">IF(T_DocLog4[[#This Row],[REV_C]]&lt;&gt;"",IF(MIN(T_DocLog4[[#This Row],[Reply_Date]],TODAY())-T_DocLog4[[#This Row],[Sub_Date]]-V75&gt;0,MIN(T_DocLog4[[#This Row],[Reply_Date]],TODAY())-T_DocLog4[[#This Row],[Sub_Date]]-V75,"---"),"")</f>
        <v/>
      </c>
      <c r="V75" s="1" t="str">
        <f>IF(T_DocLog4[[#This Row],[REV_C]]&lt;&gt;"",IF(T_DocLog4[[#This Row],[REV_C]]=0,21,IF(T_DocLog4[[#This Row],[REV_C]]=1,14,7)),"")</f>
        <v/>
      </c>
    </row>
    <row r="76" spans="3:22" ht="11.25" customHeight="1" x14ac:dyDescent="0.25">
      <c r="C76" s="137" t="str">
        <f>T_DocLog4[[#This Row],[DOCTYPE]]</f>
        <v>TCP</v>
      </c>
      <c r="D76" s="137" t="str">
        <f>T_DocLog[[#This Row],[R_DOC_S]]</f>
        <v>---</v>
      </c>
      <c r="E76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76" s="215" t="str">
        <f>T_DocLog[[#This Row],[SPEC_DESC]]</f>
        <v>ICT</v>
      </c>
      <c r="G76" s="137" t="str">
        <f>T_DocLog[[#This Row],[DOCTYPE]]</f>
        <v>TCP</v>
      </c>
      <c r="H76" s="137" t="str">
        <f>T_DocLog[[#This Row],[Column2]]</f>
        <v>Project Submittal</v>
      </c>
      <c r="I76" s="138">
        <f>T_DocLog[[#This Row],[DISC]]</f>
        <v>0</v>
      </c>
      <c r="J76" s="139" t="str">
        <f>T_DocLog[[#This Row],[DNAME]]</f>
        <v>Testing and Commisioning Procedure for Internet Protocol Television System</v>
      </c>
      <c r="K76" s="329"/>
      <c r="L76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76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76" s="313" t="str">
        <f>IF(SUM(T_DocLog[[#This Row],[STD0]],T_DocLog[[#This Row],[STD1]],T_DocLog[[#This Row],[STD2]],T_DocLog[[#This Row],[STD3]],T_DocLog[[#This Row],[STD4]],T_DocLog[[#This Row],[STD5]])&gt;0,MAX('CURRENT STATUS'!V83,T_DocLog[[#This Row],[STD0]],T_DocLog[[#This Row],[STD1]],T_DocLog[[#This Row],[STD2]],T_DocLog[[#This Row],[STD3]],T_DocLog[[#This Row],[STD4]],T_DocLog[[#This Row],[STD5]]),"---")</f>
        <v>---</v>
      </c>
      <c r="O76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76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76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76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76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76" s="140" t="str">
        <f ca="1">IF(T_DocLog4[[#This Row],[REV_C]]&lt;&gt;"",IF(MIN(T_DocLog4[[#This Row],[Reply_Date]],TODAY())-T_DocLog4[[#This Row],[Sub_Date]]-V76&gt;0,MIN(T_DocLog4[[#This Row],[Reply_Date]],TODAY())-T_DocLog4[[#This Row],[Sub_Date]]-V76,"---"),"")</f>
        <v/>
      </c>
      <c r="V76" s="1" t="str">
        <f>IF(T_DocLog4[[#This Row],[REV_C]]&lt;&gt;"",IF(T_DocLog4[[#This Row],[REV_C]]=0,21,IF(T_DocLog4[[#This Row],[REV_C]]=1,14,7)),"")</f>
        <v/>
      </c>
    </row>
    <row r="77" spans="3:22" ht="11.25" customHeight="1" x14ac:dyDescent="0.25">
      <c r="C77" s="137" t="str">
        <f>T_DocLog4[[#This Row],[DOCTYPE]]</f>
        <v>TCP</v>
      </c>
      <c r="D77" s="137" t="str">
        <f>T_DocLog[[#This Row],[R_DOC_S]]</f>
        <v>---</v>
      </c>
      <c r="E77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77" s="215" t="str">
        <f>T_DocLog[[#This Row],[SPEC_DESC]]</f>
        <v>ICT</v>
      </c>
      <c r="G77" s="137" t="str">
        <f>T_DocLog[[#This Row],[DOCTYPE]]</f>
        <v>TCP</v>
      </c>
      <c r="H77" s="137" t="str">
        <f>T_DocLog[[#This Row],[Column2]]</f>
        <v>Project Submittal</v>
      </c>
      <c r="I77" s="138">
        <f>T_DocLog[[#This Row],[DISC]]</f>
        <v>0</v>
      </c>
      <c r="J77" s="139" t="str">
        <f>T_DocLog[[#This Row],[DNAME]]</f>
        <v>Testing and Commisioning Procedure for Flight Information System</v>
      </c>
      <c r="K77" s="329"/>
      <c r="L77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77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77" s="313" t="str">
        <f>IF(SUM(T_DocLog[[#This Row],[STD0]],T_DocLog[[#This Row],[STD1]],T_DocLog[[#This Row],[STD2]],T_DocLog[[#This Row],[STD3]],T_DocLog[[#This Row],[STD4]],T_DocLog[[#This Row],[STD5]])&gt;0,MAX('CURRENT STATUS'!V84,T_DocLog[[#This Row],[STD0]],T_DocLog[[#This Row],[STD1]],T_DocLog[[#This Row],[STD2]],T_DocLog[[#This Row],[STD3]],T_DocLog[[#This Row],[STD4]],T_DocLog[[#This Row],[STD5]]),"---")</f>
        <v>---</v>
      </c>
      <c r="O77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77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77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77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77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77" s="140" t="str">
        <f ca="1">IF(T_DocLog4[[#This Row],[REV_C]]&lt;&gt;"",IF(MIN(T_DocLog4[[#This Row],[Reply_Date]],TODAY())-T_DocLog4[[#This Row],[Sub_Date]]-V77&gt;0,MIN(T_DocLog4[[#This Row],[Reply_Date]],TODAY())-T_DocLog4[[#This Row],[Sub_Date]]-V77,"---"),"")</f>
        <v/>
      </c>
      <c r="V77" s="1" t="str">
        <f>IF(T_DocLog4[[#This Row],[REV_C]]&lt;&gt;"",IF(T_DocLog4[[#This Row],[REV_C]]=0,21,IF(T_DocLog4[[#This Row],[REV_C]]=1,14,7)),"")</f>
        <v/>
      </c>
    </row>
    <row r="78" spans="3:22" ht="11.25" customHeight="1" x14ac:dyDescent="0.25">
      <c r="C78" s="137" t="str">
        <f>T_DocLog4[[#This Row],[DOCTYPE]]</f>
        <v>TCP</v>
      </c>
      <c r="D78" s="137" t="str">
        <f>T_DocLog[[#This Row],[R_DOC_S]]</f>
        <v>---</v>
      </c>
      <c r="E78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78" s="215" t="str">
        <f>T_DocLog[[#This Row],[SPEC_DESC]]</f>
        <v>ICT</v>
      </c>
      <c r="G78" s="137" t="str">
        <f>T_DocLog[[#This Row],[DOCTYPE]]</f>
        <v>TCP</v>
      </c>
      <c r="H78" s="137" t="str">
        <f>T_DocLog[[#This Row],[Column2]]</f>
        <v>Project Submittal</v>
      </c>
      <c r="I78" s="138">
        <f>T_DocLog[[#This Row],[DISC]]</f>
        <v>0</v>
      </c>
      <c r="J78" s="139" t="str">
        <f>T_DocLog[[#This Row],[DNAME]]</f>
        <v>Testing and Commisioning Procedure for Master Clock System</v>
      </c>
      <c r="K78" s="329"/>
      <c r="L78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78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78" s="313" t="str">
        <f>IF(SUM(T_DocLog[[#This Row],[STD0]],T_DocLog[[#This Row],[STD1]],T_DocLog[[#This Row],[STD2]],T_DocLog[[#This Row],[STD3]],T_DocLog[[#This Row],[STD4]],T_DocLog[[#This Row],[STD5]])&gt;0,MAX('CURRENT STATUS'!V85,T_DocLog[[#This Row],[STD0]],T_DocLog[[#This Row],[STD1]],T_DocLog[[#This Row],[STD2]],T_DocLog[[#This Row],[STD3]],T_DocLog[[#This Row],[STD4]],T_DocLog[[#This Row],[STD5]]),"---")</f>
        <v>---</v>
      </c>
      <c r="O78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78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78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78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78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78" s="140" t="str">
        <f ca="1">IF(T_DocLog4[[#This Row],[REV_C]]&lt;&gt;"",IF(MIN(T_DocLog4[[#This Row],[Reply_Date]],TODAY())-T_DocLog4[[#This Row],[Sub_Date]]-V78&gt;0,MIN(T_DocLog4[[#This Row],[Reply_Date]],TODAY())-T_DocLog4[[#This Row],[Sub_Date]]-V78,"---"),"")</f>
        <v/>
      </c>
      <c r="V78" s="1" t="str">
        <f>IF(T_DocLog4[[#This Row],[REV_C]]&lt;&gt;"",IF(T_DocLog4[[#This Row],[REV_C]]=0,21,IF(T_DocLog4[[#This Row],[REV_C]]=1,14,7)),"")</f>
        <v/>
      </c>
    </row>
    <row r="79" spans="3:22" ht="11.25" customHeight="1" x14ac:dyDescent="0.25">
      <c r="C79" s="137" t="str">
        <f>T_DocLog4[[#This Row],[DOCTYPE]]</f>
        <v>TCP</v>
      </c>
      <c r="D79" s="137" t="str">
        <f>T_DocLog[[#This Row],[R_DOC_S]]</f>
        <v>---</v>
      </c>
      <c r="E79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79" s="215" t="str">
        <f>T_DocLog[[#This Row],[SPEC_DESC]]</f>
        <v>ICT</v>
      </c>
      <c r="G79" s="137" t="str">
        <f>T_DocLog[[#This Row],[DOCTYPE]]</f>
        <v>TCP</v>
      </c>
      <c r="H79" s="137" t="str">
        <f>T_DocLog[[#This Row],[Column2]]</f>
        <v>Project Submittal</v>
      </c>
      <c r="I79" s="138">
        <f>T_DocLog[[#This Row],[DISC]]</f>
        <v>0</v>
      </c>
      <c r="J79" s="139" t="str">
        <f>T_DocLog[[#This Row],[DNAME]]</f>
        <v>Testing and Commisioning Procedure for Car Park Management System</v>
      </c>
      <c r="K79" s="329"/>
      <c r="L79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79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79" s="313" t="str">
        <f>IF(SUM(T_DocLog[[#This Row],[STD0]],T_DocLog[[#This Row],[STD1]],T_DocLog[[#This Row],[STD2]],T_DocLog[[#This Row],[STD3]],T_DocLog[[#This Row],[STD4]],T_DocLog[[#This Row],[STD5]])&gt;0,MAX('CURRENT STATUS'!V86,T_DocLog[[#This Row],[STD0]],T_DocLog[[#This Row],[STD1]],T_DocLog[[#This Row],[STD2]],T_DocLog[[#This Row],[STD3]],T_DocLog[[#This Row],[STD4]],T_DocLog[[#This Row],[STD5]]),"---")</f>
        <v>---</v>
      </c>
      <c r="O79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79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79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79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79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79" s="140" t="str">
        <f ca="1">IF(T_DocLog4[[#This Row],[REV_C]]&lt;&gt;"",IF(MIN(T_DocLog4[[#This Row],[Reply_Date]],TODAY())-T_DocLog4[[#This Row],[Sub_Date]]-V79&gt;0,MIN(T_DocLog4[[#This Row],[Reply_Date]],TODAY())-T_DocLog4[[#This Row],[Sub_Date]]-V79,"---"),"")</f>
        <v/>
      </c>
      <c r="V79" s="1" t="str">
        <f>IF(T_DocLog4[[#This Row],[REV_C]]&lt;&gt;"",IF(T_DocLog4[[#This Row],[REV_C]]=0,21,IF(T_DocLog4[[#This Row],[REV_C]]=1,14,7)),"")</f>
        <v/>
      </c>
    </row>
    <row r="80" spans="3:22" ht="11.25" customHeight="1" x14ac:dyDescent="0.25">
      <c r="C80" s="137" t="str">
        <f>T_DocLog4[[#This Row],[DOCTYPE]]</f>
        <v>TCP</v>
      </c>
      <c r="D80" s="137" t="str">
        <f>T_DocLog[[#This Row],[R_DOC_S]]</f>
        <v>---</v>
      </c>
      <c r="E80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80" s="215" t="str">
        <f>T_DocLog[[#This Row],[SPEC_DESC]]</f>
        <v>Security</v>
      </c>
      <c r="G80" s="137" t="str">
        <f>T_DocLog[[#This Row],[DOCTYPE]]</f>
        <v>TCP</v>
      </c>
      <c r="H80" s="137" t="str">
        <f>T_DocLog[[#This Row],[Column2]]</f>
        <v>Project Submittal</v>
      </c>
      <c r="I80" s="138">
        <f>T_DocLog[[#This Row],[DISC]]</f>
        <v>0</v>
      </c>
      <c r="J80" s="139" t="str">
        <f>T_DocLog[[#This Row],[DNAME]]</f>
        <v>Testing and Commisioning Procedure for Security Access Control System</v>
      </c>
      <c r="K80" s="329"/>
      <c r="L80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80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80" s="313" t="str">
        <f>IF(SUM(T_DocLog[[#This Row],[STD0]],T_DocLog[[#This Row],[STD1]],T_DocLog[[#This Row],[STD2]],T_DocLog[[#This Row],[STD3]],T_DocLog[[#This Row],[STD4]],T_DocLog[[#This Row],[STD5]])&gt;0,MAX('CURRENT STATUS'!V87,T_DocLog[[#This Row],[STD0]],T_DocLog[[#This Row],[STD1]],T_DocLog[[#This Row],[STD2]],T_DocLog[[#This Row],[STD3]],T_DocLog[[#This Row],[STD4]],T_DocLog[[#This Row],[STD5]]),"---")</f>
        <v>---</v>
      </c>
      <c r="O80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80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80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80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80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80" s="140" t="str">
        <f ca="1">IF(T_DocLog4[[#This Row],[REV_C]]&lt;&gt;"",IF(MIN(T_DocLog4[[#This Row],[Reply_Date]],TODAY())-T_DocLog4[[#This Row],[Sub_Date]]-V80&gt;0,MIN(T_DocLog4[[#This Row],[Reply_Date]],TODAY())-T_DocLog4[[#This Row],[Sub_Date]]-V80,"---"),"")</f>
        <v/>
      </c>
      <c r="V80" s="1" t="str">
        <f>IF(T_DocLog4[[#This Row],[REV_C]]&lt;&gt;"",IF(T_DocLog4[[#This Row],[REV_C]]=0,21,IF(T_DocLog4[[#This Row],[REV_C]]=1,14,7)),"")</f>
        <v/>
      </c>
    </row>
    <row r="81" spans="3:22" ht="11.25" customHeight="1" x14ac:dyDescent="0.25">
      <c r="C81" s="137" t="str">
        <f>T_DocLog4[[#This Row],[DOCTYPE]]</f>
        <v>TCP</v>
      </c>
      <c r="D81" s="137" t="str">
        <f>T_DocLog[[#This Row],[R_DOC_S]]</f>
        <v>---</v>
      </c>
      <c r="E81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81" s="215" t="str">
        <f>T_DocLog[[#This Row],[SPEC_DESC]]</f>
        <v>Security</v>
      </c>
      <c r="G81" s="137" t="str">
        <f>T_DocLog[[#This Row],[DOCTYPE]]</f>
        <v>TCP</v>
      </c>
      <c r="H81" s="137" t="str">
        <f>T_DocLog[[#This Row],[Column2]]</f>
        <v>Project Submittal</v>
      </c>
      <c r="I81" s="138">
        <f>T_DocLog[[#This Row],[DISC]]</f>
        <v>0</v>
      </c>
      <c r="J81" s="139" t="str">
        <f>T_DocLog[[#This Row],[DNAME]]</f>
        <v>Testing and Commisioning Procedure for Closed-Circuit Television System</v>
      </c>
      <c r="K81" s="329"/>
      <c r="L81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81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81" s="313" t="str">
        <f>IF(SUM(T_DocLog[[#This Row],[STD0]],T_DocLog[[#This Row],[STD1]],T_DocLog[[#This Row],[STD2]],T_DocLog[[#This Row],[STD3]],T_DocLog[[#This Row],[STD4]],T_DocLog[[#This Row],[STD5]])&gt;0,MAX('CURRENT STATUS'!V88,T_DocLog[[#This Row],[STD0]],T_DocLog[[#This Row],[STD1]],T_DocLog[[#This Row],[STD2]],T_DocLog[[#This Row],[STD3]],T_DocLog[[#This Row],[STD4]],T_DocLog[[#This Row],[STD5]]),"---")</f>
        <v>---</v>
      </c>
      <c r="O81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81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81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81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81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81" s="140" t="str">
        <f ca="1">IF(T_DocLog4[[#This Row],[REV_C]]&lt;&gt;"",IF(MIN(T_DocLog4[[#This Row],[Reply_Date]],TODAY())-T_DocLog4[[#This Row],[Sub_Date]]-V81&gt;0,MIN(T_DocLog4[[#This Row],[Reply_Date]],TODAY())-T_DocLog4[[#This Row],[Sub_Date]]-V81,"---"),"")</f>
        <v/>
      </c>
      <c r="V81" s="1" t="str">
        <f>IF(T_DocLog4[[#This Row],[REV_C]]&lt;&gt;"",IF(T_DocLog4[[#This Row],[REV_C]]=0,21,IF(T_DocLog4[[#This Row],[REV_C]]=1,14,7)),"")</f>
        <v/>
      </c>
    </row>
    <row r="82" spans="3:22" ht="11.25" customHeight="1" x14ac:dyDescent="0.25">
      <c r="C82" s="137" t="str">
        <f>T_DocLog4[[#This Row],[DOCTYPE]]</f>
        <v>TCP</v>
      </c>
      <c r="D82" s="137" t="str">
        <f>T_DocLog[[#This Row],[R_DOC_S]]</f>
        <v>---</v>
      </c>
      <c r="E82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82" s="215" t="str">
        <f>T_DocLog[[#This Row],[SPEC_DESC]]</f>
        <v>Special System</v>
      </c>
      <c r="G82" s="137" t="str">
        <f>T_DocLog[[#This Row],[DOCTYPE]]</f>
        <v>TCP</v>
      </c>
      <c r="H82" s="137" t="str">
        <f>T_DocLog[[#This Row],[Column2]]</f>
        <v>Project Submittal</v>
      </c>
      <c r="I82" s="138">
        <f>T_DocLog[[#This Row],[DISC]]</f>
        <v>0</v>
      </c>
      <c r="J82" s="139" t="str">
        <f>T_DocLog[[#This Row],[DNAME]]</f>
        <v>Testing and Commisioning Procedure for Video Wall System</v>
      </c>
      <c r="K82" s="329"/>
      <c r="L82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82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82" s="313" t="str">
        <f>IF(SUM(T_DocLog[[#This Row],[STD0]],T_DocLog[[#This Row],[STD1]],T_DocLog[[#This Row],[STD2]],T_DocLog[[#This Row],[STD3]],T_DocLog[[#This Row],[STD4]],T_DocLog[[#This Row],[STD5]])&gt;0,MAX('CURRENT STATUS'!V89,T_DocLog[[#This Row],[STD0]],T_DocLog[[#This Row],[STD1]],T_DocLog[[#This Row],[STD2]],T_DocLog[[#This Row],[STD3]],T_DocLog[[#This Row],[STD4]],T_DocLog[[#This Row],[STD5]]),"---")</f>
        <v>---</v>
      </c>
      <c r="O82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82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82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82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82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82" s="140" t="str">
        <f ca="1">IF(T_DocLog4[[#This Row],[REV_C]]&lt;&gt;"",IF(MIN(T_DocLog4[[#This Row],[Reply_Date]],TODAY())-T_DocLog4[[#This Row],[Sub_Date]]-V82&gt;0,MIN(T_DocLog4[[#This Row],[Reply_Date]],TODAY())-T_DocLog4[[#This Row],[Sub_Date]]-V82,"---"),"")</f>
        <v/>
      </c>
      <c r="V82" s="1" t="str">
        <f>IF(T_DocLog4[[#This Row],[REV_C]]&lt;&gt;"",IF(T_DocLog4[[#This Row],[REV_C]]=0,21,IF(T_DocLog4[[#This Row],[REV_C]]=1,14,7)),"")</f>
        <v/>
      </c>
    </row>
    <row r="83" spans="3:22" ht="11.25" customHeight="1" x14ac:dyDescent="0.25">
      <c r="C83" s="137" t="str">
        <f>T_DocLog4[[#This Row],[DOCTYPE]]</f>
        <v>TCP</v>
      </c>
      <c r="D83" s="137" t="str">
        <f>T_DocLog[[#This Row],[R_DOC_S]]</f>
        <v>---</v>
      </c>
      <c r="E83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83" s="215" t="str">
        <f>T_DocLog[[#This Row],[SPEC_DESC]]</f>
        <v>ICT</v>
      </c>
      <c r="G83" s="137" t="str">
        <f>T_DocLog[[#This Row],[DOCTYPE]]</f>
        <v>TCP</v>
      </c>
      <c r="H83" s="137" t="str">
        <f>T_DocLog[[#This Row],[Column2]]</f>
        <v>Project Submittal</v>
      </c>
      <c r="I83" s="138">
        <f>T_DocLog[[#This Row],[DISC]]</f>
        <v>0</v>
      </c>
      <c r="J83" s="139" t="str">
        <f>T_DocLog[[#This Row],[DNAME]]</f>
        <v>Testing and Commisioning Procedure for Distributed Antenna System</v>
      </c>
      <c r="K83" s="329"/>
      <c r="L83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83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83" s="313" t="str">
        <f>IF(SUM(T_DocLog[[#This Row],[STD0]],T_DocLog[[#This Row],[STD1]],T_DocLog[[#This Row],[STD2]],T_DocLog[[#This Row],[STD3]],T_DocLog[[#This Row],[STD4]],T_DocLog[[#This Row],[STD5]])&gt;0,MAX('CURRENT STATUS'!V90,T_DocLog[[#This Row],[STD0]],T_DocLog[[#This Row],[STD1]],T_DocLog[[#This Row],[STD2]],T_DocLog[[#This Row],[STD3]],T_DocLog[[#This Row],[STD4]],T_DocLog[[#This Row],[STD5]]),"---")</f>
        <v>---</v>
      </c>
      <c r="O83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83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83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83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83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83" s="140" t="str">
        <f ca="1">IF(T_DocLog4[[#This Row],[REV_C]]&lt;&gt;"",IF(MIN(T_DocLog4[[#This Row],[Reply_Date]],TODAY())-T_DocLog4[[#This Row],[Sub_Date]]-V83&gt;0,MIN(T_DocLog4[[#This Row],[Reply_Date]],TODAY())-T_DocLog4[[#This Row],[Sub_Date]]-V83,"---"),"")</f>
        <v/>
      </c>
      <c r="V83" s="1" t="str">
        <f>IF(T_DocLog4[[#This Row],[REV_C]]&lt;&gt;"",IF(T_DocLog4[[#This Row],[REV_C]]=0,21,IF(T_DocLog4[[#This Row],[REV_C]]=1,14,7)),"")</f>
        <v/>
      </c>
    </row>
    <row r="84" spans="3:22" ht="11.25" customHeight="1" x14ac:dyDescent="0.25">
      <c r="C84" s="137" t="str">
        <f>T_DocLog4[[#This Row],[DOCTYPE]]</f>
        <v>TCP</v>
      </c>
      <c r="D84" s="137" t="str">
        <f>T_DocLog[[#This Row],[R_DOC_S]]</f>
        <v>---</v>
      </c>
      <c r="E84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84" s="215" t="str">
        <f>T_DocLog[[#This Row],[SPEC_DESC]]</f>
        <v>Security</v>
      </c>
      <c r="G84" s="137" t="str">
        <f>T_DocLog[[#This Row],[DOCTYPE]]</f>
        <v>TCP</v>
      </c>
      <c r="H84" s="137" t="str">
        <f>T_DocLog[[#This Row],[Column2]]</f>
        <v>Project Submittal</v>
      </c>
      <c r="I84" s="138">
        <f>T_DocLog[[#This Row],[DISC]]</f>
        <v>0</v>
      </c>
      <c r="J84" s="139" t="str">
        <f>T_DocLog[[#This Row],[DNAME]]</f>
        <v>Testing and Commisioning Procedure for ANPR</v>
      </c>
      <c r="K84" s="329"/>
      <c r="L84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84" s="141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84" s="313" t="str">
        <f>IF(SUM(T_DocLog[[#This Row],[STD0]],T_DocLog[[#This Row],[STD1]],T_DocLog[[#This Row],[STD2]],T_DocLog[[#This Row],[STD3]],T_DocLog[[#This Row],[STD4]],T_DocLog[[#This Row],[STD5]])&gt;0,MAX('CURRENT STATUS'!V91,T_DocLog[[#This Row],[STD0]],T_DocLog[[#This Row],[STD1]],T_DocLog[[#This Row],[STD2]],T_DocLog[[#This Row],[STD3]],T_DocLog[[#This Row],[STD4]],T_DocLog[[#This Row],[STD5]]),"---")</f>
        <v>---</v>
      </c>
      <c r="O84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84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84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84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84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84" s="140" t="str">
        <f ca="1">IF(T_DocLog4[[#This Row],[REV_C]]&lt;&gt;"",IF(MIN(T_DocLog4[[#This Row],[Reply_Date]],TODAY())-T_DocLog4[[#This Row],[Sub_Date]]-V84&gt;0,MIN(T_DocLog4[[#This Row],[Reply_Date]],TODAY())-T_DocLog4[[#This Row],[Sub_Date]]-V84,"---"),"")</f>
        <v/>
      </c>
      <c r="V84" s="1" t="str">
        <f>IF(T_DocLog4[[#This Row],[REV_C]]&lt;&gt;"",IF(T_DocLog4[[#This Row],[REV_C]]=0,21,IF(T_DocLog4[[#This Row],[REV_C]]=1,14,7)),"")</f>
        <v/>
      </c>
    </row>
    <row r="85" spans="3:22" ht="11.25" customHeight="1" x14ac:dyDescent="0.25">
      <c r="C85" s="137" t="str">
        <f>T_DocLog4[[#This Row],[DOCTYPE]]</f>
        <v>MS (Fence Relocation)</v>
      </c>
      <c r="D85" s="137" t="str">
        <f>T_DocLog[[#This Row],[R_DOC_S]]</f>
        <v>---</v>
      </c>
      <c r="E85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85" s="215" t="str">
        <f>T_DocLog[[#This Row],[SPEC_DESC]]</f>
        <v>Telecommunication</v>
      </c>
      <c r="G85" s="137" t="str">
        <f>T_DocLog[[#This Row],[DOCTYPE]]</f>
        <v>MS (Fence Relocation)</v>
      </c>
      <c r="H85" s="137" t="str">
        <f>T_DocLog[[#This Row],[Column2]]</f>
        <v>Project Submittal</v>
      </c>
      <c r="I85" s="138" t="str">
        <f>T_DocLog[[#This Row],[DISC]]</f>
        <v>MTC-23A25-T000-SD-MS-00001</v>
      </c>
      <c r="J85" s="139" t="str">
        <f>T_DocLog[[#This Row],[DNAME]]</f>
        <v>Material Submittal for Relocation of Fiber Cable</v>
      </c>
      <c r="K85" s="329"/>
      <c r="L85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MS-23A25-T000-0001-01</v>
      </c>
      <c r="M85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85" s="313">
        <f>IF(SUM(T_DocLog[[#This Row],[STD0]],T_DocLog[[#This Row],[STD1]],T_DocLog[[#This Row],[STD2]],T_DocLog[[#This Row],[STD3]],T_DocLog[[#This Row],[STD4]],T_DocLog[[#This Row],[STD5]])&gt;0,MAX('CURRENT STATUS'!V92,T_DocLog[[#This Row],[STD0]],T_DocLog[[#This Row],[STD1]],T_DocLog[[#This Row],[STD2]],T_DocLog[[#This Row],[STD3]],T_DocLog[[#This Row],[STD4]],T_DocLog[[#This Row],[STD5]]),"---")</f>
        <v>45841</v>
      </c>
      <c r="O85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MS-23A25-T000-0001-01</v>
      </c>
      <c r="P85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MS-23A25-T000-0001-01</v>
      </c>
      <c r="Q85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45857</v>
      </c>
      <c r="R85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85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16</v>
      </c>
      <c r="T85" s="140">
        <f ca="1">IF(T_DocLog4[[#This Row],[REV_C]]&lt;&gt;"",IF(MIN(T_DocLog4[[#This Row],[Reply_Date]],TODAY())-T_DocLog4[[#This Row],[Sub_Date]]-V85&gt;0,MIN(T_DocLog4[[#This Row],[Reply_Date]],TODAY())-T_DocLog4[[#This Row],[Sub_Date]]-V85,"---"),"")</f>
        <v>2</v>
      </c>
      <c r="V85" s="1">
        <f>IF(T_DocLog4[[#This Row],[REV_C]]&lt;&gt;"",IF(T_DocLog4[[#This Row],[REV_C]]=0,21,IF(T_DocLog4[[#This Row],[REV_C]]=1,14,7)),"")</f>
        <v>14</v>
      </c>
    </row>
    <row r="86" spans="3:22" ht="11.25" customHeight="1" x14ac:dyDescent="0.25">
      <c r="C86" s="137" t="str">
        <f>T_DocLog4[[#This Row],[DOCTYPE]]</f>
        <v>PQ</v>
      </c>
      <c r="D86" s="137" t="str">
        <f>T_DocLog[[#This Row],[R_DOC_S]]</f>
        <v>---</v>
      </c>
      <c r="E86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86" s="215" t="str">
        <f>T_DocLog[[#This Row],[SPEC_DESC]]</f>
        <v>Special System</v>
      </c>
      <c r="G86" s="137" t="str">
        <f>T_DocLog[[#This Row],[DOCTYPE]]</f>
        <v>PQ</v>
      </c>
      <c r="H86" s="137" t="str">
        <f>T_DocLog[[#This Row],[Column2]]</f>
        <v>Project Submittal</v>
      </c>
      <c r="I86" s="138" t="str">
        <f>T_DocLog[[#This Row],[DISC]]</f>
        <v>MTC-23A25-Y000-SD-PQ-00004</v>
      </c>
      <c r="J86" s="139" t="str">
        <f>T_DocLog[[#This Row],[DNAME]]</f>
        <v>PQ Approval for Subcontractor - DataOne Technologies L.L.C - Structured Cabling Network</v>
      </c>
      <c r="K86" s="329"/>
      <c r="L86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PQ-23A25-Y000-0004-00</v>
      </c>
      <c r="M86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86" s="313">
        <f>IF(SUM(T_DocLog[[#This Row],[STD0]],T_DocLog[[#This Row],[STD1]],T_DocLog[[#This Row],[STD2]],T_DocLog[[#This Row],[STD3]],T_DocLog[[#This Row],[STD4]],T_DocLog[[#This Row],[STD5]])&gt;0,MAX('CURRENT STATUS'!V93,T_DocLog[[#This Row],[STD0]],T_DocLog[[#This Row],[STD1]],T_DocLog[[#This Row],[STD2]],T_DocLog[[#This Row],[STD3]],T_DocLog[[#This Row],[STD4]],T_DocLog[[#This Row],[STD5]]),"---")</f>
        <v>45754</v>
      </c>
      <c r="O86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PQ-23A25-Y000-0004-00</v>
      </c>
      <c r="P86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PQ-23A25-Y000-0004-00</v>
      </c>
      <c r="Q86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45761</v>
      </c>
      <c r="R86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86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7</v>
      </c>
      <c r="T86" s="140" t="str">
        <f ca="1">IF(T_DocLog4[[#This Row],[REV_C]]&lt;&gt;"",IF(MIN(T_DocLog4[[#This Row],[Reply_Date]],TODAY())-T_DocLog4[[#This Row],[Sub_Date]]-V86&gt;0,MIN(T_DocLog4[[#This Row],[Reply_Date]],TODAY())-T_DocLog4[[#This Row],[Sub_Date]]-V86,"---"),"")</f>
        <v>---</v>
      </c>
      <c r="V86" s="1">
        <f>IF(T_DocLog4[[#This Row],[REV_C]]&lt;&gt;"",IF(T_DocLog4[[#This Row],[REV_C]]=0,21,IF(T_DocLog4[[#This Row],[REV_C]]=1,14,7)),"")</f>
        <v>21</v>
      </c>
    </row>
    <row r="87" spans="3:22" ht="11.25" customHeight="1" x14ac:dyDescent="0.25">
      <c r="C87" s="137" t="str">
        <f>T_DocLog4[[#This Row],[DOCTYPE]]</f>
        <v>Report</v>
      </c>
      <c r="D87" s="137" t="str">
        <f>T_DocLog[[#This Row],[R_DOC_S]]</f>
        <v>---</v>
      </c>
      <c r="E87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87" s="215" t="str">
        <f>T_DocLog[[#This Row],[SPEC_DESC]]</f>
        <v>General</v>
      </c>
      <c r="G87" s="137" t="str">
        <f>T_DocLog[[#This Row],[DOCTYPE]]</f>
        <v>Report</v>
      </c>
      <c r="H87" s="137" t="str">
        <f>T_DocLog[[#This Row],[Column2]]</f>
        <v>Project Submittal</v>
      </c>
      <c r="I87" s="138" t="str">
        <f>T_DocLog[[#This Row],[DISC]]</f>
        <v>MTC-23A35-ATLASLLC-PL-GE-0003</v>
      </c>
      <c r="J87" s="139" t="str">
        <f>T_DocLog[[#This Row],[DNAME]]</f>
        <v>Weekly Progress Report</v>
      </c>
      <c r="K87" s="329"/>
      <c r="L87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DS-23A25-G000-0005-00</v>
      </c>
      <c r="M87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87" s="313">
        <f>IF(SUM(T_DocLog[[#This Row],[STD0]],T_DocLog[[#This Row],[STD1]],T_DocLog[[#This Row],[STD2]],T_DocLog[[#This Row],[STD3]],T_DocLog[[#This Row],[STD4]],T_DocLog[[#This Row],[STD5]])&gt;0,MAX('CURRENT STATUS'!V94,T_DocLog[[#This Row],[STD0]],T_DocLog[[#This Row],[STD1]],T_DocLog[[#This Row],[STD2]],T_DocLog[[#This Row],[STD3]],T_DocLog[[#This Row],[STD4]],T_DocLog[[#This Row],[STD5]]),"---")</f>
        <v>45754</v>
      </c>
      <c r="O87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87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87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87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87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127</v>
      </c>
      <c r="T87" s="140">
        <f ca="1">IF(T_DocLog4[[#This Row],[REV_C]]&lt;&gt;"",IF(MIN(T_DocLog4[[#This Row],[Reply_Date]],TODAY())-T_DocLog4[[#This Row],[Sub_Date]]-V87&gt;0,MIN(T_DocLog4[[#This Row],[Reply_Date]],TODAY())-T_DocLog4[[#This Row],[Sub_Date]]-V87,"---"),"")</f>
        <v>106</v>
      </c>
      <c r="V87" s="1">
        <f>IF(T_DocLog4[[#This Row],[REV_C]]&lt;&gt;"",IF(T_DocLog4[[#This Row],[REV_C]]=0,21,IF(T_DocLog4[[#This Row],[REV_C]]=1,14,7)),"")</f>
        <v>21</v>
      </c>
    </row>
    <row r="88" spans="3:22" ht="11.25" customHeight="1" x14ac:dyDescent="0.25">
      <c r="C88" s="137" t="str">
        <f>T_DocLog4[[#This Row],[DOCTYPE]]</f>
        <v>PQ</v>
      </c>
      <c r="D88" s="137" t="str">
        <f>T_DocLog[[#This Row],[R_DOC_S]]</f>
        <v>---</v>
      </c>
      <c r="E88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88" s="215" t="str">
        <f>T_DocLog[[#This Row],[SPEC_DESC]]</f>
        <v>Special System</v>
      </c>
      <c r="G88" s="137" t="str">
        <f>T_DocLog[[#This Row],[DOCTYPE]]</f>
        <v>PQ</v>
      </c>
      <c r="H88" s="137" t="str">
        <f>T_DocLog[[#This Row],[Column2]]</f>
        <v>Project Submittal</v>
      </c>
      <c r="I88" s="138" t="str">
        <f>T_DocLog[[#This Row],[DISC]]</f>
        <v>MTC-23A25-Y000-SD-PQ-00005</v>
      </c>
      <c r="J88" s="139" t="str">
        <f>T_DocLog[[#This Row],[DNAME]]</f>
        <v>PQ Approval for Subcontractor - Commnet Systems Consultancy LLC</v>
      </c>
      <c r="K88" s="329"/>
      <c r="L88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PQ-23A25-Y000-0005-00</v>
      </c>
      <c r="M88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88" s="313">
        <f>IF(SUM(T_DocLog[[#This Row],[STD0]],T_DocLog[[#This Row],[STD1]],T_DocLog[[#This Row],[STD2]],T_DocLog[[#This Row],[STD3]],T_DocLog[[#This Row],[STD4]],T_DocLog[[#This Row],[STD5]])&gt;0,MAX('CURRENT STATUS'!V95,T_DocLog[[#This Row],[STD0]],T_DocLog[[#This Row],[STD1]],T_DocLog[[#This Row],[STD2]],T_DocLog[[#This Row],[STD3]],T_DocLog[[#This Row],[STD4]],T_DocLog[[#This Row],[STD5]]),"---")</f>
        <v>45754</v>
      </c>
      <c r="O88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PQ-23A25-Y000-0005-00</v>
      </c>
      <c r="P88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PQ-23A25-Y000-0005-00</v>
      </c>
      <c r="Q88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45761</v>
      </c>
      <c r="R88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88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7</v>
      </c>
      <c r="T88" s="140" t="str">
        <f ca="1">IF(T_DocLog4[[#This Row],[REV_C]]&lt;&gt;"",IF(MIN(T_DocLog4[[#This Row],[Reply_Date]],TODAY())-T_DocLog4[[#This Row],[Sub_Date]]-V88&gt;0,MIN(T_DocLog4[[#This Row],[Reply_Date]],TODAY())-T_DocLog4[[#This Row],[Sub_Date]]-V88,"---"),"")</f>
        <v>---</v>
      </c>
      <c r="V88" s="1">
        <f>IF(T_DocLog4[[#This Row],[REV_C]]&lt;&gt;"",IF(T_DocLog4[[#This Row],[REV_C]]=0,21,IF(T_DocLog4[[#This Row],[REV_C]]=1,14,7)),"")</f>
        <v>21</v>
      </c>
    </row>
    <row r="89" spans="3:22" ht="11.25" customHeight="1" x14ac:dyDescent="0.25">
      <c r="C89" s="137" t="str">
        <f>T_DocLog4[[#This Row],[DOCTYPE]]</f>
        <v>MS (Fence Relocation)</v>
      </c>
      <c r="D89" s="137" t="str">
        <f>T_DocLog[[#This Row],[R_DOC_S]]</f>
        <v>---</v>
      </c>
      <c r="E89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89" s="215" t="str">
        <f>T_DocLog[[#This Row],[SPEC_DESC]]</f>
        <v>Security</v>
      </c>
      <c r="G89" s="137" t="str">
        <f>T_DocLog[[#This Row],[DOCTYPE]]</f>
        <v>MS (Fence Relocation)</v>
      </c>
      <c r="H89" s="137" t="str">
        <f>T_DocLog[[#This Row],[Column2]]</f>
        <v>Project Submittal</v>
      </c>
      <c r="I89" s="138" t="str">
        <f>T_DocLog[[#This Row],[DISC]]</f>
        <v>MTC-23A25-Y100-SD-MS-00004</v>
      </c>
      <c r="J89" s="139" t="str">
        <f>T_DocLog[[#This Row],[DNAME]]</f>
        <v>Material Submittal for Camera and Radar Poles (Fence Relocation)</v>
      </c>
      <c r="K89" s="329"/>
      <c r="L89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MS-23A25-Y100-0004-00</v>
      </c>
      <c r="M89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89" s="313">
        <f>IF(SUM(T_DocLog[[#This Row],[STD0]],T_DocLog[[#This Row],[STD1]],T_DocLog[[#This Row],[STD2]],T_DocLog[[#This Row],[STD3]],T_DocLog[[#This Row],[STD4]],T_DocLog[[#This Row],[STD5]])&gt;0,MAX('CURRENT STATUS'!V96,T_DocLog[[#This Row],[STD0]],T_DocLog[[#This Row],[STD1]],T_DocLog[[#This Row],[STD2]],T_DocLog[[#This Row],[STD3]],T_DocLog[[#This Row],[STD4]],T_DocLog[[#This Row],[STD5]]),"---")</f>
        <v>45768</v>
      </c>
      <c r="O89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MS-23A25-Y100-0004-00</v>
      </c>
      <c r="P89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MS-23A25-Y100-0004-00</v>
      </c>
      <c r="Q89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45783</v>
      </c>
      <c r="R89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89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15</v>
      </c>
      <c r="T89" s="140" t="str">
        <f ca="1">IF(T_DocLog4[[#This Row],[REV_C]]&lt;&gt;"",IF(MIN(T_DocLog4[[#This Row],[Reply_Date]],TODAY())-T_DocLog4[[#This Row],[Sub_Date]]-V89&gt;0,MIN(T_DocLog4[[#This Row],[Reply_Date]],TODAY())-T_DocLog4[[#This Row],[Sub_Date]]-V89,"---"),"")</f>
        <v>---</v>
      </c>
      <c r="V89" s="1">
        <f>IF(T_DocLog4[[#This Row],[REV_C]]&lt;&gt;"",IF(T_DocLog4[[#This Row],[REV_C]]=0,21,IF(T_DocLog4[[#This Row],[REV_C]]=1,14,7)),"")</f>
        <v>21</v>
      </c>
    </row>
    <row r="90" spans="3:22" ht="11.25" customHeight="1" x14ac:dyDescent="0.25">
      <c r="C90" s="137" t="str">
        <f>T_DocLog4[[#This Row],[DOCTYPE]]</f>
        <v>MS (Fence Relocation)</v>
      </c>
      <c r="D90" s="137" t="str">
        <f>T_DocLog[[#This Row],[R_DOC_S]]</f>
        <v>---</v>
      </c>
      <c r="E90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90" s="215" t="str">
        <f>T_DocLog[[#This Row],[SPEC_DESC]]</f>
        <v>ICT</v>
      </c>
      <c r="G90" s="137" t="str">
        <f>T_DocLog[[#This Row],[DOCTYPE]]</f>
        <v>MS (Fence Relocation)</v>
      </c>
      <c r="H90" s="137" t="str">
        <f>T_DocLog[[#This Row],[Column2]]</f>
        <v>Project Submittal</v>
      </c>
      <c r="I90" s="138" t="str">
        <f>T_DocLog[[#This Row],[DISC]]</f>
        <v>MTC-23A25-Y300-SD-MS-00008</v>
      </c>
      <c r="J90" s="139" t="str">
        <f>T_DocLog[[#This Row],[DNAME]]</f>
        <v>Material Submittal for Local Area Network - Nexans (Fence Relocation)</v>
      </c>
      <c r="K90" s="329"/>
      <c r="L90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MS-23A25-Y300-0008-00</v>
      </c>
      <c r="M90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90" s="313">
        <f>IF(SUM(T_DocLog[[#This Row],[STD0]],T_DocLog[[#This Row],[STD1]],T_DocLog[[#This Row],[STD2]],T_DocLog[[#This Row],[STD3]],T_DocLog[[#This Row],[STD4]],T_DocLog[[#This Row],[STD5]])&gt;0,MAX('CURRENT STATUS'!V97,T_DocLog[[#This Row],[STD0]],T_DocLog[[#This Row],[STD1]],T_DocLog[[#This Row],[STD2]],T_DocLog[[#This Row],[STD3]],T_DocLog[[#This Row],[STD4]],T_DocLog[[#This Row],[STD5]]),"---")</f>
        <v>45768</v>
      </c>
      <c r="O90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MS-23A25-Y300-0008-00</v>
      </c>
      <c r="P90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MS-23A25-Y300-0008-00</v>
      </c>
      <c r="Q90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45783</v>
      </c>
      <c r="R90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90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15</v>
      </c>
      <c r="T90" s="140" t="str">
        <f ca="1">IF(T_DocLog4[[#This Row],[REV_C]]&lt;&gt;"",IF(MIN(T_DocLog4[[#This Row],[Reply_Date]],TODAY())-T_DocLog4[[#This Row],[Sub_Date]]-V90&gt;0,MIN(T_DocLog4[[#This Row],[Reply_Date]],TODAY())-T_DocLog4[[#This Row],[Sub_Date]]-V90,"---"),"")</f>
        <v>---</v>
      </c>
      <c r="V90" s="1">
        <f>IF(T_DocLog4[[#This Row],[REV_C]]&lt;&gt;"",IF(T_DocLog4[[#This Row],[REV_C]]=0,21,IF(T_DocLog4[[#This Row],[REV_C]]=1,14,7)),"")</f>
        <v>21</v>
      </c>
    </row>
    <row r="91" spans="3:22" ht="11.25" customHeight="1" x14ac:dyDescent="0.25">
      <c r="C91" s="137" t="str">
        <f>T_DocLog4[[#This Row],[DOCTYPE]]</f>
        <v>MS (Fence Relocation)</v>
      </c>
      <c r="D91" s="137" t="str">
        <f>T_DocLog[[#This Row],[R_DOC_S]]</f>
        <v>---</v>
      </c>
      <c r="E91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91" s="215" t="str">
        <f>T_DocLog[[#This Row],[SPEC_DESC]]</f>
        <v>Telecommunication</v>
      </c>
      <c r="G91" s="137" t="str">
        <f>T_DocLog[[#This Row],[DOCTYPE]]</f>
        <v>MS (Fence Relocation)</v>
      </c>
      <c r="H91" s="137" t="str">
        <f>T_DocLog[[#This Row],[Column2]]</f>
        <v>Project Submittal</v>
      </c>
      <c r="I91" s="138" t="str">
        <f>T_DocLog[[#This Row],[DISC]]</f>
        <v>MTC-23A25-T000-SD-MS-00004</v>
      </c>
      <c r="J91" s="139" t="str">
        <f>T_DocLog[[#This Row],[DNAME]]</f>
        <v>Material Submittal for CommScope Cables and Accessories (Fence Relocation)</v>
      </c>
      <c r="K91" s="329"/>
      <c r="L91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MS-23A25-T000-0004-01</v>
      </c>
      <c r="M91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91" s="313">
        <f>IF(SUM(T_DocLog[[#This Row],[STD0]],T_DocLog[[#This Row],[STD1]],T_DocLog[[#This Row],[STD2]],T_DocLog[[#This Row],[STD3]],T_DocLog[[#This Row],[STD4]],T_DocLog[[#This Row],[STD5]])&gt;0,MAX('CURRENT STATUS'!V98,T_DocLog[[#This Row],[STD0]],T_DocLog[[#This Row],[STD1]],T_DocLog[[#This Row],[STD2]],T_DocLog[[#This Row],[STD3]],T_DocLog[[#This Row],[STD4]],T_DocLog[[#This Row],[STD5]]),"---")</f>
        <v>45793</v>
      </c>
      <c r="O91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MS-23A25-T000-0004-01</v>
      </c>
      <c r="P91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MS-23A25-T000-0004-01</v>
      </c>
      <c r="Q91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45832</v>
      </c>
      <c r="R91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91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39</v>
      </c>
      <c r="T91" s="140">
        <f ca="1">IF(T_DocLog4[[#This Row],[REV_C]]&lt;&gt;"",IF(MIN(T_DocLog4[[#This Row],[Reply_Date]],TODAY())-T_DocLog4[[#This Row],[Sub_Date]]-V91&gt;0,MIN(T_DocLog4[[#This Row],[Reply_Date]],TODAY())-T_DocLog4[[#This Row],[Sub_Date]]-V91,"---"),"")</f>
        <v>25</v>
      </c>
      <c r="V91" s="1">
        <f>IF(T_DocLog4[[#This Row],[REV_C]]&lt;&gt;"",IF(T_DocLog4[[#This Row],[REV_C]]=0,21,IF(T_DocLog4[[#This Row],[REV_C]]=1,14,7)),"")</f>
        <v>14</v>
      </c>
    </row>
    <row r="92" spans="3:22" ht="11.25" customHeight="1" x14ac:dyDescent="0.25">
      <c r="C92" s="137" t="str">
        <f>T_DocLog4[[#This Row],[DOCTYPE]]</f>
        <v>MS (Fence Relocation)</v>
      </c>
      <c r="D92" s="137" t="str">
        <f>T_DocLog[[#This Row],[R_DOC_S]]</f>
        <v>---</v>
      </c>
      <c r="E92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92" s="215" t="str">
        <f>T_DocLog[[#This Row],[SPEC_DESC]]</f>
        <v>Security</v>
      </c>
      <c r="G92" s="137" t="str">
        <f>T_DocLog[[#This Row],[DOCTYPE]]</f>
        <v>MS (Fence Relocation)</v>
      </c>
      <c r="H92" s="137" t="str">
        <f>T_DocLog[[#This Row],[Column2]]</f>
        <v>Project Submittal</v>
      </c>
      <c r="I92" s="138" t="str">
        <f>T_DocLog[[#This Row],[DISC]]</f>
        <v>MTC-23A25-Y100-SD-MS-00005</v>
      </c>
      <c r="J92" s="139" t="str">
        <f>T_DocLog[[#This Row],[DNAME]]</f>
        <v>Material Submittal for CCTV Cameras (Fence Relocation)</v>
      </c>
      <c r="K92" s="329"/>
      <c r="L92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MS-23A25-Y100-0005-00</v>
      </c>
      <c r="M92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92" s="313">
        <f>IF(SUM(T_DocLog[[#This Row],[STD0]],T_DocLog[[#This Row],[STD1]],T_DocLog[[#This Row],[STD2]],T_DocLog[[#This Row],[STD3]],T_DocLog[[#This Row],[STD4]],T_DocLog[[#This Row],[STD5]])&gt;0,MAX('CURRENT STATUS'!V99,T_DocLog[[#This Row],[STD0]],T_DocLog[[#This Row],[STD1]],T_DocLog[[#This Row],[STD2]],T_DocLog[[#This Row],[STD3]],T_DocLog[[#This Row],[STD4]],T_DocLog[[#This Row],[STD5]]),"---")</f>
        <v>45768</v>
      </c>
      <c r="O92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MS-23A25-Y100-0005-00</v>
      </c>
      <c r="P92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MS-23A25-Y100-0005-00</v>
      </c>
      <c r="Q92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45783</v>
      </c>
      <c r="R92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92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15</v>
      </c>
      <c r="T92" s="140" t="str">
        <f ca="1">IF(T_DocLog4[[#This Row],[REV_C]]&lt;&gt;"",IF(MIN(T_DocLog4[[#This Row],[Reply_Date]],TODAY())-T_DocLog4[[#This Row],[Sub_Date]]-V92&gt;0,MIN(T_DocLog4[[#This Row],[Reply_Date]],TODAY())-T_DocLog4[[#This Row],[Sub_Date]]-V92,"---"),"")</f>
        <v>---</v>
      </c>
      <c r="V92" s="1">
        <f>IF(T_DocLog4[[#This Row],[REV_C]]&lt;&gt;"",IF(T_DocLog4[[#This Row],[REV_C]]=0,21,IF(T_DocLog4[[#This Row],[REV_C]]=1,14,7)),"")</f>
        <v>21</v>
      </c>
    </row>
    <row r="93" spans="3:22" ht="11.25" customHeight="1" x14ac:dyDescent="0.25">
      <c r="C93" s="137" t="str">
        <f>T_DocLog4[[#This Row],[DOCTYPE]]</f>
        <v>MSS (Fence Relocation)</v>
      </c>
      <c r="D93" s="137" t="str">
        <f>T_DocLog[[#This Row],[R_DOC_S]]</f>
        <v>---</v>
      </c>
      <c r="E93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93" s="215" t="str">
        <f>T_DocLog[[#This Row],[SPEC_DESC]]</f>
        <v>Security</v>
      </c>
      <c r="G93" s="137" t="str">
        <f>T_DocLog[[#This Row],[DOCTYPE]]</f>
        <v>MSS (Fence Relocation)</v>
      </c>
      <c r="H93" s="137" t="str">
        <f>T_DocLog[[#This Row],[Column2]]</f>
        <v>Project Submittal</v>
      </c>
      <c r="I93" s="138" t="str">
        <f>T_DocLog[[#This Row],[DISC]]</f>
        <v>MTC-23A35-Y100-PR-MS-00004</v>
      </c>
      <c r="J93" s="139" t="str">
        <f>T_DocLog[[#This Row],[DNAME]]</f>
        <v>Method Statement &amp; Risk Assessment for Installation of Video Surveillance System (Fence Relocation)</v>
      </c>
      <c r="K93" s="329"/>
      <c r="L93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MSS-23A25-Y100-0004-02</v>
      </c>
      <c r="M93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2</v>
      </c>
      <c r="N93" s="313">
        <f>IF(SUM(T_DocLog[[#This Row],[STD0]],T_DocLog[[#This Row],[STD1]],T_DocLog[[#This Row],[STD2]],T_DocLog[[#This Row],[STD3]],T_DocLog[[#This Row],[STD4]],T_DocLog[[#This Row],[STD5]])&gt;0,MAX('CURRENT STATUS'!V100,T_DocLog[[#This Row],[STD0]],T_DocLog[[#This Row],[STD1]],T_DocLog[[#This Row],[STD2]],T_DocLog[[#This Row],[STD3]],T_DocLog[[#This Row],[STD4]],T_DocLog[[#This Row],[STD5]]),"---")</f>
        <v>45876</v>
      </c>
      <c r="O93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93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MSS-23A25-Y100-0004-01</v>
      </c>
      <c r="Q93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45824</v>
      </c>
      <c r="R93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93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5</v>
      </c>
      <c r="T93" s="140" t="str">
        <f ca="1">IF(T_DocLog4[[#This Row],[REV_C]]&lt;&gt;"",IF(MIN(T_DocLog4[[#This Row],[Reply_Date]],TODAY())-T_DocLog4[[#This Row],[Sub_Date]]-V93&gt;0,MIN(T_DocLog4[[#This Row],[Reply_Date]],TODAY())-T_DocLog4[[#This Row],[Sub_Date]]-V93,"---"),"")</f>
        <v>---</v>
      </c>
      <c r="V93" s="1">
        <f>IF(T_DocLog4[[#This Row],[REV_C]]&lt;&gt;"",IF(T_DocLog4[[#This Row],[REV_C]]=0,21,IF(T_DocLog4[[#This Row],[REV_C]]=1,14,7)),"")</f>
        <v>7</v>
      </c>
    </row>
    <row r="94" spans="3:22" ht="11.25" customHeight="1" x14ac:dyDescent="0.25">
      <c r="C94" s="137" t="str">
        <f>T_DocLog4[[#This Row],[DOCTYPE]]</f>
        <v>MSS (Fence Relocation)</v>
      </c>
      <c r="D94" s="137" t="str">
        <f>T_DocLog[[#This Row],[R_DOC_S]]</f>
        <v>---</v>
      </c>
      <c r="E94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94" s="215" t="str">
        <f>T_DocLog[[#This Row],[SPEC_DESC]]</f>
        <v>Telecommunication</v>
      </c>
      <c r="G94" s="137" t="str">
        <f>T_DocLog[[#This Row],[DOCTYPE]]</f>
        <v>MSS (Fence Relocation)</v>
      </c>
      <c r="H94" s="137" t="str">
        <f>T_DocLog[[#This Row],[Column2]]</f>
        <v>Project Submittal</v>
      </c>
      <c r="I94" s="138" t="str">
        <f>T_DocLog[[#This Row],[DISC]]</f>
        <v>MTC-23A35-T000-PR-MS-00002</v>
      </c>
      <c r="J94" s="139" t="str">
        <f>T_DocLog[[#This Row],[DNAME]]</f>
        <v>Method Statement &amp; Risk Assessment for Installation of Structure cabling and Camera Field Cabinet Installation (Fence Relocation)</v>
      </c>
      <c r="K94" s="329"/>
      <c r="L94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MSS-23A25-T000-0005-02</v>
      </c>
      <c r="M94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2</v>
      </c>
      <c r="N94" s="313">
        <f>IF(SUM(T_DocLog[[#This Row],[STD0]],T_DocLog[[#This Row],[STD1]],T_DocLog[[#This Row],[STD2]],T_DocLog[[#This Row],[STD3]],T_DocLog[[#This Row],[STD4]],T_DocLog[[#This Row],[STD5]])&gt;0,MAX('CURRENT STATUS'!V101,T_DocLog[[#This Row],[STD0]],T_DocLog[[#This Row],[STD1]],T_DocLog[[#This Row],[STD2]],T_DocLog[[#This Row],[STD3]],T_DocLog[[#This Row],[STD4]],T_DocLog[[#This Row],[STD5]]),"---")</f>
        <v>45876</v>
      </c>
      <c r="O94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94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MSS-23A25-T000-0005-01</v>
      </c>
      <c r="Q94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45824</v>
      </c>
      <c r="R94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94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5</v>
      </c>
      <c r="T94" s="140" t="str">
        <f ca="1">IF(T_DocLog4[[#This Row],[REV_C]]&lt;&gt;"",IF(MIN(T_DocLog4[[#This Row],[Reply_Date]],TODAY())-T_DocLog4[[#This Row],[Sub_Date]]-V94&gt;0,MIN(T_DocLog4[[#This Row],[Reply_Date]],TODAY())-T_DocLog4[[#This Row],[Sub_Date]]-V94,"---"),"")</f>
        <v>---</v>
      </c>
      <c r="V94" s="1">
        <f>IF(T_DocLog4[[#This Row],[REV_C]]&lt;&gt;"",IF(T_DocLog4[[#This Row],[REV_C]]=0,21,IF(T_DocLog4[[#This Row],[REV_C]]=1,14,7)),"")</f>
        <v>7</v>
      </c>
    </row>
    <row r="95" spans="3:22" ht="11.25" customHeight="1" x14ac:dyDescent="0.25">
      <c r="C95" s="137" t="str">
        <f>T_DocLog4[[#This Row],[DOCTYPE]]</f>
        <v>MSS (Fence Relocation)</v>
      </c>
      <c r="D95" s="137" t="str">
        <f>T_DocLog[[#This Row],[R_DOC_S]]</f>
        <v>---</v>
      </c>
      <c r="E95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95" s="215" t="str">
        <f>T_DocLog[[#This Row],[SPEC_DESC]]</f>
        <v>Security</v>
      </c>
      <c r="G95" s="137" t="str">
        <f>T_DocLog[[#This Row],[DOCTYPE]]</f>
        <v>MSS (Fence Relocation)</v>
      </c>
      <c r="H95" s="137" t="str">
        <f>T_DocLog[[#This Row],[Column2]]</f>
        <v>Project Submittal</v>
      </c>
      <c r="I95" s="138" t="str">
        <f>T_DocLog[[#This Row],[DISC]]</f>
        <v>MTC-23A35-Y100-PR-MS-00005</v>
      </c>
      <c r="J95" s="139" t="str">
        <f>T_DocLog[[#This Row],[DNAME]]</f>
        <v>Method Statement &amp; Risk Assessment for Installation of FDC components on Pole tray and Wall mounted enclosure plate (Fence Relocation)</v>
      </c>
      <c r="K95" s="329"/>
      <c r="L95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MSS-23A25-Y100-0005-02</v>
      </c>
      <c r="M95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2</v>
      </c>
      <c r="N95" s="313">
        <f>IF(SUM(T_DocLog[[#This Row],[STD0]],T_DocLog[[#This Row],[STD1]],T_DocLog[[#This Row],[STD2]],T_DocLog[[#This Row],[STD3]],T_DocLog[[#This Row],[STD4]],T_DocLog[[#This Row],[STD5]])&gt;0,MAX('CURRENT STATUS'!V102,T_DocLog[[#This Row],[STD0]],T_DocLog[[#This Row],[STD1]],T_DocLog[[#This Row],[STD2]],T_DocLog[[#This Row],[STD3]],T_DocLog[[#This Row],[STD4]],T_DocLog[[#This Row],[STD5]]),"---")</f>
        <v>45876</v>
      </c>
      <c r="O95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95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MSS-23A25-Y100-0005-01</v>
      </c>
      <c r="Q95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45824</v>
      </c>
      <c r="R95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95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5</v>
      </c>
      <c r="T95" s="140" t="str">
        <f ca="1">IF(T_DocLog4[[#This Row],[REV_C]]&lt;&gt;"",IF(MIN(T_DocLog4[[#This Row],[Reply_Date]],TODAY())-T_DocLog4[[#This Row],[Sub_Date]]-V95&gt;0,MIN(T_DocLog4[[#This Row],[Reply_Date]],TODAY())-T_DocLog4[[#This Row],[Sub_Date]]-V95,"---"),"")</f>
        <v>---</v>
      </c>
      <c r="V95" s="1">
        <f>IF(T_DocLog4[[#This Row],[REV_C]]&lt;&gt;"",IF(T_DocLog4[[#This Row],[REV_C]]=0,21,IF(T_DocLog4[[#This Row],[REV_C]]=1,14,7)),"")</f>
        <v>7</v>
      </c>
    </row>
    <row r="96" spans="3:22" ht="11.25" customHeight="1" x14ac:dyDescent="0.25">
      <c r="C96" s="137" t="str">
        <f>T_DocLog4[[#This Row],[DOCTYPE]]</f>
        <v>MSS (Fence Relocation)</v>
      </c>
      <c r="D96" s="137" t="str">
        <f>T_DocLog[[#This Row],[R_DOC_S]]</f>
        <v>---</v>
      </c>
      <c r="E96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96" s="215" t="str">
        <f>T_DocLog[[#This Row],[SPEC_DESC]]</f>
        <v>Civil</v>
      </c>
      <c r="G96" s="137" t="str">
        <f>T_DocLog[[#This Row],[DOCTYPE]]</f>
        <v>MSS (Fence Relocation)</v>
      </c>
      <c r="H96" s="137" t="str">
        <f>T_DocLog[[#This Row],[Column2]]</f>
        <v>Project Submittal</v>
      </c>
      <c r="I96" s="138" t="str">
        <f>T_DocLog[[#This Row],[DISC]]</f>
        <v>MTC-23A35-C000-PR-MS-00001</v>
      </c>
      <c r="J96" s="139" t="str">
        <f>T_DocLog[[#This Row],[DNAME]]</f>
        <v>Method Statement &amp; Risk Assessment for Pole Erection (Fence Relocation)</v>
      </c>
      <c r="K96" s="329"/>
      <c r="L96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MSS-23A25-C000-0011-01</v>
      </c>
      <c r="M96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96" s="313">
        <f>IF(SUM(T_DocLog[[#This Row],[STD0]],T_DocLog[[#This Row],[STD1]],T_DocLog[[#This Row],[STD2]],T_DocLog[[#This Row],[STD3]],T_DocLog[[#This Row],[STD4]],T_DocLog[[#This Row],[STD5]])&gt;0,MAX('CURRENT STATUS'!V103,T_DocLog[[#This Row],[STD0]],T_DocLog[[#This Row],[STD1]],T_DocLog[[#This Row],[STD2]],T_DocLog[[#This Row],[STD3]],T_DocLog[[#This Row],[STD4]],T_DocLog[[#This Row],[STD5]]),"---")</f>
        <v>45876</v>
      </c>
      <c r="O96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96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MSS-23A25-C000-0011-00</v>
      </c>
      <c r="Q96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45782</v>
      </c>
      <c r="R96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96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5</v>
      </c>
      <c r="T96" s="140" t="str">
        <f ca="1">IF(T_DocLog4[[#This Row],[REV_C]]&lt;&gt;"",IF(MIN(T_DocLog4[[#This Row],[Reply_Date]],TODAY())-T_DocLog4[[#This Row],[Sub_Date]]-V96&gt;0,MIN(T_DocLog4[[#This Row],[Reply_Date]],TODAY())-T_DocLog4[[#This Row],[Sub_Date]]-V96,"---"),"")</f>
        <v>---</v>
      </c>
      <c r="V96" s="1">
        <f>IF(T_DocLog4[[#This Row],[REV_C]]&lt;&gt;"",IF(T_DocLog4[[#This Row],[REV_C]]=0,21,IF(T_DocLog4[[#This Row],[REV_C]]=1,14,7)),"")</f>
        <v>14</v>
      </c>
    </row>
    <row r="97" spans="3:22" ht="11.25" customHeight="1" x14ac:dyDescent="0.25">
      <c r="C97" s="137" t="str">
        <f>T_DocLog4[[#This Row],[DOCTYPE]]</f>
        <v>MS (Fence Relocation)</v>
      </c>
      <c r="D97" s="137" t="str">
        <f>T_DocLog[[#This Row],[R_DOC_S]]</f>
        <v>---</v>
      </c>
      <c r="E97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97" s="215" t="str">
        <f>T_DocLog[[#This Row],[SPEC_DESC]]</f>
        <v>Electrical</v>
      </c>
      <c r="G97" s="137" t="str">
        <f>T_DocLog[[#This Row],[DOCTYPE]]</f>
        <v>MS (Fence Relocation)</v>
      </c>
      <c r="H97" s="137" t="str">
        <f>T_DocLog[[#This Row],[Column2]]</f>
        <v>Project Submittal</v>
      </c>
      <c r="I97" s="138" t="str">
        <f>T_DocLog[[#This Row],[DISC]]</f>
        <v>MTC-23A25-E000-SD-MS-00001</v>
      </c>
      <c r="J97" s="139" t="str">
        <f>T_DocLog[[#This Row],[DNAME]]</f>
        <v>Material Submittal for LV Power Cables and Single Core Wires (Fence Relocation)</v>
      </c>
      <c r="K97" s="329"/>
      <c r="L97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MS-23A25-E000-0001-00</v>
      </c>
      <c r="M97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97" s="313">
        <f>IF(SUM(T_DocLog[[#This Row],[STD0]],T_DocLog[[#This Row],[STD1]],T_DocLog[[#This Row],[STD2]],T_DocLog[[#This Row],[STD3]],T_DocLog[[#This Row],[STD4]],T_DocLog[[#This Row],[STD5]])&gt;0,MAX('CURRENT STATUS'!V104,T_DocLog[[#This Row],[STD0]],T_DocLog[[#This Row],[STD1]],T_DocLog[[#This Row],[STD2]],T_DocLog[[#This Row],[STD3]],T_DocLog[[#This Row],[STD4]],T_DocLog[[#This Row],[STD5]]),"---")</f>
        <v>45769</v>
      </c>
      <c r="O97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MS-23A25-E000-0012-00</v>
      </c>
      <c r="P97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MS-23A25-E000-0012-00</v>
      </c>
      <c r="Q97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45776</v>
      </c>
      <c r="R97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97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7</v>
      </c>
      <c r="T97" s="140" t="str">
        <f ca="1">IF(T_DocLog4[[#This Row],[REV_C]]&lt;&gt;"",IF(MIN(T_DocLog4[[#This Row],[Reply_Date]],TODAY())-T_DocLog4[[#This Row],[Sub_Date]]-V97&gt;0,MIN(T_DocLog4[[#This Row],[Reply_Date]],TODAY())-T_DocLog4[[#This Row],[Sub_Date]]-V97,"---"),"")</f>
        <v>---</v>
      </c>
      <c r="V97" s="1">
        <f>IF(T_DocLog4[[#This Row],[REV_C]]&lt;&gt;"",IF(T_DocLog4[[#This Row],[REV_C]]=0,21,IF(T_DocLog4[[#This Row],[REV_C]]=1,14,7)),"")</f>
        <v>21</v>
      </c>
    </row>
    <row r="98" spans="3:22" ht="11.25" customHeight="1" x14ac:dyDescent="0.25">
      <c r="C98" s="137" t="str">
        <f>T_DocLog4[[#This Row],[DOCTYPE]]</f>
        <v>MS (Fence Relocation)</v>
      </c>
      <c r="D98" s="137" t="str">
        <f>T_DocLog[[#This Row],[R_DOC_S]]</f>
        <v>---</v>
      </c>
      <c r="E98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98" s="215" t="str">
        <f>T_DocLog[[#This Row],[SPEC_DESC]]</f>
        <v>Electrical</v>
      </c>
      <c r="G98" s="137" t="str">
        <f>T_DocLog[[#This Row],[DOCTYPE]]</f>
        <v>MS (Fence Relocation)</v>
      </c>
      <c r="H98" s="137" t="str">
        <f>T_DocLog[[#This Row],[Column2]]</f>
        <v>Project Submittal</v>
      </c>
      <c r="I98" s="138" t="str">
        <f>T_DocLog[[#This Row],[DISC]]</f>
        <v>MTC-23A25-E000-SD-MS-00002</v>
      </c>
      <c r="J98" s="139" t="str">
        <f>T_DocLog[[#This Row],[DNAME]]</f>
        <v>Material Submittal for Electrical Cutout  for Street Poles (Fence Relocation)</v>
      </c>
      <c r="K98" s="329"/>
      <c r="L98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MS-23A25-E000-0002-00</v>
      </c>
      <c r="M98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98" s="313">
        <f>IF(SUM(T_DocLog[[#This Row],[STD0]],T_DocLog[[#This Row],[STD1]],T_DocLog[[#This Row],[STD2]],T_DocLog[[#This Row],[STD3]],T_DocLog[[#This Row],[STD4]],T_DocLog[[#This Row],[STD5]])&gt;0,MAX('CURRENT STATUS'!V105,T_DocLog[[#This Row],[STD0]],T_DocLog[[#This Row],[STD1]],T_DocLog[[#This Row],[STD2]],T_DocLog[[#This Row],[STD3]],T_DocLog[[#This Row],[STD4]],T_DocLog[[#This Row],[STD5]]),"---")</f>
        <v>45769</v>
      </c>
      <c r="O98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MS-23A25-E000-0013-00</v>
      </c>
      <c r="P98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MS-23A25-E000-0013-00</v>
      </c>
      <c r="Q98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45776</v>
      </c>
      <c r="R98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98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7</v>
      </c>
      <c r="T98" s="140" t="str">
        <f ca="1">IF(T_DocLog4[[#This Row],[REV_C]]&lt;&gt;"",IF(MIN(T_DocLog4[[#This Row],[Reply_Date]],TODAY())-T_DocLog4[[#This Row],[Sub_Date]]-V98&gt;0,MIN(T_DocLog4[[#This Row],[Reply_Date]],TODAY())-T_DocLog4[[#This Row],[Sub_Date]]-V98,"---"),"")</f>
        <v>---</v>
      </c>
      <c r="V98" s="1">
        <f>IF(T_DocLog4[[#This Row],[REV_C]]&lt;&gt;"",IF(T_DocLog4[[#This Row],[REV_C]]=0,21,IF(T_DocLog4[[#This Row],[REV_C]]=1,14,7)),"")</f>
        <v>21</v>
      </c>
    </row>
    <row r="99" spans="3:22" ht="11.25" customHeight="1" x14ac:dyDescent="0.25">
      <c r="C99" s="137" t="str">
        <f>T_DocLog4[[#This Row],[DOCTYPE]]</f>
        <v>MS (Fence Relocation)</v>
      </c>
      <c r="D99" s="137" t="str">
        <f>T_DocLog[[#This Row],[R_DOC_S]]</f>
        <v>---</v>
      </c>
      <c r="E99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99" s="215" t="str">
        <f>T_DocLog[[#This Row],[SPEC_DESC]]</f>
        <v>Electrical</v>
      </c>
      <c r="G99" s="137" t="str">
        <f>T_DocLog[[#This Row],[DOCTYPE]]</f>
        <v>MS (Fence Relocation)</v>
      </c>
      <c r="H99" s="137" t="str">
        <f>T_DocLog[[#This Row],[Column2]]</f>
        <v>Project Submittal</v>
      </c>
      <c r="I99" s="138" t="str">
        <f>T_DocLog[[#This Row],[DISC]]</f>
        <v>MTC-23A25-E000-SD-MS-00003</v>
      </c>
      <c r="J99" s="139" t="str">
        <f>T_DocLog[[#This Row],[DNAME]]</f>
        <v>Material Submittal for Light Fittings thorn (option A) - (Fence Relocation)</v>
      </c>
      <c r="K99" s="329"/>
      <c r="L99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MS-23A25-E000-0003-00</v>
      </c>
      <c r="M99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99" s="313">
        <f>IF(SUM(T_DocLog[[#This Row],[STD0]],T_DocLog[[#This Row],[STD1]],T_DocLog[[#This Row],[STD2]],T_DocLog[[#This Row],[STD3]],T_DocLog[[#This Row],[STD4]],T_DocLog[[#This Row],[STD5]])&gt;0,MAX('CURRENT STATUS'!V106,T_DocLog[[#This Row],[STD0]],T_DocLog[[#This Row],[STD1]],T_DocLog[[#This Row],[STD2]],T_DocLog[[#This Row],[STD3]],T_DocLog[[#This Row],[STD4]],T_DocLog[[#This Row],[STD5]]),"---")</f>
        <v>45769</v>
      </c>
      <c r="O99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MS-23A25-E000-0014-00</v>
      </c>
      <c r="P99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MS-23A25-E000-0014-00</v>
      </c>
      <c r="Q99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45782</v>
      </c>
      <c r="R99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99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13</v>
      </c>
      <c r="T99" s="140" t="str">
        <f ca="1">IF(T_DocLog4[[#This Row],[REV_C]]&lt;&gt;"",IF(MIN(T_DocLog4[[#This Row],[Reply_Date]],TODAY())-T_DocLog4[[#This Row],[Sub_Date]]-V99&gt;0,MIN(T_DocLog4[[#This Row],[Reply_Date]],TODAY())-T_DocLog4[[#This Row],[Sub_Date]]-V99,"---"),"")</f>
        <v>---</v>
      </c>
      <c r="V99" s="1">
        <f>IF(T_DocLog4[[#This Row],[REV_C]]&lt;&gt;"",IF(T_DocLog4[[#This Row],[REV_C]]=0,21,IF(T_DocLog4[[#This Row],[REV_C]]=1,14,7)),"")</f>
        <v>21</v>
      </c>
    </row>
    <row r="100" spans="3:22" ht="11.25" customHeight="1" x14ac:dyDescent="0.25">
      <c r="C100" s="137" t="str">
        <f>T_DocLog4[[#This Row],[DOCTYPE]]</f>
        <v>MSS (Fence Relocation)</v>
      </c>
      <c r="D100" s="137" t="str">
        <f>T_DocLog[[#This Row],[R_DOC_S]]</f>
        <v>---</v>
      </c>
      <c r="E100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00" s="215" t="str">
        <f>T_DocLog[[#This Row],[SPEC_DESC]]</f>
        <v>Electrical</v>
      </c>
      <c r="G100" s="137" t="str">
        <f>T_DocLog[[#This Row],[DOCTYPE]]</f>
        <v>MSS (Fence Relocation)</v>
      </c>
      <c r="H100" s="137" t="str">
        <f>T_DocLog[[#This Row],[Column2]]</f>
        <v>Project Submittal</v>
      </c>
      <c r="I100" s="138" t="str">
        <f>T_DocLog[[#This Row],[DISC]]</f>
        <v>MTC-23A35-E000-PR-MS-00001</v>
      </c>
      <c r="J100" s="139" t="str">
        <f>T_DocLog[[#This Row],[DNAME]]</f>
        <v>Method Statement &amp; Risk Assessment for Installation of Pole Light Fixture (Fence Relocation)</v>
      </c>
      <c r="K100" s="329"/>
      <c r="L100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MSS-23A25-E000-0012-01</v>
      </c>
      <c r="M100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100" s="313">
        <f>IF(SUM(T_DocLog[[#This Row],[STD0]],T_DocLog[[#This Row],[STD1]],T_DocLog[[#This Row],[STD2]],T_DocLog[[#This Row],[STD3]],T_DocLog[[#This Row],[STD4]],T_DocLog[[#This Row],[STD5]])&gt;0,MAX('CURRENT STATUS'!V107,T_DocLog[[#This Row],[STD0]],T_DocLog[[#This Row],[STD1]],T_DocLog[[#This Row],[STD2]],T_DocLog[[#This Row],[STD3]],T_DocLog[[#This Row],[STD4]],T_DocLog[[#This Row],[STD5]]),"---")</f>
        <v>45876</v>
      </c>
      <c r="O100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00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MSS-23A25-E000-0012-00</v>
      </c>
      <c r="Q100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45776</v>
      </c>
      <c r="R100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00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5</v>
      </c>
      <c r="T100" s="140" t="str">
        <f ca="1">IF(T_DocLog4[[#This Row],[REV_C]]&lt;&gt;"",IF(MIN(T_DocLog4[[#This Row],[Reply_Date]],TODAY())-T_DocLog4[[#This Row],[Sub_Date]]-V100&gt;0,MIN(T_DocLog4[[#This Row],[Reply_Date]],TODAY())-T_DocLog4[[#This Row],[Sub_Date]]-V100,"---"),"")</f>
        <v>---</v>
      </c>
      <c r="V100" s="1">
        <f>IF(T_DocLog4[[#This Row],[REV_C]]&lt;&gt;"",IF(T_DocLog4[[#This Row],[REV_C]]=0,21,IF(T_DocLog4[[#This Row],[REV_C]]=1,14,7)),"")</f>
        <v>14</v>
      </c>
    </row>
    <row r="101" spans="3:22" ht="11.25" customHeight="1" x14ac:dyDescent="0.25">
      <c r="C101" s="137" t="str">
        <f>T_DocLog4[[#This Row],[DOCTYPE]]</f>
        <v>TS</v>
      </c>
      <c r="D101" s="137" t="str">
        <f>T_DocLog[[#This Row],[R_DOC_S]]</f>
        <v>---</v>
      </c>
      <c r="E101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101" s="215" t="str">
        <f>T_DocLog[[#This Row],[SPEC_DESC]]</f>
        <v>Telecommunication</v>
      </c>
      <c r="G101" s="137" t="str">
        <f>T_DocLog[[#This Row],[DOCTYPE]]</f>
        <v>TS</v>
      </c>
      <c r="H101" s="137" t="str">
        <f>T_DocLog[[#This Row],[Column2]]</f>
        <v>Project Submittal</v>
      </c>
      <c r="I101" s="138" t="str">
        <f>T_DocLog[[#This Row],[DISC]]</f>
        <v>MTC-23A35-T000-CA-DE-0001</v>
      </c>
      <c r="J101" s="139" t="str">
        <f>T_DocLog[[#This Row],[DNAME]]</f>
        <v xml:space="preserve">Technical Solution for Rerouting Existing Fiber Communication Cables </v>
      </c>
      <c r="K101" s="329"/>
      <c r="L101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DS-23A25-T000-0057-02</v>
      </c>
      <c r="M101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2</v>
      </c>
      <c r="N101" s="313">
        <f>IF(SUM(T_DocLog[[#This Row],[STD0]],T_DocLog[[#This Row],[STD1]],T_DocLog[[#This Row],[STD2]],T_DocLog[[#This Row],[STD3]],T_DocLog[[#This Row],[STD4]],T_DocLog[[#This Row],[STD5]])&gt;0,MAX('CURRENT STATUS'!V108,T_DocLog[[#This Row],[STD0]],T_DocLog[[#This Row],[STD1]],T_DocLog[[#This Row],[STD2]],T_DocLog[[#This Row],[STD3]],T_DocLog[[#This Row],[STD4]],T_DocLog[[#This Row],[STD5]]),"---")</f>
        <v>45826</v>
      </c>
      <c r="O101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DS-23A25-T000-0057-02</v>
      </c>
      <c r="P101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DS-23A25-T000-0057-02</v>
      </c>
      <c r="Q101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45837</v>
      </c>
      <c r="R101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101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11</v>
      </c>
      <c r="T101" s="140">
        <f ca="1">IF(T_DocLog4[[#This Row],[REV_C]]&lt;&gt;"",IF(MIN(T_DocLog4[[#This Row],[Reply_Date]],TODAY())-T_DocLog4[[#This Row],[Sub_Date]]-V101&gt;0,MIN(T_DocLog4[[#This Row],[Reply_Date]],TODAY())-T_DocLog4[[#This Row],[Sub_Date]]-V101,"---"),"")</f>
        <v>4</v>
      </c>
      <c r="V101" s="1">
        <f>IF(T_DocLog4[[#This Row],[REV_C]]&lt;&gt;"",IF(T_DocLog4[[#This Row],[REV_C]]=0,21,IF(T_DocLog4[[#This Row],[REV_C]]=1,14,7)),"")</f>
        <v>7</v>
      </c>
    </row>
    <row r="102" spans="3:22" ht="11.25" customHeight="1" x14ac:dyDescent="0.25">
      <c r="C102" s="137" t="str">
        <f>T_DocLog4[[#This Row],[DOCTYPE]]</f>
        <v>PQ</v>
      </c>
      <c r="D102" s="137" t="str">
        <f>T_DocLog[[#This Row],[R_DOC_S]]</f>
        <v>---</v>
      </c>
      <c r="E102" s="216" t="b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0</v>
      </c>
      <c r="F102" s="215" t="str">
        <f>T_DocLog[[#This Row],[SPEC_DESC]]</f>
        <v>Special System</v>
      </c>
      <c r="G102" s="137" t="str">
        <f>T_DocLog[[#This Row],[DOCTYPE]]</f>
        <v>PQ</v>
      </c>
      <c r="H102" s="137" t="str">
        <f>T_DocLog[[#This Row],[Column2]]</f>
        <v>Project Submittal</v>
      </c>
      <c r="I102" s="138" t="str">
        <f>T_DocLog[[#This Row],[DISC]]</f>
        <v>MTC-23A25-Y000-SD-PQ-00006</v>
      </c>
      <c r="J102" s="139" t="str">
        <f>T_DocLog[[#This Row],[DNAME]]</f>
        <v>PQ Approval for Subcontractor - Fiber Optic Supplier &amp; Services LLC (FOSS)</v>
      </c>
      <c r="K102" s="329"/>
      <c r="L102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PQ-23A25-Y000-0006-00</v>
      </c>
      <c r="M102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02" s="313">
        <f>IF(SUM(T_DocLog[[#This Row],[STD0]],T_DocLog[[#This Row],[STD1]],T_DocLog[[#This Row],[STD2]],T_DocLog[[#This Row],[STD3]],T_DocLog[[#This Row],[STD4]],T_DocLog[[#This Row],[STD5]])&gt;0,MAX('CURRENT STATUS'!V109,T_DocLog[[#This Row],[STD0]],T_DocLog[[#This Row],[STD1]],T_DocLog[[#This Row],[STD2]],T_DocLog[[#This Row],[STD3]],T_DocLog[[#This Row],[STD4]],T_DocLog[[#This Row],[STD5]]),"---")</f>
        <v>45792</v>
      </c>
      <c r="O102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PQ-23A25-Y000-0009-00</v>
      </c>
      <c r="P102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PQ-23A25-Y000-0009-00</v>
      </c>
      <c r="Q102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45815</v>
      </c>
      <c r="R102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4</v>
      </c>
      <c r="S102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23</v>
      </c>
      <c r="T102" s="140">
        <f ca="1">IF(T_DocLog4[[#This Row],[REV_C]]&lt;&gt;"",IF(MIN(T_DocLog4[[#This Row],[Reply_Date]],TODAY())-T_DocLog4[[#This Row],[Sub_Date]]-V102&gt;0,MIN(T_DocLog4[[#This Row],[Reply_Date]],TODAY())-T_DocLog4[[#This Row],[Sub_Date]]-V102,"---"),"")</f>
        <v>2</v>
      </c>
      <c r="V102" s="1">
        <f>IF(T_DocLog4[[#This Row],[REV_C]]&lt;&gt;"",IF(T_DocLog4[[#This Row],[REV_C]]=0,21,IF(T_DocLog4[[#This Row],[REV_C]]=1,14,7)),"")</f>
        <v>21</v>
      </c>
    </row>
    <row r="103" spans="3:22" ht="11.25" customHeight="1" x14ac:dyDescent="0.25">
      <c r="C103" s="137" t="str">
        <f>T_DocLog4[[#This Row],[DOCTYPE]]</f>
        <v>TS</v>
      </c>
      <c r="D103" s="137" t="str">
        <f>T_DocLog[[#This Row],[R_DOC_S]]</f>
        <v>---</v>
      </c>
      <c r="E103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REJECTED</v>
      </c>
      <c r="F103" s="215" t="str">
        <f>T_DocLog[[#This Row],[SPEC_DESC]]</f>
        <v>Telecommunication</v>
      </c>
      <c r="G103" s="137" t="str">
        <f>T_DocLog[[#This Row],[DOCTYPE]]</f>
        <v>TS</v>
      </c>
      <c r="H103" s="137" t="str">
        <f>T_DocLog[[#This Row],[Column2]]</f>
        <v>Project Submittal</v>
      </c>
      <c r="I103" s="138" t="str">
        <f>T_DocLog[[#This Row],[DISC]]</f>
        <v>MTC-23A35-T000-CA-DE-0002</v>
      </c>
      <c r="J103" s="139" t="str">
        <f>T_DocLog[[#This Row],[DNAME]]</f>
        <v>Technical Solution for Rerouting Existing Fiber Communication Cables - Phase 2</v>
      </c>
      <c r="K103" s="329"/>
      <c r="L103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DS-23A25-T000-0058-01</v>
      </c>
      <c r="M103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103" s="313">
        <f>IF(SUM(T_DocLog[[#This Row],[STD0]],T_DocLog[[#This Row],[STD1]],T_DocLog[[#This Row],[STD2]],T_DocLog[[#This Row],[STD3]],T_DocLog[[#This Row],[STD4]],T_DocLog[[#This Row],[STD5]])&gt;0,MAX('CURRENT STATUS'!V110,T_DocLog[[#This Row],[STD0]],T_DocLog[[#This Row],[STD1]],T_DocLog[[#This Row],[STD2]],T_DocLog[[#This Row],[STD3]],T_DocLog[[#This Row],[STD4]],T_DocLog[[#This Row],[STD5]]),"---")</f>
        <v>45804</v>
      </c>
      <c r="O103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DS-23A25-T000-0058-01</v>
      </c>
      <c r="P103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DS-23A25-T000-0058-01</v>
      </c>
      <c r="Q103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45817</v>
      </c>
      <c r="R103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3</v>
      </c>
      <c r="S103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13</v>
      </c>
      <c r="T103" s="140" t="str">
        <f ca="1">IF(T_DocLog4[[#This Row],[REV_C]]&lt;&gt;"",IF(MIN(T_DocLog4[[#This Row],[Reply_Date]],TODAY())-T_DocLog4[[#This Row],[Sub_Date]]-V103&gt;0,MIN(T_DocLog4[[#This Row],[Reply_Date]],TODAY())-T_DocLog4[[#This Row],[Sub_Date]]-V103,"---"),"")</f>
        <v>---</v>
      </c>
      <c r="V103" s="1">
        <f>IF(T_DocLog4[[#This Row],[REV_C]]&lt;&gt;"",IF(T_DocLog4[[#This Row],[REV_C]]=0,21,IF(T_DocLog4[[#This Row],[REV_C]]=1,14,7)),"")</f>
        <v>14</v>
      </c>
    </row>
    <row r="104" spans="3:22" ht="11.25" customHeight="1" x14ac:dyDescent="0.25">
      <c r="C104" s="137" t="str">
        <f>T_DocLog4[[#This Row],[DOCTYPE]]</f>
        <v>OC</v>
      </c>
      <c r="D104" s="137" t="str">
        <f>T_DocLog[[#This Row],[R_DOC_S]]</f>
        <v>---</v>
      </c>
      <c r="E104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104" s="215" t="str">
        <f>T_DocLog[[#This Row],[SPEC_DESC]]</f>
        <v>General</v>
      </c>
      <c r="G104" s="137" t="str">
        <f>T_DocLog[[#This Row],[DOCTYPE]]</f>
        <v>OC</v>
      </c>
      <c r="H104" s="137" t="str">
        <f>T_DocLog[[#This Row],[Column2]]</f>
        <v>Project Submittal</v>
      </c>
      <c r="I104" s="138" t="str">
        <f>T_DocLog[[#This Row],[DISC]]</f>
        <v>MTC-23A25-GOOO-SD-GE-00002</v>
      </c>
      <c r="J104" s="139" t="str">
        <f>T_DocLog[[#This Row],[DNAME]]</f>
        <v>Organization Chart &amp; Resource CV's - SCN Subcontractor M/s. DataONE,</v>
      </c>
      <c r="K104" s="329"/>
      <c r="L104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DS-23A25-G000-0046-00</v>
      </c>
      <c r="M104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04" s="313">
        <f>IF(SUM(T_DocLog[[#This Row],[STD0]],T_DocLog[[#This Row],[STD1]],T_DocLog[[#This Row],[STD2]],T_DocLog[[#This Row],[STD3]],T_DocLog[[#This Row],[STD4]],T_DocLog[[#This Row],[STD5]])&gt;0,MAX('CURRENT STATUS'!V111,T_DocLog[[#This Row],[STD0]],T_DocLog[[#This Row],[STD1]],T_DocLog[[#This Row],[STD2]],T_DocLog[[#This Row],[STD3]],T_DocLog[[#This Row],[STD4]],T_DocLog[[#This Row],[STD5]]),"---")</f>
        <v>45768</v>
      </c>
      <c r="O104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DS-23A25-G000-0046-00</v>
      </c>
      <c r="P104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DS-23A25-G000-0046-00</v>
      </c>
      <c r="Q104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45790</v>
      </c>
      <c r="R104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104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22</v>
      </c>
      <c r="T104" s="140">
        <f ca="1">IF(T_DocLog4[[#This Row],[REV_C]]&lt;&gt;"",IF(MIN(T_DocLog4[[#This Row],[Reply_Date]],TODAY())-T_DocLog4[[#This Row],[Sub_Date]]-V104&gt;0,MIN(T_DocLog4[[#This Row],[Reply_Date]],TODAY())-T_DocLog4[[#This Row],[Sub_Date]]-V104,"---"),"")</f>
        <v>1</v>
      </c>
      <c r="V104" s="1">
        <f>IF(T_DocLog4[[#This Row],[REV_C]]&lt;&gt;"",IF(T_DocLog4[[#This Row],[REV_C]]=0,21,IF(T_DocLog4[[#This Row],[REV_C]]=1,14,7)),"")</f>
        <v>21</v>
      </c>
    </row>
    <row r="105" spans="3:22" ht="11.25" customHeight="1" x14ac:dyDescent="0.25">
      <c r="C105" s="137" t="str">
        <f>T_DocLog4[[#This Row],[DOCTYPE]]</f>
        <v>OC</v>
      </c>
      <c r="D105" s="137" t="str">
        <f>T_DocLog[[#This Row],[R_DOC_S]]</f>
        <v>---</v>
      </c>
      <c r="E105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APPROVED</v>
      </c>
      <c r="F105" s="215" t="str">
        <f>T_DocLog[[#This Row],[SPEC_DESC]]</f>
        <v>General</v>
      </c>
      <c r="G105" s="137" t="str">
        <f>T_DocLog[[#This Row],[DOCTYPE]]</f>
        <v>OC</v>
      </c>
      <c r="H105" s="137" t="str">
        <f>T_DocLog[[#This Row],[Column2]]</f>
        <v>Project Submittal</v>
      </c>
      <c r="I105" s="138" t="str">
        <f>T_DocLog[[#This Row],[DISC]]</f>
        <v>MTC-23A25-GOOO-SD-GE-00001</v>
      </c>
      <c r="J105" s="139" t="str">
        <f>T_DocLog[[#This Row],[DNAME]]</f>
        <v>Organization Chart &amp; Resource CV's M/s. (ATLAS)</v>
      </c>
      <c r="K105" s="329"/>
      <c r="L105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DS-23A25-G000-0041-00</v>
      </c>
      <c r="M105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05" s="313">
        <f>IF(SUM(T_DocLog[[#This Row],[STD0]],T_DocLog[[#This Row],[STD1]],T_DocLog[[#This Row],[STD2]],T_DocLog[[#This Row],[STD3]],T_DocLog[[#This Row],[STD4]],T_DocLog[[#This Row],[STD5]])&gt;0,MAX('CURRENT STATUS'!V112,T_DocLog[[#This Row],[STD0]],T_DocLog[[#This Row],[STD1]],T_DocLog[[#This Row],[STD2]],T_DocLog[[#This Row],[STD3]],T_DocLog[[#This Row],[STD4]],T_DocLog[[#This Row],[STD5]]),"---")</f>
        <v>45757</v>
      </c>
      <c r="O105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DS-23A25-G000-0041-00</v>
      </c>
      <c r="P105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DS-23A25-G000-0041-00</v>
      </c>
      <c r="Q105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45797</v>
      </c>
      <c r="R105" s="140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2</v>
      </c>
      <c r="S105" s="343">
        <f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40</v>
      </c>
      <c r="T105" s="140">
        <f ca="1">IF(T_DocLog4[[#This Row],[REV_C]]&lt;&gt;"",IF(MIN(T_DocLog4[[#This Row],[Reply_Date]],TODAY())-T_DocLog4[[#This Row],[Sub_Date]]-V105&gt;0,MIN(T_DocLog4[[#This Row],[Reply_Date]],TODAY())-T_DocLog4[[#This Row],[Sub_Date]]-V105,"---"),"")</f>
        <v>19</v>
      </c>
      <c r="V105" s="1">
        <f>IF(T_DocLog4[[#This Row],[REV_C]]&lt;&gt;"",IF(T_DocLog4[[#This Row],[REV_C]]=0,21,IF(T_DocLog4[[#This Row],[REV_C]]=1,14,7)),"")</f>
        <v>21</v>
      </c>
    </row>
    <row r="106" spans="3:22" ht="11.25" customHeight="1" x14ac:dyDescent="0.25">
      <c r="C106" s="137" t="str">
        <f>T_DocLog4[[#This Row],[DOCTYPE]]</f>
        <v>MSS</v>
      </c>
      <c r="D106" s="137" t="str">
        <f>T_DocLog[[#This Row],[R_DOC_S]]</f>
        <v>---</v>
      </c>
      <c r="E106" s="216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06" s="215" t="str">
        <f>T_DocLog[[#This Row],[SPEC_DESC]]</f>
        <v>Telecommunication</v>
      </c>
      <c r="G106" s="137" t="str">
        <f>T_DocLog[[#This Row],[DOCTYPE]]</f>
        <v>MSS</v>
      </c>
      <c r="H106" s="137" t="str">
        <f>T_DocLog[[#This Row],[Column2]]</f>
        <v>Project Submittal</v>
      </c>
      <c r="I106" s="138" t="str">
        <f>T_DocLog[[#This Row],[DISC]]</f>
        <v>MTC-23A35-T000-PR-MS-00003</v>
      </c>
      <c r="J106" s="139" t="str">
        <f>T_DocLog[[#This Row],[DNAME]]</f>
        <v xml:space="preserve">Method Statement &amp; Risk Assessment for Relocation of Structured Cabling </v>
      </c>
      <c r="K106" s="329"/>
      <c r="L106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MSS-23A25-T000-0029-01</v>
      </c>
      <c r="M106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106" s="313">
        <f>IF(SUM(T_DocLog[[#This Row],[STD0]],T_DocLog[[#This Row],[STD1]],T_DocLog[[#This Row],[STD2]],T_DocLog[[#This Row],[STD3]],T_DocLog[[#This Row],[STD4]],T_DocLog[[#This Row],[STD5]])&gt;0,MAX('CURRENT STATUS'!V113,T_DocLog[[#This Row],[STD0]],T_DocLog[[#This Row],[STD1]],T_DocLog[[#This Row],[STD2]],T_DocLog[[#This Row],[STD3]],T_DocLog[[#This Row],[STD4]],T_DocLog[[#This Row],[STD5]]),"---")</f>
        <v>45848</v>
      </c>
      <c r="O106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06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MSS-23A25-T000-0029-00</v>
      </c>
      <c r="Q106" s="142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45817</v>
      </c>
      <c r="R106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06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33</v>
      </c>
      <c r="T106" s="140" t="str">
        <f ca="1">IF(T_DocLog4[[#This Row],[REV_C]]&lt;&gt;"",IF(MIN(T_DocLog4[[#This Row],[Reply_Date]],TODAY())-T_DocLog4[[#This Row],[Sub_Date]]-V106&gt;0,MIN(T_DocLog4[[#This Row],[Reply_Date]],TODAY())-T_DocLog4[[#This Row],[Sub_Date]]-V106,"---"),"")</f>
        <v>---</v>
      </c>
      <c r="V106" s="1">
        <f>IF(T_DocLog4[[#This Row],[REV_C]]&lt;&gt;"",IF(T_DocLog4[[#This Row],[REV_C]]=0,21,IF(T_DocLog4[[#This Row],[REV_C]]=1,14,7)),"")</f>
        <v>14</v>
      </c>
    </row>
    <row r="107" spans="3:22" x14ac:dyDescent="0.25">
      <c r="C107" s="381" t="str">
        <f>T_DocLog4[[#This Row],[DOCTYPE]]</f>
        <v>MS</v>
      </c>
      <c r="D107" s="381" t="str">
        <f>T_DocLog[[#This Row],[R_DOC_S]]</f>
        <v>---</v>
      </c>
      <c r="E107" s="381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07" s="215" t="str">
        <f>T_DocLog[[#This Row],[SPEC_DESC]]</f>
        <v>ICT</v>
      </c>
      <c r="G107" s="137" t="str">
        <f>T_DocLog[[#This Row],[DOCTYPE]]</f>
        <v>MS</v>
      </c>
      <c r="H107" s="137" t="str">
        <f>T_DocLog[[#This Row],[Column2]]</f>
        <v>Project Submittal</v>
      </c>
      <c r="I107" s="138" t="str">
        <f>T_DocLog[[#This Row],[DISC]]</f>
        <v>MTC-23A25-Y300-SD-MS-00014</v>
      </c>
      <c r="J107" s="139" t="str">
        <f>T_DocLog[[#This Row],[DNAME]]</f>
        <v>Material Submittal for Car Park Management System</v>
      </c>
      <c r="K107" s="329"/>
      <c r="L107" s="17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MS-23A25-Y300-0014-00</v>
      </c>
      <c r="M107" s="14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07" s="313">
        <f>IF(SUM(T_DocLog[[#This Row],[STD0]],T_DocLog[[#This Row],[STD1]],T_DocLog[[#This Row],[STD2]],T_DocLog[[#This Row],[STD3]],T_DocLog[[#This Row],[STD4]],T_DocLog[[#This Row],[STD5]])&gt;0,MAX('CURRENT STATUS'!V114,T_DocLog[[#This Row],[STD0]],T_DocLog[[#This Row],[STD1]],T_DocLog[[#This Row],[STD2]],T_DocLog[[#This Row],[STD3]],T_DocLog[[#This Row],[STD4]],T_DocLog[[#This Row],[STD5]]),"---")</f>
        <v>45826</v>
      </c>
      <c r="O107" s="140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07" s="140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07" s="14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07" s="140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07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55</v>
      </c>
      <c r="T107" s="140">
        <f ca="1">IF(T_DocLog4[[#This Row],[REV_C]]&lt;&gt;"",IF(MIN(T_DocLog4[[#This Row],[Reply_Date]],TODAY())-T_DocLog4[[#This Row],[Sub_Date]]-V107&gt;0,MIN(T_DocLog4[[#This Row],[Reply_Date]],TODAY())-T_DocLog4[[#This Row],[Sub_Date]]-V107,"---"),"")</f>
        <v>55</v>
      </c>
    </row>
    <row r="108" spans="3:22" x14ac:dyDescent="0.25">
      <c r="C108" s="382" t="str">
        <f>T_DocLog4[[#This Row],[DOCTYPE]]</f>
        <v>MSI</v>
      </c>
      <c r="D108" s="382" t="str">
        <f>T_DocLog[[#This Row],[R_DOC_S]]</f>
        <v>---</v>
      </c>
      <c r="E108" s="382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08" s="382" t="str">
        <f>T_DocLog[[#This Row],[SPEC_DESC]]</f>
        <v>ICT</v>
      </c>
      <c r="G108" s="382" t="str">
        <f>T_DocLog[[#This Row],[DOCTYPE]]</f>
        <v>MSI</v>
      </c>
      <c r="H108" s="382" t="str">
        <f>T_DocLog[[#This Row],[Column2]]</f>
        <v>Project Submittal</v>
      </c>
      <c r="I108" s="382" t="str">
        <f>T_DocLog[[#This Row],[DISC]]</f>
        <v>MTC-23A35-Y313-PR-GE-00001</v>
      </c>
      <c r="J108" s="383" t="str">
        <f>T_DocLog[[#This Row],[DNAME]]</f>
        <v>Master System Integration (MSI) Methodology</v>
      </c>
      <c r="K108" s="394"/>
      <c r="L108" s="3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DS-23A25-Y300-0099-01</v>
      </c>
      <c r="M108" s="39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N108" s="313">
        <f>IF(SUM(T_DocLog[[#This Row],[STD0]],T_DocLog[[#This Row],[STD1]],T_DocLog[[#This Row],[STD2]],T_DocLog[[#This Row],[STD3]],T_DocLog[[#This Row],[STD4]],T_DocLog[[#This Row],[STD5]])&gt;0,MAX('CURRENT STATUS'!V115,T_DocLog[[#This Row],[STD0]],T_DocLog[[#This Row],[STD1]],T_DocLog[[#This Row],[STD2]],T_DocLog[[#This Row],[STD3]],T_DocLog[[#This Row],[STD4]],T_DocLog[[#This Row],[STD5]]),"---")</f>
        <v>45874</v>
      </c>
      <c r="O108" s="398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08" s="3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DS-23A25-Y300-0099-00</v>
      </c>
      <c r="Q108" s="39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45866</v>
      </c>
      <c r="R108" s="3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08" s="398">
        <f>T_DocLog4[[#This Row],[Reply_Date]]-T_DocLog4[[#This Row],[Sub_Date]]</f>
        <v>-8</v>
      </c>
      <c r="T108" s="140" t="str">
        <f ca="1">IF(T_DocLog4[[#This Row],[REV_C]]&lt;&gt;"",IF(MIN(T_DocLog4[[#This Row],[Reply_Date]],TODAY())-T_DocLog4[[#This Row],[Sub_Date]]-V108&gt;0,MIN(T_DocLog4[[#This Row],[Reply_Date]],TODAY())-T_DocLog4[[#This Row],[Sub_Date]]-V108,"---"),"")</f>
        <v>---</v>
      </c>
    </row>
    <row r="109" spans="3:22" x14ac:dyDescent="0.25">
      <c r="C109" s="403" t="str">
        <f>T_DocLog4[[#This Row],[DOCTYPE]]</f>
        <v>MSI</v>
      </c>
      <c r="D109" s="403" t="str">
        <f>T_DocLog[[#This Row],[R_DOC_S]]</f>
        <v>---</v>
      </c>
      <c r="E109" s="403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09" s="382" t="str">
        <f>T_DocLog[[#This Row],[SPEC_DESC]]</f>
        <v>ICT</v>
      </c>
      <c r="G109" s="382" t="str">
        <f>T_DocLog[[#This Row],[DOCTYPE]]</f>
        <v>MSI</v>
      </c>
      <c r="H109" s="382" t="str">
        <f>T_DocLog[[#This Row],[Column2]]</f>
        <v>Project Submittal</v>
      </c>
      <c r="I109" s="382" t="str">
        <f>T_DocLog[[#This Row],[DISC]]</f>
        <v>MTC-23A35-Y313-SC-PL-00001</v>
      </c>
      <c r="J109" s="383" t="str">
        <f>T_DocLog[[#This Row],[DNAME]]</f>
        <v xml:space="preserve">Master System Integration (MSI) Architecture &amp; ICD Schedule </v>
      </c>
      <c r="K109" s="394"/>
      <c r="L109" s="3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09" s="396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09" s="313" t="str">
        <f>IF(SUM(T_DocLog[[#This Row],[STD0]],T_DocLog[[#This Row],[STD1]],T_DocLog[[#This Row],[STD2]],T_DocLog[[#This Row],[STD3]],T_DocLog[[#This Row],[STD4]],T_DocLog[[#This Row],[STD5]])&gt;0,MAX('CURRENT STATUS'!V116,T_DocLog[[#This Row],[STD0]],T_DocLog[[#This Row],[STD1]],T_DocLog[[#This Row],[STD2]],T_DocLog[[#This Row],[STD3]],T_DocLog[[#This Row],[STD4]],T_DocLog[[#This Row],[STD5]]),"---")</f>
        <v>---</v>
      </c>
      <c r="O109" s="398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09" s="3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09" s="39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09" s="3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09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09" s="140" t="str">
        <f ca="1">IF(T_DocLog4[[#This Row],[REV_C]]&lt;&gt;"",IF(MIN(T_DocLog4[[#This Row],[Reply_Date]],TODAY())-T_DocLog4[[#This Row],[Sub_Date]]-V109&gt;0,MIN(T_DocLog4[[#This Row],[Reply_Date]],TODAY())-T_DocLog4[[#This Row],[Sub_Date]]-V109,"---"),"")</f>
        <v/>
      </c>
    </row>
    <row r="110" spans="3:22" x14ac:dyDescent="0.25">
      <c r="C110" s="354" t="str">
        <f>T_DocLog4[[#This Row],[DOCTYPE]]</f>
        <v>PQ</v>
      </c>
      <c r="D110" s="354" t="str">
        <f>T_DocLog[[#This Row],[R_DOC_S]]</f>
        <v>---</v>
      </c>
      <c r="E110" s="354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10" s="354" t="str">
        <f>T_DocLog[[#This Row],[SPEC_DESC]]</f>
        <v>Special System</v>
      </c>
      <c r="G110" s="354" t="str">
        <f>T_DocLog[[#This Row],[DOCTYPE]]</f>
        <v>PQ</v>
      </c>
      <c r="H110" s="354" t="str">
        <f>T_DocLog[[#This Row],[Column2]]</f>
        <v>Project Submittal</v>
      </c>
      <c r="I110" s="354" t="str">
        <f>T_DocLog[[#This Row],[DISC]]</f>
        <v>MTC-23A25-Y000-SD-PQ-00007</v>
      </c>
      <c r="J110" s="342" t="str">
        <f>T_DocLog[[#This Row],[DNAME]]</f>
        <v>PQ Approval for Subcontractor - Advanced Integration Technologies</v>
      </c>
      <c r="K110" s="394"/>
      <c r="L110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PQ-23A25-Y000-0007-00</v>
      </c>
      <c r="M110" s="41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10" s="313">
        <f>IF(SUM(T_DocLog[[#This Row],[STD0]],T_DocLog[[#This Row],[STD1]],T_DocLog[[#This Row],[STD2]],T_DocLog[[#This Row],[STD3]],T_DocLog[[#This Row],[STD4]],T_DocLog[[#This Row],[STD5]])&gt;0,MAX('CURRENT STATUS'!V117,T_DocLog[[#This Row],[STD0]],T_DocLog[[#This Row],[STD1]],T_DocLog[[#This Row],[STD2]],T_DocLog[[#This Row],[STD3]],T_DocLog[[#This Row],[STD4]],T_DocLog[[#This Row],[STD5]]),"---")</f>
        <v>45870</v>
      </c>
      <c r="O110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10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10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10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10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11</v>
      </c>
      <c r="T110" s="140">
        <f ca="1">IF(T_DocLog4[[#This Row],[REV_C]]&lt;&gt;"",IF(MIN(T_DocLog4[[#This Row],[Reply_Date]],TODAY())-T_DocLog4[[#This Row],[Sub_Date]]-V110&gt;0,MIN(T_DocLog4[[#This Row],[Reply_Date]],TODAY())-T_DocLog4[[#This Row],[Sub_Date]]-V110,"---"),"")</f>
        <v>11</v>
      </c>
    </row>
    <row r="111" spans="3:22" x14ac:dyDescent="0.25">
      <c r="C111" s="413" t="str">
        <f>T_DocLog4[[#This Row],[DOCTYPE]]</f>
        <v>MSS</v>
      </c>
      <c r="D111" s="413" t="str">
        <f>T_DocLog[[#This Row],[R_DOC_S]]</f>
        <v>---</v>
      </c>
      <c r="E111" s="413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11" s="354" t="str">
        <f>T_DocLog[[#This Row],[SPEC_DESC]]</f>
        <v>Special System</v>
      </c>
      <c r="G111" s="354" t="str">
        <f>T_DocLog[[#This Row],[DOCTYPE]]</f>
        <v>MSS</v>
      </c>
      <c r="H111" s="354" t="str">
        <f>T_DocLog[[#This Row],[Column2]]</f>
        <v>Project Submittal</v>
      </c>
      <c r="I111" s="354" t="str">
        <f>T_DocLog[[#This Row],[DISC]]</f>
        <v>MTC-23A35-Y000-PR-MS-00002</v>
      </c>
      <c r="J111" s="342" t="str">
        <f>T_DocLog[[#This Row],[DNAME]]</f>
        <v>Method Statement &amp; Risk Assessment for Installation of Master Clock System</v>
      </c>
      <c r="K111" s="394"/>
      <c r="L111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MSS-23A25-Y000-0002-00</v>
      </c>
      <c r="M111" s="41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11" s="313">
        <f>IF(SUM(T_DocLog[[#This Row],[STD0]],T_DocLog[[#This Row],[STD1]],T_DocLog[[#This Row],[STD2]],T_DocLog[[#This Row],[STD3]],T_DocLog[[#This Row],[STD4]],T_DocLog[[#This Row],[STD5]])&gt;0,MAX('CURRENT STATUS'!V118,T_DocLog[[#This Row],[STD0]],T_DocLog[[#This Row],[STD1]],T_DocLog[[#This Row],[STD2]],T_DocLog[[#This Row],[STD3]],T_DocLog[[#This Row],[STD4]],T_DocLog[[#This Row],[STD5]]),"---")</f>
        <v>45876</v>
      </c>
      <c r="O111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11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11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11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11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5</v>
      </c>
      <c r="T111" s="140">
        <f ca="1">IF(T_DocLog4[[#This Row],[REV_C]]&lt;&gt;"",IF(MIN(T_DocLog4[[#This Row],[Reply_Date]],TODAY())-T_DocLog4[[#This Row],[Sub_Date]]-V111&gt;0,MIN(T_DocLog4[[#This Row],[Reply_Date]],TODAY())-T_DocLog4[[#This Row],[Sub_Date]]-V111,"---"),"")</f>
        <v>5</v>
      </c>
    </row>
    <row r="112" spans="3:22" x14ac:dyDescent="0.25">
      <c r="C112" s="413" t="str">
        <f>T_DocLog4[[#This Row],[DOCTYPE]]</f>
        <v>PQ</v>
      </c>
      <c r="D112" s="413" t="str">
        <f>T_DocLog[[#This Row],[R_DOC_S]]</f>
        <v>---</v>
      </c>
      <c r="E112" s="413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12" s="354" t="str">
        <f>T_DocLog[[#This Row],[SPEC_DESC]]</f>
        <v>Special System</v>
      </c>
      <c r="G112" s="354" t="str">
        <f>T_DocLog[[#This Row],[DOCTYPE]]</f>
        <v>PQ</v>
      </c>
      <c r="H112" s="354" t="str">
        <f>T_DocLog[[#This Row],[Column2]]</f>
        <v>Project Submittal</v>
      </c>
      <c r="I112" s="354" t="str">
        <f>T_DocLog[[#This Row],[DISC]]</f>
        <v>MTC-23A25-Y000-SD-PQ-00008</v>
      </c>
      <c r="J112" s="342" t="str">
        <f>T_DocLog[[#This Row],[DNAME]]</f>
        <v>PQ Approval for Subcontractor - 2i Integrated Industries L.L.C (Telecom Shelter)</v>
      </c>
      <c r="K112" s="394"/>
      <c r="L112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PQ-23A25-Y000-0008-00</v>
      </c>
      <c r="M112" s="41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12" s="313">
        <f>IF(SUM(T_DocLog[[#This Row],[STD0]],T_DocLog[[#This Row],[STD1]],T_DocLog[[#This Row],[STD2]],T_DocLog[[#This Row],[STD3]],T_DocLog[[#This Row],[STD4]],T_DocLog[[#This Row],[STD5]])&gt;0,MAX('CURRENT STATUS'!V119,T_DocLog[[#This Row],[STD0]],T_DocLog[[#This Row],[STD1]],T_DocLog[[#This Row],[STD2]],T_DocLog[[#This Row],[STD3]],T_DocLog[[#This Row],[STD4]],T_DocLog[[#This Row],[STD5]]),"---")</f>
        <v>45877</v>
      </c>
      <c r="O112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12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12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12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12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4</v>
      </c>
      <c r="T112" s="140">
        <f ca="1">IF(T_DocLog4[[#This Row],[REV_C]]&lt;&gt;"",IF(MIN(T_DocLog4[[#This Row],[Reply_Date]],TODAY())-T_DocLog4[[#This Row],[Sub_Date]]-V112&gt;0,MIN(T_DocLog4[[#This Row],[Reply_Date]],TODAY())-T_DocLog4[[#This Row],[Sub_Date]]-V112,"---"),"")</f>
        <v>4</v>
      </c>
    </row>
    <row r="113" spans="3:20" x14ac:dyDescent="0.25">
      <c r="C113" s="137" t="str">
        <f>T_DocLog4[[#This Row],[DOCTYPE]]</f>
        <v>ITP</v>
      </c>
      <c r="D113" s="137" t="str">
        <f>T_DocLog[[#This Row],[R_DOC_S]]</f>
        <v>---</v>
      </c>
      <c r="E113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13" s="354" t="str">
        <f>T_DocLog[[#This Row],[SPEC_DESC]]</f>
        <v>Special System</v>
      </c>
      <c r="G113" s="354" t="str">
        <f>T_DocLog[[#This Row],[DOCTYPE]]</f>
        <v>ITP</v>
      </c>
      <c r="H113" s="354" t="str">
        <f>T_DocLog[[#This Row],[Column2]]</f>
        <v>Project Submittal</v>
      </c>
      <c r="I113" s="354">
        <f>T_DocLog[[#This Row],[DISC]]</f>
        <v>0</v>
      </c>
      <c r="J113" s="342" t="str">
        <f>T_DocLog[[#This Row],[DNAME]]</f>
        <v>Inspection &amp; Test Plan for Installation of Racks</v>
      </c>
      <c r="K113" s="394"/>
      <c r="L113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13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13" s="313" t="str">
        <f>IF(SUM(T_DocLog[[#This Row],[STD0]],T_DocLog[[#This Row],[STD1]],T_DocLog[[#This Row],[STD2]],T_DocLog[[#This Row],[STD3]],T_DocLog[[#This Row],[STD4]],T_DocLog[[#This Row],[STD5]])&gt;0,MAX('CURRENT STATUS'!V120,T_DocLog[[#This Row],[STD0]],T_DocLog[[#This Row],[STD1]],T_DocLog[[#This Row],[STD2]],T_DocLog[[#This Row],[STD3]],T_DocLog[[#This Row],[STD4]],T_DocLog[[#This Row],[STD5]]),"---")</f>
        <v>---</v>
      </c>
      <c r="O113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13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13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13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13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13" s="140" t="str">
        <f ca="1">IF(T_DocLog4[[#This Row],[REV_C]]&lt;&gt;"",IF(MIN(T_DocLog4[[#This Row],[Reply_Date]],TODAY())-T_DocLog4[[#This Row],[Sub_Date]]-V113&gt;0,MIN(T_DocLog4[[#This Row],[Reply_Date]],TODAY())-T_DocLog4[[#This Row],[Sub_Date]]-V113,"---"),"")</f>
        <v/>
      </c>
    </row>
    <row r="114" spans="3:20" x14ac:dyDescent="0.25">
      <c r="C114" s="137" t="str">
        <f>T_DocLog4[[#This Row],[DOCTYPE]]</f>
        <v>ITP</v>
      </c>
      <c r="D114" s="137" t="str">
        <f>T_DocLog[[#This Row],[R_DOC_S]]</f>
        <v>---</v>
      </c>
      <c r="E114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14" s="354" t="str">
        <f>T_DocLog[[#This Row],[SPEC_DESC]]</f>
        <v>ICT</v>
      </c>
      <c r="G114" s="354" t="str">
        <f>T_DocLog[[#This Row],[DOCTYPE]]</f>
        <v>ITP</v>
      </c>
      <c r="H114" s="354" t="str">
        <f>T_DocLog[[#This Row],[Column2]]</f>
        <v>Project Submittal</v>
      </c>
      <c r="I114" s="354">
        <f>T_DocLog[[#This Row],[DISC]]</f>
        <v>0</v>
      </c>
      <c r="J114" s="342" t="str">
        <f>T_DocLog[[#This Row],[DNAME]]</f>
        <v>Inspection &amp; Test Plan for Installation of  Structured Cabling Network</v>
      </c>
      <c r="K114" s="394"/>
      <c r="L114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14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14" s="313" t="str">
        <f>IF(SUM(T_DocLog[[#This Row],[STD0]],T_DocLog[[#This Row],[STD1]],T_DocLog[[#This Row],[STD2]],T_DocLog[[#This Row],[STD3]],T_DocLog[[#This Row],[STD4]],T_DocLog[[#This Row],[STD5]])&gt;0,MAX('CURRENT STATUS'!V121,T_DocLog[[#This Row],[STD0]],T_DocLog[[#This Row],[STD1]],T_DocLog[[#This Row],[STD2]],T_DocLog[[#This Row],[STD3]],T_DocLog[[#This Row],[STD4]],T_DocLog[[#This Row],[STD5]]),"---")</f>
        <v>---</v>
      </c>
      <c r="O114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14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14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14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14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14" s="140" t="str">
        <f ca="1">IF(T_DocLog4[[#This Row],[REV_C]]&lt;&gt;"",IF(MIN(T_DocLog4[[#This Row],[Reply_Date]],TODAY())-T_DocLog4[[#This Row],[Sub_Date]]-V114&gt;0,MIN(T_DocLog4[[#This Row],[Reply_Date]],TODAY())-T_DocLog4[[#This Row],[Sub_Date]]-V114,"---"),"")</f>
        <v/>
      </c>
    </row>
    <row r="115" spans="3:20" x14ac:dyDescent="0.25">
      <c r="C115" s="137" t="str">
        <f>T_DocLog4[[#This Row],[DOCTYPE]]</f>
        <v>ITP</v>
      </c>
      <c r="D115" s="137" t="str">
        <f>T_DocLog[[#This Row],[R_DOC_S]]</f>
        <v>---</v>
      </c>
      <c r="E115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15" s="354" t="str">
        <f>T_DocLog[[#This Row],[SPEC_DESC]]</f>
        <v>ICT</v>
      </c>
      <c r="G115" s="354" t="str">
        <f>T_DocLog[[#This Row],[DOCTYPE]]</f>
        <v>ITP</v>
      </c>
      <c r="H115" s="354" t="str">
        <f>T_DocLog[[#This Row],[Column2]]</f>
        <v>Project Submittal</v>
      </c>
      <c r="I115" s="354">
        <f>T_DocLog[[#This Row],[DISC]]</f>
        <v>0</v>
      </c>
      <c r="J115" s="342" t="str">
        <f>T_DocLog[[#This Row],[DNAME]]</f>
        <v>Inspection &amp; Test Plan for Installation of Computer Network Equipment - LAN</v>
      </c>
      <c r="K115" s="394"/>
      <c r="L115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15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15" s="313" t="str">
        <f>IF(SUM(T_DocLog[[#This Row],[STD0]],T_DocLog[[#This Row],[STD1]],T_DocLog[[#This Row],[STD2]],T_DocLog[[#This Row],[STD3]],T_DocLog[[#This Row],[STD4]],T_DocLog[[#This Row],[STD5]])&gt;0,MAX('CURRENT STATUS'!V122,T_DocLog[[#This Row],[STD0]],T_DocLog[[#This Row],[STD1]],T_DocLog[[#This Row],[STD2]],T_DocLog[[#This Row],[STD3]],T_DocLog[[#This Row],[STD4]],T_DocLog[[#This Row],[STD5]]),"---")</f>
        <v>---</v>
      </c>
      <c r="O115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15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15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15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15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15" s="140" t="str">
        <f ca="1">IF(T_DocLog4[[#This Row],[REV_C]]&lt;&gt;"",IF(MIN(T_DocLog4[[#This Row],[Reply_Date]],TODAY())-T_DocLog4[[#This Row],[Sub_Date]]-V115&gt;0,MIN(T_DocLog4[[#This Row],[Reply_Date]],TODAY())-T_DocLog4[[#This Row],[Sub_Date]]-V115,"---"),"")</f>
        <v/>
      </c>
    </row>
    <row r="116" spans="3:20" x14ac:dyDescent="0.25">
      <c r="C116" s="137" t="str">
        <f>T_DocLog4[[#This Row],[DOCTYPE]]</f>
        <v>ITP</v>
      </c>
      <c r="D116" s="137" t="str">
        <f>T_DocLog[[#This Row],[R_DOC_S]]</f>
        <v>---</v>
      </c>
      <c r="E116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16" s="354" t="str">
        <f>T_DocLog[[#This Row],[SPEC_DESC]]</f>
        <v>ICT</v>
      </c>
      <c r="G116" s="354" t="str">
        <f>T_DocLog[[#This Row],[DOCTYPE]]</f>
        <v>ITP</v>
      </c>
      <c r="H116" s="354" t="str">
        <f>T_DocLog[[#This Row],[Column2]]</f>
        <v>Project Submittal</v>
      </c>
      <c r="I116" s="354">
        <f>T_DocLog[[#This Row],[DISC]]</f>
        <v>0</v>
      </c>
      <c r="J116" s="342" t="str">
        <f>T_DocLog[[#This Row],[DNAME]]</f>
        <v>Inspection &amp; Test Plan for Installation of Computer Network Equipment - GLAN</v>
      </c>
      <c r="K116" s="394"/>
      <c r="L116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16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16" s="313" t="str">
        <f>IF(SUM(T_DocLog[[#This Row],[STD0]],T_DocLog[[#This Row],[STD1]],T_DocLog[[#This Row],[STD2]],T_DocLog[[#This Row],[STD3]],T_DocLog[[#This Row],[STD4]],T_DocLog[[#This Row],[STD5]])&gt;0,MAX('CURRENT STATUS'!V123,T_DocLog[[#This Row],[STD0]],T_DocLog[[#This Row],[STD1]],T_DocLog[[#This Row],[STD2]],T_DocLog[[#This Row],[STD3]],T_DocLog[[#This Row],[STD4]],T_DocLog[[#This Row],[STD5]]),"---")</f>
        <v>---</v>
      </c>
      <c r="O116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16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16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16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16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16" s="140" t="str">
        <f ca="1">IF(T_DocLog4[[#This Row],[REV_C]]&lt;&gt;"",IF(MIN(T_DocLog4[[#This Row],[Reply_Date]],TODAY())-T_DocLog4[[#This Row],[Sub_Date]]-V116&gt;0,MIN(T_DocLog4[[#This Row],[Reply_Date]],TODAY())-T_DocLog4[[#This Row],[Sub_Date]]-V116,"---"),"")</f>
        <v/>
      </c>
    </row>
    <row r="117" spans="3:20" x14ac:dyDescent="0.25">
      <c r="C117" s="137" t="str">
        <f>T_DocLog4[[#This Row],[DOCTYPE]]</f>
        <v>ITP</v>
      </c>
      <c r="D117" s="137" t="str">
        <f>T_DocLog[[#This Row],[R_DOC_S]]</f>
        <v>---</v>
      </c>
      <c r="E117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17" s="354" t="str">
        <f>T_DocLog[[#This Row],[SPEC_DESC]]</f>
        <v>ICT</v>
      </c>
      <c r="G117" s="354" t="str">
        <f>T_DocLog[[#This Row],[DOCTYPE]]</f>
        <v>ITP</v>
      </c>
      <c r="H117" s="354" t="str">
        <f>T_DocLog[[#This Row],[Column2]]</f>
        <v>Project Submittal</v>
      </c>
      <c r="I117" s="354">
        <f>T_DocLog[[#This Row],[DISC]]</f>
        <v>0</v>
      </c>
      <c r="J117" s="342" t="str">
        <f>T_DocLog[[#This Row],[DNAME]]</f>
        <v>Inspection &amp; Test Plan for Installation of Wireless LAN</v>
      </c>
      <c r="K117" s="394"/>
      <c r="L117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17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17" s="313" t="str">
        <f>IF(SUM(T_DocLog[[#This Row],[STD0]],T_DocLog[[#This Row],[STD1]],T_DocLog[[#This Row],[STD2]],T_DocLog[[#This Row],[STD3]],T_DocLog[[#This Row],[STD4]],T_DocLog[[#This Row],[STD5]])&gt;0,MAX('CURRENT STATUS'!V124,T_DocLog[[#This Row],[STD0]],T_DocLog[[#This Row],[STD1]],T_DocLog[[#This Row],[STD2]],T_DocLog[[#This Row],[STD3]],T_DocLog[[#This Row],[STD4]],T_DocLog[[#This Row],[STD5]]),"---")</f>
        <v>---</v>
      </c>
      <c r="O117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17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17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17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17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17" s="140" t="str">
        <f ca="1">IF(T_DocLog4[[#This Row],[REV_C]]&lt;&gt;"",IF(MIN(T_DocLog4[[#This Row],[Reply_Date]],TODAY())-T_DocLog4[[#This Row],[Sub_Date]]-V117&gt;0,MIN(T_DocLog4[[#This Row],[Reply_Date]],TODAY())-T_DocLog4[[#This Row],[Sub_Date]]-V117,"---"),"")</f>
        <v/>
      </c>
    </row>
    <row r="118" spans="3:20" x14ac:dyDescent="0.25">
      <c r="C118" s="137" t="str">
        <f>T_DocLog4[[#This Row],[DOCTYPE]]</f>
        <v>ITP</v>
      </c>
      <c r="D118" s="137" t="str">
        <f>T_DocLog[[#This Row],[R_DOC_S]]</f>
        <v>---</v>
      </c>
      <c r="E118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18" s="354" t="str">
        <f>T_DocLog[[#This Row],[SPEC_DESC]]</f>
        <v>ICT</v>
      </c>
      <c r="G118" s="354" t="str">
        <f>T_DocLog[[#This Row],[DOCTYPE]]</f>
        <v>ITP</v>
      </c>
      <c r="H118" s="354" t="str">
        <f>T_DocLog[[#This Row],[Column2]]</f>
        <v>Project Submittal</v>
      </c>
      <c r="I118" s="354">
        <f>T_DocLog[[#This Row],[DISC]]</f>
        <v>0</v>
      </c>
      <c r="J118" s="342" t="str">
        <f>T_DocLog[[#This Row],[DNAME]]</f>
        <v>Inspection &amp; Test Plan for Installation of Data Communication Hardware - ICT</v>
      </c>
      <c r="K118" s="394"/>
      <c r="L118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18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18" s="313" t="str">
        <f>IF(SUM(T_DocLog[[#This Row],[STD0]],T_DocLog[[#This Row],[STD1]],T_DocLog[[#This Row],[STD2]],T_DocLog[[#This Row],[STD3]],T_DocLog[[#This Row],[STD4]],T_DocLog[[#This Row],[STD5]])&gt;0,MAX('CURRENT STATUS'!V125,T_DocLog[[#This Row],[STD0]],T_DocLog[[#This Row],[STD1]],T_DocLog[[#This Row],[STD2]],T_DocLog[[#This Row],[STD3]],T_DocLog[[#This Row],[STD4]],T_DocLog[[#This Row],[STD5]]),"---")</f>
        <v>---</v>
      </c>
      <c r="O118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18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18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18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18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18" s="140" t="str">
        <f ca="1">IF(T_DocLog4[[#This Row],[REV_C]]&lt;&gt;"",IF(MIN(T_DocLog4[[#This Row],[Reply_Date]],TODAY())-T_DocLog4[[#This Row],[Sub_Date]]-V118&gt;0,MIN(T_DocLog4[[#This Row],[Reply_Date]],TODAY())-T_DocLog4[[#This Row],[Sub_Date]]-V118,"---"),"")</f>
        <v/>
      </c>
    </row>
    <row r="119" spans="3:20" x14ac:dyDescent="0.25">
      <c r="C119" s="137" t="str">
        <f>T_DocLog4[[#This Row],[DOCTYPE]]</f>
        <v>ITP</v>
      </c>
      <c r="D119" s="137" t="str">
        <f>T_DocLog[[#This Row],[R_DOC_S]]</f>
        <v>---</v>
      </c>
      <c r="E119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19" s="354" t="str">
        <f>T_DocLog[[#This Row],[SPEC_DESC]]</f>
        <v>Security</v>
      </c>
      <c r="G119" s="354" t="str">
        <f>T_DocLog[[#This Row],[DOCTYPE]]</f>
        <v>ITP</v>
      </c>
      <c r="H119" s="354" t="str">
        <f>T_DocLog[[#This Row],[Column2]]</f>
        <v>Project Submittal</v>
      </c>
      <c r="I119" s="354">
        <f>T_DocLog[[#This Row],[DISC]]</f>
        <v>0</v>
      </c>
      <c r="J119" s="342" t="str">
        <f>T_DocLog[[#This Row],[DNAME]]</f>
        <v>Inspection &amp; Test Plan for Installation of Data Communication Hardware - GOVT</v>
      </c>
      <c r="K119" s="394"/>
      <c r="L119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19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19" s="313" t="str">
        <f>IF(SUM(T_DocLog[[#This Row],[STD0]],T_DocLog[[#This Row],[STD1]],T_DocLog[[#This Row],[STD2]],T_DocLog[[#This Row],[STD3]],T_DocLog[[#This Row],[STD4]],T_DocLog[[#This Row],[STD5]])&gt;0,MAX('CURRENT STATUS'!V126,T_DocLog[[#This Row],[STD0]],T_DocLog[[#This Row],[STD1]],T_DocLog[[#This Row],[STD2]],T_DocLog[[#This Row],[STD3]],T_DocLog[[#This Row],[STD4]],T_DocLog[[#This Row],[STD5]]),"---")</f>
        <v>---</v>
      </c>
      <c r="O119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19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19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19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19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19" s="140" t="str">
        <f ca="1">IF(T_DocLog4[[#This Row],[REV_C]]&lt;&gt;"",IF(MIN(T_DocLog4[[#This Row],[Reply_Date]],TODAY())-T_DocLog4[[#This Row],[Sub_Date]]-V119&gt;0,MIN(T_DocLog4[[#This Row],[Reply_Date]],TODAY())-T_DocLog4[[#This Row],[Sub_Date]]-V119,"---"),"")</f>
        <v/>
      </c>
    </row>
    <row r="120" spans="3:20" x14ac:dyDescent="0.25">
      <c r="C120" s="137" t="str">
        <f>T_DocLog4[[#This Row],[DOCTYPE]]</f>
        <v>ITP</v>
      </c>
      <c r="D120" s="137" t="str">
        <f>T_DocLog[[#This Row],[R_DOC_S]]</f>
        <v>---</v>
      </c>
      <c r="E120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20" s="354" t="str">
        <f>T_DocLog[[#This Row],[SPEC_DESC]]</f>
        <v>ICT</v>
      </c>
      <c r="G120" s="354" t="str">
        <f>T_DocLog[[#This Row],[DOCTYPE]]</f>
        <v>ITP</v>
      </c>
      <c r="H120" s="354" t="str">
        <f>T_DocLog[[#This Row],[Column2]]</f>
        <v>Project Submittal</v>
      </c>
      <c r="I120" s="354">
        <f>T_DocLog[[#This Row],[DISC]]</f>
        <v>0</v>
      </c>
      <c r="J120" s="342" t="str">
        <f>T_DocLog[[#This Row],[DNAME]]</f>
        <v>Inspection &amp; Test Plan for Installation of Voice Over Internet Protocol</v>
      </c>
      <c r="K120" s="394"/>
      <c r="L120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20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20" s="313" t="str">
        <f>IF(SUM(T_DocLog[[#This Row],[STD0]],T_DocLog[[#This Row],[STD1]],T_DocLog[[#This Row],[STD2]],T_DocLog[[#This Row],[STD3]],T_DocLog[[#This Row],[STD4]],T_DocLog[[#This Row],[STD5]])&gt;0,MAX('CURRENT STATUS'!V127,T_DocLog[[#This Row],[STD0]],T_DocLog[[#This Row],[STD1]],T_DocLog[[#This Row],[STD2]],T_DocLog[[#This Row],[STD3]],T_DocLog[[#This Row],[STD4]],T_DocLog[[#This Row],[STD5]]),"---")</f>
        <v>---</v>
      </c>
      <c r="O120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20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20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20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20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20" s="140" t="str">
        <f ca="1">IF(T_DocLog4[[#This Row],[REV_C]]&lt;&gt;"",IF(MIN(T_DocLog4[[#This Row],[Reply_Date]],TODAY())-T_DocLog4[[#This Row],[Sub_Date]]-V120&gt;0,MIN(T_DocLog4[[#This Row],[Reply_Date]],TODAY())-T_DocLog4[[#This Row],[Sub_Date]]-V120,"---"),"")</f>
        <v/>
      </c>
    </row>
    <row r="121" spans="3:20" x14ac:dyDescent="0.25">
      <c r="C121" s="137" t="str">
        <f>T_DocLog4[[#This Row],[DOCTYPE]]</f>
        <v>ITP</v>
      </c>
      <c r="D121" s="137" t="str">
        <f>T_DocLog[[#This Row],[R_DOC_S]]</f>
        <v>---</v>
      </c>
      <c r="E121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21" s="354" t="str">
        <f>T_DocLog[[#This Row],[SPEC_DESC]]</f>
        <v>ICT</v>
      </c>
      <c r="G121" s="354" t="str">
        <f>T_DocLog[[#This Row],[DOCTYPE]]</f>
        <v>ITP</v>
      </c>
      <c r="H121" s="354" t="str">
        <f>T_DocLog[[#This Row],[Column2]]</f>
        <v>Project Submittal</v>
      </c>
      <c r="I121" s="354">
        <f>T_DocLog[[#This Row],[DISC]]</f>
        <v>0</v>
      </c>
      <c r="J121" s="342" t="str">
        <f>T_DocLog[[#This Row],[DNAME]]</f>
        <v>Inspection &amp; Test Plan for Installation of Audio Video System</v>
      </c>
      <c r="K121" s="394"/>
      <c r="L121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21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21" s="313" t="str">
        <f>IF(SUM(T_DocLog[[#This Row],[STD0]],T_DocLog[[#This Row],[STD1]],T_DocLog[[#This Row],[STD2]],T_DocLog[[#This Row],[STD3]],T_DocLog[[#This Row],[STD4]],T_DocLog[[#This Row],[STD5]])&gt;0,MAX('CURRENT STATUS'!V128,T_DocLog[[#This Row],[STD0]],T_DocLog[[#This Row],[STD1]],T_DocLog[[#This Row],[STD2]],T_DocLog[[#This Row],[STD3]],T_DocLog[[#This Row],[STD4]],T_DocLog[[#This Row],[STD5]]),"---")</f>
        <v>---</v>
      </c>
      <c r="O121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21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21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21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21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21" s="140" t="str">
        <f ca="1">IF(T_DocLog4[[#This Row],[REV_C]]&lt;&gt;"",IF(MIN(T_DocLog4[[#This Row],[Reply_Date]],TODAY())-T_DocLog4[[#This Row],[Sub_Date]]-V121&gt;0,MIN(T_DocLog4[[#This Row],[Reply_Date]],TODAY())-T_DocLog4[[#This Row],[Sub_Date]]-V121,"---"),"")</f>
        <v/>
      </c>
    </row>
    <row r="122" spans="3:20" x14ac:dyDescent="0.25">
      <c r="C122" s="137" t="str">
        <f>T_DocLog4[[#This Row],[DOCTYPE]]</f>
        <v>ITP</v>
      </c>
      <c r="D122" s="137" t="str">
        <f>T_DocLog[[#This Row],[R_DOC_S]]</f>
        <v>---</v>
      </c>
      <c r="E122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22" s="354" t="str">
        <f>T_DocLog[[#This Row],[SPEC_DESC]]</f>
        <v>ICT</v>
      </c>
      <c r="G122" s="354" t="str">
        <f>T_DocLog[[#This Row],[DOCTYPE]]</f>
        <v>ITP</v>
      </c>
      <c r="H122" s="354" t="str">
        <f>T_DocLog[[#This Row],[Column2]]</f>
        <v>Project Submittal</v>
      </c>
      <c r="I122" s="354">
        <f>T_DocLog[[#This Row],[DISC]]</f>
        <v>0</v>
      </c>
      <c r="J122" s="342" t="str">
        <f>T_DocLog[[#This Row],[DNAME]]</f>
        <v>Inspection &amp; Test Plan for Installation of Internet Protocol Television System</v>
      </c>
      <c r="K122" s="394"/>
      <c r="L122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22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22" s="313" t="str">
        <f>IF(SUM(T_DocLog[[#This Row],[STD0]],T_DocLog[[#This Row],[STD1]],T_DocLog[[#This Row],[STD2]],T_DocLog[[#This Row],[STD3]],T_DocLog[[#This Row],[STD4]],T_DocLog[[#This Row],[STD5]])&gt;0,MAX('CURRENT STATUS'!V129,T_DocLog[[#This Row],[STD0]],T_DocLog[[#This Row],[STD1]],T_DocLog[[#This Row],[STD2]],T_DocLog[[#This Row],[STD3]],T_DocLog[[#This Row],[STD4]],T_DocLog[[#This Row],[STD5]]),"---")</f>
        <v>---</v>
      </c>
      <c r="O122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22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22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22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22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22" s="140" t="str">
        <f ca="1">IF(T_DocLog4[[#This Row],[REV_C]]&lt;&gt;"",IF(MIN(T_DocLog4[[#This Row],[Reply_Date]],TODAY())-T_DocLog4[[#This Row],[Sub_Date]]-V122&gt;0,MIN(T_DocLog4[[#This Row],[Reply_Date]],TODAY())-T_DocLog4[[#This Row],[Sub_Date]]-V122,"---"),"")</f>
        <v/>
      </c>
    </row>
    <row r="123" spans="3:20" x14ac:dyDescent="0.25">
      <c r="C123" s="137" t="str">
        <f>T_DocLog4[[#This Row],[DOCTYPE]]</f>
        <v>ITP</v>
      </c>
      <c r="D123" s="137" t="str">
        <f>T_DocLog[[#This Row],[R_DOC_S]]</f>
        <v>---</v>
      </c>
      <c r="E123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23" s="354" t="str">
        <f>T_DocLog[[#This Row],[SPEC_DESC]]</f>
        <v>ICT</v>
      </c>
      <c r="G123" s="354" t="str">
        <f>T_DocLog[[#This Row],[DOCTYPE]]</f>
        <v>ITP</v>
      </c>
      <c r="H123" s="354" t="str">
        <f>T_DocLog[[#This Row],[Column2]]</f>
        <v>Project Submittal</v>
      </c>
      <c r="I123" s="354">
        <f>T_DocLog[[#This Row],[DISC]]</f>
        <v>0</v>
      </c>
      <c r="J123" s="342" t="str">
        <f>T_DocLog[[#This Row],[DNAME]]</f>
        <v>Inspection &amp; Test Plan for Installation of Flight Information Display System</v>
      </c>
      <c r="K123" s="394"/>
      <c r="L123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23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23" s="313" t="str">
        <f>IF(SUM(T_DocLog[[#This Row],[STD0]],T_DocLog[[#This Row],[STD1]],T_DocLog[[#This Row],[STD2]],T_DocLog[[#This Row],[STD3]],T_DocLog[[#This Row],[STD4]],T_DocLog[[#This Row],[STD5]])&gt;0,MAX('CURRENT STATUS'!V130,T_DocLog[[#This Row],[STD0]],T_DocLog[[#This Row],[STD1]],T_DocLog[[#This Row],[STD2]],T_DocLog[[#This Row],[STD3]],T_DocLog[[#This Row],[STD4]],T_DocLog[[#This Row],[STD5]]),"---")</f>
        <v>---</v>
      </c>
      <c r="O123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23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23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23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23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23" s="140" t="str">
        <f ca="1">IF(T_DocLog4[[#This Row],[REV_C]]&lt;&gt;"",IF(MIN(T_DocLog4[[#This Row],[Reply_Date]],TODAY())-T_DocLog4[[#This Row],[Sub_Date]]-V123&gt;0,MIN(T_DocLog4[[#This Row],[Reply_Date]],TODAY())-T_DocLog4[[#This Row],[Sub_Date]]-V123,"---"),"")</f>
        <v/>
      </c>
    </row>
    <row r="124" spans="3:20" x14ac:dyDescent="0.25">
      <c r="C124" s="137" t="str">
        <f>T_DocLog4[[#This Row],[DOCTYPE]]</f>
        <v>ITP</v>
      </c>
      <c r="D124" s="137" t="str">
        <f>T_DocLog[[#This Row],[R_DOC_S]]</f>
        <v>---</v>
      </c>
      <c r="E124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24" s="354" t="str">
        <f>T_DocLog[[#This Row],[SPEC_DESC]]</f>
        <v>ICT</v>
      </c>
      <c r="G124" s="354" t="str">
        <f>T_DocLog[[#This Row],[DOCTYPE]]</f>
        <v>ITP</v>
      </c>
      <c r="H124" s="354" t="str">
        <f>T_DocLog[[#This Row],[Column2]]</f>
        <v>Project Submittal</v>
      </c>
      <c r="I124" s="354">
        <f>T_DocLog[[#This Row],[DISC]]</f>
        <v>0</v>
      </c>
      <c r="J124" s="342" t="str">
        <f>T_DocLog[[#This Row],[DNAME]]</f>
        <v>Inspection &amp; Test Plan for Installation of Master Clock System</v>
      </c>
      <c r="K124" s="394"/>
      <c r="L124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24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24" s="313" t="str">
        <f>IF(SUM(T_DocLog[[#This Row],[STD0]],T_DocLog[[#This Row],[STD1]],T_DocLog[[#This Row],[STD2]],T_DocLog[[#This Row],[STD3]],T_DocLog[[#This Row],[STD4]],T_DocLog[[#This Row],[STD5]])&gt;0,MAX('CURRENT STATUS'!V131,T_DocLog[[#This Row],[STD0]],T_DocLog[[#This Row],[STD1]],T_DocLog[[#This Row],[STD2]],T_DocLog[[#This Row],[STD3]],T_DocLog[[#This Row],[STD4]],T_DocLog[[#This Row],[STD5]]),"---")</f>
        <v>---</v>
      </c>
      <c r="O124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24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24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24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24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24" s="140" t="str">
        <f ca="1">IF(T_DocLog4[[#This Row],[REV_C]]&lt;&gt;"",IF(MIN(T_DocLog4[[#This Row],[Reply_Date]],TODAY())-T_DocLog4[[#This Row],[Sub_Date]]-V124&gt;0,MIN(T_DocLog4[[#This Row],[Reply_Date]],TODAY())-T_DocLog4[[#This Row],[Sub_Date]]-V124,"---"),"")</f>
        <v/>
      </c>
    </row>
    <row r="125" spans="3:20" x14ac:dyDescent="0.25">
      <c r="C125" s="137" t="str">
        <f>T_DocLog4[[#This Row],[DOCTYPE]]</f>
        <v>ITP</v>
      </c>
      <c r="D125" s="137" t="str">
        <f>T_DocLog[[#This Row],[R_DOC_S]]</f>
        <v>---</v>
      </c>
      <c r="E125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25" s="354" t="str">
        <f>T_DocLog[[#This Row],[SPEC_DESC]]</f>
        <v>ICT</v>
      </c>
      <c r="G125" s="354" t="str">
        <f>T_DocLog[[#This Row],[DOCTYPE]]</f>
        <v>ITP</v>
      </c>
      <c r="H125" s="354" t="str">
        <f>T_DocLog[[#This Row],[Column2]]</f>
        <v>Project Submittal</v>
      </c>
      <c r="I125" s="354">
        <f>T_DocLog[[#This Row],[DISC]]</f>
        <v>0</v>
      </c>
      <c r="J125" s="342" t="str">
        <f>T_DocLog[[#This Row],[DNAME]]</f>
        <v>Inspection &amp; Test Plan for Installation of Car Park Management System</v>
      </c>
      <c r="K125" s="394"/>
      <c r="L125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25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25" s="313" t="str">
        <f>IF(SUM(T_DocLog[[#This Row],[STD0]],T_DocLog[[#This Row],[STD1]],T_DocLog[[#This Row],[STD2]],T_DocLog[[#This Row],[STD3]],T_DocLog[[#This Row],[STD4]],T_DocLog[[#This Row],[STD5]])&gt;0,MAX('CURRENT STATUS'!V132,T_DocLog[[#This Row],[STD0]],T_DocLog[[#This Row],[STD1]],T_DocLog[[#This Row],[STD2]],T_DocLog[[#This Row],[STD3]],T_DocLog[[#This Row],[STD4]],T_DocLog[[#This Row],[STD5]]),"---")</f>
        <v>---</v>
      </c>
      <c r="O125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25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25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25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25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25" s="140" t="str">
        <f ca="1">IF(T_DocLog4[[#This Row],[REV_C]]&lt;&gt;"",IF(MIN(T_DocLog4[[#This Row],[Reply_Date]],TODAY())-T_DocLog4[[#This Row],[Sub_Date]]-V125&gt;0,MIN(T_DocLog4[[#This Row],[Reply_Date]],TODAY())-T_DocLog4[[#This Row],[Sub_Date]]-V125,"---"),"")</f>
        <v/>
      </c>
    </row>
    <row r="126" spans="3:20" x14ac:dyDescent="0.25">
      <c r="C126" s="137" t="str">
        <f>T_DocLog4[[#This Row],[DOCTYPE]]</f>
        <v>ITP</v>
      </c>
      <c r="D126" s="137" t="str">
        <f>T_DocLog[[#This Row],[R_DOC_S]]</f>
        <v>---</v>
      </c>
      <c r="E126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26" s="354" t="str">
        <f>T_DocLog[[#This Row],[SPEC_DESC]]</f>
        <v>Security</v>
      </c>
      <c r="G126" s="354" t="str">
        <f>T_DocLog[[#This Row],[DOCTYPE]]</f>
        <v>ITP</v>
      </c>
      <c r="H126" s="354" t="str">
        <f>T_DocLog[[#This Row],[Column2]]</f>
        <v>Project Submittal</v>
      </c>
      <c r="I126" s="354" t="str">
        <f>T_DocLog[[#This Row],[DISC]]</f>
        <v>MTC-23A35-Y100-PR-IP-00003</v>
      </c>
      <c r="J126" s="342" t="str">
        <f>T_DocLog[[#This Row],[DNAME]]</f>
        <v>Inspection &amp; Test Plan for Installation of Security Access Control System</v>
      </c>
      <c r="K126" s="394"/>
      <c r="L126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DS-23A25-Y100-0001-00</v>
      </c>
      <c r="M126" s="41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26" s="313">
        <f>IF(SUM(T_DocLog[[#This Row],[STD0]],T_DocLog[[#This Row],[STD1]],T_DocLog[[#This Row],[STD2]],T_DocLog[[#This Row],[STD3]],T_DocLog[[#This Row],[STD4]],T_DocLog[[#This Row],[STD5]])&gt;0,MAX('CURRENT STATUS'!V133,T_DocLog[[#This Row],[STD0]],T_DocLog[[#This Row],[STD1]],T_DocLog[[#This Row],[STD2]],T_DocLog[[#This Row],[STD3]],T_DocLog[[#This Row],[STD4]],T_DocLog[[#This Row],[STD5]]),"---")</f>
        <v>45880</v>
      </c>
      <c r="O126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26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26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26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26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</v>
      </c>
      <c r="T126" s="140">
        <f ca="1">IF(T_DocLog4[[#This Row],[REV_C]]&lt;&gt;"",IF(MIN(T_DocLog4[[#This Row],[Reply_Date]],TODAY())-T_DocLog4[[#This Row],[Sub_Date]]-V126&gt;0,MIN(T_DocLog4[[#This Row],[Reply_Date]],TODAY())-T_DocLog4[[#This Row],[Sub_Date]]-V126,"---"),"")</f>
        <v>1</v>
      </c>
    </row>
    <row r="127" spans="3:20" x14ac:dyDescent="0.25">
      <c r="C127" s="137" t="str">
        <f>T_DocLog4[[#This Row],[DOCTYPE]]</f>
        <v>ITP</v>
      </c>
      <c r="D127" s="137" t="str">
        <f>T_DocLog[[#This Row],[R_DOC_S]]</f>
        <v>---</v>
      </c>
      <c r="E127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27" s="354" t="str">
        <f>T_DocLog[[#This Row],[SPEC_DESC]]</f>
        <v>Security</v>
      </c>
      <c r="G127" s="354" t="str">
        <f>T_DocLog[[#This Row],[DOCTYPE]]</f>
        <v>ITP</v>
      </c>
      <c r="H127" s="354" t="str">
        <f>T_DocLog[[#This Row],[Column2]]</f>
        <v>Project Submittal</v>
      </c>
      <c r="I127" s="354" t="str">
        <f>T_DocLog[[#This Row],[DISC]]</f>
        <v>MTC-23A35-Y100-PR-IP-00001</v>
      </c>
      <c r="J127" s="342" t="str">
        <f>T_DocLog[[#This Row],[DNAME]]</f>
        <v>Inspection &amp; Test Plan for Installation of Closed-Circuit Television System</v>
      </c>
      <c r="K127" s="394"/>
      <c r="L127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27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27" s="313" t="str">
        <f>IF(SUM(T_DocLog[[#This Row],[STD0]],T_DocLog[[#This Row],[STD1]],T_DocLog[[#This Row],[STD2]],T_DocLog[[#This Row],[STD3]],T_DocLog[[#This Row],[STD4]],T_DocLog[[#This Row],[STD5]])&gt;0,MAX('CURRENT STATUS'!V134,T_DocLog[[#This Row],[STD0]],T_DocLog[[#This Row],[STD1]],T_DocLog[[#This Row],[STD2]],T_DocLog[[#This Row],[STD3]],T_DocLog[[#This Row],[STD4]],T_DocLog[[#This Row],[STD5]]),"---")</f>
        <v>---</v>
      </c>
      <c r="O127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27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27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27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27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27" s="140" t="str">
        <f ca="1">IF(T_DocLog4[[#This Row],[REV_C]]&lt;&gt;"",IF(MIN(T_DocLog4[[#This Row],[Reply_Date]],TODAY())-T_DocLog4[[#This Row],[Sub_Date]]-V127&gt;0,MIN(T_DocLog4[[#This Row],[Reply_Date]],TODAY())-T_DocLog4[[#This Row],[Sub_Date]]-V127,"---"),"")</f>
        <v/>
      </c>
    </row>
    <row r="128" spans="3:20" x14ac:dyDescent="0.25">
      <c r="C128" s="137" t="str">
        <f>T_DocLog4[[#This Row],[DOCTYPE]]</f>
        <v>ITP</v>
      </c>
      <c r="D128" s="137" t="str">
        <f>T_DocLog[[#This Row],[R_DOC_S]]</f>
        <v>---</v>
      </c>
      <c r="E128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28" s="354" t="str">
        <f>T_DocLog[[#This Row],[SPEC_DESC]]</f>
        <v>ICT</v>
      </c>
      <c r="G128" s="354" t="str">
        <f>T_DocLog[[#This Row],[DOCTYPE]]</f>
        <v>ITP</v>
      </c>
      <c r="H128" s="354" t="str">
        <f>T_DocLog[[#This Row],[Column2]]</f>
        <v>Project Submittal</v>
      </c>
      <c r="I128" s="354">
        <f>T_DocLog[[#This Row],[DISC]]</f>
        <v>0</v>
      </c>
      <c r="J128" s="342" t="str">
        <f>T_DocLog[[#This Row],[DNAME]]</f>
        <v>Inspection &amp; Test Plan for Installation of Video Wall System</v>
      </c>
      <c r="K128" s="394"/>
      <c r="L128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28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28" s="313" t="str">
        <f>IF(SUM(T_DocLog[[#This Row],[STD0]],T_DocLog[[#This Row],[STD1]],T_DocLog[[#This Row],[STD2]],T_DocLog[[#This Row],[STD3]],T_DocLog[[#This Row],[STD4]],T_DocLog[[#This Row],[STD5]])&gt;0,MAX('CURRENT STATUS'!V135,T_DocLog[[#This Row],[STD0]],T_DocLog[[#This Row],[STD1]],T_DocLog[[#This Row],[STD2]],T_DocLog[[#This Row],[STD3]],T_DocLog[[#This Row],[STD4]],T_DocLog[[#This Row],[STD5]]),"---")</f>
        <v>---</v>
      </c>
      <c r="O128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28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28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28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28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28" s="140" t="str">
        <f ca="1">IF(T_DocLog4[[#This Row],[REV_C]]&lt;&gt;"",IF(MIN(T_DocLog4[[#This Row],[Reply_Date]],TODAY())-T_DocLog4[[#This Row],[Sub_Date]]-V128&gt;0,MIN(T_DocLog4[[#This Row],[Reply_Date]],TODAY())-T_DocLog4[[#This Row],[Sub_Date]]-V128,"---"),"")</f>
        <v/>
      </c>
    </row>
    <row r="129" spans="3:20" x14ac:dyDescent="0.25">
      <c r="C129" s="137" t="str">
        <f>T_DocLog4[[#This Row],[DOCTYPE]]</f>
        <v>ITP</v>
      </c>
      <c r="D129" s="137" t="str">
        <f>T_DocLog[[#This Row],[R_DOC_S]]</f>
        <v>---</v>
      </c>
      <c r="E129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29" s="354" t="str">
        <f>T_DocLog[[#This Row],[SPEC_DESC]]</f>
        <v>ICT</v>
      </c>
      <c r="G129" s="354" t="str">
        <f>T_DocLog[[#This Row],[DOCTYPE]]</f>
        <v>ITP</v>
      </c>
      <c r="H129" s="354" t="str">
        <f>T_DocLog[[#This Row],[Column2]]</f>
        <v>Project Submittal</v>
      </c>
      <c r="I129" s="354">
        <f>T_DocLog[[#This Row],[DISC]]</f>
        <v>0</v>
      </c>
      <c r="J129" s="342" t="str">
        <f>T_DocLog[[#This Row],[DNAME]]</f>
        <v>Inspection &amp; Test Plan for Installation of  Distributed Antenna System</v>
      </c>
      <c r="K129" s="394"/>
      <c r="L129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29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29" s="313" t="str">
        <f>IF(SUM(T_DocLog[[#This Row],[STD0]],T_DocLog[[#This Row],[STD1]],T_DocLog[[#This Row],[STD2]],T_DocLog[[#This Row],[STD3]],T_DocLog[[#This Row],[STD4]],T_DocLog[[#This Row],[STD5]])&gt;0,MAX('CURRENT STATUS'!V136,T_DocLog[[#This Row],[STD0]],T_DocLog[[#This Row],[STD1]],T_DocLog[[#This Row],[STD2]],T_DocLog[[#This Row],[STD3]],T_DocLog[[#This Row],[STD4]],T_DocLog[[#This Row],[STD5]]),"---")</f>
        <v>---</v>
      </c>
      <c r="O129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29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29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29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29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29" s="140" t="str">
        <f ca="1">IF(T_DocLog4[[#This Row],[REV_C]]&lt;&gt;"",IF(MIN(T_DocLog4[[#This Row],[Reply_Date]],TODAY())-T_DocLog4[[#This Row],[Sub_Date]]-V129&gt;0,MIN(T_DocLog4[[#This Row],[Reply_Date]],TODAY())-T_DocLog4[[#This Row],[Sub_Date]]-V129,"---"),"")</f>
        <v/>
      </c>
    </row>
    <row r="130" spans="3:20" x14ac:dyDescent="0.25">
      <c r="C130" s="137" t="str">
        <f>T_DocLog4[[#This Row],[DOCTYPE]]</f>
        <v>ITP</v>
      </c>
      <c r="D130" s="137" t="str">
        <f>T_DocLog[[#This Row],[R_DOC_S]]</f>
        <v>---</v>
      </c>
      <c r="E130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30" s="354" t="str">
        <f>T_DocLog[[#This Row],[SPEC_DESC]]</f>
        <v>Security</v>
      </c>
      <c r="G130" s="354" t="str">
        <f>T_DocLog[[#This Row],[DOCTYPE]]</f>
        <v>ITP</v>
      </c>
      <c r="H130" s="354" t="str">
        <f>T_DocLog[[#This Row],[Column2]]</f>
        <v>Project Submittal</v>
      </c>
      <c r="I130" s="354">
        <f>T_DocLog[[#This Row],[DISC]]</f>
        <v>0</v>
      </c>
      <c r="J130" s="342" t="str">
        <f>T_DocLog[[#This Row],[DNAME]]</f>
        <v>Inspection &amp; Test Plan for Installation of ANPR Camera</v>
      </c>
      <c r="K130" s="394"/>
      <c r="L130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30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30" s="313" t="str">
        <f>IF(SUM(T_DocLog[[#This Row],[STD0]],T_DocLog[[#This Row],[STD1]],T_DocLog[[#This Row],[STD2]],T_DocLog[[#This Row],[STD3]],T_DocLog[[#This Row],[STD4]],T_DocLog[[#This Row],[STD5]])&gt;0,MAX('CURRENT STATUS'!V137,T_DocLog[[#This Row],[STD0]],T_DocLog[[#This Row],[STD1]],T_DocLog[[#This Row],[STD2]],T_DocLog[[#This Row],[STD3]],T_DocLog[[#This Row],[STD4]],T_DocLog[[#This Row],[STD5]]),"---")</f>
        <v>---</v>
      </c>
      <c r="O130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30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30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30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30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30" s="140" t="str">
        <f ca="1">IF(T_DocLog4[[#This Row],[REV_C]]&lt;&gt;"",IF(MIN(T_DocLog4[[#This Row],[Reply_Date]],TODAY())-T_DocLog4[[#This Row],[Sub_Date]]-V130&gt;0,MIN(T_DocLog4[[#This Row],[Reply_Date]],TODAY())-T_DocLog4[[#This Row],[Sub_Date]]-V130,"---"),"")</f>
        <v/>
      </c>
    </row>
    <row r="131" spans="3:20" x14ac:dyDescent="0.25">
      <c r="C131" s="137" t="str">
        <f>T_DocLog4[[#This Row],[DOCTYPE]]</f>
        <v>ITP</v>
      </c>
      <c r="D131" s="137" t="str">
        <f>T_DocLog[[#This Row],[R_DOC_S]]</f>
        <v>---</v>
      </c>
      <c r="E131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31" s="354" t="str">
        <f>T_DocLog[[#This Row],[SPEC_DESC]]</f>
        <v>Telecommunication</v>
      </c>
      <c r="G131" s="354" t="str">
        <f>T_DocLog[[#This Row],[DOCTYPE]]</f>
        <v>ITP</v>
      </c>
      <c r="H131" s="354" t="str">
        <f>T_DocLog[[#This Row],[Column2]]</f>
        <v>Project Submittal</v>
      </c>
      <c r="I131" s="354">
        <f>T_DocLog[[#This Row],[DISC]]</f>
        <v>0</v>
      </c>
      <c r="J131" s="342" t="str">
        <f>T_DocLog[[#This Row],[DNAME]]</f>
        <v>Inspection &amp; Test Plan for Relocation of Structured Cabling - Phase 2</v>
      </c>
      <c r="K131" s="394"/>
      <c r="L131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31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31" s="313" t="str">
        <f>IF(SUM(T_DocLog[[#This Row],[STD0]],T_DocLog[[#This Row],[STD1]],T_DocLog[[#This Row],[STD2]],T_DocLog[[#This Row],[STD3]],T_DocLog[[#This Row],[STD4]],T_DocLog[[#This Row],[STD5]])&gt;0,MAX('CURRENT STATUS'!V138,T_DocLog[[#This Row],[STD0]],T_DocLog[[#This Row],[STD1]],T_DocLog[[#This Row],[STD2]],T_DocLog[[#This Row],[STD3]],T_DocLog[[#This Row],[STD4]],T_DocLog[[#This Row],[STD5]]),"---")</f>
        <v>---</v>
      </c>
      <c r="O131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31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31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31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31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31" s="140" t="str">
        <f ca="1">IF(T_DocLog4[[#This Row],[REV_C]]&lt;&gt;"",IF(MIN(T_DocLog4[[#This Row],[Reply_Date]],TODAY())-T_DocLog4[[#This Row],[Sub_Date]]-V131&gt;0,MIN(T_DocLog4[[#This Row],[Reply_Date]],TODAY())-T_DocLog4[[#This Row],[Sub_Date]]-V131,"---"),"")</f>
        <v/>
      </c>
    </row>
    <row r="132" spans="3:20" x14ac:dyDescent="0.25">
      <c r="C132" s="137" t="str">
        <f>T_DocLog4[[#This Row],[DOCTYPE]]</f>
        <v>ITP</v>
      </c>
      <c r="D132" s="137" t="str">
        <f>T_DocLog[[#This Row],[R_DOC_S]]</f>
        <v>---</v>
      </c>
      <c r="E132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32" s="354" t="str">
        <f>T_DocLog[[#This Row],[SPEC_DESC]]</f>
        <v>Security</v>
      </c>
      <c r="G132" s="354" t="str">
        <f>T_DocLog[[#This Row],[DOCTYPE]]</f>
        <v>ITP</v>
      </c>
      <c r="H132" s="354" t="str">
        <f>T_DocLog[[#This Row],[Column2]]</f>
        <v>Project Submittal</v>
      </c>
      <c r="I132" s="354">
        <f>T_DocLog[[#This Row],[DISC]]</f>
        <v>0</v>
      </c>
      <c r="J132" s="342" t="str">
        <f>T_DocLog[[#This Row],[DNAME]]</f>
        <v>Inspection &amp; Test Plan for Installation of Video Surveillance System (Fence Relocation)</v>
      </c>
      <c r="K132" s="394"/>
      <c r="L132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32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32" s="313" t="str">
        <f>IF(SUM(T_DocLog[[#This Row],[STD0]],T_DocLog[[#This Row],[STD1]],T_DocLog[[#This Row],[STD2]],T_DocLog[[#This Row],[STD3]],T_DocLog[[#This Row],[STD4]],T_DocLog[[#This Row],[STD5]])&gt;0,MAX('CURRENT STATUS'!V139,T_DocLog[[#This Row],[STD0]],T_DocLog[[#This Row],[STD1]],T_DocLog[[#This Row],[STD2]],T_DocLog[[#This Row],[STD3]],T_DocLog[[#This Row],[STD4]],T_DocLog[[#This Row],[STD5]]),"---")</f>
        <v>---</v>
      </c>
      <c r="O132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32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32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32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32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32" s="140" t="str">
        <f ca="1">IF(T_DocLog4[[#This Row],[REV_C]]&lt;&gt;"",IF(MIN(T_DocLog4[[#This Row],[Reply_Date]],TODAY())-T_DocLog4[[#This Row],[Sub_Date]]-V132&gt;0,MIN(T_DocLog4[[#This Row],[Reply_Date]],TODAY())-T_DocLog4[[#This Row],[Sub_Date]]-V132,"---"),"")</f>
        <v/>
      </c>
    </row>
    <row r="133" spans="3:20" x14ac:dyDescent="0.25">
      <c r="C133" s="137" t="str">
        <f>T_DocLog4[[#This Row],[DOCTYPE]]</f>
        <v>ITP</v>
      </c>
      <c r="D133" s="137" t="str">
        <f>T_DocLog[[#This Row],[R_DOC_S]]</f>
        <v>---</v>
      </c>
      <c r="E133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33" s="354" t="str">
        <f>T_DocLog[[#This Row],[SPEC_DESC]]</f>
        <v>Telecommunication</v>
      </c>
      <c r="G133" s="354" t="str">
        <f>T_DocLog[[#This Row],[DOCTYPE]]</f>
        <v>ITP</v>
      </c>
      <c r="H133" s="354" t="str">
        <f>T_DocLog[[#This Row],[Column2]]</f>
        <v>Project Submittal</v>
      </c>
      <c r="I133" s="354">
        <f>T_DocLog[[#This Row],[DISC]]</f>
        <v>0</v>
      </c>
      <c r="J133" s="342" t="str">
        <f>T_DocLog[[#This Row],[DNAME]]</f>
        <v>Inspection &amp; Test Plan for Installation of Structure cabling and Camera Field Cabinet Installation (Fence Relocation)</v>
      </c>
      <c r="K133" s="394"/>
      <c r="L133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33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33" s="313" t="str">
        <f>IF(SUM(T_DocLog[[#This Row],[STD0]],T_DocLog[[#This Row],[STD1]],T_DocLog[[#This Row],[STD2]],T_DocLog[[#This Row],[STD3]],T_DocLog[[#This Row],[STD4]],T_DocLog[[#This Row],[STD5]])&gt;0,MAX('CURRENT STATUS'!V140,T_DocLog[[#This Row],[STD0]],T_DocLog[[#This Row],[STD1]],T_DocLog[[#This Row],[STD2]],T_DocLog[[#This Row],[STD3]],T_DocLog[[#This Row],[STD4]],T_DocLog[[#This Row],[STD5]]),"---")</f>
        <v>---</v>
      </c>
      <c r="O133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33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33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33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33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33" s="140" t="str">
        <f ca="1">IF(T_DocLog4[[#This Row],[REV_C]]&lt;&gt;"",IF(MIN(T_DocLog4[[#This Row],[Reply_Date]],TODAY())-T_DocLog4[[#This Row],[Sub_Date]]-V133&gt;0,MIN(T_DocLog4[[#This Row],[Reply_Date]],TODAY())-T_DocLog4[[#This Row],[Sub_Date]]-V133,"---"),"")</f>
        <v/>
      </c>
    </row>
    <row r="134" spans="3:20" x14ac:dyDescent="0.25">
      <c r="C134" s="137" t="str">
        <f>T_DocLog4[[#This Row],[DOCTYPE]]</f>
        <v>ITP</v>
      </c>
      <c r="D134" s="137" t="str">
        <f>T_DocLog[[#This Row],[R_DOC_S]]</f>
        <v>---</v>
      </c>
      <c r="E134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34" s="354" t="str">
        <f>T_DocLog[[#This Row],[SPEC_DESC]]</f>
        <v>Security</v>
      </c>
      <c r="G134" s="354" t="str">
        <f>T_DocLog[[#This Row],[DOCTYPE]]</f>
        <v>ITP</v>
      </c>
      <c r="H134" s="354" t="str">
        <f>T_DocLog[[#This Row],[Column2]]</f>
        <v>Project Submittal</v>
      </c>
      <c r="I134" s="354" t="str">
        <f>T_DocLog[[#This Row],[DISC]]</f>
        <v>MTC-23A35-Y100-PR-IP-00005</v>
      </c>
      <c r="J134" s="342" t="str">
        <f>T_DocLog[[#This Row],[DNAME]]</f>
        <v>Inspection &amp; Test Plan for Installation of FDC components on Pole tray and Wall mounted enclosure plate (Fence Relocation)</v>
      </c>
      <c r="K134" s="394"/>
      <c r="L134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34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34" s="313" t="str">
        <f>IF(SUM(T_DocLog[[#This Row],[STD0]],T_DocLog[[#This Row],[STD1]],T_DocLog[[#This Row],[STD2]],T_DocLog[[#This Row],[STD3]],T_DocLog[[#This Row],[STD4]],T_DocLog[[#This Row],[STD5]])&gt;0,MAX('CURRENT STATUS'!V141,T_DocLog[[#This Row],[STD0]],T_DocLog[[#This Row],[STD1]],T_DocLog[[#This Row],[STD2]],T_DocLog[[#This Row],[STD3]],T_DocLog[[#This Row],[STD4]],T_DocLog[[#This Row],[STD5]]),"---")</f>
        <v>---</v>
      </c>
      <c r="O134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34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34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34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34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34" s="140" t="str">
        <f ca="1">IF(T_DocLog4[[#This Row],[REV_C]]&lt;&gt;"",IF(MIN(T_DocLog4[[#This Row],[Reply_Date]],TODAY())-T_DocLog4[[#This Row],[Sub_Date]]-V134&gt;0,MIN(T_DocLog4[[#This Row],[Reply_Date]],TODAY())-T_DocLog4[[#This Row],[Sub_Date]]-V134,"---"),"")</f>
        <v/>
      </c>
    </row>
    <row r="135" spans="3:20" x14ac:dyDescent="0.25">
      <c r="C135" s="137" t="str">
        <f>T_DocLog4[[#This Row],[DOCTYPE]]</f>
        <v>ITP</v>
      </c>
      <c r="D135" s="137" t="str">
        <f>T_DocLog[[#This Row],[R_DOC_S]]</f>
        <v>---</v>
      </c>
      <c r="E135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35" s="354" t="str">
        <f>T_DocLog[[#This Row],[SPEC_DESC]]</f>
        <v>Civil</v>
      </c>
      <c r="G135" s="354" t="str">
        <f>T_DocLog[[#This Row],[DOCTYPE]]</f>
        <v>ITP</v>
      </c>
      <c r="H135" s="354" t="str">
        <f>T_DocLog[[#This Row],[Column2]]</f>
        <v>Project Submittal</v>
      </c>
      <c r="I135" s="354">
        <f>T_DocLog[[#This Row],[DISC]]</f>
        <v>0</v>
      </c>
      <c r="J135" s="342" t="str">
        <f>T_DocLog[[#This Row],[DNAME]]</f>
        <v>Inspection &amp; Test Plan for Pole Erection (Fence Relocation)</v>
      </c>
      <c r="K135" s="394"/>
      <c r="L135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35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35" s="313" t="str">
        <f>IF(SUM(T_DocLog[[#This Row],[STD0]],T_DocLog[[#This Row],[STD1]],T_DocLog[[#This Row],[STD2]],T_DocLog[[#This Row],[STD3]],T_DocLog[[#This Row],[STD4]],T_DocLog[[#This Row],[STD5]])&gt;0,MAX('CURRENT STATUS'!V142,T_DocLog[[#This Row],[STD0]],T_DocLog[[#This Row],[STD1]],T_DocLog[[#This Row],[STD2]],T_DocLog[[#This Row],[STD3]],T_DocLog[[#This Row],[STD4]],T_DocLog[[#This Row],[STD5]]),"---")</f>
        <v>---</v>
      </c>
      <c r="O135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35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35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35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35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35" s="140" t="str">
        <f ca="1">IF(T_DocLog4[[#This Row],[REV_C]]&lt;&gt;"",IF(MIN(T_DocLog4[[#This Row],[Reply_Date]],TODAY())-T_DocLog4[[#This Row],[Sub_Date]]-V135&gt;0,MIN(T_DocLog4[[#This Row],[Reply_Date]],TODAY())-T_DocLog4[[#This Row],[Sub_Date]]-V135,"---"),"")</f>
        <v/>
      </c>
    </row>
    <row r="136" spans="3:20" x14ac:dyDescent="0.25">
      <c r="C136" s="137" t="str">
        <f>T_DocLog4[[#This Row],[DOCTYPE]]</f>
        <v>ITP</v>
      </c>
      <c r="D136" s="137" t="str">
        <f>T_DocLog[[#This Row],[R_DOC_S]]</f>
        <v>---</v>
      </c>
      <c r="E136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36" s="354" t="str">
        <f>T_DocLog[[#This Row],[SPEC_DESC]]</f>
        <v>Electrical</v>
      </c>
      <c r="G136" s="354" t="str">
        <f>T_DocLog[[#This Row],[DOCTYPE]]</f>
        <v>ITP</v>
      </c>
      <c r="H136" s="354" t="str">
        <f>T_DocLog[[#This Row],[Column2]]</f>
        <v>Project Submittal</v>
      </c>
      <c r="I136" s="354">
        <f>T_DocLog[[#This Row],[DISC]]</f>
        <v>0</v>
      </c>
      <c r="J136" s="342" t="str">
        <f>T_DocLog[[#This Row],[DNAME]]</f>
        <v>Inspection &amp; Test Plan for Installation of Pole Light Fixture (Fence Relocation)</v>
      </c>
      <c r="K136" s="394"/>
      <c r="L136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36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36" s="313" t="str">
        <f>IF(SUM(T_DocLog[[#This Row],[STD0]],T_DocLog[[#This Row],[STD1]],T_DocLog[[#This Row],[STD2]],T_DocLog[[#This Row],[STD3]],T_DocLog[[#This Row],[STD4]],T_DocLog[[#This Row],[STD5]])&gt;0,MAX('CURRENT STATUS'!V143,T_DocLog[[#This Row],[STD0]],T_DocLog[[#This Row],[STD1]],T_DocLog[[#This Row],[STD2]],T_DocLog[[#This Row],[STD3]],T_DocLog[[#This Row],[STD4]],T_DocLog[[#This Row],[STD5]]),"---")</f>
        <v>---</v>
      </c>
      <c r="O136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36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36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36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36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36" s="140" t="str">
        <f ca="1">IF(T_DocLog4[[#This Row],[REV_C]]&lt;&gt;"",IF(MIN(T_DocLog4[[#This Row],[Reply_Date]],TODAY())-T_DocLog4[[#This Row],[Sub_Date]]-V136&gt;0,MIN(T_DocLog4[[#This Row],[Reply_Date]],TODAY())-T_DocLog4[[#This Row],[Sub_Date]]-V136,"---"),"")</f>
        <v/>
      </c>
    </row>
    <row r="137" spans="3:20" x14ac:dyDescent="0.25">
      <c r="C137" s="137" t="str">
        <f>T_DocLog4[[#This Row],[DOCTYPE]]</f>
        <v>ITP</v>
      </c>
      <c r="D137" s="137" t="str">
        <f>T_DocLog[[#This Row],[R_DOC_S]]</f>
        <v>---</v>
      </c>
      <c r="E137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---</v>
      </c>
      <c r="F137" s="354" t="str">
        <f>T_DocLog[[#This Row],[SPEC_DESC]]</f>
        <v>Telecommunication</v>
      </c>
      <c r="G137" s="354" t="str">
        <f>T_DocLog[[#This Row],[DOCTYPE]]</f>
        <v>ITP</v>
      </c>
      <c r="H137" s="354" t="str">
        <f>T_DocLog[[#This Row],[Column2]]</f>
        <v>Project Submittal</v>
      </c>
      <c r="I137" s="354">
        <f>T_DocLog[[#This Row],[DISC]]</f>
        <v>0</v>
      </c>
      <c r="J137" s="342" t="str">
        <f>T_DocLog[[#This Row],[DNAME]]</f>
        <v xml:space="preserve">Inspection &amp; Test Plan for Relocation of Structured Cabling </v>
      </c>
      <c r="K137" s="394"/>
      <c r="L137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M137" s="41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N137" s="313" t="str">
        <f>IF(SUM(T_DocLog[[#This Row],[STD0]],T_DocLog[[#This Row],[STD1]],T_DocLog[[#This Row],[STD2]],T_DocLog[[#This Row],[STD3]],T_DocLog[[#This Row],[STD4]],T_DocLog[[#This Row],[STD5]])&gt;0,MAX('CURRENT STATUS'!V144,T_DocLog[[#This Row],[STD0]],T_DocLog[[#This Row],[STD1]],T_DocLog[[#This Row],[STD2]],T_DocLog[[#This Row],[STD3]],T_DocLog[[#This Row],[STD4]],T_DocLog[[#This Row],[STD5]]),"---")</f>
        <v>---</v>
      </c>
      <c r="O137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---</v>
      </c>
      <c r="P137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37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37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S137" s="343" t="str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---</v>
      </c>
      <c r="T137" s="140" t="str">
        <f ca="1">IF(T_DocLog4[[#This Row],[REV_C]]&lt;&gt;"",IF(MIN(T_DocLog4[[#This Row],[Reply_Date]],TODAY())-T_DocLog4[[#This Row],[Sub_Date]]-V137&gt;0,MIN(T_DocLog4[[#This Row],[Reply_Date]],TODAY())-T_DocLog4[[#This Row],[Sub_Date]]-V137,"---"),"")</f>
        <v/>
      </c>
    </row>
    <row r="138" spans="3:20" x14ac:dyDescent="0.25">
      <c r="C138" s="137" t="str">
        <f>T_DocLog4[[#This Row],[DOCTYPE]]</f>
        <v>MSS</v>
      </c>
      <c r="D138" s="137" t="str">
        <f>T_DocLog[[#This Row],[R_DOC_S]]</f>
        <v>---</v>
      </c>
      <c r="E138" s="13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38" s="354" t="str">
        <f>T_DocLog[[#This Row],[SPEC_DESC]]</f>
        <v>Security</v>
      </c>
      <c r="G138" s="354" t="str">
        <f>T_DocLog[[#This Row],[DOCTYPE]]</f>
        <v>MSS</v>
      </c>
      <c r="H138" s="354" t="str">
        <f>T_DocLog[[#This Row],[Column2]]</f>
        <v>Project Submittal</v>
      </c>
      <c r="I138" s="354" t="str">
        <f>T_DocLog[[#This Row],[DISC]]</f>
        <v>MTC-23A35-Y100-PR-MS-00006</v>
      </c>
      <c r="J138" s="342" t="str">
        <f>T_DocLog[[#This Row],[DNAME]]</f>
        <v>Method Statement &amp; Risk Assessment for Installation of Closed-Circuit Television System</v>
      </c>
      <c r="K138" s="394"/>
      <c r="L138" s="40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MSS-23A25-Y100-0006-00</v>
      </c>
      <c r="M138" s="41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38" s="313">
        <f>IF(SUM(T_DocLog[[#This Row],[STD0]],T_DocLog[[#This Row],[STD1]],T_DocLog[[#This Row],[STD2]],T_DocLog[[#This Row],[STD3]],T_DocLog[[#This Row],[STD4]],T_DocLog[[#This Row],[STD5]])&gt;0,MAX('CURRENT STATUS'!V145,T_DocLog[[#This Row],[STD0]],T_DocLog[[#This Row],[STD1]],T_DocLog[[#This Row],[STD2]],T_DocLog[[#This Row],[STD3]],T_DocLog[[#This Row],[STD4]],T_DocLog[[#This Row],[STD5]]),"---")</f>
        <v>45880</v>
      </c>
      <c r="O138" s="412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38" s="41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38" s="41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38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38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1</v>
      </c>
      <c r="T138" s="140">
        <f ca="1">IF(T_DocLog4[[#This Row],[REV_C]]&lt;&gt;"",IF(MIN(T_DocLog4[[#This Row],[Reply_Date]],TODAY())-T_DocLog4[[#This Row],[Sub_Date]]-V138&gt;0,MIN(T_DocLog4[[#This Row],[Reply_Date]],TODAY())-T_DocLog4[[#This Row],[Sub_Date]]-V138,"---"),"")</f>
        <v>1</v>
      </c>
    </row>
    <row r="139" spans="3:20" x14ac:dyDescent="0.25">
      <c r="C139" s="413" t="str">
        <f>T_DocLog4[[#This Row],[DOCTYPE]]</f>
        <v>N-ICD</v>
      </c>
      <c r="D139" s="465" t="str">
        <f>T_DocLog[[#This Row],[R_DOC_S]]</f>
        <v>---</v>
      </c>
      <c r="E139" s="465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39" s="413" t="str">
        <f>T_DocLog[[#This Row],[SPEC_DESC]]</f>
        <v>ICT</v>
      </c>
      <c r="G139" s="413" t="str">
        <f>T_DocLog[[#This Row],[DOCTYPE]]</f>
        <v>N-ICD</v>
      </c>
      <c r="H139" s="413" t="str">
        <f>T_DocLog[[#This Row],[Column2]]</f>
        <v>Project Submittal</v>
      </c>
      <c r="I139" s="469" t="str">
        <f>T_DocLog[[#This Row],[DISC]]</f>
        <v>MTC-23A35-Y312-SP-IF-00001</v>
      </c>
      <c r="J139" s="466" t="str">
        <f>T_DocLog[[#This Row],[DNAME]]</f>
        <v>Network - Interface Control Document (N-ICD)Template</v>
      </c>
      <c r="K139" s="329"/>
      <c r="L139" s="47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DS-23A25-Y300-0003-00</v>
      </c>
      <c r="M139" s="471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39" s="472">
        <f>IF(SUM(T_DocLog[[#This Row],[STD0]],T_DocLog[[#This Row],[STD1]],T_DocLog[[#This Row],[STD2]],T_DocLog[[#This Row],[STD3]],T_DocLog[[#This Row],[STD4]],T_DocLog[[#This Row],[STD5]])&gt;0,MAX('CURRENT STATUS'!V139,T_DocLog[[#This Row],[STD1]],T_DocLog[[#This Row],[STD2]],T_DocLog[[#This Row],[STD3]],T_DocLog[[#This Row],[STD4]],T_DocLog[[#This Row],[STD5]]),"---")</f>
        <v>0</v>
      </c>
      <c r="O139" s="473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39" s="473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39" s="472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39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39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45881</v>
      </c>
      <c r="T139" s="140">
        <f ca="1">IF(T_DocLog4[[#This Row],[REV_C]]&lt;&gt;"",IF(MIN(T_DocLog4[[#This Row],[Reply_Date]],TODAY())-T_DocLog4[[#This Row],[Sub_Date]]-V139&gt;0,MIN(T_DocLog4[[#This Row],[Reply_Date]],TODAY())-T_DocLog4[[#This Row],[Sub_Date]]-V139,"---"),"")</f>
        <v>45881</v>
      </c>
    </row>
    <row r="140" spans="3:20" x14ac:dyDescent="0.25">
      <c r="C140" s="414" t="str">
        <f>T_DocLog4[[#This Row],[DOCTYPE]]</f>
        <v>S-ICD</v>
      </c>
      <c r="D140" s="467" t="str">
        <f>T_DocLog[[#This Row],[R_DOC_S]]</f>
        <v>---</v>
      </c>
      <c r="E140" s="467" t="str">
        <f>IF(T_DocLog4[[#This Row],[Current_Status]]="UNDER REVIEW","UR",IF(T_DocLog4[[#This Row],[Status_Approval]]="---","---",IF(OR(T_DocLog4[[#This Row],[Status_Approval]]=1,T_DocLog4[[#This Row],[Status_Approval]]=2,T_DocLog4[[#This Row],[Status_Approval]]=5),"APPROVED",IF(T_DocLog4[[#This Row],[Status_Approval]]=3,"REJECTED"))))</f>
        <v>UR</v>
      </c>
      <c r="F140" s="414" t="str">
        <f>T_DocLog[[#This Row],[SPEC_DESC]]</f>
        <v>ICT</v>
      </c>
      <c r="G140" s="414" t="str">
        <f>T_DocLog[[#This Row],[DOCTYPE]]</f>
        <v>S-ICD</v>
      </c>
      <c r="H140" s="414" t="str">
        <f>T_DocLog[[#This Row],[Column2]]</f>
        <v>Project Submittal</v>
      </c>
      <c r="I140" s="474" t="str">
        <f>T_DocLog[[#This Row],[DISC]]</f>
        <v>MTC-23A35-Y312-SP-IF-00002</v>
      </c>
      <c r="J140" s="415" t="str">
        <f>T_DocLog[[#This Row],[DNAME]]</f>
        <v>Software - Interface Control Document (S-ICD) Template</v>
      </c>
      <c r="K140" s="394"/>
      <c r="L140" s="47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DS-23A25-Y300-0004-00</v>
      </c>
      <c r="M140" s="47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N140" s="477">
        <f>IF(SUM(T_DocLog[[#This Row],[STD0]],T_DocLog[[#This Row],[STD1]],T_DocLog[[#This Row],[STD2]],T_DocLog[[#This Row],[STD3]],T_DocLog[[#This Row],[STD4]],T_DocLog[[#This Row],[STD5]])&gt;0,MAX('CURRENT STATUS'!V140,T_DocLog[[#This Row],[STD1]],T_DocLog[[#This Row],[STD2]],T_DocLog[[#This Row],[STD3]],T_DocLog[[#This Row],[STD4]],T_DocLog[[#This Row],[STD5]]),"---")</f>
        <v>0</v>
      </c>
      <c r="O140" s="478" t="str">
        <f>IF(T_DocLog4[[#This Row],[REV_C]]=0,IF(AND(LEN(T_DocLog[[#This Row],[ST0]]&amp;T_DocLog[[#This Row],[JVT0]])&gt;5,LEN(T_DocLog[[#This Row],[ST0]]&amp;T_DocLog[[#This Row],[JVT0]])&lt;34),"UNDER REVIEW",T_DocLog[[#This Row],[JVT0]]),IF(T_DocLog4[[#This Row],[REV_C]]=1,IF(AND(LEN(T_DocLog[[#This Row],[ST1]]&amp;T_DocLog[[#This Row],[JVT1]])&gt;16,LEN(T_DocLog[[#This Row],[ST1]]&amp;T_DocLog[[#This Row],[JVT1]])&lt;30),"UNDER REVIEW",T_DocLog[[#This Row],[JVT1]]),IF(T_DocLog4[[#This Row],[REV_C]]=2,IF(AND(LEN(T_DocLog[[#This Row],[ST2]]&amp;T_DocLog[[#This Row],[JVT2]])&gt;16,LEN(T_DocLog[[#This Row],[ST2]]&amp;T_DocLog[[#This Row],[JVT2]])&lt;30),"UNDER REVIEW",T_DocLog[[#This Row],[JVT2]]),IF(T_DocLog4[[#This Row],[REV_C]]=3,IF(AND(LEN(T_DocLog[[#This Row],[ST3]]&amp;T_DocLog[[#This Row],[JVT3]])&gt;16,LEN(T_DocLog[[#This Row],[ST3]]&amp;T_DocLog[[#This Row],[JVT3]])&lt;30),"UNDER REVIEW",T_DocLog[[#This Row],[JVT3]]),IF(T_DocLog4[[#This Row],[REV_C]]=4,IF(AND(LEN(T_DocLog[[#This Row],[ST4]]&amp;T_DocLog[[#This Row],[JVT4]])&gt;16,LEN(T_DocLog[[#This Row],[ST4]]&amp;T_DocLog[[#This Row],[JVT4]])&lt;30),"UNDER REVIEW",T_DocLog[[#This Row],[JVT4]]),IF(T_DocLog4[[#This Row],[REV_C]]=5,IF(AND(LEN(T_DocLog[[#This Row],[ST5]]&amp;T_DocLog[[#This Row],[JVT5]])&gt;16,LEN(T_DocLog[[#This Row],[ST5]]&amp;T_DocLog[[#This Row],[JVT5]])&lt;30),"UNDER REVIEW",T_DocLog[[#This Row],[JVT5]]),"---"))))))</f>
        <v>UNDER REVIEW</v>
      </c>
      <c r="P140" s="47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Q140" s="47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R140" s="41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</v>
      </c>
      <c r="S140" s="343">
        <f ca="1">IFERROR(IF(T_DocLog4[[#This Row],[SD_C]]&lt;&gt;"",IF(T_DocLog4[[#This Row],[Reply_Date]]&lt;&gt;"",IF(T_DocLog4[[#This Row],[Reply_Date]]&lt;T_DocLog4[[#This Row],[Sub_Date]],V_Today-T_DocLog4[[#This Row],[Sub_Date]],T_DocLog4[[#This Row],[Reply_Date]]-T_DocLog4[[#This Row],[Sub_Date]]),V_Today-T_DocLog4[[#This Row],[Sub_Date]]),"---"),"---")</f>
        <v>45881</v>
      </c>
      <c r="T140" s="140">
        <f ca="1">IF(T_DocLog4[[#This Row],[REV_C]]&lt;&gt;"",IF(MIN(T_DocLog4[[#This Row],[Reply_Date]],TODAY())-T_DocLog4[[#This Row],[Sub_Date]]-V140&gt;0,MIN(T_DocLog4[[#This Row],[Reply_Date]],TODAY())-T_DocLog4[[#This Row],[Sub_Date]]-V140,"---"),"")</f>
        <v>45881</v>
      </c>
    </row>
  </sheetData>
  <sheetProtection autoFilter="0" pivotTables="0"/>
  <mergeCells count="2">
    <mergeCell ref="L6:T6"/>
    <mergeCell ref="O7:Q7"/>
  </mergeCells>
  <conditionalFormatting sqref="B1:B1048576">
    <cfRule type="duplicateValues" dxfId="7" priority="1523"/>
  </conditionalFormatting>
  <conditionalFormatting sqref="F2:F4">
    <cfRule type="duplicateValues" dxfId="6" priority="3"/>
  </conditionalFormatting>
  <conditionalFormatting sqref="I1:I9 I108:I1048576">
    <cfRule type="duplicateValues" dxfId="5" priority="1645"/>
  </conditionalFormatting>
  <conditionalFormatting sqref="I10">
    <cfRule type="duplicateValues" dxfId="4" priority="1547"/>
  </conditionalFormatting>
  <conditionalFormatting sqref="J2:K4">
    <cfRule type="duplicateValues" dxfId="3" priority="2"/>
  </conditionalFormatting>
  <conditionalFormatting sqref="R10:R140">
    <cfRule type="cellIs" dxfId="1" priority="6" operator="equal">
      <formula>3</formula>
    </cfRule>
  </conditionalFormatting>
  <pageMargins left="0.7" right="0.7" top="0.75" bottom="0.75" header="0.3" footer="0.3"/>
  <pageSetup paperSize="8" scale="24" orientation="landscape" r:id="rId1"/>
  <ignoredErrors>
    <ignoredError sqref="N10 N11:N99 S10:S106" calculatedColumn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D9AFDE4C-8A9B-46FB-B6F6-CE955EB671FD}">
            <xm:f>NOT(ISERROR(SEARCH("UNDER REVIEW",O10)))</xm:f>
            <xm:f>"UNDER REVIEW"</xm:f>
            <x14:dxf>
              <font>
                <color rgb="FFC00000"/>
              </font>
            </x14:dxf>
          </x14:cfRule>
          <xm:sqref>O10:O140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2DA9-0E0B-4AF4-8628-59544F27A436}">
  <dimension ref="B3:I29"/>
  <sheetViews>
    <sheetView view="pageBreakPreview" zoomScaleNormal="100" zoomScaleSheetLayoutView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4" sqref="D4:D21"/>
    </sheetView>
  </sheetViews>
  <sheetFormatPr defaultRowHeight="15" x14ac:dyDescent="0.25"/>
  <cols>
    <col min="3" max="3" width="15.7109375" customWidth="1"/>
    <col min="4" max="4" width="12.28515625" customWidth="1"/>
    <col min="5" max="5" width="16.5703125" customWidth="1"/>
    <col min="6" max="6" width="47.42578125" customWidth="1"/>
    <col min="7" max="7" width="114" bestFit="1" customWidth="1"/>
    <col min="8" max="8" width="12" customWidth="1"/>
    <col min="9" max="9" width="70.85546875" bestFit="1" customWidth="1"/>
  </cols>
  <sheetData>
    <row r="3" spans="2:9" ht="9.9499999999999993" customHeight="1" x14ac:dyDescent="0.25">
      <c r="B3" s="372" t="s">
        <v>727</v>
      </c>
      <c r="C3" s="372" t="s">
        <v>3</v>
      </c>
      <c r="D3" s="372" t="s">
        <v>14</v>
      </c>
      <c r="E3" s="372" t="s">
        <v>416</v>
      </c>
      <c r="F3" s="373" t="s">
        <v>134</v>
      </c>
    </row>
    <row r="4" spans="2:9" ht="9.9499999999999993" customHeight="1" x14ac:dyDescent="0.25">
      <c r="B4" s="374">
        <v>1</v>
      </c>
      <c r="C4" s="375" t="s">
        <v>430</v>
      </c>
      <c r="D4" s="376" t="s">
        <v>49</v>
      </c>
      <c r="E4" s="376" t="s">
        <v>417</v>
      </c>
      <c r="F4" s="377" t="s">
        <v>479</v>
      </c>
      <c r="G4" s="377" t="s">
        <v>479</v>
      </c>
      <c r="H4" s="377" t="s">
        <v>448</v>
      </c>
      <c r="I4" s="377" t="s">
        <v>637</v>
      </c>
    </row>
    <row r="5" spans="2:9" ht="9.9499999999999993" customHeight="1" x14ac:dyDescent="0.25">
      <c r="B5" s="374">
        <v>2</v>
      </c>
      <c r="C5" s="378" t="s">
        <v>406</v>
      </c>
      <c r="D5" s="376" t="s">
        <v>49</v>
      </c>
      <c r="E5" s="376" t="s">
        <v>417</v>
      </c>
      <c r="F5" s="377" t="s">
        <v>495</v>
      </c>
      <c r="G5" s="377" t="s">
        <v>790</v>
      </c>
      <c r="H5" s="377" t="s">
        <v>406</v>
      </c>
      <c r="I5" s="377" t="s">
        <v>558</v>
      </c>
    </row>
    <row r="6" spans="2:9" ht="9.9499999999999993" customHeight="1" x14ac:dyDescent="0.25">
      <c r="B6" s="374">
        <v>3</v>
      </c>
      <c r="C6" s="378" t="s">
        <v>406</v>
      </c>
      <c r="D6" s="376" t="s">
        <v>49</v>
      </c>
      <c r="E6" s="376" t="s">
        <v>417</v>
      </c>
      <c r="F6" s="377" t="s">
        <v>480</v>
      </c>
      <c r="G6" s="377" t="s">
        <v>480</v>
      </c>
      <c r="H6" s="377" t="s">
        <v>406</v>
      </c>
      <c r="I6" s="377" t="s">
        <v>607</v>
      </c>
    </row>
    <row r="7" spans="2:9" ht="9.9499999999999993" customHeight="1" x14ac:dyDescent="0.25">
      <c r="B7" s="374">
        <v>4</v>
      </c>
      <c r="C7" s="379" t="s">
        <v>430</v>
      </c>
      <c r="D7" s="376" t="s">
        <v>49</v>
      </c>
      <c r="E7" s="376" t="s">
        <v>417</v>
      </c>
      <c r="F7" s="377" t="s">
        <v>481</v>
      </c>
      <c r="G7" s="377" t="s">
        <v>481</v>
      </c>
      <c r="H7" s="377" t="s">
        <v>406</v>
      </c>
      <c r="I7" s="377" t="s">
        <v>538</v>
      </c>
    </row>
    <row r="8" spans="2:9" ht="9.9499999999999993" customHeight="1" x14ac:dyDescent="0.25">
      <c r="B8" s="374">
        <v>5</v>
      </c>
      <c r="C8" s="378" t="s">
        <v>406</v>
      </c>
      <c r="D8" s="376" t="s">
        <v>49</v>
      </c>
      <c r="E8" s="376" t="s">
        <v>417</v>
      </c>
      <c r="F8" s="377" t="s">
        <v>482</v>
      </c>
      <c r="G8" s="377" t="s">
        <v>482</v>
      </c>
      <c r="H8" s="377" t="s">
        <v>406</v>
      </c>
      <c r="I8" s="377" t="s">
        <v>539</v>
      </c>
    </row>
    <row r="9" spans="2:9" ht="9.9499999999999993" customHeight="1" x14ac:dyDescent="0.25">
      <c r="B9" s="374">
        <v>6</v>
      </c>
      <c r="C9" s="378" t="s">
        <v>406</v>
      </c>
      <c r="D9" s="376" t="s">
        <v>49</v>
      </c>
      <c r="E9" s="376" t="s">
        <v>417</v>
      </c>
      <c r="F9" s="377" t="s">
        <v>483</v>
      </c>
      <c r="G9" s="377" t="s">
        <v>483</v>
      </c>
      <c r="H9" s="377" t="s">
        <v>406</v>
      </c>
      <c r="I9" s="377" t="s">
        <v>540</v>
      </c>
    </row>
    <row r="10" spans="2:9" ht="9.9499999999999993" customHeight="1" x14ac:dyDescent="0.25">
      <c r="B10" s="374">
        <v>7</v>
      </c>
      <c r="C10" s="378" t="s">
        <v>430</v>
      </c>
      <c r="D10" s="376" t="s">
        <v>49</v>
      </c>
      <c r="E10" s="376" t="s">
        <v>417</v>
      </c>
      <c r="F10" s="377" t="s">
        <v>484</v>
      </c>
      <c r="G10" s="377" t="s">
        <v>791</v>
      </c>
      <c r="H10" s="377" t="s">
        <v>430</v>
      </c>
      <c r="I10" s="377" t="s">
        <v>541</v>
      </c>
    </row>
    <row r="11" spans="2:9" ht="9.9499999999999993" customHeight="1" x14ac:dyDescent="0.25">
      <c r="B11" s="374">
        <v>8</v>
      </c>
      <c r="C11" s="378" t="s">
        <v>406</v>
      </c>
      <c r="D11" s="376" t="s">
        <v>49</v>
      </c>
      <c r="E11" s="376" t="s">
        <v>417</v>
      </c>
      <c r="F11" s="377" t="s">
        <v>485</v>
      </c>
      <c r="G11" s="377" t="s">
        <v>485</v>
      </c>
      <c r="H11" s="377" t="s">
        <v>406</v>
      </c>
      <c r="I11" s="377" t="s">
        <v>542</v>
      </c>
    </row>
    <row r="12" spans="2:9" ht="9.9499999999999993" customHeight="1" x14ac:dyDescent="0.25">
      <c r="B12" s="374">
        <v>9</v>
      </c>
      <c r="C12" s="378" t="s">
        <v>406</v>
      </c>
      <c r="D12" s="376" t="s">
        <v>49</v>
      </c>
      <c r="E12" s="376" t="s">
        <v>417</v>
      </c>
      <c r="F12" s="377" t="s">
        <v>486</v>
      </c>
      <c r="G12" s="377" t="s">
        <v>792</v>
      </c>
      <c r="H12" s="377" t="s">
        <v>406</v>
      </c>
      <c r="I12" s="377" t="s">
        <v>543</v>
      </c>
    </row>
    <row r="13" spans="2:9" ht="9.9499999999999993" customHeight="1" x14ac:dyDescent="0.25">
      <c r="B13" s="374">
        <v>10</v>
      </c>
      <c r="C13" s="378" t="s">
        <v>406</v>
      </c>
      <c r="D13" s="376" t="s">
        <v>49</v>
      </c>
      <c r="E13" s="376" t="s">
        <v>417</v>
      </c>
      <c r="F13" s="377" t="s">
        <v>487</v>
      </c>
      <c r="G13" s="377" t="s">
        <v>487</v>
      </c>
      <c r="H13" s="377" t="s">
        <v>406</v>
      </c>
      <c r="I13" s="377" t="s">
        <v>544</v>
      </c>
    </row>
    <row r="14" spans="2:9" ht="9.9499999999999993" customHeight="1" x14ac:dyDescent="0.25">
      <c r="B14" s="374">
        <v>11</v>
      </c>
      <c r="C14" s="378" t="s">
        <v>406</v>
      </c>
      <c r="D14" s="376" t="s">
        <v>49</v>
      </c>
      <c r="E14" s="376" t="s">
        <v>417</v>
      </c>
      <c r="F14" s="377" t="s">
        <v>488</v>
      </c>
      <c r="G14" s="377" t="s">
        <v>793</v>
      </c>
      <c r="H14" s="377" t="s">
        <v>406</v>
      </c>
      <c r="I14" s="377" t="s">
        <v>667</v>
      </c>
    </row>
    <row r="15" spans="2:9" ht="9.9499999999999993" customHeight="1" x14ac:dyDescent="0.25">
      <c r="B15" s="374">
        <v>12</v>
      </c>
      <c r="C15" s="378" t="s">
        <v>406</v>
      </c>
      <c r="D15" s="376" t="s">
        <v>49</v>
      </c>
      <c r="E15" s="376" t="s">
        <v>417</v>
      </c>
      <c r="F15" s="377" t="s">
        <v>489</v>
      </c>
      <c r="G15" s="377" t="s">
        <v>794</v>
      </c>
      <c r="H15" s="377" t="s">
        <v>406</v>
      </c>
      <c r="I15" s="377" t="s">
        <v>545</v>
      </c>
    </row>
    <row r="16" spans="2:9" ht="9.9499999999999993" customHeight="1" x14ac:dyDescent="0.25">
      <c r="B16" s="374">
        <v>13</v>
      </c>
      <c r="C16" s="378" t="s">
        <v>406</v>
      </c>
      <c r="D16" s="376" t="s">
        <v>49</v>
      </c>
      <c r="E16" s="376" t="s">
        <v>417</v>
      </c>
      <c r="F16" s="380" t="s">
        <v>490</v>
      </c>
      <c r="G16" s="377" t="s">
        <v>490</v>
      </c>
      <c r="H16" s="377" t="s">
        <v>406</v>
      </c>
      <c r="I16" s="377" t="s">
        <v>546</v>
      </c>
    </row>
    <row r="17" spans="2:9" ht="9.9499999999999993" customHeight="1" x14ac:dyDescent="0.25">
      <c r="B17" s="374">
        <v>14</v>
      </c>
      <c r="C17" s="378" t="s">
        <v>430</v>
      </c>
      <c r="D17" s="376" t="s">
        <v>49</v>
      </c>
      <c r="E17" s="376" t="s">
        <v>417</v>
      </c>
      <c r="F17" s="377" t="s">
        <v>491</v>
      </c>
      <c r="G17" s="377" t="s">
        <v>491</v>
      </c>
      <c r="H17" s="377" t="s">
        <v>430</v>
      </c>
      <c r="I17" s="377" t="s">
        <v>547</v>
      </c>
    </row>
    <row r="18" spans="2:9" ht="9.9499999999999993" customHeight="1" x14ac:dyDescent="0.25">
      <c r="B18" s="374">
        <v>15</v>
      </c>
      <c r="C18" s="378" t="s">
        <v>430</v>
      </c>
      <c r="D18" s="376" t="s">
        <v>49</v>
      </c>
      <c r="E18" s="376" t="s">
        <v>417</v>
      </c>
      <c r="F18" s="377" t="s">
        <v>492</v>
      </c>
      <c r="G18" s="377" t="s">
        <v>492</v>
      </c>
      <c r="H18" s="377" t="s">
        <v>430</v>
      </c>
      <c r="I18" s="377" t="s">
        <v>535</v>
      </c>
    </row>
    <row r="19" spans="2:9" ht="9.9499999999999993" customHeight="1" x14ac:dyDescent="0.25">
      <c r="B19" s="374">
        <v>16</v>
      </c>
      <c r="C19" s="378" t="s">
        <v>448</v>
      </c>
      <c r="D19" s="376" t="s">
        <v>49</v>
      </c>
      <c r="E19" s="376" t="s">
        <v>417</v>
      </c>
      <c r="F19" s="377" t="s">
        <v>493</v>
      </c>
      <c r="G19" s="377" t="s">
        <v>493</v>
      </c>
      <c r="H19" s="377" t="s">
        <v>406</v>
      </c>
      <c r="I19" s="377" t="s">
        <v>548</v>
      </c>
    </row>
    <row r="20" spans="2:9" ht="9.9499999999999993" customHeight="1" x14ac:dyDescent="0.25">
      <c r="B20" s="374">
        <v>17</v>
      </c>
      <c r="C20" s="378" t="s">
        <v>406</v>
      </c>
      <c r="D20" s="376" t="s">
        <v>49</v>
      </c>
      <c r="E20" s="376" t="s">
        <v>417</v>
      </c>
      <c r="F20" s="377" t="s">
        <v>494</v>
      </c>
      <c r="G20" s="377" t="s">
        <v>795</v>
      </c>
      <c r="H20" s="377" t="s">
        <v>406</v>
      </c>
      <c r="I20" s="377" t="s">
        <v>673</v>
      </c>
    </row>
    <row r="21" spans="2:9" ht="9.9499999999999993" customHeight="1" x14ac:dyDescent="0.25">
      <c r="B21" s="374">
        <v>18</v>
      </c>
      <c r="C21" s="378" t="s">
        <v>430</v>
      </c>
      <c r="D21" s="378" t="s">
        <v>49</v>
      </c>
      <c r="E21" s="378" t="s">
        <v>417</v>
      </c>
      <c r="F21" s="380" t="s">
        <v>521</v>
      </c>
      <c r="G21" s="377" t="s">
        <v>796</v>
      </c>
      <c r="H21" s="377" t="s">
        <v>430</v>
      </c>
      <c r="I21" s="377" t="s">
        <v>549</v>
      </c>
    </row>
    <row r="22" spans="2:9" ht="9.9499999999999993" customHeight="1" x14ac:dyDescent="0.25">
      <c r="B22" s="374"/>
      <c r="C22" s="378"/>
      <c r="D22" s="378"/>
      <c r="E22" s="378"/>
      <c r="F22" s="380"/>
      <c r="G22" s="377" t="s">
        <v>797</v>
      </c>
      <c r="H22" s="377" t="s">
        <v>560</v>
      </c>
      <c r="I22" s="377" t="s">
        <v>713</v>
      </c>
    </row>
    <row r="23" spans="2:9" ht="9.9499999999999993" customHeight="1" x14ac:dyDescent="0.25">
      <c r="B23" s="374"/>
      <c r="C23" s="378"/>
      <c r="D23" s="378"/>
      <c r="E23" s="378"/>
      <c r="F23" s="380"/>
      <c r="G23" s="377" t="s">
        <v>798</v>
      </c>
      <c r="H23" s="377" t="s">
        <v>430</v>
      </c>
      <c r="I23" s="377" t="s">
        <v>640</v>
      </c>
    </row>
    <row r="24" spans="2:9" ht="9.9499999999999993" customHeight="1" x14ac:dyDescent="0.25">
      <c r="B24" s="374"/>
      <c r="C24" s="378"/>
      <c r="D24" s="378"/>
      <c r="E24" s="378"/>
      <c r="F24" s="380"/>
      <c r="G24" s="377" t="s">
        <v>799</v>
      </c>
      <c r="H24" s="377" t="s">
        <v>560</v>
      </c>
      <c r="I24" s="377" t="s">
        <v>646</v>
      </c>
    </row>
    <row r="25" spans="2:9" ht="9.9499999999999993" customHeight="1" x14ac:dyDescent="0.25">
      <c r="B25" s="374"/>
      <c r="C25" s="378"/>
      <c r="D25" s="378"/>
      <c r="E25" s="378"/>
      <c r="F25" s="380"/>
      <c r="G25" s="377" t="s">
        <v>800</v>
      </c>
      <c r="H25" s="377" t="s">
        <v>430</v>
      </c>
      <c r="I25" s="377" t="s">
        <v>642</v>
      </c>
    </row>
    <row r="26" spans="2:9" ht="9.9499999999999993" customHeight="1" x14ac:dyDescent="0.25">
      <c r="B26" s="374"/>
      <c r="C26" s="378"/>
      <c r="D26" s="378"/>
      <c r="E26" s="378"/>
      <c r="F26" s="380"/>
      <c r="G26" s="377" t="s">
        <v>801</v>
      </c>
      <c r="H26" s="377" t="s">
        <v>638</v>
      </c>
      <c r="I26" s="377" t="s">
        <v>644</v>
      </c>
    </row>
    <row r="27" spans="2:9" ht="9.9499999999999993" customHeight="1" x14ac:dyDescent="0.25">
      <c r="B27" s="374"/>
      <c r="C27" s="378"/>
      <c r="D27" s="378"/>
      <c r="E27" s="378"/>
      <c r="F27" s="380"/>
      <c r="G27" s="377" t="s">
        <v>802</v>
      </c>
      <c r="H27" s="377" t="s">
        <v>652</v>
      </c>
      <c r="I27" s="377" t="s">
        <v>664</v>
      </c>
    </row>
    <row r="28" spans="2:9" ht="9.9499999999999993" customHeight="1" x14ac:dyDescent="0.25">
      <c r="B28" s="374"/>
      <c r="C28" s="378"/>
      <c r="D28" s="378"/>
      <c r="E28" s="378"/>
      <c r="F28" s="380"/>
      <c r="G28" s="377" t="s">
        <v>803</v>
      </c>
      <c r="H28" s="377" t="s">
        <v>560</v>
      </c>
      <c r="I28" s="377" t="s">
        <v>761</v>
      </c>
    </row>
    <row r="29" spans="2:9" x14ac:dyDescent="0.25">
      <c r="I29" s="380"/>
    </row>
  </sheetData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6FD0-6CCB-49A3-88BD-A0C52669FC1D}">
  <dimension ref="D3:K14"/>
  <sheetViews>
    <sheetView workbookViewId="0">
      <selection activeCell="D3" sqref="D3:K14"/>
    </sheetView>
  </sheetViews>
  <sheetFormatPr defaultRowHeight="15" x14ac:dyDescent="0.25"/>
  <cols>
    <col min="4" max="4" width="16" bestFit="1" customWidth="1"/>
    <col min="5" max="5" width="29.28515625" customWidth="1"/>
    <col min="6" max="6" width="58.140625" customWidth="1"/>
    <col min="7" max="7" width="24.140625" customWidth="1"/>
    <col min="8" max="8" width="6.5703125" bestFit="1" customWidth="1"/>
    <col min="9" max="9" width="11.28515625" bestFit="1" customWidth="1"/>
    <col min="10" max="10" width="14.5703125" bestFit="1" customWidth="1"/>
    <col min="11" max="11" width="11" bestFit="1" customWidth="1"/>
  </cols>
  <sheetData>
    <row r="3" spans="4:11" x14ac:dyDescent="0.25">
      <c r="D3" s="421" t="s">
        <v>811</v>
      </c>
      <c r="E3" s="421" t="s">
        <v>812</v>
      </c>
      <c r="F3" s="422" t="s">
        <v>813</v>
      </c>
      <c r="G3" s="421" t="s">
        <v>817</v>
      </c>
      <c r="H3" s="421" t="s">
        <v>814</v>
      </c>
      <c r="I3" s="421" t="s">
        <v>425</v>
      </c>
      <c r="J3" s="421" t="s">
        <v>426</v>
      </c>
      <c r="K3" s="421" t="s">
        <v>816</v>
      </c>
    </row>
    <row r="4" spans="4:11" x14ac:dyDescent="0.25">
      <c r="D4" s="70" t="s">
        <v>331</v>
      </c>
      <c r="E4" s="70" t="s">
        <v>556</v>
      </c>
      <c r="F4" s="425" t="s">
        <v>514</v>
      </c>
      <c r="G4" s="70" t="s">
        <v>557</v>
      </c>
      <c r="H4" s="423">
        <v>0</v>
      </c>
      <c r="I4" s="424">
        <v>45715</v>
      </c>
      <c r="J4" s="70" t="s">
        <v>531</v>
      </c>
      <c r="K4" s="70">
        <v>144</v>
      </c>
    </row>
    <row r="5" spans="4:11" x14ac:dyDescent="0.25">
      <c r="D5" s="70" t="s">
        <v>331</v>
      </c>
      <c r="E5" s="70" t="s">
        <v>554</v>
      </c>
      <c r="F5" s="425" t="s">
        <v>515</v>
      </c>
      <c r="G5" s="70" t="s">
        <v>555</v>
      </c>
      <c r="H5" s="423">
        <v>0</v>
      </c>
      <c r="I5" s="424">
        <v>45715</v>
      </c>
      <c r="J5" s="70" t="s">
        <v>531</v>
      </c>
      <c r="K5" s="70">
        <v>144</v>
      </c>
    </row>
    <row r="6" spans="4:11" x14ac:dyDescent="0.25">
      <c r="D6" s="70" t="s">
        <v>331</v>
      </c>
      <c r="E6" s="70" t="s">
        <v>567</v>
      </c>
      <c r="F6" s="425" t="s">
        <v>517</v>
      </c>
      <c r="G6" s="70" t="s">
        <v>568</v>
      </c>
      <c r="H6" s="423">
        <v>0</v>
      </c>
      <c r="I6" s="424">
        <v>45719</v>
      </c>
      <c r="J6" s="70" t="s">
        <v>531</v>
      </c>
      <c r="K6" s="70">
        <v>140</v>
      </c>
    </row>
    <row r="7" spans="4:11" x14ac:dyDescent="0.25">
      <c r="D7" s="70" t="s">
        <v>331</v>
      </c>
      <c r="E7" s="70" t="s">
        <v>579</v>
      </c>
      <c r="F7" s="425" t="s">
        <v>518</v>
      </c>
      <c r="G7" s="70" t="s">
        <v>578</v>
      </c>
      <c r="H7" s="423">
        <v>0</v>
      </c>
      <c r="I7" s="424">
        <v>45728</v>
      </c>
      <c r="J7" s="70" t="s">
        <v>531</v>
      </c>
      <c r="K7" s="70">
        <v>131</v>
      </c>
    </row>
    <row r="8" spans="4:11" x14ac:dyDescent="0.25">
      <c r="D8" s="70" t="s">
        <v>159</v>
      </c>
      <c r="E8" s="70" t="s">
        <v>623</v>
      </c>
      <c r="F8" s="425" t="s">
        <v>674</v>
      </c>
      <c r="G8" s="70" t="s">
        <v>622</v>
      </c>
      <c r="H8" s="423">
        <v>0</v>
      </c>
      <c r="I8" s="424">
        <v>45768</v>
      </c>
      <c r="J8" s="70" t="s">
        <v>531</v>
      </c>
      <c r="K8" s="70">
        <v>91</v>
      </c>
    </row>
    <row r="9" spans="4:11" x14ac:dyDescent="0.25">
      <c r="D9" s="70" t="s">
        <v>563</v>
      </c>
      <c r="E9" s="70" t="s">
        <v>580</v>
      </c>
      <c r="F9" s="425" t="s">
        <v>637</v>
      </c>
      <c r="G9" s="70" t="s">
        <v>581</v>
      </c>
      <c r="H9" s="423">
        <v>0</v>
      </c>
      <c r="I9" s="424">
        <v>45734</v>
      </c>
      <c r="J9" s="70" t="s">
        <v>531</v>
      </c>
      <c r="K9" s="70">
        <v>125</v>
      </c>
    </row>
    <row r="10" spans="4:11" ht="24.75" x14ac:dyDescent="0.25">
      <c r="D10" s="70" t="s">
        <v>563</v>
      </c>
      <c r="E10" s="70" t="s">
        <v>609</v>
      </c>
      <c r="F10" s="425" t="s">
        <v>607</v>
      </c>
      <c r="G10" s="70" t="s">
        <v>614</v>
      </c>
      <c r="H10" s="423">
        <v>0</v>
      </c>
      <c r="I10" s="424">
        <v>45758</v>
      </c>
      <c r="J10" s="70" t="s">
        <v>531</v>
      </c>
      <c r="K10" s="70">
        <v>101</v>
      </c>
    </row>
    <row r="11" spans="4:11" ht="24.75" x14ac:dyDescent="0.25">
      <c r="D11" s="70" t="s">
        <v>563</v>
      </c>
      <c r="E11" s="70" t="s">
        <v>611</v>
      </c>
      <c r="F11" s="425" t="s">
        <v>538</v>
      </c>
      <c r="G11" s="70" t="s">
        <v>604</v>
      </c>
      <c r="H11" s="423">
        <v>0</v>
      </c>
      <c r="I11" s="424">
        <v>45758</v>
      </c>
      <c r="J11" s="70" t="s">
        <v>531</v>
      </c>
      <c r="K11" s="70">
        <v>101</v>
      </c>
    </row>
    <row r="12" spans="4:11" ht="24.75" x14ac:dyDescent="0.25">
      <c r="D12" s="70" t="s">
        <v>563</v>
      </c>
      <c r="E12" s="70" t="s">
        <v>740</v>
      </c>
      <c r="F12" s="425" t="s">
        <v>667</v>
      </c>
      <c r="G12" s="70" t="s">
        <v>741</v>
      </c>
      <c r="H12" s="423">
        <v>0</v>
      </c>
      <c r="I12" s="424">
        <v>45817</v>
      </c>
      <c r="J12" s="70" t="s">
        <v>531</v>
      </c>
      <c r="K12" s="70">
        <v>42</v>
      </c>
    </row>
    <row r="13" spans="4:11" hidden="1" x14ac:dyDescent="0.25">
      <c r="D13" s="70" t="s">
        <v>815</v>
      </c>
      <c r="E13" s="70" t="s">
        <v>597</v>
      </c>
      <c r="F13" s="426" t="s">
        <v>599</v>
      </c>
      <c r="G13" s="70" t="s">
        <v>600</v>
      </c>
      <c r="H13" s="423">
        <v>0</v>
      </c>
      <c r="I13" s="424">
        <v>45754</v>
      </c>
      <c r="J13" s="70" t="s">
        <v>531</v>
      </c>
      <c r="K13" s="70">
        <v>105</v>
      </c>
    </row>
    <row r="14" spans="4:11" x14ac:dyDescent="0.25">
      <c r="D14" s="70" t="s">
        <v>159</v>
      </c>
      <c r="E14" s="70" t="s">
        <v>749</v>
      </c>
      <c r="F14" s="425" t="s">
        <v>459</v>
      </c>
      <c r="G14" s="70" t="s">
        <v>750</v>
      </c>
      <c r="H14" s="423">
        <v>0</v>
      </c>
      <c r="I14" s="424">
        <v>45826</v>
      </c>
      <c r="J14" s="70" t="s">
        <v>531</v>
      </c>
      <c r="K14" s="70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H25"/>
  <sheetViews>
    <sheetView workbookViewId="0">
      <selection activeCell="G18" sqref="G18"/>
    </sheetView>
  </sheetViews>
  <sheetFormatPr defaultRowHeight="15" x14ac:dyDescent="0.25"/>
  <cols>
    <col min="3" max="3" width="56.28515625" customWidth="1"/>
    <col min="4" max="4" width="15.85546875" customWidth="1"/>
    <col min="5" max="5" width="15.85546875" hidden="1" customWidth="1"/>
    <col min="6" max="6" width="17.5703125" customWidth="1"/>
    <col min="7" max="7" width="16.5703125" customWidth="1"/>
    <col min="8" max="8" width="13.28515625" customWidth="1"/>
  </cols>
  <sheetData>
    <row r="4" spans="3:8" ht="47.25" customHeight="1" x14ac:dyDescent="0.25">
      <c r="C4" s="452" t="s">
        <v>163</v>
      </c>
      <c r="D4" s="453"/>
      <c r="E4" s="56"/>
      <c r="F4" s="456" t="s">
        <v>160</v>
      </c>
      <c r="G4" s="456" t="s">
        <v>160</v>
      </c>
      <c r="H4" s="458" t="s">
        <v>160</v>
      </c>
    </row>
    <row r="5" spans="3:8" ht="21.75" thickBot="1" x14ac:dyDescent="0.3">
      <c r="C5" s="454"/>
      <c r="D5" s="455"/>
      <c r="E5" s="57"/>
      <c r="F5" s="457"/>
      <c r="G5" s="457"/>
      <c r="H5" s="459"/>
    </row>
    <row r="6" spans="3:8" x14ac:dyDescent="0.25">
      <c r="C6" s="460" t="s">
        <v>161</v>
      </c>
      <c r="D6" s="450" t="s">
        <v>164</v>
      </c>
      <c r="E6" s="450" t="s">
        <v>166</v>
      </c>
      <c r="F6" s="450" t="s">
        <v>162</v>
      </c>
      <c r="G6" s="450" t="s">
        <v>64</v>
      </c>
      <c r="H6" s="462" t="s">
        <v>165</v>
      </c>
    </row>
    <row r="7" spans="3:8" ht="15.75" thickBot="1" x14ac:dyDescent="0.3">
      <c r="C7" s="461"/>
      <c r="D7" s="451"/>
      <c r="E7" s="451"/>
      <c r="F7" s="451"/>
      <c r="G7" s="451"/>
      <c r="H7" s="463"/>
    </row>
    <row r="8" spans="3:8" x14ac:dyDescent="0.25">
      <c r="C8" s="49" t="s">
        <v>139</v>
      </c>
      <c r="D8" s="47"/>
      <c r="E8" s="47"/>
      <c r="F8" s="47"/>
      <c r="G8" s="48"/>
      <c r="H8" s="50"/>
    </row>
    <row r="9" spans="3:8" x14ac:dyDescent="0.25">
      <c r="C9" s="51" t="s">
        <v>140</v>
      </c>
      <c r="D9" s="46"/>
      <c r="E9" s="46"/>
      <c r="F9" s="46"/>
      <c r="G9" s="46"/>
      <c r="H9" s="52"/>
    </row>
    <row r="10" spans="3:8" x14ac:dyDescent="0.25">
      <c r="C10" s="51" t="s">
        <v>141</v>
      </c>
      <c r="D10" s="46"/>
      <c r="E10" s="46"/>
      <c r="F10" s="46"/>
      <c r="G10" s="46"/>
      <c r="H10" s="52"/>
    </row>
    <row r="11" spans="3:8" x14ac:dyDescent="0.25">
      <c r="C11" s="51" t="s">
        <v>142</v>
      </c>
      <c r="D11" s="46"/>
      <c r="E11" s="46"/>
      <c r="F11" s="46"/>
      <c r="G11" s="46"/>
      <c r="H11" s="52"/>
    </row>
    <row r="12" spans="3:8" x14ac:dyDescent="0.25">
      <c r="C12" s="51" t="s">
        <v>143</v>
      </c>
      <c r="D12" s="46"/>
      <c r="E12" s="46"/>
      <c r="F12" s="46"/>
      <c r="G12" s="46"/>
      <c r="H12" s="52"/>
    </row>
    <row r="13" spans="3:8" x14ac:dyDescent="0.25">
      <c r="C13" s="51" t="s">
        <v>145</v>
      </c>
      <c r="D13" s="46"/>
      <c r="E13" s="46"/>
      <c r="F13" s="46"/>
      <c r="G13" s="46"/>
      <c r="H13" s="52"/>
    </row>
    <row r="14" spans="3:8" x14ac:dyDescent="0.25">
      <c r="C14" s="51" t="s">
        <v>146</v>
      </c>
      <c r="D14" s="46"/>
      <c r="E14" s="46"/>
      <c r="F14" s="46"/>
      <c r="G14" s="46"/>
      <c r="H14" s="52"/>
    </row>
    <row r="15" spans="3:8" x14ac:dyDescent="0.25">
      <c r="C15" s="51" t="s">
        <v>147</v>
      </c>
      <c r="D15" s="46"/>
      <c r="E15" s="46"/>
      <c r="F15" s="46"/>
      <c r="G15" s="46"/>
      <c r="H15" s="52"/>
    </row>
    <row r="16" spans="3:8" x14ac:dyDescent="0.25">
      <c r="C16" s="51" t="s">
        <v>148</v>
      </c>
      <c r="D16" s="46"/>
      <c r="E16" s="46"/>
      <c r="F16" s="46"/>
      <c r="G16" s="46"/>
      <c r="H16" s="52"/>
    </row>
    <row r="17" spans="3:8" x14ac:dyDescent="0.25">
      <c r="C17" s="51" t="s">
        <v>149</v>
      </c>
      <c r="D17" s="46"/>
      <c r="E17" s="46"/>
      <c r="F17" s="46"/>
      <c r="G17" s="46"/>
      <c r="H17" s="52"/>
    </row>
    <row r="18" spans="3:8" x14ac:dyDescent="0.25">
      <c r="C18" s="51" t="s">
        <v>150</v>
      </c>
      <c r="D18" s="46"/>
      <c r="E18" s="46"/>
      <c r="F18" s="46"/>
      <c r="G18" s="46"/>
      <c r="H18" s="52"/>
    </row>
    <row r="19" spans="3:8" x14ac:dyDescent="0.25">
      <c r="C19" s="51" t="s">
        <v>151</v>
      </c>
      <c r="D19" s="46"/>
      <c r="E19" s="46"/>
      <c r="F19" s="46"/>
      <c r="G19" s="46"/>
      <c r="H19" s="52"/>
    </row>
    <row r="20" spans="3:8" x14ac:dyDescent="0.25">
      <c r="C20" s="51" t="s">
        <v>152</v>
      </c>
      <c r="D20" s="46"/>
      <c r="E20" s="46"/>
      <c r="F20" s="46"/>
      <c r="G20" s="46"/>
      <c r="H20" s="52"/>
    </row>
    <row r="21" spans="3:8" x14ac:dyDescent="0.25">
      <c r="C21" s="51" t="s">
        <v>153</v>
      </c>
      <c r="D21" s="46"/>
      <c r="E21" s="46"/>
      <c r="F21" s="46"/>
      <c r="G21" s="46"/>
      <c r="H21" s="52"/>
    </row>
    <row r="22" spans="3:8" x14ac:dyDescent="0.25">
      <c r="C22" s="51" t="s">
        <v>154</v>
      </c>
      <c r="D22" s="46"/>
      <c r="E22" s="46"/>
      <c r="F22" s="46"/>
      <c r="G22" s="46"/>
      <c r="H22" s="52"/>
    </row>
    <row r="23" spans="3:8" x14ac:dyDescent="0.25">
      <c r="C23" s="51" t="s">
        <v>155</v>
      </c>
      <c r="D23" s="46"/>
      <c r="E23" s="46"/>
      <c r="F23" s="46"/>
      <c r="G23" s="46"/>
      <c r="H23" s="52"/>
    </row>
    <row r="24" spans="3:8" x14ac:dyDescent="0.25">
      <c r="C24" s="51" t="s">
        <v>157</v>
      </c>
      <c r="D24" s="46"/>
      <c r="E24" s="46"/>
      <c r="F24" s="46"/>
      <c r="G24" s="46"/>
      <c r="H24" s="52"/>
    </row>
    <row r="25" spans="3:8" ht="15.75" thickBot="1" x14ac:dyDescent="0.3">
      <c r="C25" s="53" t="s">
        <v>158</v>
      </c>
      <c r="D25" s="54"/>
      <c r="E25" s="54"/>
      <c r="F25" s="54"/>
      <c r="G25" s="54"/>
      <c r="H25" s="55"/>
    </row>
  </sheetData>
  <mergeCells count="10">
    <mergeCell ref="E6:E7"/>
    <mergeCell ref="C4:D5"/>
    <mergeCell ref="F4:F5"/>
    <mergeCell ref="G4:G5"/>
    <mergeCell ref="H4:H5"/>
    <mergeCell ref="C6:C7"/>
    <mergeCell ref="D6:D7"/>
    <mergeCell ref="F6:F7"/>
    <mergeCell ref="G6:G7"/>
    <mergeCell ref="H6:H7"/>
  </mergeCells>
  <pageMargins left="0.7" right="0.7" top="0.75" bottom="0.75" header="0.3" footer="0.3"/>
  <pageSetup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43"/>
  <sheetViews>
    <sheetView showGridLines="0" workbookViewId="0">
      <pane ySplit="6" topLeftCell="A7" activePane="bottomLeft" state="frozen"/>
      <selection pane="bottomLeft" activeCell="G26" sqref="G26"/>
    </sheetView>
  </sheetViews>
  <sheetFormatPr defaultColWidth="9.140625" defaultRowHeight="12" x14ac:dyDescent="0.2"/>
  <cols>
    <col min="1" max="1" width="9.140625" style="58"/>
    <col min="2" max="2" width="17.5703125" style="58" customWidth="1"/>
    <col min="3" max="4" width="16.7109375" style="58" hidden="1" customWidth="1"/>
    <col min="5" max="5" width="23.140625" style="58" customWidth="1"/>
    <col min="6" max="6" width="17.5703125" style="58" customWidth="1"/>
    <col min="7" max="7" width="91.5703125" style="59" bestFit="1" customWidth="1"/>
    <col min="8" max="8" width="19" style="58" customWidth="1"/>
    <col min="9" max="9" width="68.42578125" style="59" customWidth="1"/>
    <col min="10" max="16384" width="9.140625" style="58"/>
  </cols>
  <sheetData>
    <row r="2" spans="2:11" ht="18.75" x14ac:dyDescent="0.2">
      <c r="B2" s="464"/>
      <c r="C2" s="464"/>
      <c r="D2" s="464"/>
      <c r="E2" s="464"/>
      <c r="F2" s="464"/>
      <c r="G2" s="464"/>
      <c r="H2" s="464"/>
      <c r="I2" s="464"/>
      <c r="J2" s="464"/>
      <c r="K2" s="464"/>
    </row>
    <row r="3" spans="2:11" ht="7.5" customHeight="1" x14ac:dyDescent="0.2"/>
    <row r="4" spans="2:11" hidden="1" x14ac:dyDescent="0.2"/>
    <row r="6" spans="2:11" s="65" customFormat="1" ht="39.75" customHeight="1" x14ac:dyDescent="0.25">
      <c r="B6" s="60" t="s">
        <v>168</v>
      </c>
      <c r="C6" s="61" t="s">
        <v>169</v>
      </c>
      <c r="D6" s="61" t="s">
        <v>170</v>
      </c>
      <c r="E6" s="60" t="s">
        <v>0</v>
      </c>
      <c r="F6" s="60" t="s">
        <v>171</v>
      </c>
      <c r="G6" s="62" t="s">
        <v>172</v>
      </c>
      <c r="H6" s="63" t="s">
        <v>1</v>
      </c>
      <c r="I6" s="64" t="s">
        <v>64</v>
      </c>
    </row>
    <row r="114" spans="2:9" x14ac:dyDescent="0.2">
      <c r="B114" s="66"/>
      <c r="C114" s="72"/>
      <c r="D114" s="72"/>
      <c r="E114" s="68" t="s">
        <v>218</v>
      </c>
      <c r="F114" s="70" t="s">
        <v>219</v>
      </c>
      <c r="G114" s="71" t="s">
        <v>220</v>
      </c>
      <c r="H114" s="67" t="s">
        <v>198</v>
      </c>
      <c r="I114" s="69"/>
    </row>
    <row r="115" spans="2:9" x14ac:dyDescent="0.2">
      <c r="B115" s="66"/>
      <c r="C115" s="72"/>
      <c r="D115" s="72"/>
      <c r="E115" s="68" t="s">
        <v>221</v>
      </c>
      <c r="F115" s="70" t="s">
        <v>219</v>
      </c>
      <c r="G115" s="71" t="s">
        <v>222</v>
      </c>
      <c r="H115" s="67" t="s">
        <v>198</v>
      </c>
      <c r="I115" s="69"/>
    </row>
    <row r="116" spans="2:9" x14ac:dyDescent="0.2">
      <c r="B116" s="66"/>
      <c r="C116" s="72"/>
      <c r="D116" s="72"/>
      <c r="E116" s="68" t="s">
        <v>223</v>
      </c>
      <c r="F116" s="70" t="s">
        <v>219</v>
      </c>
      <c r="G116" s="71" t="s">
        <v>224</v>
      </c>
      <c r="H116" s="67" t="s">
        <v>198</v>
      </c>
      <c r="I116" s="69"/>
    </row>
    <row r="117" spans="2:9" x14ac:dyDescent="0.2">
      <c r="B117" s="66"/>
      <c r="C117" s="72"/>
      <c r="D117" s="72"/>
      <c r="E117" s="68" t="s">
        <v>225</v>
      </c>
      <c r="F117" s="70" t="s">
        <v>219</v>
      </c>
      <c r="G117" s="71" t="s">
        <v>226</v>
      </c>
      <c r="H117" s="67" t="s">
        <v>198</v>
      </c>
      <c r="I117" s="69"/>
    </row>
    <row r="118" spans="2:9" x14ac:dyDescent="0.2">
      <c r="B118" s="66"/>
      <c r="C118" s="72"/>
      <c r="D118" s="72"/>
      <c r="E118" s="68" t="s">
        <v>227</v>
      </c>
      <c r="F118" s="70" t="s">
        <v>219</v>
      </c>
      <c r="G118" s="71" t="s">
        <v>228</v>
      </c>
      <c r="H118" s="67" t="s">
        <v>198</v>
      </c>
      <c r="I118" s="69"/>
    </row>
    <row r="119" spans="2:9" x14ac:dyDescent="0.2">
      <c r="B119" s="66"/>
      <c r="C119" s="72"/>
      <c r="D119" s="72"/>
      <c r="E119" s="68" t="s">
        <v>229</v>
      </c>
      <c r="F119" s="70" t="s">
        <v>219</v>
      </c>
      <c r="G119" s="71" t="s">
        <v>230</v>
      </c>
      <c r="H119" s="67" t="s">
        <v>198</v>
      </c>
      <c r="I119" s="69"/>
    </row>
    <row r="120" spans="2:9" x14ac:dyDescent="0.2">
      <c r="B120" s="66"/>
      <c r="C120" s="72"/>
      <c r="D120" s="72"/>
      <c r="E120" s="68" t="s">
        <v>231</v>
      </c>
      <c r="F120" s="70" t="s">
        <v>48</v>
      </c>
      <c r="G120" s="71" t="s">
        <v>232</v>
      </c>
      <c r="H120" s="67" t="s">
        <v>177</v>
      </c>
      <c r="I120" s="69" t="s">
        <v>233</v>
      </c>
    </row>
    <row r="121" spans="2:9" x14ac:dyDescent="0.2">
      <c r="B121" s="66">
        <v>42981</v>
      </c>
      <c r="C121" s="72"/>
      <c r="D121" s="72"/>
      <c r="E121" s="68" t="s">
        <v>234</v>
      </c>
      <c r="F121" s="70" t="s">
        <v>219</v>
      </c>
      <c r="G121" s="71" t="s">
        <v>235</v>
      </c>
      <c r="H121" s="67" t="s">
        <v>177</v>
      </c>
      <c r="I121" s="69" t="s">
        <v>236</v>
      </c>
    </row>
    <row r="122" spans="2:9" x14ac:dyDescent="0.2">
      <c r="B122" s="66">
        <v>42981</v>
      </c>
      <c r="C122" s="72"/>
      <c r="D122" s="72"/>
      <c r="E122" s="68" t="s">
        <v>237</v>
      </c>
      <c r="F122" s="70" t="s">
        <v>219</v>
      </c>
      <c r="G122" s="71" t="s">
        <v>238</v>
      </c>
      <c r="H122" s="67" t="s">
        <v>177</v>
      </c>
      <c r="I122" s="69" t="s">
        <v>236</v>
      </c>
    </row>
    <row r="123" spans="2:9" x14ac:dyDescent="0.2">
      <c r="B123" s="66">
        <v>42990</v>
      </c>
      <c r="C123" s="72"/>
      <c r="D123" s="72"/>
      <c r="E123" s="73" t="s">
        <v>215</v>
      </c>
      <c r="F123" s="70" t="s">
        <v>50</v>
      </c>
      <c r="G123" s="71" t="s">
        <v>216</v>
      </c>
      <c r="H123" s="67" t="s">
        <v>177</v>
      </c>
      <c r="I123" s="69" t="s">
        <v>239</v>
      </c>
    </row>
    <row r="124" spans="2:9" x14ac:dyDescent="0.2">
      <c r="B124" s="66"/>
      <c r="C124" s="72"/>
      <c r="D124" s="72"/>
      <c r="E124" s="68"/>
      <c r="F124" s="70" t="s">
        <v>178</v>
      </c>
      <c r="G124" s="71" t="s">
        <v>179</v>
      </c>
      <c r="H124" s="67" t="s">
        <v>177</v>
      </c>
      <c r="I124" s="69" t="s">
        <v>240</v>
      </c>
    </row>
    <row r="125" spans="2:9" x14ac:dyDescent="0.2">
      <c r="B125" s="66"/>
      <c r="C125" s="72"/>
      <c r="D125" s="72"/>
      <c r="E125" s="68"/>
      <c r="F125" s="70" t="s">
        <v>178</v>
      </c>
      <c r="G125" s="71" t="s">
        <v>180</v>
      </c>
      <c r="H125" s="67" t="s">
        <v>177</v>
      </c>
      <c r="I125" s="69" t="s">
        <v>240</v>
      </c>
    </row>
    <row r="126" spans="2:9" x14ac:dyDescent="0.2">
      <c r="B126" s="66"/>
      <c r="C126" s="72"/>
      <c r="D126" s="72"/>
      <c r="E126" s="68"/>
      <c r="F126" s="70" t="s">
        <v>178</v>
      </c>
      <c r="G126" s="71" t="s">
        <v>181</v>
      </c>
      <c r="H126" s="67" t="s">
        <v>177</v>
      </c>
      <c r="I126" s="69" t="s">
        <v>240</v>
      </c>
    </row>
    <row r="127" spans="2:9" x14ac:dyDescent="0.2">
      <c r="B127" s="66"/>
      <c r="C127" s="72"/>
      <c r="D127" s="72"/>
      <c r="E127" s="68"/>
      <c r="F127" s="70" t="s">
        <v>178</v>
      </c>
      <c r="G127" s="71" t="s">
        <v>182</v>
      </c>
      <c r="H127" s="67" t="s">
        <v>177</v>
      </c>
      <c r="I127" s="69" t="s">
        <v>240</v>
      </c>
    </row>
    <row r="128" spans="2:9" x14ac:dyDescent="0.2">
      <c r="B128" s="66"/>
      <c r="C128" s="72"/>
      <c r="D128" s="72"/>
      <c r="E128" s="68"/>
      <c r="F128" s="70" t="s">
        <v>178</v>
      </c>
      <c r="G128" s="71" t="s">
        <v>183</v>
      </c>
      <c r="H128" s="67" t="s">
        <v>177</v>
      </c>
      <c r="I128" s="69" t="s">
        <v>240</v>
      </c>
    </row>
    <row r="129" spans="2:9" x14ac:dyDescent="0.2">
      <c r="B129" s="66"/>
      <c r="C129" s="72"/>
      <c r="D129" s="72"/>
      <c r="E129" s="68"/>
      <c r="F129" s="70" t="s">
        <v>178</v>
      </c>
      <c r="G129" s="71" t="s">
        <v>185</v>
      </c>
      <c r="H129" s="67" t="s">
        <v>177</v>
      </c>
      <c r="I129" s="69" t="s">
        <v>240</v>
      </c>
    </row>
    <row r="130" spans="2:9" x14ac:dyDescent="0.2">
      <c r="B130" s="66"/>
      <c r="C130" s="72"/>
      <c r="D130" s="72"/>
      <c r="E130" s="68"/>
      <c r="F130" s="70" t="s">
        <v>178</v>
      </c>
      <c r="G130" s="71" t="s">
        <v>186</v>
      </c>
      <c r="H130" s="67" t="s">
        <v>177</v>
      </c>
      <c r="I130" s="69" t="s">
        <v>240</v>
      </c>
    </row>
    <row r="131" spans="2:9" x14ac:dyDescent="0.2">
      <c r="B131" s="66"/>
      <c r="C131" s="72"/>
      <c r="D131" s="72"/>
      <c r="E131" s="68"/>
      <c r="F131" s="70" t="s">
        <v>178</v>
      </c>
      <c r="G131" s="71" t="s">
        <v>187</v>
      </c>
      <c r="H131" s="67" t="s">
        <v>177</v>
      </c>
      <c r="I131" s="69" t="s">
        <v>240</v>
      </c>
    </row>
    <row r="132" spans="2:9" x14ac:dyDescent="0.2">
      <c r="B132" s="66"/>
      <c r="C132" s="72"/>
      <c r="D132" s="72"/>
      <c r="E132" s="68"/>
      <c r="F132" s="70" t="s">
        <v>178</v>
      </c>
      <c r="G132" s="71" t="s">
        <v>189</v>
      </c>
      <c r="H132" s="67" t="s">
        <v>177</v>
      </c>
      <c r="I132" s="69" t="s">
        <v>240</v>
      </c>
    </row>
    <row r="133" spans="2:9" x14ac:dyDescent="0.2">
      <c r="B133" s="66"/>
      <c r="C133" s="72"/>
      <c r="D133" s="72"/>
      <c r="E133" s="68"/>
      <c r="F133" s="70" t="s">
        <v>241</v>
      </c>
      <c r="G133" s="71" t="s">
        <v>242</v>
      </c>
      <c r="H133" s="67" t="s">
        <v>198</v>
      </c>
      <c r="I133" s="69" t="s">
        <v>243</v>
      </c>
    </row>
    <row r="134" spans="2:9" x14ac:dyDescent="0.2">
      <c r="B134" s="66"/>
      <c r="C134" s="72"/>
      <c r="D134" s="72"/>
      <c r="E134" s="68"/>
      <c r="F134" s="70" t="s">
        <v>241</v>
      </c>
      <c r="G134" s="71" t="s">
        <v>244</v>
      </c>
      <c r="H134" s="67" t="s">
        <v>198</v>
      </c>
      <c r="I134" s="69" t="s">
        <v>243</v>
      </c>
    </row>
    <row r="135" spans="2:9" x14ac:dyDescent="0.2">
      <c r="B135" s="66"/>
      <c r="C135" s="72"/>
      <c r="D135" s="72"/>
      <c r="E135" s="68"/>
      <c r="F135" s="70" t="s">
        <v>241</v>
      </c>
      <c r="G135" s="71" t="s">
        <v>245</v>
      </c>
      <c r="H135" s="67" t="s">
        <v>198</v>
      </c>
      <c r="I135" s="69" t="s">
        <v>243</v>
      </c>
    </row>
    <row r="136" spans="2:9" x14ac:dyDescent="0.2">
      <c r="B136" s="66"/>
      <c r="C136" s="72"/>
      <c r="D136" s="72"/>
      <c r="E136" s="68"/>
      <c r="F136" s="70" t="s">
        <v>241</v>
      </c>
      <c r="G136" s="71" t="s">
        <v>246</v>
      </c>
      <c r="H136" s="67" t="s">
        <v>198</v>
      </c>
      <c r="I136" s="69" t="s">
        <v>243</v>
      </c>
    </row>
    <row r="137" spans="2:9" x14ac:dyDescent="0.2">
      <c r="B137" s="66"/>
      <c r="C137" s="72"/>
      <c r="D137" s="72"/>
      <c r="E137" s="68"/>
      <c r="F137" s="70" t="s">
        <v>241</v>
      </c>
      <c r="G137" s="71" t="s">
        <v>247</v>
      </c>
      <c r="H137" s="67" t="s">
        <v>198</v>
      </c>
      <c r="I137" s="69" t="s">
        <v>243</v>
      </c>
    </row>
    <row r="138" spans="2:9" x14ac:dyDescent="0.2">
      <c r="B138" s="66"/>
      <c r="C138" s="72"/>
      <c r="D138" s="72"/>
      <c r="E138" s="68"/>
      <c r="F138" s="70" t="s">
        <v>241</v>
      </c>
      <c r="G138" s="71" t="s">
        <v>248</v>
      </c>
      <c r="H138" s="67" t="s">
        <v>198</v>
      </c>
      <c r="I138" s="69" t="s">
        <v>243</v>
      </c>
    </row>
    <row r="139" spans="2:9" x14ac:dyDescent="0.2">
      <c r="B139" s="66"/>
      <c r="C139" s="72"/>
      <c r="D139" s="72"/>
      <c r="E139" s="68"/>
      <c r="F139" s="70" t="s">
        <v>241</v>
      </c>
      <c r="G139" s="71" t="s">
        <v>249</v>
      </c>
      <c r="H139" s="67" t="s">
        <v>198</v>
      </c>
      <c r="I139" s="69" t="s">
        <v>243</v>
      </c>
    </row>
    <row r="140" spans="2:9" x14ac:dyDescent="0.2">
      <c r="B140" s="66"/>
      <c r="C140" s="72"/>
      <c r="D140" s="72"/>
      <c r="E140" s="68"/>
      <c r="F140" s="70" t="s">
        <v>241</v>
      </c>
      <c r="G140" s="71" t="s">
        <v>250</v>
      </c>
      <c r="H140" s="67" t="s">
        <v>198</v>
      </c>
      <c r="I140" s="69" t="s">
        <v>243</v>
      </c>
    </row>
    <row r="141" spans="2:9" x14ac:dyDescent="0.2">
      <c r="B141" s="66"/>
      <c r="C141" s="72"/>
      <c r="D141" s="72"/>
      <c r="E141" s="68"/>
      <c r="F141" s="70" t="s">
        <v>241</v>
      </c>
      <c r="G141" s="71" t="s">
        <v>251</v>
      </c>
      <c r="H141" s="67" t="s">
        <v>198</v>
      </c>
      <c r="I141" s="69" t="s">
        <v>243</v>
      </c>
    </row>
    <row r="142" spans="2:9" x14ac:dyDescent="0.2">
      <c r="B142" s="66"/>
      <c r="C142" s="72"/>
      <c r="D142" s="72"/>
      <c r="E142" s="68"/>
      <c r="F142" s="70" t="s">
        <v>252</v>
      </c>
      <c r="G142" s="71" t="s">
        <v>253</v>
      </c>
      <c r="H142" s="67" t="s">
        <v>198</v>
      </c>
      <c r="I142" s="69" t="s">
        <v>243</v>
      </c>
    </row>
    <row r="143" spans="2:9" x14ac:dyDescent="0.2">
      <c r="B143" s="66">
        <v>43041</v>
      </c>
      <c r="C143" s="72"/>
      <c r="D143" s="72"/>
      <c r="E143" s="68" t="s">
        <v>254</v>
      </c>
      <c r="F143" s="70" t="s">
        <v>219</v>
      </c>
      <c r="G143" s="71" t="s">
        <v>255</v>
      </c>
      <c r="H143" s="67" t="s">
        <v>198</v>
      </c>
      <c r="I143" s="69" t="s">
        <v>256</v>
      </c>
    </row>
    <row r="144" spans="2:9" x14ac:dyDescent="0.2">
      <c r="B144" s="66">
        <v>43075</v>
      </c>
      <c r="C144" s="72"/>
      <c r="D144" s="72"/>
      <c r="E144" s="68" t="s">
        <v>257</v>
      </c>
      <c r="F144" s="70" t="s">
        <v>219</v>
      </c>
      <c r="G144" s="71" t="s">
        <v>258</v>
      </c>
      <c r="H144" s="67" t="s">
        <v>198</v>
      </c>
      <c r="I144" s="69" t="s">
        <v>259</v>
      </c>
    </row>
    <row r="145" spans="2:9" x14ac:dyDescent="0.2">
      <c r="B145" s="66">
        <v>43075</v>
      </c>
      <c r="C145" s="72"/>
      <c r="D145" s="72"/>
      <c r="E145" s="68" t="s">
        <v>260</v>
      </c>
      <c r="F145" s="70" t="s">
        <v>219</v>
      </c>
      <c r="G145" s="71" t="s">
        <v>261</v>
      </c>
      <c r="H145" s="67" t="s">
        <v>198</v>
      </c>
      <c r="I145" s="69" t="s">
        <v>262</v>
      </c>
    </row>
    <row r="146" spans="2:9" x14ac:dyDescent="0.2">
      <c r="B146" s="66">
        <v>43075</v>
      </c>
      <c r="C146" s="72"/>
      <c r="D146" s="72"/>
      <c r="E146" s="68" t="s">
        <v>263</v>
      </c>
      <c r="F146" s="70" t="s">
        <v>219</v>
      </c>
      <c r="G146" s="71" t="s">
        <v>264</v>
      </c>
      <c r="H146" s="67" t="s">
        <v>198</v>
      </c>
      <c r="I146" s="69" t="s">
        <v>262</v>
      </c>
    </row>
    <row r="147" spans="2:9" x14ac:dyDescent="0.2">
      <c r="B147" s="66">
        <v>43088</v>
      </c>
      <c r="C147" s="72"/>
      <c r="D147" s="72"/>
      <c r="E147" s="68" t="s">
        <v>265</v>
      </c>
      <c r="F147" s="70" t="s">
        <v>50</v>
      </c>
      <c r="G147" s="71" t="s">
        <v>144</v>
      </c>
      <c r="H147" s="67" t="s">
        <v>198</v>
      </c>
      <c r="I147" s="69" t="s">
        <v>266</v>
      </c>
    </row>
    <row r="148" spans="2:9" x14ac:dyDescent="0.2">
      <c r="B148" s="66">
        <v>43086</v>
      </c>
      <c r="C148" s="72"/>
      <c r="D148" s="72"/>
      <c r="E148" s="68" t="s">
        <v>267</v>
      </c>
      <c r="F148" s="70" t="s">
        <v>219</v>
      </c>
      <c r="G148" s="71" t="s">
        <v>268</v>
      </c>
      <c r="H148" s="67" t="s">
        <v>198</v>
      </c>
      <c r="I148" s="69" t="s">
        <v>269</v>
      </c>
    </row>
    <row r="149" spans="2:9" x14ac:dyDescent="0.2">
      <c r="B149" s="66">
        <v>43086</v>
      </c>
      <c r="C149" s="72"/>
      <c r="D149" s="72"/>
      <c r="E149" s="68" t="s">
        <v>270</v>
      </c>
      <c r="F149" s="70" t="s">
        <v>219</v>
      </c>
      <c r="G149" s="71" t="s">
        <v>271</v>
      </c>
      <c r="H149" s="67" t="s">
        <v>198</v>
      </c>
      <c r="I149" s="69" t="s">
        <v>269</v>
      </c>
    </row>
    <row r="150" spans="2:9" x14ac:dyDescent="0.2">
      <c r="B150" s="66">
        <v>43104</v>
      </c>
      <c r="C150" s="72"/>
      <c r="D150" s="72"/>
      <c r="E150" s="68" t="s">
        <v>272</v>
      </c>
      <c r="F150" s="70" t="s">
        <v>217</v>
      </c>
      <c r="G150" s="71" t="s">
        <v>273</v>
      </c>
      <c r="H150" s="67" t="s">
        <v>198</v>
      </c>
      <c r="I150" s="69"/>
    </row>
    <row r="151" spans="2:9" x14ac:dyDescent="0.2">
      <c r="B151" s="66"/>
      <c r="C151" s="72"/>
      <c r="D151" s="72"/>
      <c r="E151" s="68" t="s">
        <v>263</v>
      </c>
      <c r="F151" s="70" t="s">
        <v>219</v>
      </c>
      <c r="G151" s="71" t="s">
        <v>264</v>
      </c>
      <c r="H151" s="67" t="s">
        <v>177</v>
      </c>
      <c r="I151" s="69" t="s">
        <v>274</v>
      </c>
    </row>
    <row r="152" spans="2:9" x14ac:dyDescent="0.2">
      <c r="B152" s="66"/>
      <c r="C152" s="72"/>
      <c r="D152" s="72"/>
      <c r="E152" s="68" t="s">
        <v>275</v>
      </c>
      <c r="F152" s="70" t="s">
        <v>159</v>
      </c>
      <c r="G152" s="71" t="s">
        <v>276</v>
      </c>
      <c r="H152" s="67" t="s">
        <v>198</v>
      </c>
      <c r="I152" s="69" t="s">
        <v>277</v>
      </c>
    </row>
    <row r="153" spans="2:9" x14ac:dyDescent="0.2">
      <c r="B153" s="66"/>
      <c r="C153" s="72"/>
      <c r="D153" s="72"/>
      <c r="E153" s="68" t="s">
        <v>278</v>
      </c>
      <c r="F153" s="70" t="s">
        <v>49</v>
      </c>
      <c r="G153" s="71" t="s">
        <v>279</v>
      </c>
      <c r="H153" s="67" t="s">
        <v>198</v>
      </c>
      <c r="I153" s="69" t="s">
        <v>280</v>
      </c>
    </row>
    <row r="154" spans="2:9" x14ac:dyDescent="0.2">
      <c r="B154" s="66">
        <v>43362</v>
      </c>
      <c r="C154" s="72"/>
      <c r="D154" s="72"/>
      <c r="E154" s="68" t="s">
        <v>281</v>
      </c>
      <c r="F154" s="70" t="s">
        <v>282</v>
      </c>
      <c r="G154" s="71" t="s">
        <v>283</v>
      </c>
      <c r="H154" s="67" t="s">
        <v>177</v>
      </c>
      <c r="I154" s="69" t="s">
        <v>284</v>
      </c>
    </row>
    <row r="155" spans="2:9" x14ac:dyDescent="0.2">
      <c r="B155" s="66">
        <v>43362</v>
      </c>
      <c r="C155" s="72"/>
      <c r="D155" s="72"/>
      <c r="E155" s="68" t="s">
        <v>285</v>
      </c>
      <c r="F155" s="70" t="s">
        <v>286</v>
      </c>
      <c r="G155" s="71" t="s">
        <v>287</v>
      </c>
      <c r="H155" s="67" t="s">
        <v>177</v>
      </c>
      <c r="I155" s="69" t="s">
        <v>284</v>
      </c>
    </row>
    <row r="156" spans="2:9" x14ac:dyDescent="0.2">
      <c r="B156" s="66">
        <v>43362</v>
      </c>
      <c r="C156" s="72"/>
      <c r="D156" s="72"/>
      <c r="E156" s="68" t="s">
        <v>288</v>
      </c>
      <c r="F156" s="70" t="s">
        <v>49</v>
      </c>
      <c r="G156" s="71" t="s">
        <v>289</v>
      </c>
      <c r="H156" s="67" t="s">
        <v>177</v>
      </c>
      <c r="I156" s="69" t="s">
        <v>284</v>
      </c>
    </row>
    <row r="157" spans="2:9" x14ac:dyDescent="0.2">
      <c r="B157" s="66">
        <v>43362</v>
      </c>
      <c r="C157" s="72"/>
      <c r="D157" s="72"/>
      <c r="E157" s="68" t="s">
        <v>290</v>
      </c>
      <c r="F157" s="70" t="s">
        <v>291</v>
      </c>
      <c r="G157" s="71" t="s">
        <v>292</v>
      </c>
      <c r="H157" s="67" t="s">
        <v>177</v>
      </c>
      <c r="I157" s="69" t="s">
        <v>284</v>
      </c>
    </row>
    <row r="158" spans="2:9" x14ac:dyDescent="0.2">
      <c r="B158" s="66">
        <v>43362</v>
      </c>
      <c r="C158" s="72"/>
      <c r="D158" s="72"/>
      <c r="E158" s="68" t="s">
        <v>293</v>
      </c>
      <c r="F158" s="70" t="s">
        <v>291</v>
      </c>
      <c r="G158" s="71" t="s">
        <v>294</v>
      </c>
      <c r="H158" s="67" t="s">
        <v>177</v>
      </c>
      <c r="I158" s="69" t="s">
        <v>284</v>
      </c>
    </row>
    <row r="159" spans="2:9" x14ac:dyDescent="0.2">
      <c r="B159" s="66">
        <v>43362</v>
      </c>
      <c r="C159" s="72"/>
      <c r="D159" s="72"/>
      <c r="E159" s="68" t="s">
        <v>295</v>
      </c>
      <c r="F159" s="70" t="s">
        <v>211</v>
      </c>
      <c r="G159" s="71" t="s">
        <v>296</v>
      </c>
      <c r="H159" s="67" t="s">
        <v>177</v>
      </c>
      <c r="I159" s="69" t="s">
        <v>284</v>
      </c>
    </row>
    <row r="160" spans="2:9" x14ac:dyDescent="0.2">
      <c r="B160" s="66">
        <v>43362</v>
      </c>
      <c r="C160" s="72"/>
      <c r="D160" s="72"/>
      <c r="E160" s="68" t="s">
        <v>297</v>
      </c>
      <c r="F160" s="70" t="s">
        <v>211</v>
      </c>
      <c r="G160" s="71" t="s">
        <v>298</v>
      </c>
      <c r="H160" s="67" t="s">
        <v>177</v>
      </c>
      <c r="I160" s="69" t="s">
        <v>284</v>
      </c>
    </row>
    <row r="161" spans="2:9" x14ac:dyDescent="0.2">
      <c r="B161" s="66">
        <v>43362</v>
      </c>
      <c r="C161" s="72"/>
      <c r="D161" s="72"/>
      <c r="E161" s="68" t="s">
        <v>299</v>
      </c>
      <c r="F161" s="70" t="s">
        <v>211</v>
      </c>
      <c r="G161" s="71" t="s">
        <v>300</v>
      </c>
      <c r="H161" s="67" t="s">
        <v>177</v>
      </c>
      <c r="I161" s="69" t="s">
        <v>284</v>
      </c>
    </row>
    <row r="162" spans="2:9" x14ac:dyDescent="0.2">
      <c r="B162" s="66">
        <v>43362</v>
      </c>
      <c r="C162" s="72"/>
      <c r="D162" s="72"/>
      <c r="E162" s="68" t="s">
        <v>301</v>
      </c>
      <c r="F162" s="70" t="s">
        <v>50</v>
      </c>
      <c r="G162" s="71" t="s">
        <v>302</v>
      </c>
      <c r="H162" s="67" t="s">
        <v>177</v>
      </c>
      <c r="I162" s="69" t="s">
        <v>284</v>
      </c>
    </row>
    <row r="163" spans="2:9" x14ac:dyDescent="0.2">
      <c r="B163" s="66">
        <v>43362</v>
      </c>
      <c r="C163" s="72"/>
      <c r="D163" s="72"/>
      <c r="E163" s="68" t="s">
        <v>193</v>
      </c>
      <c r="F163" s="70" t="s">
        <v>303</v>
      </c>
      <c r="G163" s="71" t="s">
        <v>304</v>
      </c>
      <c r="H163" s="67" t="s">
        <v>177</v>
      </c>
      <c r="I163" s="69" t="s">
        <v>284</v>
      </c>
    </row>
    <row r="164" spans="2:9" x14ac:dyDescent="0.2">
      <c r="B164" s="66">
        <v>43362</v>
      </c>
      <c r="C164" s="72"/>
      <c r="D164" s="72"/>
      <c r="E164" s="68" t="s">
        <v>305</v>
      </c>
      <c r="F164" s="70" t="s">
        <v>303</v>
      </c>
      <c r="G164" s="71" t="s">
        <v>306</v>
      </c>
      <c r="H164" s="67" t="s">
        <v>177</v>
      </c>
      <c r="I164" s="69" t="s">
        <v>284</v>
      </c>
    </row>
    <row r="165" spans="2:9" x14ac:dyDescent="0.2">
      <c r="B165" s="66">
        <v>43362</v>
      </c>
      <c r="C165" s="72"/>
      <c r="D165" s="72"/>
      <c r="E165" s="68" t="s">
        <v>307</v>
      </c>
      <c r="F165" s="70" t="s">
        <v>303</v>
      </c>
      <c r="G165" s="71" t="s">
        <v>308</v>
      </c>
      <c r="H165" s="67" t="s">
        <v>177</v>
      </c>
      <c r="I165" s="69" t="s">
        <v>284</v>
      </c>
    </row>
    <row r="166" spans="2:9" x14ac:dyDescent="0.2">
      <c r="B166" s="66">
        <v>43362</v>
      </c>
      <c r="C166" s="72"/>
      <c r="D166" s="72"/>
      <c r="E166" s="68" t="s">
        <v>309</v>
      </c>
      <c r="F166" s="70" t="s">
        <v>303</v>
      </c>
      <c r="G166" s="71" t="s">
        <v>310</v>
      </c>
      <c r="H166" s="67" t="s">
        <v>177</v>
      </c>
      <c r="I166" s="69" t="s">
        <v>284</v>
      </c>
    </row>
    <row r="167" spans="2:9" x14ac:dyDescent="0.2">
      <c r="B167" s="66">
        <v>43362</v>
      </c>
      <c r="C167" s="72"/>
      <c r="D167" s="72"/>
      <c r="E167" s="68" t="s">
        <v>311</v>
      </c>
      <c r="F167" s="70" t="s">
        <v>303</v>
      </c>
      <c r="G167" s="71" t="s">
        <v>312</v>
      </c>
      <c r="H167" s="67" t="s">
        <v>177</v>
      </c>
      <c r="I167" s="69" t="s">
        <v>284</v>
      </c>
    </row>
    <row r="168" spans="2:9" x14ac:dyDescent="0.2">
      <c r="B168" s="66">
        <v>43362</v>
      </c>
      <c r="C168" s="72"/>
      <c r="D168" s="72"/>
      <c r="E168" s="68" t="s">
        <v>313</v>
      </c>
      <c r="F168" s="70" t="s">
        <v>303</v>
      </c>
      <c r="G168" s="71" t="s">
        <v>314</v>
      </c>
      <c r="H168" s="67" t="s">
        <v>177</v>
      </c>
      <c r="I168" s="69" t="s">
        <v>284</v>
      </c>
    </row>
    <row r="169" spans="2:9" x14ac:dyDescent="0.2">
      <c r="B169" s="66">
        <v>43362</v>
      </c>
      <c r="C169" s="72"/>
      <c r="D169" s="72"/>
      <c r="E169" s="68" t="s">
        <v>194</v>
      </c>
      <c r="F169" s="70" t="s">
        <v>303</v>
      </c>
      <c r="G169" s="71" t="s">
        <v>195</v>
      </c>
      <c r="H169" s="67" t="s">
        <v>177</v>
      </c>
      <c r="I169" s="69" t="s">
        <v>284</v>
      </c>
    </row>
    <row r="170" spans="2:9" x14ac:dyDescent="0.2">
      <c r="B170" s="66">
        <v>43362</v>
      </c>
      <c r="C170" s="72"/>
      <c r="D170" s="72"/>
      <c r="E170" s="68" t="s">
        <v>196</v>
      </c>
      <c r="F170" s="70" t="s">
        <v>303</v>
      </c>
      <c r="G170" s="71" t="s">
        <v>197</v>
      </c>
      <c r="H170" s="67" t="s">
        <v>177</v>
      </c>
      <c r="I170" s="69" t="s">
        <v>284</v>
      </c>
    </row>
    <row r="171" spans="2:9" x14ac:dyDescent="0.2">
      <c r="B171" s="66">
        <v>43362</v>
      </c>
      <c r="C171" s="72"/>
      <c r="D171" s="72"/>
      <c r="E171" s="68" t="s">
        <v>315</v>
      </c>
      <c r="F171" s="70" t="s">
        <v>209</v>
      </c>
      <c r="G171" s="71" t="s">
        <v>316</v>
      </c>
      <c r="H171" s="67" t="s">
        <v>177</v>
      </c>
      <c r="I171" s="69" t="s">
        <v>284</v>
      </c>
    </row>
    <row r="172" spans="2:9" x14ac:dyDescent="0.2">
      <c r="B172" s="66">
        <v>43362</v>
      </c>
      <c r="C172" s="72"/>
      <c r="D172" s="72"/>
      <c r="E172" s="68" t="s">
        <v>317</v>
      </c>
      <c r="F172" s="70" t="s">
        <v>209</v>
      </c>
      <c r="G172" s="71" t="s">
        <v>318</v>
      </c>
      <c r="H172" s="67" t="s">
        <v>177</v>
      </c>
      <c r="I172" s="69" t="s">
        <v>284</v>
      </c>
    </row>
    <row r="173" spans="2:9" x14ac:dyDescent="0.2">
      <c r="B173" s="66">
        <v>43362</v>
      </c>
      <c r="C173" s="72"/>
      <c r="D173" s="72"/>
      <c r="E173" s="68" t="s">
        <v>202</v>
      </c>
      <c r="F173" s="70" t="s">
        <v>203</v>
      </c>
      <c r="G173" s="71" t="s">
        <v>204</v>
      </c>
      <c r="H173" s="67" t="s">
        <v>177</v>
      </c>
      <c r="I173" s="69" t="s">
        <v>284</v>
      </c>
    </row>
    <row r="174" spans="2:9" x14ac:dyDescent="0.2">
      <c r="B174" s="66">
        <v>43362</v>
      </c>
      <c r="C174" s="72"/>
      <c r="D174" s="72"/>
      <c r="E174" s="68" t="s">
        <v>175</v>
      </c>
      <c r="F174" s="70" t="s">
        <v>156</v>
      </c>
      <c r="G174" s="71" t="s">
        <v>176</v>
      </c>
      <c r="H174" s="67" t="s">
        <v>177</v>
      </c>
      <c r="I174" s="69" t="s">
        <v>284</v>
      </c>
    </row>
    <row r="175" spans="2:9" x14ac:dyDescent="0.2">
      <c r="B175" s="66">
        <v>43362</v>
      </c>
      <c r="C175" s="72"/>
      <c r="D175" s="72"/>
      <c r="E175" s="68" t="s">
        <v>191</v>
      </c>
      <c r="F175" s="70" t="s">
        <v>159</v>
      </c>
      <c r="G175" s="71" t="s">
        <v>192</v>
      </c>
      <c r="H175" s="67" t="s">
        <v>177</v>
      </c>
      <c r="I175" s="69" t="s">
        <v>284</v>
      </c>
    </row>
    <row r="176" spans="2:9" x14ac:dyDescent="0.2">
      <c r="B176" s="66">
        <v>43362</v>
      </c>
      <c r="C176" s="72"/>
      <c r="D176" s="72"/>
      <c r="E176" s="68" t="s">
        <v>319</v>
      </c>
      <c r="F176" s="70" t="s">
        <v>51</v>
      </c>
      <c r="G176" s="71" t="s">
        <v>320</v>
      </c>
      <c r="H176" s="67" t="s">
        <v>177</v>
      </c>
      <c r="I176" s="69" t="s">
        <v>284</v>
      </c>
    </row>
    <row r="177" spans="2:9" x14ac:dyDescent="0.2">
      <c r="B177" s="66">
        <v>43362</v>
      </c>
      <c r="C177" s="72"/>
      <c r="D177" s="72"/>
      <c r="E177" s="68" t="s">
        <v>210</v>
      </c>
      <c r="F177" s="70" t="s">
        <v>211</v>
      </c>
      <c r="G177" s="71" t="s">
        <v>212</v>
      </c>
      <c r="H177" s="67" t="s">
        <v>177</v>
      </c>
      <c r="I177" s="69" t="s">
        <v>284</v>
      </c>
    </row>
    <row r="178" spans="2:9" x14ac:dyDescent="0.2">
      <c r="B178" s="66">
        <v>43362</v>
      </c>
      <c r="C178" s="72"/>
      <c r="D178" s="72"/>
      <c r="E178" s="68" t="s">
        <v>213</v>
      </c>
      <c r="F178" s="70" t="s">
        <v>211</v>
      </c>
      <c r="G178" s="71" t="s">
        <v>214</v>
      </c>
      <c r="H178" s="67" t="s">
        <v>177</v>
      </c>
      <c r="I178" s="69" t="s">
        <v>284</v>
      </c>
    </row>
    <row r="179" spans="2:9" x14ac:dyDescent="0.2">
      <c r="B179" s="66">
        <v>43362</v>
      </c>
      <c r="C179" s="72"/>
      <c r="D179" s="72"/>
      <c r="E179" s="68" t="s">
        <v>184</v>
      </c>
      <c r="F179" s="70" t="s">
        <v>321</v>
      </c>
      <c r="G179" s="71" t="s">
        <v>322</v>
      </c>
      <c r="H179" s="67" t="s">
        <v>177</v>
      </c>
      <c r="I179" s="69" t="s">
        <v>284</v>
      </c>
    </row>
    <row r="180" spans="2:9" x14ac:dyDescent="0.2">
      <c r="B180" s="66">
        <v>43362</v>
      </c>
      <c r="C180" s="72"/>
      <c r="D180" s="72"/>
      <c r="E180" s="68" t="s">
        <v>188</v>
      </c>
      <c r="F180" s="70" t="s">
        <v>321</v>
      </c>
      <c r="G180" s="71" t="s">
        <v>323</v>
      </c>
      <c r="H180" s="67" t="s">
        <v>177</v>
      </c>
      <c r="I180" s="69" t="s">
        <v>284</v>
      </c>
    </row>
    <row r="181" spans="2:9" x14ac:dyDescent="0.2">
      <c r="B181" s="66">
        <v>43362</v>
      </c>
      <c r="C181" s="72"/>
      <c r="D181" s="72"/>
      <c r="E181" s="68" t="s">
        <v>324</v>
      </c>
      <c r="F181" s="70" t="s">
        <v>241</v>
      </c>
      <c r="G181" s="71" t="s">
        <v>325</v>
      </c>
      <c r="H181" s="67" t="s">
        <v>177</v>
      </c>
      <c r="I181" s="69" t="s">
        <v>284</v>
      </c>
    </row>
    <row r="182" spans="2:9" x14ac:dyDescent="0.2">
      <c r="B182" s="66">
        <v>43362</v>
      </c>
      <c r="C182" s="72"/>
      <c r="D182" s="72"/>
      <c r="E182" s="68" t="s">
        <v>326</v>
      </c>
      <c r="F182" s="70" t="s">
        <v>327</v>
      </c>
      <c r="G182" s="71" t="s">
        <v>253</v>
      </c>
      <c r="H182" s="67" t="s">
        <v>177</v>
      </c>
      <c r="I182" s="69" t="s">
        <v>284</v>
      </c>
    </row>
    <row r="183" spans="2:9" x14ac:dyDescent="0.2">
      <c r="B183" s="66">
        <v>43362</v>
      </c>
      <c r="C183" s="72"/>
      <c r="D183" s="72"/>
      <c r="E183" s="68" t="s">
        <v>328</v>
      </c>
      <c r="F183" s="70" t="s">
        <v>241</v>
      </c>
      <c r="G183" s="71" t="s">
        <v>329</v>
      </c>
      <c r="H183" s="67" t="s">
        <v>177</v>
      </c>
      <c r="I183" s="69" t="s">
        <v>284</v>
      </c>
    </row>
    <row r="184" spans="2:9" x14ac:dyDescent="0.2">
      <c r="B184" s="66">
        <v>43362</v>
      </c>
      <c r="C184" s="72"/>
      <c r="D184" s="72"/>
      <c r="E184" s="68" t="s">
        <v>330</v>
      </c>
      <c r="F184" s="70" t="s">
        <v>331</v>
      </c>
      <c r="G184" s="71" t="s">
        <v>332</v>
      </c>
      <c r="H184" s="67" t="s">
        <v>177</v>
      </c>
      <c r="I184" s="69"/>
    </row>
    <row r="185" spans="2:9" x14ac:dyDescent="0.2">
      <c r="B185" s="66">
        <v>43362</v>
      </c>
      <c r="C185" s="72"/>
      <c r="D185" s="72"/>
      <c r="E185" s="68" t="s">
        <v>333</v>
      </c>
      <c r="F185" s="70" t="s">
        <v>334</v>
      </c>
      <c r="G185" s="71" t="s">
        <v>335</v>
      </c>
      <c r="H185" s="67" t="s">
        <v>177</v>
      </c>
      <c r="I185" s="69" t="s">
        <v>284</v>
      </c>
    </row>
    <row r="186" spans="2:9" x14ac:dyDescent="0.2">
      <c r="B186" s="66">
        <v>43362</v>
      </c>
      <c r="C186" s="72"/>
      <c r="D186" s="72"/>
      <c r="E186" s="68" t="s">
        <v>336</v>
      </c>
      <c r="F186" s="70" t="s">
        <v>211</v>
      </c>
      <c r="G186" s="71" t="s">
        <v>337</v>
      </c>
      <c r="H186" s="67" t="s">
        <v>177</v>
      </c>
      <c r="I186" s="69" t="s">
        <v>284</v>
      </c>
    </row>
    <row r="187" spans="2:9" x14ac:dyDescent="0.2">
      <c r="B187" s="66">
        <v>43362</v>
      </c>
      <c r="C187" s="72"/>
      <c r="D187" s="72"/>
      <c r="E187" s="68" t="s">
        <v>205</v>
      </c>
      <c r="F187" s="70" t="s">
        <v>203</v>
      </c>
      <c r="G187" s="71" t="s">
        <v>338</v>
      </c>
      <c r="H187" s="67" t="s">
        <v>339</v>
      </c>
      <c r="I187" s="69" t="s">
        <v>340</v>
      </c>
    </row>
    <row r="188" spans="2:9" x14ac:dyDescent="0.2">
      <c r="B188" s="66">
        <v>43362</v>
      </c>
      <c r="C188" s="72"/>
      <c r="D188" s="72"/>
      <c r="E188" s="68" t="s">
        <v>206</v>
      </c>
      <c r="F188" s="70" t="s">
        <v>203</v>
      </c>
      <c r="G188" s="71" t="s">
        <v>341</v>
      </c>
      <c r="H188" s="67" t="s">
        <v>339</v>
      </c>
      <c r="I188" s="69" t="s">
        <v>340</v>
      </c>
    </row>
    <row r="189" spans="2:9" x14ac:dyDescent="0.2">
      <c r="B189" s="66">
        <v>43362</v>
      </c>
      <c r="C189" s="72"/>
      <c r="D189" s="72"/>
      <c r="E189" s="68" t="s">
        <v>207</v>
      </c>
      <c r="F189" s="70" t="s">
        <v>203</v>
      </c>
      <c r="G189" s="71" t="s">
        <v>342</v>
      </c>
      <c r="H189" s="67" t="s">
        <v>339</v>
      </c>
      <c r="I189" s="69" t="s">
        <v>340</v>
      </c>
    </row>
    <row r="190" spans="2:9" x14ac:dyDescent="0.2">
      <c r="B190" s="66">
        <v>43362</v>
      </c>
      <c r="C190" s="72"/>
      <c r="D190" s="72"/>
      <c r="E190" s="68" t="s">
        <v>208</v>
      </c>
      <c r="F190" s="70" t="s">
        <v>203</v>
      </c>
      <c r="G190" s="71" t="s">
        <v>343</v>
      </c>
      <c r="H190" s="67" t="s">
        <v>339</v>
      </c>
      <c r="I190" s="69" t="s">
        <v>340</v>
      </c>
    </row>
    <row r="191" spans="2:9" x14ac:dyDescent="0.2">
      <c r="B191" s="66">
        <v>43363</v>
      </c>
      <c r="E191" s="68" t="s">
        <v>344</v>
      </c>
      <c r="F191" s="70" t="s">
        <v>345</v>
      </c>
      <c r="G191" s="71" t="s">
        <v>346</v>
      </c>
      <c r="H191" s="67" t="s">
        <v>177</v>
      </c>
      <c r="I191" s="69" t="s">
        <v>347</v>
      </c>
    </row>
    <row r="192" spans="2:9" x14ac:dyDescent="0.2">
      <c r="B192" s="66">
        <v>43454</v>
      </c>
      <c r="E192" s="68" t="s">
        <v>281</v>
      </c>
      <c r="F192" s="70" t="s">
        <v>282</v>
      </c>
      <c r="G192" s="71" t="s">
        <v>283</v>
      </c>
      <c r="H192" s="67" t="s">
        <v>177</v>
      </c>
      <c r="I192" s="69" t="s">
        <v>348</v>
      </c>
    </row>
    <row r="193" spans="2:9" x14ac:dyDescent="0.2">
      <c r="B193" s="66">
        <v>43454</v>
      </c>
      <c r="E193" s="68" t="s">
        <v>285</v>
      </c>
      <c r="F193" s="70" t="s">
        <v>286</v>
      </c>
      <c r="G193" s="71" t="s">
        <v>287</v>
      </c>
      <c r="H193" s="67" t="s">
        <v>177</v>
      </c>
      <c r="I193" s="69" t="s">
        <v>349</v>
      </c>
    </row>
    <row r="194" spans="2:9" x14ac:dyDescent="0.2">
      <c r="B194" s="66">
        <v>43454</v>
      </c>
      <c r="E194" s="68" t="s">
        <v>288</v>
      </c>
      <c r="F194" s="70" t="s">
        <v>49</v>
      </c>
      <c r="G194" s="71" t="s">
        <v>289</v>
      </c>
      <c r="H194" s="67" t="s">
        <v>177</v>
      </c>
      <c r="I194" s="69" t="s">
        <v>349</v>
      </c>
    </row>
    <row r="195" spans="2:9" x14ac:dyDescent="0.2">
      <c r="B195" s="66">
        <v>43454</v>
      </c>
      <c r="E195" s="68" t="s">
        <v>290</v>
      </c>
      <c r="F195" s="70" t="s">
        <v>291</v>
      </c>
      <c r="G195" s="71" t="s">
        <v>292</v>
      </c>
      <c r="H195" s="67" t="s">
        <v>177</v>
      </c>
      <c r="I195" s="69" t="s">
        <v>348</v>
      </c>
    </row>
    <row r="196" spans="2:9" x14ac:dyDescent="0.2">
      <c r="B196" s="66">
        <v>43454</v>
      </c>
      <c r="E196" s="68" t="s">
        <v>293</v>
      </c>
      <c r="F196" s="70" t="s">
        <v>291</v>
      </c>
      <c r="G196" s="71" t="s">
        <v>294</v>
      </c>
      <c r="H196" s="67" t="s">
        <v>177</v>
      </c>
      <c r="I196" s="69" t="s">
        <v>348</v>
      </c>
    </row>
    <row r="197" spans="2:9" x14ac:dyDescent="0.2">
      <c r="B197" s="66">
        <v>43454</v>
      </c>
      <c r="E197" s="68" t="s">
        <v>295</v>
      </c>
      <c r="F197" s="70" t="s">
        <v>211</v>
      </c>
      <c r="G197" s="71" t="s">
        <v>296</v>
      </c>
      <c r="H197" s="67" t="s">
        <v>177</v>
      </c>
      <c r="I197" s="69" t="s">
        <v>348</v>
      </c>
    </row>
    <row r="198" spans="2:9" x14ac:dyDescent="0.2">
      <c r="B198" s="66">
        <v>43454</v>
      </c>
      <c r="E198" s="68" t="s">
        <v>297</v>
      </c>
      <c r="F198" s="70" t="s">
        <v>211</v>
      </c>
      <c r="G198" s="71" t="s">
        <v>298</v>
      </c>
      <c r="H198" s="67" t="s">
        <v>177</v>
      </c>
      <c r="I198" s="69" t="s">
        <v>348</v>
      </c>
    </row>
    <row r="199" spans="2:9" x14ac:dyDescent="0.2">
      <c r="B199" s="66">
        <v>43454</v>
      </c>
      <c r="E199" s="68" t="s">
        <v>299</v>
      </c>
      <c r="F199" s="70" t="s">
        <v>211</v>
      </c>
      <c r="G199" s="71" t="s">
        <v>300</v>
      </c>
      <c r="H199" s="67" t="s">
        <v>177</v>
      </c>
      <c r="I199" s="69" t="s">
        <v>350</v>
      </c>
    </row>
    <row r="200" spans="2:9" x14ac:dyDescent="0.2">
      <c r="B200" s="66">
        <v>43454</v>
      </c>
      <c r="E200" s="68" t="s">
        <v>301</v>
      </c>
      <c r="F200" s="70" t="s">
        <v>50</v>
      </c>
      <c r="G200" s="71" t="s">
        <v>302</v>
      </c>
      <c r="H200" s="67" t="s">
        <v>177</v>
      </c>
      <c r="I200" s="69" t="s">
        <v>348</v>
      </c>
    </row>
    <row r="201" spans="2:9" x14ac:dyDescent="0.2">
      <c r="B201" s="66">
        <v>43454</v>
      </c>
      <c r="E201" s="68" t="s">
        <v>193</v>
      </c>
      <c r="F201" s="70" t="s">
        <v>303</v>
      </c>
      <c r="G201" s="71" t="s">
        <v>304</v>
      </c>
      <c r="H201" s="67" t="s">
        <v>177</v>
      </c>
      <c r="I201" s="69" t="s">
        <v>348</v>
      </c>
    </row>
    <row r="202" spans="2:9" x14ac:dyDescent="0.2">
      <c r="B202" s="66">
        <v>43454</v>
      </c>
      <c r="E202" s="68" t="s">
        <v>305</v>
      </c>
      <c r="F202" s="70" t="s">
        <v>303</v>
      </c>
      <c r="G202" s="71" t="s">
        <v>306</v>
      </c>
      <c r="H202" s="67" t="s">
        <v>177</v>
      </c>
      <c r="I202" s="69" t="s">
        <v>348</v>
      </c>
    </row>
    <row r="203" spans="2:9" x14ac:dyDescent="0.2">
      <c r="B203" s="66">
        <v>43454</v>
      </c>
      <c r="E203" s="68" t="s">
        <v>307</v>
      </c>
      <c r="F203" s="70" t="s">
        <v>303</v>
      </c>
      <c r="G203" s="71" t="s">
        <v>308</v>
      </c>
      <c r="H203" s="67" t="s">
        <v>177</v>
      </c>
      <c r="I203" s="69" t="s">
        <v>348</v>
      </c>
    </row>
    <row r="204" spans="2:9" x14ac:dyDescent="0.2">
      <c r="B204" s="66">
        <v>43454</v>
      </c>
      <c r="E204" s="68" t="s">
        <v>309</v>
      </c>
      <c r="F204" s="70" t="s">
        <v>303</v>
      </c>
      <c r="G204" s="71" t="s">
        <v>310</v>
      </c>
      <c r="H204" s="67" t="s">
        <v>177</v>
      </c>
      <c r="I204" s="69" t="s">
        <v>348</v>
      </c>
    </row>
    <row r="205" spans="2:9" x14ac:dyDescent="0.2">
      <c r="B205" s="66">
        <v>43454</v>
      </c>
      <c r="E205" s="68" t="s">
        <v>311</v>
      </c>
      <c r="F205" s="70" t="s">
        <v>303</v>
      </c>
      <c r="G205" s="71" t="s">
        <v>312</v>
      </c>
      <c r="H205" s="67" t="s">
        <v>177</v>
      </c>
      <c r="I205" s="69" t="s">
        <v>348</v>
      </c>
    </row>
    <row r="206" spans="2:9" x14ac:dyDescent="0.2">
      <c r="B206" s="66">
        <v>43454</v>
      </c>
      <c r="E206" s="68" t="s">
        <v>313</v>
      </c>
      <c r="F206" s="70" t="s">
        <v>303</v>
      </c>
      <c r="G206" s="71" t="s">
        <v>314</v>
      </c>
      <c r="H206" s="67" t="s">
        <v>177</v>
      </c>
      <c r="I206" s="69" t="s">
        <v>348</v>
      </c>
    </row>
    <row r="207" spans="2:9" x14ac:dyDescent="0.2">
      <c r="B207" s="66">
        <v>43454</v>
      </c>
      <c r="E207" s="68" t="s">
        <v>194</v>
      </c>
      <c r="F207" s="70" t="s">
        <v>303</v>
      </c>
      <c r="G207" s="71" t="s">
        <v>195</v>
      </c>
      <c r="H207" s="67" t="s">
        <v>177</v>
      </c>
      <c r="I207" s="69" t="s">
        <v>348</v>
      </c>
    </row>
    <row r="208" spans="2:9" x14ac:dyDescent="0.2">
      <c r="B208" s="66">
        <v>43454</v>
      </c>
      <c r="E208" s="68" t="s">
        <v>196</v>
      </c>
      <c r="F208" s="70" t="s">
        <v>303</v>
      </c>
      <c r="G208" s="71" t="s">
        <v>197</v>
      </c>
      <c r="H208" s="67" t="s">
        <v>177</v>
      </c>
      <c r="I208" s="69" t="s">
        <v>348</v>
      </c>
    </row>
    <row r="209" spans="2:9" x14ac:dyDescent="0.2">
      <c r="B209" s="66">
        <v>43454</v>
      </c>
      <c r="E209" s="68" t="s">
        <v>315</v>
      </c>
      <c r="F209" s="70" t="s">
        <v>209</v>
      </c>
      <c r="G209" s="71" t="s">
        <v>316</v>
      </c>
      <c r="H209" s="67" t="s">
        <v>177</v>
      </c>
      <c r="I209" s="69" t="s">
        <v>348</v>
      </c>
    </row>
    <row r="210" spans="2:9" x14ac:dyDescent="0.2">
      <c r="B210" s="66">
        <v>43454</v>
      </c>
      <c r="E210" s="68" t="s">
        <v>317</v>
      </c>
      <c r="F210" s="70" t="s">
        <v>209</v>
      </c>
      <c r="G210" s="71" t="s">
        <v>318</v>
      </c>
      <c r="H210" s="67" t="s">
        <v>177</v>
      </c>
      <c r="I210" s="69" t="s">
        <v>348</v>
      </c>
    </row>
    <row r="211" spans="2:9" x14ac:dyDescent="0.2">
      <c r="B211" s="66">
        <v>43454</v>
      </c>
      <c r="E211" s="68" t="s">
        <v>202</v>
      </c>
      <c r="F211" s="70" t="s">
        <v>203</v>
      </c>
      <c r="G211" s="71" t="s">
        <v>204</v>
      </c>
      <c r="H211" s="67" t="s">
        <v>177</v>
      </c>
      <c r="I211" s="69" t="s">
        <v>348</v>
      </c>
    </row>
    <row r="212" spans="2:9" x14ac:dyDescent="0.2">
      <c r="B212" s="66">
        <v>43454</v>
      </c>
      <c r="E212" s="68" t="s">
        <v>175</v>
      </c>
      <c r="F212" s="70" t="s">
        <v>156</v>
      </c>
      <c r="G212" s="71" t="s">
        <v>176</v>
      </c>
      <c r="H212" s="67" t="s">
        <v>177</v>
      </c>
      <c r="I212" s="69" t="s">
        <v>349</v>
      </c>
    </row>
    <row r="213" spans="2:9" x14ac:dyDescent="0.2">
      <c r="B213" s="66">
        <v>43454</v>
      </c>
      <c r="E213" s="68" t="s">
        <v>191</v>
      </c>
      <c r="F213" s="70" t="s">
        <v>159</v>
      </c>
      <c r="G213" s="71" t="s">
        <v>192</v>
      </c>
      <c r="H213" s="67" t="s">
        <v>177</v>
      </c>
      <c r="I213" s="69" t="s">
        <v>349</v>
      </c>
    </row>
    <row r="214" spans="2:9" x14ac:dyDescent="0.2">
      <c r="B214" s="66">
        <v>43454</v>
      </c>
      <c r="E214" s="68" t="s">
        <v>319</v>
      </c>
      <c r="F214" s="70" t="s">
        <v>51</v>
      </c>
      <c r="G214" s="71" t="s">
        <v>320</v>
      </c>
      <c r="H214" s="67" t="s">
        <v>177</v>
      </c>
      <c r="I214" s="69" t="s">
        <v>348</v>
      </c>
    </row>
    <row r="215" spans="2:9" x14ac:dyDescent="0.2">
      <c r="B215" s="66">
        <v>43454</v>
      </c>
      <c r="E215" s="68" t="s">
        <v>210</v>
      </c>
      <c r="F215" s="70" t="s">
        <v>211</v>
      </c>
      <c r="G215" s="71" t="s">
        <v>212</v>
      </c>
      <c r="H215" s="67" t="s">
        <v>177</v>
      </c>
      <c r="I215" s="69" t="s">
        <v>348</v>
      </c>
    </row>
    <row r="216" spans="2:9" x14ac:dyDescent="0.2">
      <c r="B216" s="66">
        <v>43454</v>
      </c>
      <c r="E216" s="68" t="s">
        <v>213</v>
      </c>
      <c r="F216" s="70" t="s">
        <v>211</v>
      </c>
      <c r="G216" s="71" t="s">
        <v>214</v>
      </c>
      <c r="H216" s="67" t="s">
        <v>177</v>
      </c>
      <c r="I216" s="69" t="s">
        <v>348</v>
      </c>
    </row>
    <row r="217" spans="2:9" x14ac:dyDescent="0.2">
      <c r="B217" s="66">
        <v>43454</v>
      </c>
      <c r="E217" s="68" t="s">
        <v>184</v>
      </c>
      <c r="F217" s="70" t="s">
        <v>321</v>
      </c>
      <c r="G217" s="71" t="s">
        <v>322</v>
      </c>
      <c r="H217" s="67" t="s">
        <v>177</v>
      </c>
      <c r="I217" s="69" t="s">
        <v>348</v>
      </c>
    </row>
    <row r="218" spans="2:9" x14ac:dyDescent="0.2">
      <c r="B218" s="66">
        <v>43454</v>
      </c>
      <c r="E218" s="68" t="s">
        <v>188</v>
      </c>
      <c r="F218" s="70" t="s">
        <v>321</v>
      </c>
      <c r="G218" s="71" t="s">
        <v>323</v>
      </c>
      <c r="H218" s="67" t="s">
        <v>177</v>
      </c>
      <c r="I218" s="69" t="s">
        <v>349</v>
      </c>
    </row>
    <row r="219" spans="2:9" x14ac:dyDescent="0.2">
      <c r="B219" s="66">
        <v>43454</v>
      </c>
      <c r="E219" s="68" t="s">
        <v>324</v>
      </c>
      <c r="F219" s="70" t="s">
        <v>241</v>
      </c>
      <c r="G219" s="71" t="s">
        <v>325</v>
      </c>
      <c r="H219" s="67" t="s">
        <v>177</v>
      </c>
      <c r="I219" s="69" t="s">
        <v>349</v>
      </c>
    </row>
    <row r="220" spans="2:9" x14ac:dyDescent="0.2">
      <c r="B220" s="66">
        <v>43454</v>
      </c>
      <c r="E220" s="68" t="s">
        <v>326</v>
      </c>
      <c r="F220" s="70" t="s">
        <v>327</v>
      </c>
      <c r="G220" s="71" t="s">
        <v>253</v>
      </c>
      <c r="H220" s="67" t="s">
        <v>177</v>
      </c>
      <c r="I220" s="69" t="s">
        <v>348</v>
      </c>
    </row>
    <row r="221" spans="2:9" x14ac:dyDescent="0.2">
      <c r="B221" s="66">
        <v>43454</v>
      </c>
      <c r="E221" s="68"/>
      <c r="F221" s="70" t="s">
        <v>351</v>
      </c>
      <c r="G221" s="71" t="s">
        <v>352</v>
      </c>
      <c r="H221" s="67" t="s">
        <v>177</v>
      </c>
      <c r="I221" s="69" t="s">
        <v>349</v>
      </c>
    </row>
    <row r="222" spans="2:9" x14ac:dyDescent="0.2">
      <c r="B222" s="66">
        <v>43454</v>
      </c>
      <c r="E222" s="68" t="s">
        <v>328</v>
      </c>
      <c r="F222" s="70" t="s">
        <v>241</v>
      </c>
      <c r="G222" s="71" t="s">
        <v>329</v>
      </c>
      <c r="H222" s="67" t="s">
        <v>177</v>
      </c>
      <c r="I222" s="69" t="s">
        <v>348</v>
      </c>
    </row>
    <row r="223" spans="2:9" x14ac:dyDescent="0.2">
      <c r="B223" s="66">
        <v>43454</v>
      </c>
      <c r="E223" s="73" t="s">
        <v>330</v>
      </c>
      <c r="F223" s="70" t="s">
        <v>331</v>
      </c>
      <c r="G223" s="71" t="s">
        <v>332</v>
      </c>
      <c r="H223" s="67" t="s">
        <v>177</v>
      </c>
      <c r="I223" s="69" t="s">
        <v>353</v>
      </c>
    </row>
    <row r="224" spans="2:9" x14ac:dyDescent="0.2">
      <c r="B224" s="66">
        <v>43454</v>
      </c>
      <c r="E224" s="68" t="s">
        <v>333</v>
      </c>
      <c r="F224" s="70" t="s">
        <v>334</v>
      </c>
      <c r="G224" s="71" t="s">
        <v>335</v>
      </c>
      <c r="H224" s="67" t="s">
        <v>177</v>
      </c>
      <c r="I224" s="69" t="s">
        <v>348</v>
      </c>
    </row>
    <row r="225" spans="2:9" x14ac:dyDescent="0.2">
      <c r="B225" s="66">
        <v>43454</v>
      </c>
      <c r="E225" s="68" t="s">
        <v>336</v>
      </c>
      <c r="F225" s="70" t="s">
        <v>211</v>
      </c>
      <c r="G225" s="71" t="s">
        <v>337</v>
      </c>
      <c r="H225" s="67" t="s">
        <v>177</v>
      </c>
      <c r="I225" s="69" t="s">
        <v>348</v>
      </c>
    </row>
    <row r="226" spans="2:9" x14ac:dyDescent="0.2">
      <c r="B226" s="66">
        <v>43454</v>
      </c>
      <c r="E226" s="68" t="s">
        <v>354</v>
      </c>
      <c r="F226" s="70" t="s">
        <v>355</v>
      </c>
      <c r="G226" s="71" t="s">
        <v>356</v>
      </c>
      <c r="H226" s="67" t="s">
        <v>177</v>
      </c>
      <c r="I226" s="69" t="s">
        <v>357</v>
      </c>
    </row>
    <row r="227" spans="2:9" x14ac:dyDescent="0.2">
      <c r="B227" s="66">
        <v>43454</v>
      </c>
      <c r="E227" s="68" t="s">
        <v>358</v>
      </c>
      <c r="F227" s="70" t="s">
        <v>51</v>
      </c>
      <c r="G227" s="71" t="s">
        <v>359</v>
      </c>
      <c r="H227" s="67" t="s">
        <v>177</v>
      </c>
      <c r="I227" s="69" t="s">
        <v>349</v>
      </c>
    </row>
    <row r="228" spans="2:9" x14ac:dyDescent="0.2">
      <c r="B228" s="66">
        <v>43454</v>
      </c>
      <c r="E228" s="68" t="s">
        <v>173</v>
      </c>
      <c r="F228" s="70" t="s">
        <v>156</v>
      </c>
      <c r="G228" s="71" t="s">
        <v>174</v>
      </c>
      <c r="H228" s="67" t="s">
        <v>177</v>
      </c>
      <c r="I228" s="69" t="s">
        <v>360</v>
      </c>
    </row>
    <row r="229" spans="2:9" x14ac:dyDescent="0.2">
      <c r="B229" s="66">
        <v>43454</v>
      </c>
      <c r="E229" s="68" t="s">
        <v>200</v>
      </c>
      <c r="F229" s="70" t="s">
        <v>199</v>
      </c>
      <c r="G229" s="71" t="s">
        <v>361</v>
      </c>
      <c r="H229" s="67" t="s">
        <v>177</v>
      </c>
      <c r="I229" s="69" t="s">
        <v>362</v>
      </c>
    </row>
    <row r="230" spans="2:9" x14ac:dyDescent="0.2">
      <c r="B230" s="66">
        <v>43454</v>
      </c>
      <c r="E230" s="68" t="s">
        <v>201</v>
      </c>
      <c r="F230" s="70" t="s">
        <v>199</v>
      </c>
      <c r="G230" s="71" t="s">
        <v>363</v>
      </c>
      <c r="H230" s="67" t="s">
        <v>177</v>
      </c>
      <c r="I230" s="69" t="s">
        <v>362</v>
      </c>
    </row>
    <row r="231" spans="2:9" x14ac:dyDescent="0.2">
      <c r="B231" s="66">
        <v>43454</v>
      </c>
      <c r="E231" s="68" t="s">
        <v>208</v>
      </c>
      <c r="F231" s="70" t="s">
        <v>241</v>
      </c>
      <c r="G231" s="71" t="s">
        <v>364</v>
      </c>
      <c r="H231" s="67" t="s">
        <v>177</v>
      </c>
      <c r="I231" s="69" t="s">
        <v>365</v>
      </c>
    </row>
    <row r="232" spans="2:9" x14ac:dyDescent="0.2">
      <c r="B232" s="66">
        <v>43454</v>
      </c>
      <c r="E232" s="68" t="s">
        <v>366</v>
      </c>
      <c r="F232" s="70" t="s">
        <v>286</v>
      </c>
      <c r="G232" s="71" t="s">
        <v>367</v>
      </c>
      <c r="H232" s="67" t="s">
        <v>177</v>
      </c>
      <c r="I232" s="69" t="s">
        <v>368</v>
      </c>
    </row>
    <row r="233" spans="2:9" x14ac:dyDescent="0.2">
      <c r="B233" s="66">
        <v>43454</v>
      </c>
      <c r="E233" s="68" t="s">
        <v>369</v>
      </c>
      <c r="F233" s="70" t="s">
        <v>286</v>
      </c>
      <c r="G233" s="71" t="s">
        <v>370</v>
      </c>
      <c r="H233" s="67" t="s">
        <v>177</v>
      </c>
      <c r="I233" s="69" t="s">
        <v>371</v>
      </c>
    </row>
    <row r="234" spans="2:9" x14ac:dyDescent="0.2">
      <c r="B234" s="66">
        <v>43454</v>
      </c>
      <c r="E234" s="68" t="s">
        <v>372</v>
      </c>
      <c r="F234" s="70" t="s">
        <v>286</v>
      </c>
      <c r="G234" s="71" t="s">
        <v>373</v>
      </c>
      <c r="H234" s="67" t="s">
        <v>177</v>
      </c>
      <c r="I234" s="69" t="s">
        <v>374</v>
      </c>
    </row>
    <row r="235" spans="2:9" x14ac:dyDescent="0.2">
      <c r="B235" s="66">
        <v>43454</v>
      </c>
      <c r="E235" s="68" t="s">
        <v>375</v>
      </c>
      <c r="F235" s="70" t="s">
        <v>286</v>
      </c>
      <c r="G235" s="71" t="s">
        <v>376</v>
      </c>
      <c r="H235" s="67" t="s">
        <v>177</v>
      </c>
      <c r="I235" s="69" t="s">
        <v>374</v>
      </c>
    </row>
    <row r="236" spans="2:9" x14ac:dyDescent="0.2">
      <c r="B236" s="66">
        <v>43454</v>
      </c>
      <c r="E236" s="68" t="s">
        <v>377</v>
      </c>
      <c r="F236" s="70" t="s">
        <v>286</v>
      </c>
      <c r="G236" s="71" t="s">
        <v>378</v>
      </c>
      <c r="H236" s="67" t="s">
        <v>177</v>
      </c>
      <c r="I236" s="69" t="s">
        <v>379</v>
      </c>
    </row>
    <row r="237" spans="2:9" x14ac:dyDescent="0.2">
      <c r="B237" s="66">
        <v>43454</v>
      </c>
      <c r="E237" s="68" t="s">
        <v>380</v>
      </c>
      <c r="F237" s="70" t="s">
        <v>286</v>
      </c>
      <c r="G237" s="71" t="s">
        <v>381</v>
      </c>
      <c r="H237" s="67" t="s">
        <v>177</v>
      </c>
      <c r="I237" s="69" t="s">
        <v>371</v>
      </c>
    </row>
    <row r="238" spans="2:9" x14ac:dyDescent="0.2">
      <c r="B238" s="66">
        <v>43454</v>
      </c>
      <c r="E238" s="68" t="s">
        <v>382</v>
      </c>
      <c r="F238" s="70" t="s">
        <v>286</v>
      </c>
      <c r="G238" s="71" t="s">
        <v>383</v>
      </c>
      <c r="H238" s="67" t="s">
        <v>177</v>
      </c>
      <c r="I238" s="69" t="s">
        <v>379</v>
      </c>
    </row>
    <row r="239" spans="2:9" x14ac:dyDescent="0.2">
      <c r="B239" s="66">
        <v>43454</v>
      </c>
      <c r="E239" s="68" t="s">
        <v>384</v>
      </c>
      <c r="F239" s="70" t="s">
        <v>385</v>
      </c>
      <c r="G239" s="71" t="s">
        <v>356</v>
      </c>
      <c r="H239" s="67" t="s">
        <v>177</v>
      </c>
      <c r="I239" s="69" t="s">
        <v>357</v>
      </c>
    </row>
    <row r="240" spans="2:9" x14ac:dyDescent="0.2">
      <c r="B240" s="66">
        <v>43454</v>
      </c>
      <c r="E240" s="68" t="s">
        <v>190</v>
      </c>
      <c r="F240" s="70" t="s">
        <v>159</v>
      </c>
      <c r="G240" s="71" t="s">
        <v>386</v>
      </c>
      <c r="H240" s="67" t="s">
        <v>339</v>
      </c>
      <c r="I240" s="69" t="s">
        <v>387</v>
      </c>
    </row>
    <row r="241" spans="2:9" x14ac:dyDescent="0.2">
      <c r="B241" s="66">
        <v>43454</v>
      </c>
      <c r="E241" s="68" t="s">
        <v>388</v>
      </c>
      <c r="F241" s="70" t="s">
        <v>49</v>
      </c>
      <c r="G241" s="71" t="s">
        <v>389</v>
      </c>
      <c r="H241" s="67" t="s">
        <v>339</v>
      </c>
      <c r="I241" s="69" t="s">
        <v>390</v>
      </c>
    </row>
    <row r="242" spans="2:9" x14ac:dyDescent="0.2">
      <c r="B242" s="66">
        <v>43454</v>
      </c>
      <c r="E242" s="68" t="s">
        <v>391</v>
      </c>
      <c r="F242" s="70" t="s">
        <v>209</v>
      </c>
      <c r="G242" s="71" t="s">
        <v>392</v>
      </c>
      <c r="H242" s="67" t="s">
        <v>177</v>
      </c>
      <c r="I242" s="69" t="s">
        <v>393</v>
      </c>
    </row>
    <row r="243" spans="2:9" x14ac:dyDescent="0.2">
      <c r="B243" s="66">
        <v>43572</v>
      </c>
      <c r="E243" s="68" t="s">
        <v>394</v>
      </c>
      <c r="F243" s="70" t="s">
        <v>219</v>
      </c>
      <c r="G243" s="71" t="s">
        <v>395</v>
      </c>
      <c r="H243" s="67" t="s">
        <v>198</v>
      </c>
      <c r="I243" s="69" t="s">
        <v>396</v>
      </c>
    </row>
  </sheetData>
  <autoFilter ref="B6:I242" xr:uid="{00000000-0009-0000-0000-000003000000}"/>
  <mergeCells count="1">
    <mergeCell ref="B2:K2"/>
  </mergeCells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3:G17"/>
  <sheetViews>
    <sheetView showGridLines="0" workbookViewId="0">
      <selection activeCell="G17" sqref="G17"/>
    </sheetView>
  </sheetViews>
  <sheetFormatPr defaultColWidth="9.140625" defaultRowHeight="15" x14ac:dyDescent="0.25"/>
  <cols>
    <col min="1" max="5" width="9.140625" style="14"/>
    <col min="6" max="6" width="23.42578125" style="14" bestFit="1" customWidth="1"/>
    <col min="7" max="7" width="12" style="14" bestFit="1" customWidth="1"/>
    <col min="8" max="16384" width="9.140625" style="14"/>
  </cols>
  <sheetData>
    <row r="13" spans="6:7" ht="18.75" x14ac:dyDescent="0.3">
      <c r="F13" s="12" t="s">
        <v>92</v>
      </c>
      <c r="G13" s="13"/>
    </row>
    <row r="14" spans="6:7" ht="3.75" customHeight="1" x14ac:dyDescent="0.25"/>
    <row r="15" spans="6:7" s="15" customFormat="1" ht="19.5" customHeight="1" x14ac:dyDescent="0.25">
      <c r="F15" s="15" t="s">
        <v>93</v>
      </c>
      <c r="G15" s="15" t="s">
        <v>94</v>
      </c>
    </row>
    <row r="16" spans="6:7" s="15" customFormat="1" ht="19.5" customHeight="1" x14ac:dyDescent="0.25">
      <c r="F16" s="15" t="s">
        <v>96</v>
      </c>
      <c r="G16" s="15" t="s">
        <v>95</v>
      </c>
    </row>
    <row r="17" spans="6:7" s="15" customFormat="1" ht="19.5" customHeight="1" x14ac:dyDescent="0.25">
      <c r="F17" s="15" t="s">
        <v>97</v>
      </c>
      <c r="G17" s="1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INTERNAL Submittal Log</vt:lpstr>
      <vt:lpstr>Sheet3</vt:lpstr>
      <vt:lpstr>Dashboard </vt:lpstr>
      <vt:lpstr>CURRENT STATUS</vt:lpstr>
      <vt:lpstr>Remove Documents</vt:lpstr>
      <vt:lpstr>Sheet4</vt:lpstr>
      <vt:lpstr>Sheet2</vt:lpstr>
      <vt:lpstr>Change LOG </vt:lpstr>
      <vt:lpstr>Sheet1</vt:lpstr>
      <vt:lpstr>Data</vt:lpstr>
      <vt:lpstr>Data!Print_Area</vt:lpstr>
      <vt:lpstr>'Remove Documents'!Print_Area</vt:lpstr>
      <vt:lpstr>'CURRENT STATUS'!V_Today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2025-08-12T07:40:10Z</dcterms:modified>
</cp:coreProperties>
</file>