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st/Desktop/temp/EcoImpactMapper_v1.2_September2016/EcoImpactMapper_Testdata/"/>
    </mc:Choice>
  </mc:AlternateContent>
  <bookViews>
    <workbookView xWindow="5140" yWindow="1100" windowWidth="29300" windowHeight="18740" tabRatio="500"/>
  </bookViews>
  <sheets>
    <sheet name="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6" i="1" l="1"/>
  <c r="N104" i="1"/>
  <c r="M104" i="1"/>
  <c r="L104" i="1"/>
  <c r="K104" i="1"/>
  <c r="M103" i="1"/>
  <c r="L103" i="1"/>
  <c r="K103" i="1"/>
  <c r="M102" i="1"/>
  <c r="L102" i="1"/>
  <c r="K102" i="1"/>
  <c r="N101" i="1"/>
  <c r="M101" i="1"/>
  <c r="L101" i="1"/>
  <c r="K101" i="1"/>
  <c r="F106" i="1"/>
  <c r="I104" i="1"/>
  <c r="H104" i="1"/>
  <c r="G104" i="1"/>
  <c r="F104" i="1"/>
  <c r="H103" i="1"/>
  <c r="G103" i="1"/>
  <c r="F103" i="1"/>
  <c r="H102" i="1"/>
  <c r="G102" i="1"/>
  <c r="F102" i="1"/>
  <c r="I101" i="1"/>
  <c r="H101" i="1"/>
  <c r="G101" i="1"/>
  <c r="F101" i="1"/>
  <c r="A106" i="1"/>
  <c r="D104" i="1"/>
  <c r="C104" i="1"/>
  <c r="B104" i="1"/>
  <c r="A104" i="1"/>
  <c r="D103" i="1"/>
  <c r="C103" i="1"/>
  <c r="B103" i="1"/>
  <c r="A103" i="1"/>
  <c r="D102" i="1"/>
  <c r="C102" i="1"/>
  <c r="B102" i="1"/>
  <c r="A102" i="1"/>
  <c r="D101" i="1"/>
  <c r="C101" i="1"/>
  <c r="B101" i="1"/>
  <c r="A101" i="1"/>
  <c r="F97" i="1"/>
  <c r="I95" i="1"/>
  <c r="H95" i="1"/>
  <c r="G95" i="1"/>
  <c r="F95" i="1"/>
  <c r="H94" i="1"/>
  <c r="G94" i="1"/>
  <c r="F94" i="1"/>
  <c r="H93" i="1"/>
  <c r="G93" i="1"/>
  <c r="F93" i="1"/>
  <c r="I92" i="1"/>
  <c r="H92" i="1"/>
  <c r="G92" i="1"/>
  <c r="F92" i="1"/>
  <c r="A97" i="1"/>
  <c r="D95" i="1"/>
  <c r="C95" i="1"/>
  <c r="B95" i="1"/>
  <c r="A95" i="1"/>
  <c r="D94" i="1"/>
  <c r="C94" i="1"/>
  <c r="B94" i="1"/>
  <c r="A94" i="1"/>
  <c r="D93" i="1"/>
  <c r="C93" i="1"/>
  <c r="B93" i="1"/>
  <c r="A93" i="1"/>
  <c r="D92" i="1"/>
  <c r="C92" i="1"/>
  <c r="B92" i="1"/>
  <c r="A92" i="1"/>
  <c r="P82" i="1"/>
  <c r="O82" i="1"/>
  <c r="N82" i="1"/>
  <c r="M82" i="1"/>
  <c r="P81" i="1"/>
  <c r="O81" i="1"/>
  <c r="N81" i="1"/>
  <c r="M81" i="1"/>
  <c r="P80" i="1"/>
  <c r="O80" i="1"/>
  <c r="N80" i="1"/>
  <c r="M80" i="1"/>
  <c r="P79" i="1"/>
  <c r="O79" i="1"/>
  <c r="N79" i="1"/>
  <c r="M79" i="1"/>
  <c r="D30" i="1"/>
  <c r="D29" i="1"/>
  <c r="D28" i="1"/>
  <c r="I88" i="1"/>
  <c r="H88" i="1"/>
  <c r="G88" i="1"/>
  <c r="F88" i="1"/>
  <c r="H87" i="1"/>
  <c r="G87" i="1"/>
  <c r="F87" i="1"/>
  <c r="H86" i="1"/>
  <c r="G86" i="1"/>
  <c r="F86" i="1"/>
  <c r="I85" i="1"/>
  <c r="H85" i="1"/>
  <c r="G85" i="1"/>
  <c r="F85" i="1"/>
  <c r="D88" i="1"/>
  <c r="C88" i="1"/>
  <c r="B88" i="1"/>
  <c r="A88" i="1"/>
  <c r="D87" i="1"/>
  <c r="C87" i="1"/>
  <c r="B87" i="1"/>
  <c r="A87" i="1"/>
  <c r="D86" i="1"/>
  <c r="C86" i="1"/>
  <c r="B86" i="1"/>
  <c r="A86" i="1"/>
  <c r="D85" i="1"/>
  <c r="C85" i="1"/>
  <c r="B85" i="1"/>
  <c r="A85" i="1"/>
  <c r="I82" i="1"/>
  <c r="H82" i="1"/>
  <c r="G82" i="1"/>
  <c r="F82" i="1"/>
  <c r="H81" i="1"/>
  <c r="G81" i="1"/>
  <c r="F81" i="1"/>
  <c r="H80" i="1"/>
  <c r="G80" i="1"/>
  <c r="F80" i="1"/>
  <c r="I79" i="1"/>
  <c r="H79" i="1"/>
  <c r="G79" i="1"/>
  <c r="F79" i="1"/>
  <c r="D82" i="1"/>
  <c r="C82" i="1"/>
  <c r="B82" i="1"/>
  <c r="A82" i="1"/>
  <c r="D81" i="1"/>
  <c r="C81" i="1"/>
  <c r="B81" i="1"/>
  <c r="A81" i="1"/>
  <c r="D80" i="1"/>
  <c r="C80" i="1"/>
  <c r="B80" i="1"/>
  <c r="A80" i="1"/>
  <c r="D79" i="1"/>
  <c r="C79" i="1"/>
  <c r="B79" i="1"/>
  <c r="A79" i="1"/>
  <c r="N74" i="1"/>
  <c r="M74" i="1"/>
  <c r="L74" i="1"/>
  <c r="K74" i="1"/>
  <c r="N73" i="1"/>
  <c r="M73" i="1"/>
  <c r="L73" i="1"/>
  <c r="K73" i="1"/>
  <c r="N72" i="1"/>
  <c r="M72" i="1"/>
  <c r="L72" i="1"/>
  <c r="K72" i="1"/>
  <c r="N71" i="1"/>
  <c r="M71" i="1"/>
  <c r="L71" i="1"/>
  <c r="K71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D74" i="1"/>
  <c r="C74" i="1"/>
  <c r="B74" i="1"/>
  <c r="A74" i="1"/>
  <c r="D73" i="1"/>
  <c r="C73" i="1"/>
  <c r="B73" i="1"/>
  <c r="A73" i="1"/>
  <c r="D72" i="1"/>
  <c r="C72" i="1"/>
  <c r="B72" i="1"/>
  <c r="A72" i="1"/>
  <c r="D71" i="1"/>
  <c r="C71" i="1"/>
  <c r="B71" i="1"/>
  <c r="A71" i="1"/>
  <c r="N68" i="1"/>
  <c r="M68" i="1"/>
  <c r="L68" i="1"/>
  <c r="K68" i="1"/>
  <c r="N67" i="1"/>
  <c r="M67" i="1"/>
  <c r="L67" i="1"/>
  <c r="K67" i="1"/>
  <c r="N66" i="1"/>
  <c r="M66" i="1"/>
  <c r="L66" i="1"/>
  <c r="K66" i="1"/>
  <c r="N65" i="1"/>
  <c r="M65" i="1"/>
  <c r="L65" i="1"/>
  <c r="K65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P2" i="1"/>
  <c r="G56" i="1"/>
  <c r="Q56" i="1"/>
  <c r="Q2" i="1"/>
  <c r="H56" i="1"/>
  <c r="R56" i="1"/>
  <c r="R2" i="1"/>
  <c r="I56" i="1"/>
  <c r="S56" i="1"/>
  <c r="S2" i="1"/>
  <c r="J56" i="1"/>
  <c r="T56" i="1"/>
  <c r="P3" i="1"/>
  <c r="G57" i="1"/>
  <c r="Q57" i="1"/>
  <c r="Q3" i="1"/>
  <c r="H57" i="1"/>
  <c r="R57" i="1"/>
  <c r="R3" i="1"/>
  <c r="I57" i="1"/>
  <c r="S57" i="1"/>
  <c r="T57" i="1"/>
  <c r="P4" i="1"/>
  <c r="G58" i="1"/>
  <c r="Q58" i="1"/>
  <c r="Q4" i="1"/>
  <c r="H58" i="1"/>
  <c r="R58" i="1"/>
  <c r="R4" i="1"/>
  <c r="I58" i="1"/>
  <c r="S58" i="1"/>
  <c r="T58" i="1"/>
  <c r="P5" i="1"/>
  <c r="G59" i="1"/>
  <c r="Q59" i="1"/>
  <c r="Q5" i="1"/>
  <c r="H59" i="1"/>
  <c r="R59" i="1"/>
  <c r="R5" i="1"/>
  <c r="I59" i="1"/>
  <c r="S59" i="1"/>
  <c r="S5" i="1"/>
  <c r="J59" i="1"/>
  <c r="T59" i="1"/>
  <c r="D58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C58" i="1"/>
  <c r="D57" i="1"/>
  <c r="C57" i="1"/>
  <c r="B58" i="1"/>
  <c r="B57" i="1"/>
  <c r="C14" i="1"/>
  <c r="A14" i="1"/>
  <c r="B14" i="1"/>
  <c r="D14" i="1"/>
  <c r="A15" i="1"/>
  <c r="B15" i="1"/>
  <c r="C15" i="1"/>
  <c r="A16" i="1"/>
  <c r="B16" i="1"/>
  <c r="C16" i="1"/>
  <c r="A17" i="1"/>
  <c r="B17" i="1"/>
  <c r="C17" i="1"/>
  <c r="D17" i="1"/>
  <c r="C20" i="1"/>
  <c r="C35" i="1"/>
  <c r="H14" i="1"/>
  <c r="F14" i="1"/>
  <c r="G14" i="1"/>
  <c r="I14" i="1"/>
  <c r="F15" i="1"/>
  <c r="G15" i="1"/>
  <c r="H15" i="1"/>
  <c r="F16" i="1"/>
  <c r="G16" i="1"/>
  <c r="H16" i="1"/>
  <c r="F17" i="1"/>
  <c r="G17" i="1"/>
  <c r="H17" i="1"/>
  <c r="I17" i="1"/>
  <c r="H20" i="1"/>
  <c r="H35" i="1"/>
  <c r="R35" i="1"/>
  <c r="D20" i="1"/>
  <c r="D35" i="1"/>
  <c r="I20" i="1"/>
  <c r="I35" i="1"/>
  <c r="S35" i="1"/>
  <c r="C21" i="1"/>
  <c r="C36" i="1"/>
  <c r="H21" i="1"/>
  <c r="H36" i="1"/>
  <c r="R36" i="1"/>
  <c r="C22" i="1"/>
  <c r="C37" i="1"/>
  <c r="H22" i="1"/>
  <c r="H37" i="1"/>
  <c r="R37" i="1"/>
  <c r="C23" i="1"/>
  <c r="C38" i="1"/>
  <c r="H23" i="1"/>
  <c r="H38" i="1"/>
  <c r="R38" i="1"/>
  <c r="D23" i="1"/>
  <c r="D38" i="1"/>
  <c r="I23" i="1"/>
  <c r="I38" i="1"/>
  <c r="S38" i="1"/>
  <c r="K51" i="1"/>
  <c r="A22" i="1"/>
  <c r="A37" i="1"/>
  <c r="F22" i="1"/>
  <c r="F37" i="1"/>
  <c r="P37" i="1"/>
  <c r="B22" i="1"/>
  <c r="B37" i="1"/>
  <c r="G22" i="1"/>
  <c r="G37" i="1"/>
  <c r="Q37" i="1"/>
  <c r="A23" i="1"/>
  <c r="A38" i="1"/>
  <c r="F23" i="1"/>
  <c r="F38" i="1"/>
  <c r="P38" i="1"/>
  <c r="B23" i="1"/>
  <c r="B38" i="1"/>
  <c r="G23" i="1"/>
  <c r="G38" i="1"/>
  <c r="Q38" i="1"/>
  <c r="K50" i="1"/>
  <c r="A20" i="1"/>
  <c r="A35" i="1"/>
  <c r="F20" i="1"/>
  <c r="F35" i="1"/>
  <c r="P35" i="1"/>
  <c r="B20" i="1"/>
  <c r="B35" i="1"/>
  <c r="G20" i="1"/>
  <c r="G35" i="1"/>
  <c r="Q35" i="1"/>
  <c r="A21" i="1"/>
  <c r="A36" i="1"/>
  <c r="F21" i="1"/>
  <c r="F36" i="1"/>
  <c r="P36" i="1"/>
  <c r="B21" i="1"/>
  <c r="B36" i="1"/>
  <c r="G21" i="1"/>
  <c r="G36" i="1"/>
  <c r="Q36" i="1"/>
  <c r="K49" i="1"/>
  <c r="M35" i="1"/>
  <c r="N35" i="1"/>
  <c r="M36" i="1"/>
  <c r="M37" i="1"/>
  <c r="M38" i="1"/>
  <c r="N38" i="1"/>
  <c r="G51" i="1"/>
  <c r="K37" i="1"/>
  <c r="L37" i="1"/>
  <c r="K38" i="1"/>
  <c r="L38" i="1"/>
  <c r="G50" i="1"/>
  <c r="K35" i="1"/>
  <c r="L35" i="1"/>
  <c r="K36" i="1"/>
  <c r="L36" i="1"/>
  <c r="G49" i="1"/>
  <c r="B45" i="1"/>
  <c r="B44" i="1"/>
  <c r="C45" i="1"/>
  <c r="C44" i="1"/>
  <c r="C31" i="1"/>
  <c r="B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S23" i="1"/>
  <c r="R23" i="1"/>
  <c r="Q23" i="1"/>
  <c r="P23" i="1"/>
  <c r="S22" i="1"/>
  <c r="R22" i="1"/>
  <c r="Q22" i="1"/>
  <c r="P22" i="1"/>
  <c r="S21" i="1"/>
  <c r="R21" i="1"/>
  <c r="Q21" i="1"/>
  <c r="P21" i="1"/>
  <c r="S20" i="1"/>
  <c r="R20" i="1"/>
  <c r="Q20" i="1"/>
  <c r="P20" i="1"/>
</calcChain>
</file>

<file path=xl/sharedStrings.xml><?xml version="1.0" encoding="utf-8"?>
<sst xmlns="http://schemas.openxmlformats.org/spreadsheetml/2006/main" count="58" uniqueCount="47">
  <si>
    <t>Fish</t>
  </si>
  <si>
    <t>Birds</t>
  </si>
  <si>
    <t>Mammals</t>
  </si>
  <si>
    <t>EcoIndex</t>
  </si>
  <si>
    <t>Fishing</t>
  </si>
  <si>
    <t>Pollution</t>
  </si>
  <si>
    <t>Log-transf</t>
  </si>
  <si>
    <t>Rescaled</t>
  </si>
  <si>
    <t>StressorIndex, unweighted</t>
  </si>
  <si>
    <t>mean</t>
  </si>
  <si>
    <t>Stressor index, weighted</t>
  </si>
  <si>
    <t>Fishing impact</t>
  </si>
  <si>
    <t>Pollution impact</t>
  </si>
  <si>
    <t>Impact index (sum)</t>
  </si>
  <si>
    <t>Impact index (avg)</t>
  </si>
  <si>
    <t>Stressor contributions</t>
  </si>
  <si>
    <t>Total</t>
  </si>
  <si>
    <t>%</t>
  </si>
  <si>
    <t>Rank</t>
  </si>
  <si>
    <t>Regions</t>
  </si>
  <si>
    <t>Mean impact (avg)</t>
  </si>
  <si>
    <t>Mean impact (sum)</t>
  </si>
  <si>
    <t>Stressor contributions to high-div areas</t>
  </si>
  <si>
    <t>Diversity index</t>
  </si>
  <si>
    <t>&gt;=2</t>
  </si>
  <si>
    <t>&gt;=1</t>
  </si>
  <si>
    <t>% of area</t>
  </si>
  <si>
    <t>% of fishing</t>
  </si>
  <si>
    <t>% of pollution</t>
  </si>
  <si>
    <t>Sensitivity weights</t>
  </si>
  <si>
    <t>Fishing impact on birds</t>
  </si>
  <si>
    <t>Fishing impact on fish</t>
  </si>
  <si>
    <t>Fishing impact on mammals</t>
  </si>
  <si>
    <t>Pollution impact on mammals</t>
  </si>
  <si>
    <t>Pollution impact on fish</t>
  </si>
  <si>
    <t>Pollution impact  on birds</t>
  </si>
  <si>
    <t>Dominant impacts, sum</t>
  </si>
  <si>
    <t>Dominant impacts, mean</t>
  </si>
  <si>
    <t>Antagonistic impacts, sum</t>
  </si>
  <si>
    <t>Antagonistic impacts, mean</t>
  </si>
  <si>
    <t>Sensitivity index</t>
  </si>
  <si>
    <t>Mean</t>
  </si>
  <si>
    <t>Fishing - mammals - dominant contributions, sum</t>
  </si>
  <si>
    <t>Fishing - mammals - dominant contribution, mean</t>
  </si>
  <si>
    <t>Pollution - birds - antagonistic contribution, sum</t>
  </si>
  <si>
    <t>Pollution - birds - antagonistic contribution, mean</t>
  </si>
  <si>
    <t>Pollution - mammals - antagonistic contribution,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</si>
</sst>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abSelected="1" topLeftCell="A64" workbookViewId="0">
      <selection activeCell="K106" sqref="K106"/>
    </sheetView>
  </sheetViews>
  <sheetFormatPr baseColWidth="10" defaultRowHeight="16" x14ac:dyDescent="0.2"/>
  <sheetData>
    <row r="1" spans="1:19" x14ac:dyDescent="0.2">
      <c r="A1" s="1" t="s">
        <v>0</v>
      </c>
      <c r="B1" s="1"/>
      <c r="C1" s="1"/>
      <c r="D1" s="1"/>
      <c r="E1" s="1"/>
      <c r="F1" s="1" t="s">
        <v>1</v>
      </c>
      <c r="G1" s="1"/>
      <c r="H1" s="1"/>
      <c r="I1" s="1"/>
      <c r="J1" s="1"/>
      <c r="K1" s="1" t="s">
        <v>2</v>
      </c>
      <c r="L1" s="1"/>
      <c r="M1" s="1"/>
      <c r="N1" s="1"/>
      <c r="O1" s="1"/>
      <c r="P1" s="1" t="s">
        <v>3</v>
      </c>
    </row>
    <row r="2" spans="1:19" x14ac:dyDescent="0.2">
      <c r="A2">
        <v>1</v>
      </c>
      <c r="B2">
        <v>1</v>
      </c>
      <c r="C2">
        <v>0</v>
      </c>
      <c r="D2">
        <v>0</v>
      </c>
      <c r="F2">
        <v>0</v>
      </c>
      <c r="G2">
        <v>0</v>
      </c>
      <c r="H2">
        <v>1</v>
      </c>
      <c r="I2">
        <v>1</v>
      </c>
      <c r="K2">
        <v>1</v>
      </c>
      <c r="L2">
        <v>1</v>
      </c>
      <c r="M2">
        <v>0</v>
      </c>
      <c r="N2">
        <v>0</v>
      </c>
      <c r="P2">
        <f>A2+F2+K2</f>
        <v>2</v>
      </c>
      <c r="Q2">
        <f t="shared" ref="Q2:Q5" si="0">B2+G2+L2</f>
        <v>2</v>
      </c>
      <c r="R2">
        <f t="shared" ref="R2:R5" si="1">C2+H2+M2</f>
        <v>1</v>
      </c>
      <c r="S2">
        <f t="shared" ref="S2:S5" si="2">D2+I2+N2</f>
        <v>1</v>
      </c>
    </row>
    <row r="3" spans="1:19" x14ac:dyDescent="0.2">
      <c r="A3">
        <v>0</v>
      </c>
      <c r="B3">
        <v>1</v>
      </c>
      <c r="C3">
        <v>0</v>
      </c>
      <c r="F3">
        <v>0</v>
      </c>
      <c r="G3">
        <v>1</v>
      </c>
      <c r="H3">
        <v>1</v>
      </c>
      <c r="K3">
        <v>1</v>
      </c>
      <c r="L3">
        <v>1</v>
      </c>
      <c r="M3">
        <v>0</v>
      </c>
      <c r="P3">
        <f t="shared" ref="P3:P5" si="3">A3+F3+K3</f>
        <v>1</v>
      </c>
      <c r="Q3">
        <f t="shared" si="0"/>
        <v>3</v>
      </c>
      <c r="R3">
        <f t="shared" si="1"/>
        <v>1</v>
      </c>
    </row>
    <row r="4" spans="1:19" x14ac:dyDescent="0.2">
      <c r="A4">
        <v>0</v>
      </c>
      <c r="B4">
        <v>1</v>
      </c>
      <c r="C4">
        <v>1</v>
      </c>
      <c r="F4">
        <v>0</v>
      </c>
      <c r="G4">
        <v>0</v>
      </c>
      <c r="H4">
        <v>1</v>
      </c>
      <c r="K4">
        <v>1</v>
      </c>
      <c r="L4">
        <v>1</v>
      </c>
      <c r="M4">
        <v>0</v>
      </c>
      <c r="P4">
        <f t="shared" si="3"/>
        <v>1</v>
      </c>
      <c r="Q4">
        <f t="shared" si="0"/>
        <v>2</v>
      </c>
      <c r="R4">
        <f t="shared" si="1"/>
        <v>2</v>
      </c>
    </row>
    <row r="5" spans="1:19" x14ac:dyDescent="0.2">
      <c r="A5">
        <v>0</v>
      </c>
      <c r="B5">
        <v>1</v>
      </c>
      <c r="C5">
        <v>1</v>
      </c>
      <c r="D5">
        <v>0</v>
      </c>
      <c r="F5">
        <v>0</v>
      </c>
      <c r="G5">
        <v>0</v>
      </c>
      <c r="H5">
        <v>1</v>
      </c>
      <c r="I5">
        <v>1</v>
      </c>
      <c r="K5">
        <v>1</v>
      </c>
      <c r="L5">
        <v>1</v>
      </c>
      <c r="M5">
        <v>0</v>
      </c>
      <c r="N5">
        <v>0</v>
      </c>
      <c r="P5">
        <f t="shared" si="3"/>
        <v>1</v>
      </c>
      <c r="Q5">
        <f t="shared" si="0"/>
        <v>2</v>
      </c>
      <c r="R5">
        <f t="shared" si="1"/>
        <v>2</v>
      </c>
      <c r="S5">
        <f t="shared" si="2"/>
        <v>1</v>
      </c>
    </row>
    <row r="7" spans="1:19" x14ac:dyDescent="0.2">
      <c r="A7" s="1" t="s">
        <v>4</v>
      </c>
      <c r="B7" s="1"/>
      <c r="C7" s="1"/>
      <c r="D7" s="1"/>
      <c r="E7" s="1"/>
      <c r="F7" s="1" t="s">
        <v>5</v>
      </c>
    </row>
    <row r="8" spans="1:19" x14ac:dyDescent="0.2">
      <c r="A8">
        <v>7</v>
      </c>
      <c r="B8">
        <v>12</v>
      </c>
      <c r="C8">
        <v>30</v>
      </c>
      <c r="D8">
        <v>21</v>
      </c>
      <c r="F8">
        <v>0.03</v>
      </c>
      <c r="G8">
        <v>0.1</v>
      </c>
      <c r="H8">
        <v>0.6</v>
      </c>
      <c r="I8">
        <v>0.5</v>
      </c>
    </row>
    <row r="9" spans="1:19" x14ac:dyDescent="0.2">
      <c r="A9">
        <v>21</v>
      </c>
      <c r="B9">
        <v>45</v>
      </c>
      <c r="C9">
        <v>17</v>
      </c>
      <c r="F9">
        <v>0.05</v>
      </c>
      <c r="G9">
        <v>0.2</v>
      </c>
      <c r="H9">
        <v>0.4</v>
      </c>
    </row>
    <row r="10" spans="1:19" x14ac:dyDescent="0.2">
      <c r="A10">
        <v>6</v>
      </c>
      <c r="B10">
        <v>15</v>
      </c>
      <c r="C10">
        <v>30</v>
      </c>
      <c r="F10">
        <v>0.09</v>
      </c>
      <c r="G10">
        <v>0.1</v>
      </c>
      <c r="H10">
        <v>0.5</v>
      </c>
    </row>
    <row r="11" spans="1:19" x14ac:dyDescent="0.2">
      <c r="A11">
        <v>5</v>
      </c>
      <c r="B11">
        <v>16</v>
      </c>
      <c r="C11">
        <v>25</v>
      </c>
      <c r="D11">
        <v>12</v>
      </c>
      <c r="F11">
        <v>0.09</v>
      </c>
      <c r="G11">
        <v>0.15</v>
      </c>
      <c r="H11">
        <v>0.5</v>
      </c>
      <c r="I11">
        <v>0.7</v>
      </c>
    </row>
    <row r="13" spans="1:19" x14ac:dyDescent="0.2">
      <c r="A13" t="s">
        <v>6</v>
      </c>
      <c r="F13" t="s">
        <v>6</v>
      </c>
    </row>
    <row r="14" spans="1:19" x14ac:dyDescent="0.2">
      <c r="A14">
        <f>LOG(A8+1)</f>
        <v>0.90308998699194354</v>
      </c>
      <c r="B14">
        <f t="shared" ref="B14:D14" si="4">LOG(B8+1)</f>
        <v>1.1139433523068367</v>
      </c>
      <c r="C14">
        <f t="shared" si="4"/>
        <v>1.4913616938342726</v>
      </c>
      <c r="D14">
        <f t="shared" si="4"/>
        <v>1.3424226808222062</v>
      </c>
      <c r="F14">
        <f>LOG(F8+1)</f>
        <v>1.2837224705172217E-2</v>
      </c>
      <c r="G14">
        <f t="shared" ref="G14:I14" si="5">LOG(G8+1)</f>
        <v>4.1392685158225077E-2</v>
      </c>
      <c r="H14">
        <f t="shared" si="5"/>
        <v>0.20411998265592479</v>
      </c>
      <c r="I14">
        <f t="shared" si="5"/>
        <v>0.17609125905568124</v>
      </c>
    </row>
    <row r="15" spans="1:19" x14ac:dyDescent="0.2">
      <c r="A15">
        <f t="shared" ref="A15:C15" si="6">LOG(A9+1)</f>
        <v>1.3424226808222062</v>
      </c>
      <c r="B15">
        <f t="shared" si="6"/>
        <v>1.6627578316815741</v>
      </c>
      <c r="C15">
        <f t="shared" si="6"/>
        <v>1.255272505103306</v>
      </c>
      <c r="F15">
        <f t="shared" ref="F15:H15" si="7">LOG(F9+1)</f>
        <v>2.1189299069938092E-2</v>
      </c>
      <c r="G15">
        <f t="shared" si="7"/>
        <v>7.9181246047624818E-2</v>
      </c>
      <c r="H15">
        <f t="shared" si="7"/>
        <v>0.14612803567823801</v>
      </c>
    </row>
    <row r="16" spans="1:19" x14ac:dyDescent="0.2">
      <c r="A16">
        <f t="shared" ref="A16:C16" si="8">LOG(A10+1)</f>
        <v>0.84509804001425681</v>
      </c>
      <c r="B16">
        <f t="shared" si="8"/>
        <v>1.2041199826559248</v>
      </c>
      <c r="C16">
        <f t="shared" si="8"/>
        <v>1.4913616938342726</v>
      </c>
      <c r="F16">
        <f t="shared" ref="F16:H16" si="9">LOG(F10+1)</f>
        <v>3.7426497940623665E-2</v>
      </c>
      <c r="G16">
        <f t="shared" si="9"/>
        <v>4.1392685158225077E-2</v>
      </c>
      <c r="H16">
        <f t="shared" si="9"/>
        <v>0.17609125905568124</v>
      </c>
    </row>
    <row r="17" spans="1:19" x14ac:dyDescent="0.2">
      <c r="A17">
        <f t="shared" ref="A17:D17" si="10">LOG(A11+1)</f>
        <v>0.77815125038364363</v>
      </c>
      <c r="B17">
        <f t="shared" si="10"/>
        <v>1.2304489213782739</v>
      </c>
      <c r="C17">
        <f t="shared" si="10"/>
        <v>1.414973347970818</v>
      </c>
      <c r="D17">
        <f t="shared" si="10"/>
        <v>1.1139433523068367</v>
      </c>
      <c r="F17">
        <f t="shared" ref="F17:I17" si="11">LOG(F11+1)</f>
        <v>3.7426497940623665E-2</v>
      </c>
      <c r="G17">
        <f t="shared" si="11"/>
        <v>6.069784035361165E-2</v>
      </c>
      <c r="H17">
        <f t="shared" si="11"/>
        <v>0.17609125905568124</v>
      </c>
      <c r="I17">
        <f t="shared" si="11"/>
        <v>0.23044892137827391</v>
      </c>
    </row>
    <row r="19" spans="1:19" x14ac:dyDescent="0.2">
      <c r="A19" t="s">
        <v>7</v>
      </c>
      <c r="F19" t="s">
        <v>7</v>
      </c>
      <c r="P19" s="1" t="s">
        <v>8</v>
      </c>
    </row>
    <row r="20" spans="1:19" x14ac:dyDescent="0.2">
      <c r="A20">
        <f>A14/MAX($A$14:$D$17)</f>
        <v>0.5431277903401206</v>
      </c>
      <c r="B20">
        <f t="shared" ref="B20:D20" si="12">B14/MAX($A$14:$D$17)</f>
        <v>0.66993721580026333</v>
      </c>
      <c r="C20">
        <f t="shared" si="12"/>
        <v>0.89692056499053396</v>
      </c>
      <c r="D20">
        <f t="shared" si="12"/>
        <v>0.80734708040111425</v>
      </c>
      <c r="F20">
        <f>F14/MAX($F$14:$I$17)</f>
        <v>5.5705293079243177E-2</v>
      </c>
      <c r="G20">
        <f t="shared" ref="G20:I20" si="13">G14/MAX($F$14:$I$17)</f>
        <v>0.17961761292117492</v>
      </c>
      <c r="H20">
        <f t="shared" si="13"/>
        <v>0.8857493514620054</v>
      </c>
      <c r="I20">
        <f t="shared" si="13"/>
        <v>0.76412273054918556</v>
      </c>
      <c r="P20">
        <f>A20+F20</f>
        <v>0.59883308341936381</v>
      </c>
      <c r="Q20">
        <f t="shared" ref="Q20:Q23" si="14">B20+G20</f>
        <v>0.84955482872143828</v>
      </c>
      <c r="R20">
        <f t="shared" ref="R20:R23" si="15">C20+H20</f>
        <v>1.7826699164525395</v>
      </c>
      <c r="S20">
        <f t="shared" ref="S20:S23" si="16">D20+I20</f>
        <v>1.5714698109502998</v>
      </c>
    </row>
    <row r="21" spans="1:19" x14ac:dyDescent="0.2">
      <c r="A21">
        <f t="shared" ref="A21:C21" si="17">A15/MAX($A$14:$D$17)</f>
        <v>0.80734708040111425</v>
      </c>
      <c r="B21">
        <f t="shared" si="17"/>
        <v>1</v>
      </c>
      <c r="C21">
        <f t="shared" si="17"/>
        <v>0.75493405063912911</v>
      </c>
      <c r="F21">
        <f t="shared" ref="F21:H21" si="18">F15/MAX($F$14:$I$17)</f>
        <v>9.1947920360002863E-2</v>
      </c>
      <c r="G21">
        <f t="shared" si="18"/>
        <v>0.34359564615905297</v>
      </c>
      <c r="H21">
        <f t="shared" si="18"/>
        <v>0.63410162566295503</v>
      </c>
      <c r="P21">
        <f t="shared" ref="P21:P23" si="19">A21+F21</f>
        <v>0.89929500076111712</v>
      </c>
      <c r="Q21">
        <f t="shared" si="14"/>
        <v>1.343595646159053</v>
      </c>
      <c r="R21">
        <f t="shared" si="15"/>
        <v>1.3890356763020841</v>
      </c>
      <c r="S21">
        <f t="shared" si="16"/>
        <v>0</v>
      </c>
    </row>
    <row r="22" spans="1:19" x14ac:dyDescent="0.2">
      <c r="A22">
        <f t="shared" ref="A22:C22" si="20">A16/MAX($A$14:$D$17)</f>
        <v>0.50825082517253606</v>
      </c>
      <c r="B22">
        <f t="shared" si="20"/>
        <v>0.72417038712016091</v>
      </c>
      <c r="C22">
        <f t="shared" si="20"/>
        <v>0.89692056499053396</v>
      </c>
      <c r="F22">
        <f t="shared" ref="F22:H22" si="21">F16/MAX($F$14:$I$17)</f>
        <v>0.16240691306681956</v>
      </c>
      <c r="G22">
        <f t="shared" si="21"/>
        <v>0.17961761292117492</v>
      </c>
      <c r="H22">
        <f t="shared" si="21"/>
        <v>0.76412273054918556</v>
      </c>
      <c r="P22">
        <f t="shared" si="19"/>
        <v>0.67065773823935559</v>
      </c>
      <c r="Q22">
        <f t="shared" si="14"/>
        <v>0.90378800004133586</v>
      </c>
      <c r="R22">
        <f t="shared" si="15"/>
        <v>1.6610432955397196</v>
      </c>
      <c r="S22">
        <f t="shared" si="16"/>
        <v>0</v>
      </c>
    </row>
    <row r="23" spans="1:19" x14ac:dyDescent="0.2">
      <c r="A23">
        <f t="shared" ref="A23:D23" si="22">A17/MAX($A$14:$D$17)</f>
        <v>0.46798832370958471</v>
      </c>
      <c r="B23">
        <f t="shared" si="22"/>
        <v>0.74000488702188272</v>
      </c>
      <c r="C23">
        <f t="shared" si="22"/>
        <v>0.85097981258030364</v>
      </c>
      <c r="D23">
        <f t="shared" si="22"/>
        <v>0.66993721580026333</v>
      </c>
      <c r="F23">
        <f t="shared" ref="F23:I23" si="23">F17/MAX($F$14:$I$17)</f>
        <v>0.16240691306681956</v>
      </c>
      <c r="G23">
        <f t="shared" si="23"/>
        <v>0.26338956151579573</v>
      </c>
      <c r="H23">
        <f t="shared" si="23"/>
        <v>0.76412273054918556</v>
      </c>
      <c r="I23">
        <f t="shared" si="23"/>
        <v>1</v>
      </c>
      <c r="P23">
        <f t="shared" si="19"/>
        <v>0.6303952367764043</v>
      </c>
      <c r="Q23">
        <f t="shared" si="14"/>
        <v>1.0033944485376785</v>
      </c>
      <c r="R23">
        <f t="shared" si="15"/>
        <v>1.6151025431294892</v>
      </c>
      <c r="S23">
        <f t="shared" si="16"/>
        <v>1.6699372158002634</v>
      </c>
    </row>
    <row r="26" spans="1:19" x14ac:dyDescent="0.2">
      <c r="A26" s="1" t="s">
        <v>29</v>
      </c>
      <c r="F26" s="1" t="s">
        <v>10</v>
      </c>
    </row>
    <row r="27" spans="1:19" x14ac:dyDescent="0.2">
      <c r="B27" t="s">
        <v>5</v>
      </c>
      <c r="C27" t="s">
        <v>4</v>
      </c>
      <c r="D27" t="s">
        <v>41</v>
      </c>
      <c r="F27">
        <f>A20*$C$31+F20*$B$31</f>
        <v>1.3304306852410903</v>
      </c>
      <c r="G27">
        <f t="shared" ref="G27:I27" si="24">B20*$C$31+G20*$B$31</f>
        <v>1.9109313995354382</v>
      </c>
      <c r="H27">
        <f t="shared" si="24"/>
        <v>4.1285486648700545</v>
      </c>
      <c r="I27">
        <f t="shared" si="24"/>
        <v>3.635528887885469</v>
      </c>
    </row>
    <row r="28" spans="1:19" x14ac:dyDescent="0.2">
      <c r="A28" t="s">
        <v>1</v>
      </c>
      <c r="B28">
        <v>3</v>
      </c>
      <c r="C28">
        <v>1.1000000000000001</v>
      </c>
      <c r="D28">
        <f>AVERAGE(B28:C28)</f>
        <v>2.0499999999999998</v>
      </c>
      <c r="F28">
        <f t="shared" ref="F28:I28" si="25">A21*$C$31+F21*$B$31</f>
        <v>1.9999035164251246</v>
      </c>
      <c r="G28">
        <f t="shared" si="25"/>
        <v>3.0360827389870284</v>
      </c>
      <c r="H28">
        <f t="shared" si="25"/>
        <v>3.2038355338526072</v>
      </c>
      <c r="I28">
        <f t="shared" si="25"/>
        <v>0</v>
      </c>
    </row>
    <row r="29" spans="1:19" x14ac:dyDescent="0.2">
      <c r="A29" t="s">
        <v>2</v>
      </c>
      <c r="B29">
        <v>2.5</v>
      </c>
      <c r="C29">
        <v>1.9</v>
      </c>
      <c r="D29">
        <f t="shared" ref="D29:D30" si="26">AVERAGE(B29:C29)</f>
        <v>2.2000000000000002</v>
      </c>
      <c r="F29">
        <f t="shared" ref="F29:I29" si="27">A22*$C$31+F22*$B$31</f>
        <v>1.51334197050884</v>
      </c>
      <c r="G29">
        <f t="shared" si="27"/>
        <v>2.0302443764392129</v>
      </c>
      <c r="H29">
        <f t="shared" si="27"/>
        <v>3.8325905539821923</v>
      </c>
      <c r="I29">
        <f t="shared" si="27"/>
        <v>0</v>
      </c>
    </row>
    <row r="30" spans="1:19" x14ac:dyDescent="0.2">
      <c r="A30" t="s">
        <v>0</v>
      </c>
      <c r="B30">
        <v>1.8</v>
      </c>
      <c r="C30">
        <v>3.6</v>
      </c>
      <c r="D30">
        <f t="shared" si="26"/>
        <v>2.7</v>
      </c>
      <c r="F30">
        <f t="shared" ref="F30:I30" si="28">A23*$C$31+F23*$B$31</f>
        <v>1.4247644672903472</v>
      </c>
      <c r="G30">
        <f t="shared" si="28"/>
        <v>2.2689253511365779</v>
      </c>
      <c r="H30">
        <f t="shared" si="28"/>
        <v>3.7315208986796859</v>
      </c>
      <c r="I30">
        <f t="shared" si="28"/>
        <v>3.9071952080939125</v>
      </c>
    </row>
    <row r="31" spans="1:19" x14ac:dyDescent="0.2">
      <c r="A31" t="s">
        <v>9</v>
      </c>
      <c r="B31">
        <f>AVERAGE(B28:B30)</f>
        <v>2.4333333333333331</v>
      </c>
      <c r="C31">
        <f>AVERAGE(C28:C30)</f>
        <v>2.1999999999999997</v>
      </c>
    </row>
    <row r="34" spans="1:19" x14ac:dyDescent="0.2">
      <c r="A34" s="2" t="s">
        <v>11</v>
      </c>
      <c r="F34" s="2" t="s">
        <v>12</v>
      </c>
      <c r="K34" s="1" t="s">
        <v>13</v>
      </c>
      <c r="P34" s="1" t="s">
        <v>14</v>
      </c>
    </row>
    <row r="35" spans="1:19" x14ac:dyDescent="0.2">
      <c r="A35">
        <f>A20*A2*$C$30 + A20*F2*$C$28+A20*K2*$C$29</f>
        <v>2.9872028468706633</v>
      </c>
      <c r="B35">
        <f t="shared" ref="B35:D35" si="29">B20*B2*$C$30 + B20*G2*$C$28+B20*L2*$C$29</f>
        <v>3.6846546869014478</v>
      </c>
      <c r="C35">
        <f t="shared" si="29"/>
        <v>0.98661262148958739</v>
      </c>
      <c r="D35">
        <f t="shared" si="29"/>
        <v>0.88808178844122576</v>
      </c>
      <c r="F35">
        <f>F20*A2*$B$30+F20*F2*$B$28+F20*K2*+$B$29</f>
        <v>0.23953276024074566</v>
      </c>
      <c r="G35">
        <f t="shared" ref="G35:I35" si="30">G20*B2*$B$30+G20*G2*$B$28+G20*L2*+$B$29</f>
        <v>0.77235573556105219</v>
      </c>
      <c r="H35">
        <f t="shared" si="30"/>
        <v>2.6572480543860162</v>
      </c>
      <c r="I35">
        <f t="shared" si="30"/>
        <v>2.2923681916475567</v>
      </c>
      <c r="K35">
        <f>A35+F35</f>
        <v>3.2267356071114088</v>
      </c>
      <c r="L35">
        <f t="shared" ref="L35:L38" si="31">B35+G35</f>
        <v>4.4570104224625</v>
      </c>
      <c r="M35">
        <f t="shared" ref="M35:M38" si="32">C35+H35</f>
        <v>3.6438606758756036</v>
      </c>
      <c r="N35">
        <f t="shared" ref="N35:N38" si="33">D35+I35</f>
        <v>3.1804499800887824</v>
      </c>
      <c r="P35">
        <f>(A35+F35)/P2</f>
        <v>1.6133678035557044</v>
      </c>
      <c r="Q35">
        <f t="shared" ref="Q35:S35" si="34">(B35+G35)/Q2</f>
        <v>2.22850521123125</v>
      </c>
      <c r="R35">
        <f t="shared" si="34"/>
        <v>3.6438606758756036</v>
      </c>
      <c r="S35">
        <f t="shared" si="34"/>
        <v>3.1804499800887824</v>
      </c>
    </row>
    <row r="36" spans="1:19" x14ac:dyDescent="0.2">
      <c r="A36">
        <f t="shared" ref="A36:C36" si="35">A21*A3*$C$30 + A21*F3*$C$28+A21*K3*$C$29</f>
        <v>1.533959452762117</v>
      </c>
      <c r="B36">
        <f t="shared" si="35"/>
        <v>6.6</v>
      </c>
      <c r="C36">
        <f t="shared" si="35"/>
        <v>0.83042745570304211</v>
      </c>
      <c r="F36">
        <f t="shared" ref="F36:H36" si="36">F21*A3*$B$30+F21*F3*$B$28+F21*K3*+$B$29</f>
        <v>0.22986980090000717</v>
      </c>
      <c r="G36">
        <f t="shared" si="36"/>
        <v>2.5082482169610869</v>
      </c>
      <c r="H36">
        <f t="shared" si="36"/>
        <v>1.9023048769888651</v>
      </c>
      <c r="K36">
        <f t="shared" ref="K36:K38" si="37">A36+F36</f>
        <v>1.7638292536621241</v>
      </c>
      <c r="L36">
        <f t="shared" si="31"/>
        <v>9.108248216961087</v>
      </c>
      <c r="M36">
        <f t="shared" si="32"/>
        <v>2.7327323326919073</v>
      </c>
      <c r="P36">
        <f t="shared" ref="P36:R36" si="38">(A36+F36)/P3</f>
        <v>1.7638292536621241</v>
      </c>
      <c r="Q36">
        <f t="shared" si="38"/>
        <v>3.0360827389870289</v>
      </c>
      <c r="R36">
        <f t="shared" si="38"/>
        <v>2.7327323326919073</v>
      </c>
    </row>
    <row r="37" spans="1:19" x14ac:dyDescent="0.2">
      <c r="A37">
        <f t="shared" ref="A37:C37" si="39">A22*A4*$C$30 + A22*F4*$C$28+A22*K4*$C$29</f>
        <v>0.96567656782781841</v>
      </c>
      <c r="B37">
        <f t="shared" si="39"/>
        <v>3.9829371291608848</v>
      </c>
      <c r="C37">
        <f t="shared" si="39"/>
        <v>4.2155266554555091</v>
      </c>
      <c r="F37">
        <f t="shared" ref="F37:H37" si="40">F22*A4*$B$30+F22*F4*$B$28+F22*K4*+$B$29</f>
        <v>0.4060172826670489</v>
      </c>
      <c r="G37">
        <f t="shared" si="40"/>
        <v>0.77235573556105219</v>
      </c>
      <c r="H37">
        <f t="shared" si="40"/>
        <v>3.667789106636091</v>
      </c>
      <c r="K37">
        <f t="shared" si="37"/>
        <v>1.3716938504948673</v>
      </c>
      <c r="L37">
        <f t="shared" si="31"/>
        <v>4.7552928647219375</v>
      </c>
      <c r="M37">
        <f t="shared" si="32"/>
        <v>7.8833157620916001</v>
      </c>
      <c r="P37">
        <f t="shared" ref="P37:R37" si="41">(A37+F37)/P4</f>
        <v>1.3716938504948673</v>
      </c>
      <c r="Q37">
        <f t="shared" si="41"/>
        <v>2.3776464323609687</v>
      </c>
      <c r="R37">
        <f t="shared" si="41"/>
        <v>3.9416578810458001</v>
      </c>
    </row>
    <row r="38" spans="1:19" x14ac:dyDescent="0.2">
      <c r="A38">
        <f t="shared" ref="A38:D38" si="42">A23*A5*$C$30 + A23*F5*$C$28+A23*K5*$C$29</f>
        <v>0.88917781504821092</v>
      </c>
      <c r="B38">
        <f t="shared" si="42"/>
        <v>4.0700268786203555</v>
      </c>
      <c r="C38">
        <f t="shared" si="42"/>
        <v>3.9996051191274273</v>
      </c>
      <c r="D38">
        <f t="shared" si="42"/>
        <v>0.7369309373802897</v>
      </c>
      <c r="F38">
        <f t="shared" ref="F38:I38" si="43">F23*A5*$B$30+F23*F5*$B$28+F23*K5*+$B$29</f>
        <v>0.4060172826670489</v>
      </c>
      <c r="G38">
        <f t="shared" si="43"/>
        <v>1.1325751145179217</v>
      </c>
      <c r="H38">
        <f t="shared" si="43"/>
        <v>3.667789106636091</v>
      </c>
      <c r="I38">
        <f t="shared" si="43"/>
        <v>3</v>
      </c>
      <c r="K38">
        <f t="shared" si="37"/>
        <v>1.2951950977152598</v>
      </c>
      <c r="L38">
        <f t="shared" si="31"/>
        <v>5.202601993138277</v>
      </c>
      <c r="M38">
        <f t="shared" si="32"/>
        <v>7.6673942257635179</v>
      </c>
      <c r="N38">
        <f t="shared" si="33"/>
        <v>3.7369309373802899</v>
      </c>
      <c r="P38">
        <f t="shared" ref="P38:S38" si="44">(A38+F38)/P5</f>
        <v>1.2951950977152598</v>
      </c>
      <c r="Q38">
        <f t="shared" si="44"/>
        <v>2.6013009965691385</v>
      </c>
      <c r="R38">
        <f t="shared" si="44"/>
        <v>3.833697112881759</v>
      </c>
      <c r="S38">
        <f t="shared" si="44"/>
        <v>3.7369309373802899</v>
      </c>
    </row>
    <row r="42" spans="1:19" x14ac:dyDescent="0.2">
      <c r="A42" s="1" t="s">
        <v>15</v>
      </c>
    </row>
    <row r="43" spans="1:19" x14ac:dyDescent="0.2">
      <c r="A43" s="1"/>
      <c r="B43" t="s">
        <v>16</v>
      </c>
      <c r="C43" t="s">
        <v>17</v>
      </c>
      <c r="D43" t="s">
        <v>18</v>
      </c>
    </row>
    <row r="44" spans="1:19" x14ac:dyDescent="0.2">
      <c r="A44" t="s">
        <v>4</v>
      </c>
      <c r="B44">
        <f>SUM(A35:D38)</f>
        <v>36.370819954788573</v>
      </c>
      <c r="C44">
        <f>B44/(B44+B45)*100</f>
        <v>60.592492290272524</v>
      </c>
      <c r="D44">
        <v>1</v>
      </c>
    </row>
    <row r="45" spans="1:19" x14ac:dyDescent="0.2">
      <c r="A45" t="s">
        <v>5</v>
      </c>
      <c r="B45">
        <f>SUM(F35:I38)</f>
        <v>23.654471265370589</v>
      </c>
      <c r="C45">
        <f>B45/(B45+B44)*100</f>
        <v>39.407507709727476</v>
      </c>
      <c r="D45">
        <v>2</v>
      </c>
    </row>
    <row r="48" spans="1:19" x14ac:dyDescent="0.2">
      <c r="A48" t="s">
        <v>19</v>
      </c>
      <c r="F48" s="1" t="s">
        <v>21</v>
      </c>
      <c r="H48" t="s">
        <v>18</v>
      </c>
      <c r="J48" s="1" t="s">
        <v>20</v>
      </c>
      <c r="L48" t="s">
        <v>18</v>
      </c>
    </row>
    <row r="49" spans="1:20" x14ac:dyDescent="0.2">
      <c r="A49">
        <v>1</v>
      </c>
      <c r="B49">
        <v>1</v>
      </c>
      <c r="C49">
        <v>3</v>
      </c>
      <c r="D49">
        <v>3</v>
      </c>
      <c r="F49">
        <v>1</v>
      </c>
      <c r="G49">
        <f>AVERAGE(K35:L36)</f>
        <v>4.6389558750492803</v>
      </c>
      <c r="H49">
        <v>2</v>
      </c>
      <c r="J49">
        <v>1</v>
      </c>
      <c r="K49">
        <f>AVERAGE(P35:Q36)</f>
        <v>2.1604462518590268</v>
      </c>
      <c r="L49">
        <v>2</v>
      </c>
    </row>
    <row r="50" spans="1:20" x14ac:dyDescent="0.2">
      <c r="A50">
        <v>1</v>
      </c>
      <c r="B50">
        <v>1</v>
      </c>
      <c r="C50">
        <v>3</v>
      </c>
      <c r="F50">
        <v>2</v>
      </c>
      <c r="G50">
        <f>AVERAGE(K37:L38)</f>
        <v>3.156195951517585</v>
      </c>
      <c r="H50">
        <v>3</v>
      </c>
      <c r="J50">
        <v>2</v>
      </c>
      <c r="K50">
        <f>AVERAGE(P37:Q38)</f>
        <v>1.9114590942850584</v>
      </c>
      <c r="L50">
        <v>3</v>
      </c>
    </row>
    <row r="51" spans="1:20" x14ac:dyDescent="0.2">
      <c r="A51">
        <v>2</v>
      </c>
      <c r="B51">
        <v>2</v>
      </c>
      <c r="C51">
        <v>3</v>
      </c>
      <c r="F51">
        <v>3</v>
      </c>
      <c r="G51">
        <f>SUM(M35:N38)/6</f>
        <v>4.8074473189819491</v>
      </c>
      <c r="H51">
        <v>1</v>
      </c>
      <c r="J51">
        <v>3</v>
      </c>
      <c r="K51">
        <f>SUM(R35:S38)/6</f>
        <v>3.5115548199940232</v>
      </c>
      <c r="L51">
        <v>1</v>
      </c>
    </row>
    <row r="52" spans="1:20" x14ac:dyDescent="0.2">
      <c r="A52">
        <v>2</v>
      </c>
      <c r="B52">
        <v>2</v>
      </c>
      <c r="C52">
        <v>3</v>
      </c>
      <c r="D52">
        <v>3</v>
      </c>
    </row>
    <row r="54" spans="1:20" x14ac:dyDescent="0.2">
      <c r="A54" s="1" t="s">
        <v>22</v>
      </c>
    </row>
    <row r="56" spans="1:20" x14ac:dyDescent="0.2">
      <c r="A56" t="s">
        <v>23</v>
      </c>
      <c r="B56" t="s">
        <v>26</v>
      </c>
      <c r="C56" t="s">
        <v>27</v>
      </c>
      <c r="D56" t="s">
        <v>28</v>
      </c>
      <c r="G56">
        <f>IF(P2&gt;=2,1,0)</f>
        <v>1</v>
      </c>
      <c r="H56">
        <f t="shared" ref="H56:J56" si="45">IF(Q2&gt;=2,1,0)</f>
        <v>1</v>
      </c>
      <c r="I56">
        <f t="shared" si="45"/>
        <v>0</v>
      </c>
      <c r="J56">
        <f t="shared" si="45"/>
        <v>0</v>
      </c>
      <c r="L56">
        <f>G56*A8</f>
        <v>7</v>
      </c>
      <c r="M56">
        <f t="shared" ref="M56:O56" si="46">H56*B8</f>
        <v>12</v>
      </c>
      <c r="N56">
        <f t="shared" si="46"/>
        <v>0</v>
      </c>
      <c r="O56">
        <f t="shared" si="46"/>
        <v>0</v>
      </c>
      <c r="Q56">
        <f>G56*F8</f>
        <v>0.03</v>
      </c>
      <c r="R56">
        <f t="shared" ref="R56:T56" si="47">H56*G8</f>
        <v>0.1</v>
      </c>
      <c r="S56">
        <f t="shared" si="47"/>
        <v>0</v>
      </c>
      <c r="T56">
        <f t="shared" si="47"/>
        <v>0</v>
      </c>
    </row>
    <row r="57" spans="1:20" x14ac:dyDescent="0.2">
      <c r="A57">
        <v>3</v>
      </c>
      <c r="B57">
        <f>1/14*100</f>
        <v>7.1428571428571423</v>
      </c>
      <c r="C57">
        <f>45/SUM(A8:D11)*100</f>
        <v>17.175572519083971</v>
      </c>
      <c r="D57">
        <f>0.2/SUM(F8:I11)*100</f>
        <v>4.9875311720698257</v>
      </c>
      <c r="G57">
        <f t="shared" ref="G57:I57" si="48">IF(P3&gt;=2,1,0)</f>
        <v>0</v>
      </c>
      <c r="H57">
        <f t="shared" si="48"/>
        <v>1</v>
      </c>
      <c r="I57">
        <f t="shared" si="48"/>
        <v>0</v>
      </c>
      <c r="L57">
        <f t="shared" ref="L57:O57" si="49">G57*A9</f>
        <v>0</v>
      </c>
      <c r="M57">
        <f t="shared" si="49"/>
        <v>45</v>
      </c>
      <c r="N57">
        <f t="shared" si="49"/>
        <v>0</v>
      </c>
      <c r="O57">
        <f t="shared" si="49"/>
        <v>0</v>
      </c>
      <c r="Q57">
        <f t="shared" ref="Q57:T57" si="50">G57*F9</f>
        <v>0</v>
      </c>
      <c r="R57">
        <f t="shared" si="50"/>
        <v>0.2</v>
      </c>
      <c r="S57">
        <f t="shared" si="50"/>
        <v>0</v>
      </c>
      <c r="T57">
        <f t="shared" si="50"/>
        <v>0</v>
      </c>
    </row>
    <row r="58" spans="1:20" x14ac:dyDescent="0.2">
      <c r="A58" t="s">
        <v>24</v>
      </c>
      <c r="B58">
        <f>7/14*100</f>
        <v>50</v>
      </c>
      <c r="C58">
        <f>100*SUM(L56:O59)/SUM(A8:D11)</f>
        <v>57.251908396946568</v>
      </c>
      <c r="D58">
        <f>100*SUM(Q56:T59)/SUM(F8:I11)</f>
        <v>39.401496259351624</v>
      </c>
      <c r="G58">
        <f t="shared" ref="G58:I58" si="51">IF(P4&gt;=2,1,0)</f>
        <v>0</v>
      </c>
      <c r="H58">
        <f t="shared" si="51"/>
        <v>1</v>
      </c>
      <c r="I58">
        <f t="shared" si="51"/>
        <v>1</v>
      </c>
      <c r="L58">
        <f t="shared" ref="L58:O58" si="52">G58*A10</f>
        <v>0</v>
      </c>
      <c r="M58">
        <f t="shared" si="52"/>
        <v>15</v>
      </c>
      <c r="N58">
        <f t="shared" si="52"/>
        <v>30</v>
      </c>
      <c r="O58">
        <f t="shared" si="52"/>
        <v>0</v>
      </c>
      <c r="Q58">
        <f t="shared" ref="Q58:T58" si="53">G58*F10</f>
        <v>0</v>
      </c>
      <c r="R58">
        <f t="shared" si="53"/>
        <v>0.1</v>
      </c>
      <c r="S58">
        <f t="shared" si="53"/>
        <v>0.5</v>
      </c>
      <c r="T58">
        <f t="shared" si="53"/>
        <v>0</v>
      </c>
    </row>
    <row r="59" spans="1:20" x14ac:dyDescent="0.2">
      <c r="A59" t="s">
        <v>25</v>
      </c>
      <c r="B59">
        <v>100</v>
      </c>
      <c r="C59">
        <v>100</v>
      </c>
      <c r="D59">
        <v>100</v>
      </c>
      <c r="G59">
        <f t="shared" ref="G59:J59" si="54">IF(P5&gt;=2,1,0)</f>
        <v>0</v>
      </c>
      <c r="H59">
        <f t="shared" si="54"/>
        <v>1</v>
      </c>
      <c r="I59">
        <f t="shared" si="54"/>
        <v>1</v>
      </c>
      <c r="J59">
        <f t="shared" si="54"/>
        <v>0</v>
      </c>
      <c r="L59">
        <f t="shared" ref="L59:O59" si="55">G59*A11</f>
        <v>0</v>
      </c>
      <c r="M59">
        <f t="shared" si="55"/>
        <v>16</v>
      </c>
      <c r="N59">
        <f t="shared" si="55"/>
        <v>25</v>
      </c>
      <c r="O59">
        <f t="shared" si="55"/>
        <v>0</v>
      </c>
      <c r="Q59">
        <f t="shared" ref="Q59:T59" si="56">G59*F11</f>
        <v>0</v>
      </c>
      <c r="R59">
        <f t="shared" si="56"/>
        <v>0.15</v>
      </c>
      <c r="S59">
        <f t="shared" si="56"/>
        <v>0.5</v>
      </c>
      <c r="T59">
        <f t="shared" si="56"/>
        <v>0</v>
      </c>
    </row>
    <row r="64" spans="1:20" x14ac:dyDescent="0.2">
      <c r="A64" s="1" t="s">
        <v>31</v>
      </c>
      <c r="F64" s="1" t="s">
        <v>30</v>
      </c>
      <c r="K64" s="1" t="s">
        <v>32</v>
      </c>
    </row>
    <row r="65" spans="1:16" x14ac:dyDescent="0.2">
      <c r="A65">
        <f>A20*A2*$C$30</f>
        <v>1.9552600452244342</v>
      </c>
      <c r="B65">
        <f t="shared" ref="B65:D65" si="57">B20*B2*$C$30</f>
        <v>2.4117739768809479</v>
      </c>
      <c r="C65">
        <f t="shared" si="57"/>
        <v>0</v>
      </c>
      <c r="D65">
        <f t="shared" si="57"/>
        <v>0</v>
      </c>
      <c r="F65">
        <f>A20*F2*$C$28</f>
        <v>0</v>
      </c>
      <c r="G65">
        <f t="shared" ref="G65:I65" si="58">B20*G2*$C$28</f>
        <v>0</v>
      </c>
      <c r="H65">
        <f t="shared" si="58"/>
        <v>0.98661262148958739</v>
      </c>
      <c r="I65">
        <f t="shared" si="58"/>
        <v>0.88808178844122576</v>
      </c>
      <c r="K65">
        <f>A20*K2*$C$29</f>
        <v>1.0319428016462291</v>
      </c>
      <c r="L65">
        <f t="shared" ref="L65:N65" si="59">B20*L2*$C$29</f>
        <v>1.2728807100205002</v>
      </c>
      <c r="M65">
        <f t="shared" si="59"/>
        <v>0</v>
      </c>
      <c r="N65">
        <f t="shared" si="59"/>
        <v>0</v>
      </c>
    </row>
    <row r="66" spans="1:16" x14ac:dyDescent="0.2">
      <c r="A66">
        <f t="shared" ref="A66:D66" si="60">A21*A3*$C$30</f>
        <v>0</v>
      </c>
      <c r="B66">
        <f t="shared" si="60"/>
        <v>3.6</v>
      </c>
      <c r="C66">
        <f t="shared" si="60"/>
        <v>0</v>
      </c>
      <c r="D66">
        <f t="shared" si="60"/>
        <v>0</v>
      </c>
      <c r="F66">
        <f t="shared" ref="F66:I66" si="61">A21*F3*$C$28</f>
        <v>0</v>
      </c>
      <c r="G66">
        <f t="shared" si="61"/>
        <v>1.1000000000000001</v>
      </c>
      <c r="H66">
        <f t="shared" si="61"/>
        <v>0.83042745570304211</v>
      </c>
      <c r="I66">
        <f t="shared" si="61"/>
        <v>0</v>
      </c>
      <c r="K66">
        <f t="shared" ref="K66:N66" si="62">A21*K3*$C$29</f>
        <v>1.533959452762117</v>
      </c>
      <c r="L66">
        <f t="shared" si="62"/>
        <v>1.9</v>
      </c>
      <c r="M66">
        <f t="shared" si="62"/>
        <v>0</v>
      </c>
      <c r="N66">
        <f t="shared" si="62"/>
        <v>0</v>
      </c>
    </row>
    <row r="67" spans="1:16" x14ac:dyDescent="0.2">
      <c r="A67">
        <f t="shared" ref="A67:D67" si="63">A22*A4*$C$30</f>
        <v>0</v>
      </c>
      <c r="B67">
        <f t="shared" si="63"/>
        <v>2.6070133936325792</v>
      </c>
      <c r="C67">
        <f t="shared" si="63"/>
        <v>3.2289140339659221</v>
      </c>
      <c r="D67">
        <f t="shared" si="63"/>
        <v>0</v>
      </c>
      <c r="F67">
        <f t="shared" ref="F67:I67" si="64">A22*F4*$C$28</f>
        <v>0</v>
      </c>
      <c r="G67">
        <f t="shared" si="64"/>
        <v>0</v>
      </c>
      <c r="H67">
        <f t="shared" si="64"/>
        <v>0.98661262148958739</v>
      </c>
      <c r="I67">
        <f t="shared" si="64"/>
        <v>0</v>
      </c>
      <c r="K67">
        <f t="shared" ref="K67:N67" si="65">A22*K4*$C$29</f>
        <v>0.96567656782781841</v>
      </c>
      <c r="L67">
        <f t="shared" si="65"/>
        <v>1.3759237355283056</v>
      </c>
      <c r="M67">
        <f t="shared" si="65"/>
        <v>0</v>
      </c>
      <c r="N67">
        <f t="shared" si="65"/>
        <v>0</v>
      </c>
    </row>
    <row r="68" spans="1:16" x14ac:dyDescent="0.2">
      <c r="A68">
        <f t="shared" ref="A68:D68" si="66">A23*A5*$C$30</f>
        <v>0</v>
      </c>
      <c r="B68">
        <f t="shared" si="66"/>
        <v>2.664017593278778</v>
      </c>
      <c r="C68">
        <f t="shared" si="66"/>
        <v>3.0635273252890931</v>
      </c>
      <c r="D68">
        <f t="shared" si="66"/>
        <v>0</v>
      </c>
      <c r="F68">
        <f t="shared" ref="F68:I68" si="67">A23*F5*$C$28</f>
        <v>0</v>
      </c>
      <c r="G68">
        <f t="shared" si="67"/>
        <v>0</v>
      </c>
      <c r="H68">
        <f t="shared" si="67"/>
        <v>0.93607779383833412</v>
      </c>
      <c r="I68">
        <f t="shared" si="67"/>
        <v>0.7369309373802897</v>
      </c>
      <c r="K68">
        <f t="shared" ref="K68:N68" si="68">A23*K5*$C$29</f>
        <v>0.88917781504821092</v>
      </c>
      <c r="L68">
        <f t="shared" si="68"/>
        <v>1.4060092853415771</v>
      </c>
      <c r="M68">
        <f t="shared" si="68"/>
        <v>0</v>
      </c>
      <c r="N68">
        <f t="shared" si="68"/>
        <v>0</v>
      </c>
    </row>
    <row r="70" spans="1:16" x14ac:dyDescent="0.2">
      <c r="A70" s="1" t="s">
        <v>34</v>
      </c>
      <c r="F70" s="1" t="s">
        <v>35</v>
      </c>
      <c r="K70" s="1" t="s">
        <v>33</v>
      </c>
    </row>
    <row r="71" spans="1:16" x14ac:dyDescent="0.2">
      <c r="A71">
        <f>F20*A2*$B$30</f>
        <v>0.10026952754263772</v>
      </c>
      <c r="B71">
        <f t="shared" ref="B71:D71" si="69">G20*B2*$B$30</f>
        <v>0.32331170325811487</v>
      </c>
      <c r="C71">
        <f t="shared" si="69"/>
        <v>0</v>
      </c>
      <c r="D71">
        <f t="shared" si="69"/>
        <v>0</v>
      </c>
      <c r="F71">
        <f>F20*F2*$B$28</f>
        <v>0</v>
      </c>
      <c r="G71">
        <f t="shared" ref="G71:I71" si="70">G20*G2*$B$28</f>
        <v>0</v>
      </c>
      <c r="H71">
        <f t="shared" si="70"/>
        <v>2.6572480543860162</v>
      </c>
      <c r="I71">
        <f t="shared" si="70"/>
        <v>2.2923681916475567</v>
      </c>
      <c r="K71">
        <f>F20*K2*$B$29</f>
        <v>0.13926323269810795</v>
      </c>
      <c r="L71">
        <f t="shared" ref="L71:N71" si="71">G20*L2*$B$29</f>
        <v>0.44904403230293732</v>
      </c>
      <c r="M71">
        <f t="shared" si="71"/>
        <v>0</v>
      </c>
      <c r="N71">
        <f t="shared" si="71"/>
        <v>0</v>
      </c>
    </row>
    <row r="72" spans="1:16" x14ac:dyDescent="0.2">
      <c r="A72">
        <f t="shared" ref="A72:D72" si="72">F21*A3*$B$30</f>
        <v>0</v>
      </c>
      <c r="B72">
        <f t="shared" si="72"/>
        <v>0.61847216308629538</v>
      </c>
      <c r="C72">
        <f t="shared" si="72"/>
        <v>0</v>
      </c>
      <c r="D72">
        <f t="shared" si="72"/>
        <v>0</v>
      </c>
      <c r="F72">
        <f t="shared" ref="F72:I72" si="73">F21*F3*$B$28</f>
        <v>0</v>
      </c>
      <c r="G72">
        <f t="shared" si="73"/>
        <v>1.0307869384771589</v>
      </c>
      <c r="H72">
        <f t="shared" si="73"/>
        <v>1.9023048769888651</v>
      </c>
      <c r="I72">
        <f t="shared" si="73"/>
        <v>0</v>
      </c>
      <c r="K72">
        <f t="shared" ref="K72:N72" si="74">F21*K3*$B$29</f>
        <v>0.22986980090000717</v>
      </c>
      <c r="L72">
        <f t="shared" si="74"/>
        <v>0.85898911539763245</v>
      </c>
      <c r="M72">
        <f t="shared" si="74"/>
        <v>0</v>
      </c>
      <c r="N72">
        <f t="shared" si="74"/>
        <v>0</v>
      </c>
    </row>
    <row r="73" spans="1:16" x14ac:dyDescent="0.2">
      <c r="A73">
        <f t="shared" ref="A73:D73" si="75">F22*A4*$B$30</f>
        <v>0</v>
      </c>
      <c r="B73">
        <f t="shared" si="75"/>
        <v>0.32331170325811487</v>
      </c>
      <c r="C73">
        <f t="shared" si="75"/>
        <v>1.3754209149885341</v>
      </c>
      <c r="D73">
        <f t="shared" si="75"/>
        <v>0</v>
      </c>
      <c r="F73">
        <f t="shared" ref="F73:I73" si="76">F22*F4*$B$28</f>
        <v>0</v>
      </c>
      <c r="G73">
        <f t="shared" si="76"/>
        <v>0</v>
      </c>
      <c r="H73">
        <f t="shared" si="76"/>
        <v>2.2923681916475567</v>
      </c>
      <c r="I73">
        <f t="shared" si="76"/>
        <v>0</v>
      </c>
      <c r="K73">
        <f t="shared" ref="K73:N73" si="77">F22*K4*$B$29</f>
        <v>0.4060172826670489</v>
      </c>
      <c r="L73">
        <f t="shared" si="77"/>
        <v>0.44904403230293732</v>
      </c>
      <c r="M73">
        <f t="shared" si="77"/>
        <v>0</v>
      </c>
      <c r="N73">
        <f t="shared" si="77"/>
        <v>0</v>
      </c>
    </row>
    <row r="74" spans="1:16" x14ac:dyDescent="0.2">
      <c r="A74">
        <f t="shared" ref="A74:D74" si="78">F23*A5*$B$30</f>
        <v>0</v>
      </c>
      <c r="B74">
        <f t="shared" si="78"/>
        <v>0.47410121072843231</v>
      </c>
      <c r="C74">
        <f t="shared" si="78"/>
        <v>1.3754209149885341</v>
      </c>
      <c r="D74">
        <f t="shared" si="78"/>
        <v>0</v>
      </c>
      <c r="F74">
        <f t="shared" ref="F74:I74" si="79">F23*F5*$B$28</f>
        <v>0</v>
      </c>
      <c r="G74">
        <f t="shared" si="79"/>
        <v>0</v>
      </c>
      <c r="H74">
        <f t="shared" si="79"/>
        <v>2.2923681916475567</v>
      </c>
      <c r="I74">
        <f t="shared" si="79"/>
        <v>3</v>
      </c>
      <c r="K74">
        <f t="shared" ref="K74:N74" si="80">F23*K5*$B$29</f>
        <v>0.4060172826670489</v>
      </c>
      <c r="L74">
        <f t="shared" si="80"/>
        <v>0.65847390378948933</v>
      </c>
      <c r="M74">
        <f t="shared" si="80"/>
        <v>0</v>
      </c>
      <c r="N74">
        <f t="shared" si="80"/>
        <v>0</v>
      </c>
    </row>
    <row r="78" spans="1:16" x14ac:dyDescent="0.2">
      <c r="A78" s="1" t="s">
        <v>36</v>
      </c>
      <c r="F78" s="1" t="s">
        <v>37</v>
      </c>
      <c r="M78" s="1" t="s">
        <v>40</v>
      </c>
    </row>
    <row r="79" spans="1:16" x14ac:dyDescent="0.2">
      <c r="A79">
        <f>MAX(A65,A71)+MAX(F65,F71)+MAX(K65,K71)</f>
        <v>2.9872028468706633</v>
      </c>
      <c r="B79">
        <f t="shared" ref="B79:D79" si="81">MAX(B65,B71)+MAX(G65,G71)+MAX(L65,L71)</f>
        <v>3.6846546869014478</v>
      </c>
      <c r="C79">
        <f t="shared" si="81"/>
        <v>2.6572480543860162</v>
      </c>
      <c r="D79">
        <f t="shared" si="81"/>
        <v>2.2923681916475567</v>
      </c>
      <c r="F79">
        <f>A79/P2</f>
        <v>1.4936014234353316</v>
      </c>
      <c r="G79">
        <f t="shared" ref="G79:I79" si="82">B79/Q2</f>
        <v>1.8423273434507239</v>
      </c>
      <c r="H79">
        <f t="shared" si="82"/>
        <v>2.6572480543860162</v>
      </c>
      <c r="I79">
        <f t="shared" si="82"/>
        <v>2.2923681916475567</v>
      </c>
      <c r="M79">
        <f>A2*$D$30+F2*$D$28+K2*$D$29</f>
        <v>4.9000000000000004</v>
      </c>
      <c r="N79">
        <f t="shared" ref="N79:P79" si="83">B2*$D$30+G2*$D$28+L2*$D$29</f>
        <v>4.9000000000000004</v>
      </c>
      <c r="O79">
        <f t="shared" si="83"/>
        <v>2.0499999999999998</v>
      </c>
      <c r="P79">
        <f t="shared" si="83"/>
        <v>2.0499999999999998</v>
      </c>
    </row>
    <row r="80" spans="1:16" x14ac:dyDescent="0.2">
      <c r="A80">
        <f t="shared" ref="A80:D80" si="84">MAX(A66,A72)+MAX(F66,F72)+MAX(K66,K72)</f>
        <v>1.533959452762117</v>
      </c>
      <c r="B80">
        <f t="shared" si="84"/>
        <v>6.6</v>
      </c>
      <c r="C80">
        <f t="shared" si="84"/>
        <v>1.9023048769888651</v>
      </c>
      <c r="D80">
        <f t="shared" si="84"/>
        <v>0</v>
      </c>
      <c r="F80">
        <f t="shared" ref="F80:I80" si="85">A80/P3</f>
        <v>1.533959452762117</v>
      </c>
      <c r="G80">
        <f t="shared" si="85"/>
        <v>2.1999999999999997</v>
      </c>
      <c r="H80">
        <f t="shared" si="85"/>
        <v>1.9023048769888651</v>
      </c>
      <c r="I80">
        <v>0</v>
      </c>
      <c r="M80">
        <f t="shared" ref="M80:P80" si="86">A3*$D$30+F3*$D$28+K3*$D$29</f>
        <v>2.2000000000000002</v>
      </c>
      <c r="N80">
        <f t="shared" si="86"/>
        <v>6.95</v>
      </c>
      <c r="O80">
        <f t="shared" si="86"/>
        <v>2.0499999999999998</v>
      </c>
      <c r="P80">
        <f t="shared" si="86"/>
        <v>0</v>
      </c>
    </row>
    <row r="81" spans="1:16" x14ac:dyDescent="0.2">
      <c r="A81">
        <f t="shared" ref="A81:D81" si="87">MAX(A67,A73)+MAX(F67,F73)+MAX(K67,K73)</f>
        <v>0.96567656782781841</v>
      </c>
      <c r="B81">
        <f t="shared" si="87"/>
        <v>3.9829371291608848</v>
      </c>
      <c r="C81">
        <f t="shared" si="87"/>
        <v>5.5212822256134793</v>
      </c>
      <c r="D81">
        <f t="shared" si="87"/>
        <v>0</v>
      </c>
      <c r="F81">
        <f t="shared" ref="F81:I81" si="88">A81/P4</f>
        <v>0.96567656782781841</v>
      </c>
      <c r="G81">
        <f t="shared" si="88"/>
        <v>1.9914685645804424</v>
      </c>
      <c r="H81">
        <f t="shared" si="88"/>
        <v>2.7606411128067396</v>
      </c>
      <c r="I81">
        <v>0</v>
      </c>
      <c r="M81">
        <f t="shared" ref="M81:P81" si="89">A4*$D$30+F4*$D$28+K4*$D$29</f>
        <v>2.2000000000000002</v>
      </c>
      <c r="N81">
        <f t="shared" si="89"/>
        <v>4.9000000000000004</v>
      </c>
      <c r="O81">
        <f t="shared" si="89"/>
        <v>4.75</v>
      </c>
      <c r="P81">
        <f t="shared" si="89"/>
        <v>0</v>
      </c>
    </row>
    <row r="82" spans="1:16" x14ac:dyDescent="0.2">
      <c r="A82">
        <f t="shared" ref="A82:D82" si="90">MAX(A68,A74)+MAX(F68,F74)+MAX(K68,K74)</f>
        <v>0.88917781504821092</v>
      </c>
      <c r="B82">
        <f t="shared" si="90"/>
        <v>4.0700268786203555</v>
      </c>
      <c r="C82">
        <f t="shared" si="90"/>
        <v>5.3558955169366502</v>
      </c>
      <c r="D82">
        <f t="shared" si="90"/>
        <v>3</v>
      </c>
      <c r="F82">
        <f t="shared" ref="F82:I82" si="91">A82/P5</f>
        <v>0.88917781504821092</v>
      </c>
      <c r="G82">
        <f t="shared" si="91"/>
        <v>2.0350134393101778</v>
      </c>
      <c r="H82">
        <f t="shared" si="91"/>
        <v>2.6779477584683251</v>
      </c>
      <c r="I82">
        <f t="shared" si="91"/>
        <v>3</v>
      </c>
      <c r="M82">
        <f t="shared" ref="M82:P82" si="92">A5*$D$30+F5*$D$28+K5*$D$29</f>
        <v>2.2000000000000002</v>
      </c>
      <c r="N82">
        <f t="shared" si="92"/>
        <v>4.9000000000000004</v>
      </c>
      <c r="O82">
        <f t="shared" si="92"/>
        <v>4.75</v>
      </c>
      <c r="P82">
        <f t="shared" si="92"/>
        <v>2.0499999999999998</v>
      </c>
    </row>
    <row r="84" spans="1:16" x14ac:dyDescent="0.2">
      <c r="A84" s="1" t="s">
        <v>38</v>
      </c>
      <c r="F84" s="1" t="s">
        <v>39</v>
      </c>
    </row>
    <row r="85" spans="1:16" x14ac:dyDescent="0.2">
      <c r="A85">
        <f>A79+0.5*(MIN(A65,A71)+MIN(F65,F71)+MIN(K65,K71))</f>
        <v>3.1069692269910361</v>
      </c>
      <c r="B85">
        <f t="shared" ref="B85:D85" si="93">B79+0.5*(MIN(B65,B71)+MIN(G65,G71)+MIN(L65,L71))</f>
        <v>4.0708325546819744</v>
      </c>
      <c r="C85">
        <f t="shared" si="93"/>
        <v>3.1505543651308097</v>
      </c>
      <c r="D85">
        <f t="shared" si="93"/>
        <v>2.7364090858681696</v>
      </c>
      <c r="F85">
        <f>A85/P2</f>
        <v>1.553484613495518</v>
      </c>
      <c r="G85">
        <f t="shared" ref="G85:I85" si="94">B85/Q2</f>
        <v>2.0354162773409872</v>
      </c>
      <c r="H85">
        <f t="shared" si="94"/>
        <v>3.1505543651308097</v>
      </c>
      <c r="I85">
        <f t="shared" si="94"/>
        <v>2.7364090858681696</v>
      </c>
    </row>
    <row r="86" spans="1:16" x14ac:dyDescent="0.2">
      <c r="A86">
        <f t="shared" ref="A86:D86" si="95">A80+0.5*(MIN(A66,A72)+MIN(F66,F72)+MIN(K66,K72))</f>
        <v>1.6488943532121205</v>
      </c>
      <c r="B86">
        <f t="shared" si="95"/>
        <v>7.8541241084805433</v>
      </c>
      <c r="C86">
        <f t="shared" si="95"/>
        <v>2.317518604840386</v>
      </c>
      <c r="D86">
        <f t="shared" si="95"/>
        <v>0</v>
      </c>
      <c r="F86">
        <f t="shared" ref="F86:I86" si="96">A86/P3</f>
        <v>1.6488943532121205</v>
      </c>
      <c r="G86">
        <f t="shared" si="96"/>
        <v>2.6180413694935143</v>
      </c>
      <c r="H86">
        <f t="shared" si="96"/>
        <v>2.317518604840386</v>
      </c>
    </row>
    <row r="87" spans="1:16" x14ac:dyDescent="0.2">
      <c r="A87">
        <f t="shared" ref="A87:D87" si="97">A81+0.5*(MIN(A67,A73)+MIN(F67,F73)+MIN(K67,K73))</f>
        <v>1.1686852091613429</v>
      </c>
      <c r="B87">
        <f t="shared" si="97"/>
        <v>4.3691149969414109</v>
      </c>
      <c r="C87">
        <f t="shared" si="97"/>
        <v>6.7022989938525406</v>
      </c>
      <c r="D87">
        <f t="shared" si="97"/>
        <v>0</v>
      </c>
      <c r="F87">
        <f t="shared" ref="F87:I87" si="98">A87/P4</f>
        <v>1.1686852091613429</v>
      </c>
      <c r="G87">
        <f t="shared" si="98"/>
        <v>2.1845574984707055</v>
      </c>
      <c r="H87">
        <f t="shared" si="98"/>
        <v>3.3511494969262703</v>
      </c>
    </row>
    <row r="88" spans="1:16" x14ac:dyDescent="0.2">
      <c r="A88">
        <f t="shared" ref="A88:D88" si="99">A82+0.5*(MIN(A68,A74)+MIN(F68,F74)+MIN(K68,K74))</f>
        <v>1.0921864563817354</v>
      </c>
      <c r="B88">
        <f t="shared" si="99"/>
        <v>4.6363144358793162</v>
      </c>
      <c r="C88">
        <f t="shared" si="99"/>
        <v>6.5116448713500841</v>
      </c>
      <c r="D88">
        <f t="shared" si="99"/>
        <v>3.368465468690145</v>
      </c>
      <c r="F88">
        <f t="shared" ref="F88:I88" si="100">A88/P5</f>
        <v>1.0921864563817354</v>
      </c>
      <c r="G88">
        <f t="shared" si="100"/>
        <v>2.3181572179396581</v>
      </c>
      <c r="H88">
        <f t="shared" si="100"/>
        <v>3.255822435675042</v>
      </c>
      <c r="I88">
        <f t="shared" si="100"/>
        <v>3.368465468690145</v>
      </c>
    </row>
    <row r="91" spans="1:16" x14ac:dyDescent="0.2">
      <c r="A91" s="1" t="s">
        <v>42</v>
      </c>
      <c r="F91" s="1" t="s">
        <v>43</v>
      </c>
      <c r="K91" s="1"/>
    </row>
    <row r="92" spans="1:16" x14ac:dyDescent="0.2">
      <c r="A92">
        <f>IF(K65&gt;K71,K65,0)</f>
        <v>1.0319428016462291</v>
      </c>
      <c r="B92">
        <f t="shared" ref="B92:D92" si="101">IF(L65&gt;L71,L65,0)</f>
        <v>1.2728807100205002</v>
      </c>
      <c r="C92">
        <f t="shared" si="101"/>
        <v>0</v>
      </c>
      <c r="D92">
        <f t="shared" si="101"/>
        <v>0</v>
      </c>
      <c r="F92">
        <f>A92/P2</f>
        <v>0.51597140082311455</v>
      </c>
      <c r="G92">
        <f t="shared" ref="G92:I92" si="102">B92/Q2</f>
        <v>0.63644035501025009</v>
      </c>
      <c r="H92">
        <f t="shared" si="102"/>
        <v>0</v>
      </c>
      <c r="I92">
        <f t="shared" si="102"/>
        <v>0</v>
      </c>
    </row>
    <row r="93" spans="1:16" x14ac:dyDescent="0.2">
      <c r="A93">
        <f t="shared" ref="A93:D93" si="103">IF(K66&gt;K72,K66,0)</f>
        <v>1.533959452762117</v>
      </c>
      <c r="B93">
        <f t="shared" si="103"/>
        <v>1.9</v>
      </c>
      <c r="C93">
        <f t="shared" si="103"/>
        <v>0</v>
      </c>
      <c r="D93">
        <f t="shared" si="103"/>
        <v>0</v>
      </c>
      <c r="F93">
        <f t="shared" ref="F93:I93" si="104">A93/P3</f>
        <v>1.533959452762117</v>
      </c>
      <c r="G93">
        <f t="shared" si="104"/>
        <v>0.6333333333333333</v>
      </c>
      <c r="H93">
        <f t="shared" si="104"/>
        <v>0</v>
      </c>
    </row>
    <row r="94" spans="1:16" x14ac:dyDescent="0.2">
      <c r="A94">
        <f t="shared" ref="A94:D94" si="105">IF(K67&gt;K73,K67,0)</f>
        <v>0.96567656782781841</v>
      </c>
      <c r="B94">
        <f t="shared" si="105"/>
        <v>1.3759237355283056</v>
      </c>
      <c r="C94">
        <f t="shared" si="105"/>
        <v>0</v>
      </c>
      <c r="D94">
        <f t="shared" si="105"/>
        <v>0</v>
      </c>
      <c r="F94">
        <f t="shared" ref="F94:I94" si="106">A94/P4</f>
        <v>0.96567656782781841</v>
      </c>
      <c r="G94">
        <f t="shared" si="106"/>
        <v>0.6879618677641528</v>
      </c>
      <c r="H94">
        <f t="shared" si="106"/>
        <v>0</v>
      </c>
    </row>
    <row r="95" spans="1:16" x14ac:dyDescent="0.2">
      <c r="A95">
        <f t="shared" ref="A95:D95" si="107">IF(K68&gt;K74,K68,0)</f>
        <v>0.88917781504821092</v>
      </c>
      <c r="B95">
        <f t="shared" si="107"/>
        <v>1.4060092853415771</v>
      </c>
      <c r="C95">
        <f t="shared" si="107"/>
        <v>0</v>
      </c>
      <c r="D95">
        <f t="shared" si="107"/>
        <v>0</v>
      </c>
      <c r="F95">
        <f t="shared" ref="F95:I95" si="108">A95/P5</f>
        <v>0.88917781504821092</v>
      </c>
      <c r="G95">
        <f t="shared" si="108"/>
        <v>0.70300464267078855</v>
      </c>
      <c r="H95">
        <f t="shared" si="108"/>
        <v>0</v>
      </c>
      <c r="I95">
        <f t="shared" si="108"/>
        <v>0</v>
      </c>
    </row>
    <row r="97" spans="1:14" x14ac:dyDescent="0.2">
      <c r="A97">
        <f>SUM(A92:D95)</f>
        <v>10.375570368174758</v>
      </c>
      <c r="F97">
        <f>SUM(F92:I95)</f>
        <v>6.5655254352397856</v>
      </c>
    </row>
    <row r="100" spans="1:14" x14ac:dyDescent="0.2">
      <c r="A100" s="1" t="s">
        <v>44</v>
      </c>
      <c r="F100" s="1" t="s">
        <v>45</v>
      </c>
      <c r="K100" s="1" t="s">
        <v>46</v>
      </c>
    </row>
    <row r="101" spans="1:14" x14ac:dyDescent="0.2">
      <c r="A101">
        <f>IF(F71&gt;F65,F71,0.5*F71)</f>
        <v>0</v>
      </c>
      <c r="B101">
        <f t="shared" ref="B101:D101" si="109">IF(G71&gt;G65,G71,0.5*G71)</f>
        <v>0</v>
      </c>
      <c r="C101">
        <f t="shared" si="109"/>
        <v>2.6572480543860162</v>
      </c>
      <c r="D101">
        <f t="shared" si="109"/>
        <v>2.2923681916475567</v>
      </c>
      <c r="F101">
        <f>A101/P2</f>
        <v>0</v>
      </c>
      <c r="G101">
        <f t="shared" ref="G101:I101" si="110">B101/Q2</f>
        <v>0</v>
      </c>
      <c r="H101">
        <f t="shared" si="110"/>
        <v>2.6572480543860162</v>
      </c>
      <c r="I101">
        <f t="shared" si="110"/>
        <v>2.2923681916475567</v>
      </c>
      <c r="K101">
        <f>IF(K71&gt;K65,K71,0.5*K71)/P2</f>
        <v>3.4815808174526987E-2</v>
      </c>
      <c r="L101">
        <f t="shared" ref="L101:N101" si="111">IF(L71&gt;L65,L71,0.5*L71)/Q2</f>
        <v>0.11226100807573433</v>
      </c>
      <c r="M101">
        <f t="shared" si="111"/>
        <v>0</v>
      </c>
      <c r="N101">
        <f t="shared" si="111"/>
        <v>0</v>
      </c>
    </row>
    <row r="102" spans="1:14" x14ac:dyDescent="0.2">
      <c r="A102">
        <f t="shared" ref="A102:D102" si="112">IF(F72&gt;F66,F72,0.5*F72)</f>
        <v>0</v>
      </c>
      <c r="B102">
        <f t="shared" si="112"/>
        <v>0.51539346923857943</v>
      </c>
      <c r="C102">
        <f t="shared" si="112"/>
        <v>1.9023048769888651</v>
      </c>
      <c r="D102">
        <f t="shared" si="112"/>
        <v>0</v>
      </c>
      <c r="F102">
        <f t="shared" ref="F102:I102" si="113">A102/P3</f>
        <v>0</v>
      </c>
      <c r="G102">
        <f t="shared" si="113"/>
        <v>0.17179782307952648</v>
      </c>
      <c r="H102">
        <f t="shared" si="113"/>
        <v>1.9023048769888651</v>
      </c>
      <c r="I102">
        <v>0</v>
      </c>
      <c r="K102">
        <f t="shared" ref="K102:N102" si="114">IF(K72&gt;K66,K72,0.5*K72)/P3</f>
        <v>0.11493490045000358</v>
      </c>
      <c r="L102">
        <f t="shared" si="114"/>
        <v>0.14316485256627207</v>
      </c>
      <c r="M102">
        <f t="shared" si="114"/>
        <v>0</v>
      </c>
    </row>
    <row r="103" spans="1:14" x14ac:dyDescent="0.2">
      <c r="A103">
        <f t="shared" ref="A103:D103" si="115">IF(F73&gt;F67,F73,0.5*F73)</f>
        <v>0</v>
      </c>
      <c r="B103">
        <f t="shared" si="115"/>
        <v>0</v>
      </c>
      <c r="C103">
        <f t="shared" si="115"/>
        <v>2.2923681916475567</v>
      </c>
      <c r="D103">
        <f t="shared" si="115"/>
        <v>0</v>
      </c>
      <c r="F103">
        <f t="shared" ref="F103:I103" si="116">A103/P4</f>
        <v>0</v>
      </c>
      <c r="G103">
        <f t="shared" si="116"/>
        <v>0</v>
      </c>
      <c r="H103">
        <f t="shared" si="116"/>
        <v>1.1461840958237783</v>
      </c>
      <c r="I103">
        <v>0</v>
      </c>
      <c r="K103">
        <f t="shared" ref="K103:N103" si="117">IF(K73&gt;K67,K73,0.5*K73)/P4</f>
        <v>0.20300864133352445</v>
      </c>
      <c r="L103">
        <f t="shared" si="117"/>
        <v>0.11226100807573433</v>
      </c>
      <c r="M103">
        <f t="shared" si="117"/>
        <v>0</v>
      </c>
    </row>
    <row r="104" spans="1:14" x14ac:dyDescent="0.2">
      <c r="A104">
        <f t="shared" ref="A104:D104" si="118">IF(F74&gt;F68,F74,0.5*F74)</f>
        <v>0</v>
      </c>
      <c r="B104">
        <f t="shared" si="118"/>
        <v>0</v>
      </c>
      <c r="C104">
        <f t="shared" si="118"/>
        <v>2.2923681916475567</v>
      </c>
      <c r="D104">
        <f t="shared" si="118"/>
        <v>3</v>
      </c>
      <c r="F104">
        <f t="shared" ref="F104:I104" si="119">A104/P5</f>
        <v>0</v>
      </c>
      <c r="G104">
        <f t="shared" si="119"/>
        <v>0</v>
      </c>
      <c r="H104">
        <f t="shared" si="119"/>
        <v>1.1461840958237783</v>
      </c>
      <c r="I104">
        <f t="shared" si="119"/>
        <v>3</v>
      </c>
      <c r="K104">
        <f t="shared" ref="K104:N104" si="120">IF(K74&gt;K68,K74,0.5*K74)/P5</f>
        <v>0.20300864133352445</v>
      </c>
      <c r="L104">
        <f t="shared" si="120"/>
        <v>0.16461847594737233</v>
      </c>
      <c r="M104">
        <f t="shared" si="120"/>
        <v>0</v>
      </c>
      <c r="N104">
        <f t="shared" si="120"/>
        <v>0</v>
      </c>
    </row>
    <row r="106" spans="1:14" x14ac:dyDescent="0.2">
      <c r="A106">
        <f>SUM(A101:D104)</f>
        <v>14.95205097555613</v>
      </c>
      <c r="F106">
        <f>SUM(F101:I104)</f>
        <v>12.316087137749522</v>
      </c>
      <c r="K106">
        <f>SUM(K101:N104)</f>
        <v>1.0880733359566928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Stock</dc:creator>
  <cp:lastModifiedBy>Microsoft Office User</cp:lastModifiedBy>
  <dcterms:created xsi:type="dcterms:W3CDTF">2015-06-17T20:15:32Z</dcterms:created>
  <dcterms:modified xsi:type="dcterms:W3CDTF">2016-09-30T01:53:04Z</dcterms:modified>
</cp:coreProperties>
</file>