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VER\FIVER ORDER (EXCEL DAHSBOARD)\FIRST DASHBOARD (INVENTORY)\"/>
    </mc:Choice>
  </mc:AlternateContent>
  <xr:revisionPtr revIDLastSave="0" documentId="13_ncr:1_{647A100B-FC8F-4369-BD9D-0EBADCD90520}" xr6:coauthVersionLast="47" xr6:coauthVersionMax="47" xr10:uidLastSave="{00000000-0000-0000-0000-000000000000}"/>
  <bookViews>
    <workbookView xWindow="-108" yWindow="-108" windowWidth="23256" windowHeight="12576" firstSheet="3" activeTab="5" xr2:uid="{A40A9DB1-8B2A-4F02-8960-4062E5FA2A18}"/>
  </bookViews>
  <sheets>
    <sheet name="Management KPI Data" sheetId="1" r:id="rId1"/>
    <sheet name="ORDERED DELIVERED LINE CHART" sheetId="4" r:id="rId2"/>
    <sheet name="ORDER DELIVERED BAR CHART" sheetId="5" r:id="rId3"/>
    <sheet name="TOTAL REVENUE &amp; DAMAGE" sheetId="7" r:id="rId4"/>
    <sheet name="IN-STOCK PRIORITY LINE CHART" sheetId="8" r:id="rId5"/>
    <sheet name="INVENTORY DASHBOARD" sheetId="9" r:id="rId6"/>
  </sheets>
  <externalReferences>
    <externalReference r:id="rId7"/>
  </externalReferences>
  <definedNames>
    <definedName name="_xlnm.Print_Area" localSheetId="5">'INVENTORY DASHBOARD'!$B$2:$R$39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7" l="1"/>
  <c r="N92" i="1"/>
  <c r="P92" i="1"/>
  <c r="P2" i="1"/>
  <c r="A92" i="1"/>
  <c r="D92" i="1"/>
  <c r="S92" i="1"/>
  <c r="A91" i="1"/>
  <c r="AN91" i="1"/>
  <c r="AK91" i="1"/>
  <c r="AH91" i="1"/>
  <c r="AB91" i="1"/>
  <c r="R91" i="1"/>
  <c r="O91" i="1"/>
  <c r="P91" i="1" s="1"/>
  <c r="I91" i="1"/>
  <c r="I92" i="1" s="1"/>
  <c r="H91" i="1"/>
  <c r="S91" i="1" s="1"/>
  <c r="D91" i="1"/>
  <c r="AR81" i="1"/>
  <c r="AN81" i="1"/>
  <c r="AK81" i="1"/>
  <c r="AH81" i="1"/>
  <c r="AB81" i="1"/>
  <c r="R81" i="1"/>
  <c r="O81" i="1"/>
  <c r="N81" i="1"/>
  <c r="P81" i="1" s="1"/>
  <c r="I81" i="1"/>
  <c r="H81" i="1"/>
  <c r="S81" i="1" s="1"/>
  <c r="D81" i="1"/>
  <c r="A81" i="1"/>
  <c r="AT71" i="1"/>
  <c r="AR71" i="1"/>
  <c r="AP71" i="1"/>
  <c r="AN71" i="1"/>
  <c r="AK71" i="1"/>
  <c r="AH71" i="1"/>
  <c r="AB71" i="1"/>
  <c r="R71" i="1"/>
  <c r="O71" i="1"/>
  <c r="N71" i="1"/>
  <c r="I71" i="1"/>
  <c r="H71" i="1"/>
  <c r="S71" i="1" s="1"/>
  <c r="D71" i="1"/>
  <c r="A71" i="1"/>
  <c r="AT61" i="1"/>
  <c r="AR61" i="1"/>
  <c r="AP61" i="1"/>
  <c r="AN61" i="1"/>
  <c r="AK61" i="1"/>
  <c r="AH61" i="1"/>
  <c r="AB61" i="1"/>
  <c r="R61" i="1"/>
  <c r="O61" i="1"/>
  <c r="N61" i="1"/>
  <c r="I61" i="1"/>
  <c r="H61" i="1"/>
  <c r="S61" i="1" s="1"/>
  <c r="D61" i="1"/>
  <c r="A61" i="1"/>
  <c r="AT51" i="1"/>
  <c r="AR51" i="1"/>
  <c r="AP51" i="1"/>
  <c r="AN51" i="1"/>
  <c r="AK51" i="1"/>
  <c r="AH51" i="1"/>
  <c r="AB51" i="1"/>
  <c r="R51" i="1"/>
  <c r="O51" i="1"/>
  <c r="N51" i="1"/>
  <c r="L51" i="1"/>
  <c r="I51" i="1"/>
  <c r="H51" i="1"/>
  <c r="S51" i="1" s="1"/>
  <c r="D51" i="1"/>
  <c r="A51" i="1"/>
  <c r="AT41" i="1"/>
  <c r="AR41" i="1"/>
  <c r="AP41" i="1"/>
  <c r="AN41" i="1"/>
  <c r="AK41" i="1"/>
  <c r="AH41" i="1"/>
  <c r="AB41" i="1"/>
  <c r="R41" i="1"/>
  <c r="O41" i="1"/>
  <c r="N41" i="1"/>
  <c r="I41" i="1"/>
  <c r="H41" i="1"/>
  <c r="S41" i="1" s="1"/>
  <c r="D41" i="1"/>
  <c r="A41" i="1"/>
  <c r="AT31" i="1"/>
  <c r="AR31" i="1"/>
  <c r="AP31" i="1"/>
  <c r="AN31" i="1"/>
  <c r="AK31" i="1"/>
  <c r="AH31" i="1"/>
  <c r="AB31" i="1"/>
  <c r="R31" i="1"/>
  <c r="O31" i="1"/>
  <c r="N31" i="1"/>
  <c r="I31" i="1"/>
  <c r="H31" i="1"/>
  <c r="S31" i="1" s="1"/>
  <c r="D31" i="1"/>
  <c r="A31" i="1"/>
  <c r="AT21" i="1"/>
  <c r="AR21" i="1"/>
  <c r="AP21" i="1"/>
  <c r="AN21" i="1"/>
  <c r="AK21" i="1"/>
  <c r="AH21" i="1"/>
  <c r="AB21" i="1"/>
  <c r="R21" i="1"/>
  <c r="O21" i="1"/>
  <c r="N21" i="1"/>
  <c r="I21" i="1"/>
  <c r="H21" i="1"/>
  <c r="S21" i="1" s="1"/>
  <c r="D21" i="1"/>
  <c r="A21" i="1"/>
  <c r="AT11" i="1"/>
  <c r="AR11" i="1"/>
  <c r="AP11" i="1"/>
  <c r="AN11" i="1"/>
  <c r="AK11" i="1"/>
  <c r="AH11" i="1"/>
  <c r="AB11" i="1"/>
  <c r="R11" i="1"/>
  <c r="O11" i="1"/>
  <c r="N11" i="1"/>
  <c r="I11" i="1"/>
  <c r="H11" i="1"/>
  <c r="S11" i="1" s="1"/>
  <c r="D11" i="1"/>
  <c r="A11" i="1"/>
  <c r="D13" i="7"/>
  <c r="H92" i="1" l="1"/>
  <c r="T81" i="1"/>
  <c r="T91" i="1"/>
  <c r="P71" i="1"/>
  <c r="P51" i="1"/>
  <c r="T71" i="1"/>
  <c r="P61" i="1"/>
  <c r="T61" i="1"/>
  <c r="T41" i="1"/>
  <c r="T31" i="1"/>
  <c r="P41" i="1"/>
  <c r="T51" i="1"/>
  <c r="T21" i="1"/>
  <c r="P31" i="1"/>
  <c r="P11" i="1"/>
  <c r="P21" i="1"/>
  <c r="T11" i="1"/>
  <c r="M4" i="1" l="1"/>
  <c r="M3" i="1"/>
  <c r="J3" i="1" s="1"/>
  <c r="L3" i="1" s="1"/>
  <c r="M2" i="1"/>
  <c r="P36" i="1"/>
  <c r="AN90" i="1"/>
  <c r="AK90" i="1"/>
  <c r="AH90" i="1"/>
  <c r="AB90" i="1"/>
  <c r="S90" i="1"/>
  <c r="T90" i="1" s="1"/>
  <c r="M90" i="1"/>
  <c r="J90" i="1" s="1"/>
  <c r="L90" i="1" s="1"/>
  <c r="D90" i="1"/>
  <c r="A90" i="1"/>
  <c r="AN89" i="1"/>
  <c r="AK89" i="1"/>
  <c r="AH89" i="1"/>
  <c r="AB89" i="1"/>
  <c r="S89" i="1"/>
  <c r="T89" i="1" s="1"/>
  <c r="P89" i="1"/>
  <c r="M89" i="1"/>
  <c r="J89" i="1" s="1"/>
  <c r="L89" i="1" s="1"/>
  <c r="D89" i="1"/>
  <c r="A89" i="1"/>
  <c r="AN88" i="1"/>
  <c r="AK88" i="1"/>
  <c r="AH88" i="1"/>
  <c r="AB88" i="1"/>
  <c r="S88" i="1"/>
  <c r="T88" i="1" s="1"/>
  <c r="P88" i="1"/>
  <c r="M88" i="1"/>
  <c r="J88" i="1" s="1"/>
  <c r="L88" i="1" s="1"/>
  <c r="D88" i="1"/>
  <c r="A88" i="1"/>
  <c r="AN87" i="1"/>
  <c r="AK87" i="1"/>
  <c r="AH87" i="1"/>
  <c r="AB87" i="1"/>
  <c r="S87" i="1"/>
  <c r="T87" i="1" s="1"/>
  <c r="P87" i="1"/>
  <c r="M87" i="1"/>
  <c r="J87" i="1" s="1"/>
  <c r="L87" i="1" s="1"/>
  <c r="D87" i="1"/>
  <c r="A87" i="1"/>
  <c r="AN86" i="1"/>
  <c r="AK86" i="1"/>
  <c r="AH86" i="1"/>
  <c r="AB86" i="1"/>
  <c r="S86" i="1"/>
  <c r="T86" i="1" s="1"/>
  <c r="P86" i="1"/>
  <c r="M86" i="1"/>
  <c r="J86" i="1" s="1"/>
  <c r="L86" i="1" s="1"/>
  <c r="D86" i="1"/>
  <c r="A86" i="1"/>
  <c r="AN85" i="1"/>
  <c r="AK85" i="1"/>
  <c r="AH85" i="1"/>
  <c r="AB85" i="1"/>
  <c r="S85" i="1"/>
  <c r="T85" i="1" s="1"/>
  <c r="P85" i="1"/>
  <c r="M85" i="1"/>
  <c r="J85" i="1" s="1"/>
  <c r="L85" i="1" s="1"/>
  <c r="D85" i="1"/>
  <c r="A85" i="1"/>
  <c r="AN84" i="1"/>
  <c r="AK84" i="1"/>
  <c r="AH84" i="1"/>
  <c r="AB84" i="1"/>
  <c r="S84" i="1"/>
  <c r="T84" i="1" s="1"/>
  <c r="P84" i="1"/>
  <c r="M84" i="1"/>
  <c r="J84" i="1" s="1"/>
  <c r="L84" i="1" s="1"/>
  <c r="D84" i="1"/>
  <c r="A84" i="1"/>
  <c r="AN83" i="1"/>
  <c r="AK83" i="1"/>
  <c r="AH83" i="1"/>
  <c r="AB83" i="1"/>
  <c r="S83" i="1"/>
  <c r="T83" i="1" s="1"/>
  <c r="P83" i="1"/>
  <c r="M83" i="1"/>
  <c r="J83" i="1" s="1"/>
  <c r="L83" i="1" s="1"/>
  <c r="D83" i="1"/>
  <c r="A83" i="1"/>
  <c r="AN82" i="1"/>
  <c r="AK82" i="1"/>
  <c r="AH82" i="1"/>
  <c r="AB82" i="1"/>
  <c r="S82" i="1"/>
  <c r="T82" i="1" s="1"/>
  <c r="P82" i="1"/>
  <c r="M82" i="1"/>
  <c r="D82" i="1"/>
  <c r="A82" i="1"/>
  <c r="AR80" i="1"/>
  <c r="AN80" i="1"/>
  <c r="AK80" i="1"/>
  <c r="AH80" i="1"/>
  <c r="AB80" i="1"/>
  <c r="S80" i="1"/>
  <c r="T80" i="1" s="1"/>
  <c r="M80" i="1"/>
  <c r="J80" i="1" s="1"/>
  <c r="L80" i="1" s="1"/>
  <c r="D80" i="1"/>
  <c r="A80" i="1"/>
  <c r="AR79" i="1"/>
  <c r="AN79" i="1"/>
  <c r="AK79" i="1"/>
  <c r="AH79" i="1"/>
  <c r="AB79" i="1"/>
  <c r="S79" i="1"/>
  <c r="T79" i="1" s="1"/>
  <c r="P79" i="1"/>
  <c r="M79" i="1"/>
  <c r="J79" i="1" s="1"/>
  <c r="L79" i="1" s="1"/>
  <c r="D79" i="1"/>
  <c r="A79" i="1"/>
  <c r="AR78" i="1"/>
  <c r="AN78" i="1"/>
  <c r="AK78" i="1"/>
  <c r="AH78" i="1"/>
  <c r="AD78" i="1"/>
  <c r="AB78" i="1"/>
  <c r="S78" i="1"/>
  <c r="T78" i="1" s="1"/>
  <c r="P78" i="1"/>
  <c r="M78" i="1"/>
  <c r="J78" i="1" s="1"/>
  <c r="L78" i="1" s="1"/>
  <c r="D78" i="1"/>
  <c r="A78" i="1"/>
  <c r="AR77" i="1"/>
  <c r="AN77" i="1"/>
  <c r="AK77" i="1"/>
  <c r="AH77" i="1"/>
  <c r="AD77" i="1"/>
  <c r="AB77" i="1"/>
  <c r="S77" i="1"/>
  <c r="T77" i="1" s="1"/>
  <c r="P77" i="1"/>
  <c r="M77" i="1"/>
  <c r="J77" i="1" s="1"/>
  <c r="L77" i="1" s="1"/>
  <c r="D77" i="1"/>
  <c r="A77" i="1"/>
  <c r="AR76" i="1"/>
  <c r="AN76" i="1"/>
  <c r="AK76" i="1"/>
  <c r="AH76" i="1"/>
  <c r="AD76" i="1"/>
  <c r="AB76" i="1"/>
  <c r="S76" i="1"/>
  <c r="T76" i="1" s="1"/>
  <c r="P76" i="1"/>
  <c r="M76" i="1"/>
  <c r="J76" i="1" s="1"/>
  <c r="L76" i="1" s="1"/>
  <c r="D76" i="1"/>
  <c r="A76" i="1"/>
  <c r="AR75" i="1"/>
  <c r="AN75" i="1"/>
  <c r="AK75" i="1"/>
  <c r="AH75" i="1"/>
  <c r="AD75" i="1"/>
  <c r="AB75" i="1"/>
  <c r="S75" i="1"/>
  <c r="T75" i="1" s="1"/>
  <c r="P75" i="1"/>
  <c r="M75" i="1"/>
  <c r="J75" i="1" s="1"/>
  <c r="L75" i="1" s="1"/>
  <c r="D75" i="1"/>
  <c r="A75" i="1"/>
  <c r="AR74" i="1"/>
  <c r="AN74" i="1"/>
  <c r="AK74" i="1"/>
  <c r="AH74" i="1"/>
  <c r="AD74" i="1"/>
  <c r="AB74" i="1"/>
  <c r="S74" i="1"/>
  <c r="T74" i="1" s="1"/>
  <c r="P74" i="1"/>
  <c r="M74" i="1"/>
  <c r="J74" i="1" s="1"/>
  <c r="L74" i="1" s="1"/>
  <c r="D74" i="1"/>
  <c r="A74" i="1"/>
  <c r="AR73" i="1"/>
  <c r="AN73" i="1"/>
  <c r="AK73" i="1"/>
  <c r="AH73" i="1"/>
  <c r="AD73" i="1"/>
  <c r="AB73" i="1"/>
  <c r="S73" i="1"/>
  <c r="T73" i="1" s="1"/>
  <c r="P73" i="1"/>
  <c r="M73" i="1"/>
  <c r="J73" i="1" s="1"/>
  <c r="L73" i="1" s="1"/>
  <c r="D73" i="1"/>
  <c r="A73" i="1"/>
  <c r="AR72" i="1"/>
  <c r="AN72" i="1"/>
  <c r="AK72" i="1"/>
  <c r="AH72" i="1"/>
  <c r="AD72" i="1"/>
  <c r="AB72" i="1"/>
  <c r="S72" i="1"/>
  <c r="T72" i="1" s="1"/>
  <c r="P72" i="1"/>
  <c r="M72" i="1"/>
  <c r="D72" i="1"/>
  <c r="A72" i="1"/>
  <c r="AR70" i="1"/>
  <c r="AN70" i="1"/>
  <c r="AK70" i="1"/>
  <c r="AH70" i="1"/>
  <c r="AB70" i="1"/>
  <c r="S70" i="1"/>
  <c r="T70" i="1" s="1"/>
  <c r="M70" i="1"/>
  <c r="J70" i="1" s="1"/>
  <c r="L70" i="1" s="1"/>
  <c r="D70" i="1"/>
  <c r="A70" i="1"/>
  <c r="AR69" i="1"/>
  <c r="AN69" i="1"/>
  <c r="AK69" i="1"/>
  <c r="AH69" i="1"/>
  <c r="AB69" i="1"/>
  <c r="S69" i="1"/>
  <c r="T69" i="1" s="1"/>
  <c r="P69" i="1"/>
  <c r="M69" i="1"/>
  <c r="J69" i="1" s="1"/>
  <c r="L69" i="1" s="1"/>
  <c r="D69" i="1"/>
  <c r="A69" i="1"/>
  <c r="AR68" i="1"/>
  <c r="AN68" i="1"/>
  <c r="AK68" i="1"/>
  <c r="AH68" i="1"/>
  <c r="AB68" i="1"/>
  <c r="S68" i="1"/>
  <c r="T68" i="1" s="1"/>
  <c r="P68" i="1"/>
  <c r="M68" i="1"/>
  <c r="J68" i="1" s="1"/>
  <c r="L68" i="1" s="1"/>
  <c r="D68" i="1"/>
  <c r="A68" i="1"/>
  <c r="AR67" i="1"/>
  <c r="AN67" i="1"/>
  <c r="AK67" i="1"/>
  <c r="AH67" i="1"/>
  <c r="AB67" i="1"/>
  <c r="S67" i="1"/>
  <c r="T67" i="1" s="1"/>
  <c r="P67" i="1"/>
  <c r="M67" i="1"/>
  <c r="J67" i="1" s="1"/>
  <c r="L67" i="1" s="1"/>
  <c r="D67" i="1"/>
  <c r="A67" i="1"/>
  <c r="AR66" i="1"/>
  <c r="AN66" i="1"/>
  <c r="AK66" i="1"/>
  <c r="AH66" i="1"/>
  <c r="AB66" i="1"/>
  <c r="S66" i="1"/>
  <c r="T66" i="1" s="1"/>
  <c r="P66" i="1"/>
  <c r="M66" i="1"/>
  <c r="J66" i="1" s="1"/>
  <c r="L66" i="1" s="1"/>
  <c r="D66" i="1"/>
  <c r="A66" i="1"/>
  <c r="AR65" i="1"/>
  <c r="AN65" i="1"/>
  <c r="AK65" i="1"/>
  <c r="AH65" i="1"/>
  <c r="AB65" i="1"/>
  <c r="S65" i="1"/>
  <c r="T65" i="1" s="1"/>
  <c r="P65" i="1"/>
  <c r="M65" i="1"/>
  <c r="J65" i="1" s="1"/>
  <c r="L65" i="1" s="1"/>
  <c r="D65" i="1"/>
  <c r="A65" i="1"/>
  <c r="AR64" i="1"/>
  <c r="AN64" i="1"/>
  <c r="AK64" i="1"/>
  <c r="AH64" i="1"/>
  <c r="AB64" i="1"/>
  <c r="S64" i="1"/>
  <c r="T64" i="1" s="1"/>
  <c r="P64" i="1"/>
  <c r="M64" i="1"/>
  <c r="J64" i="1" s="1"/>
  <c r="L64" i="1" s="1"/>
  <c r="D64" i="1"/>
  <c r="A64" i="1"/>
  <c r="AR63" i="1"/>
  <c r="AN63" i="1"/>
  <c r="AK63" i="1"/>
  <c r="AH63" i="1"/>
  <c r="AB63" i="1"/>
  <c r="S63" i="1"/>
  <c r="T63" i="1" s="1"/>
  <c r="P63" i="1"/>
  <c r="M63" i="1"/>
  <c r="J63" i="1" s="1"/>
  <c r="L63" i="1" s="1"/>
  <c r="D63" i="1"/>
  <c r="A63" i="1"/>
  <c r="AR62" i="1"/>
  <c r="AN62" i="1"/>
  <c r="AK62" i="1"/>
  <c r="AH62" i="1"/>
  <c r="AB62" i="1"/>
  <c r="S62" i="1"/>
  <c r="T62" i="1" s="1"/>
  <c r="P62" i="1"/>
  <c r="M62" i="1"/>
  <c r="D62" i="1"/>
  <c r="A62" i="1"/>
  <c r="AR60" i="1"/>
  <c r="AN60" i="1"/>
  <c r="AK60" i="1"/>
  <c r="AH60" i="1"/>
  <c r="AB60" i="1"/>
  <c r="S60" i="1"/>
  <c r="T60" i="1" s="1"/>
  <c r="M60" i="1"/>
  <c r="J60" i="1" s="1"/>
  <c r="L60" i="1" s="1"/>
  <c r="D60" i="1"/>
  <c r="A60" i="1"/>
  <c r="AR59" i="1"/>
  <c r="AN59" i="1"/>
  <c r="AK59" i="1"/>
  <c r="AH59" i="1"/>
  <c r="AB59" i="1"/>
  <c r="S59" i="1"/>
  <c r="T59" i="1" s="1"/>
  <c r="P59" i="1"/>
  <c r="M59" i="1"/>
  <c r="J59" i="1" s="1"/>
  <c r="L59" i="1" s="1"/>
  <c r="D59" i="1"/>
  <c r="A59" i="1"/>
  <c r="AR58" i="1"/>
  <c r="AN58" i="1"/>
  <c r="AK58" i="1"/>
  <c r="AH58" i="1"/>
  <c r="AB58" i="1"/>
  <c r="S58" i="1"/>
  <c r="T58" i="1" s="1"/>
  <c r="P58" i="1"/>
  <c r="M58" i="1"/>
  <c r="J58" i="1" s="1"/>
  <c r="L58" i="1" s="1"/>
  <c r="D58" i="1"/>
  <c r="A58" i="1"/>
  <c r="AR57" i="1"/>
  <c r="AN57" i="1"/>
  <c r="AK57" i="1"/>
  <c r="AH57" i="1"/>
  <c r="AB57" i="1"/>
  <c r="S57" i="1"/>
  <c r="T57" i="1" s="1"/>
  <c r="P57" i="1"/>
  <c r="M57" i="1"/>
  <c r="J57" i="1" s="1"/>
  <c r="L57" i="1" s="1"/>
  <c r="D57" i="1"/>
  <c r="A57" i="1"/>
  <c r="AR56" i="1"/>
  <c r="AN56" i="1"/>
  <c r="AK56" i="1"/>
  <c r="AH56" i="1"/>
  <c r="AB56" i="1"/>
  <c r="S56" i="1"/>
  <c r="T56" i="1" s="1"/>
  <c r="P56" i="1"/>
  <c r="M56" i="1"/>
  <c r="J56" i="1" s="1"/>
  <c r="L56" i="1" s="1"/>
  <c r="D56" i="1"/>
  <c r="A56" i="1"/>
  <c r="AR55" i="1"/>
  <c r="AN55" i="1"/>
  <c r="AK55" i="1"/>
  <c r="AH55" i="1"/>
  <c r="AB55" i="1"/>
  <c r="S55" i="1"/>
  <c r="T55" i="1" s="1"/>
  <c r="P55" i="1"/>
  <c r="M55" i="1"/>
  <c r="J55" i="1" s="1"/>
  <c r="L55" i="1" s="1"/>
  <c r="D55" i="1"/>
  <c r="A55" i="1"/>
  <c r="AR54" i="1"/>
  <c r="AN54" i="1"/>
  <c r="AK54" i="1"/>
  <c r="AH54" i="1"/>
  <c r="AB54" i="1"/>
  <c r="S54" i="1"/>
  <c r="T54" i="1" s="1"/>
  <c r="P54" i="1"/>
  <c r="M54" i="1"/>
  <c r="J54" i="1" s="1"/>
  <c r="L54" i="1" s="1"/>
  <c r="D54" i="1"/>
  <c r="A54" i="1"/>
  <c r="AR53" i="1"/>
  <c r="AN53" i="1"/>
  <c r="AK53" i="1"/>
  <c r="AH53" i="1"/>
  <c r="AB53" i="1"/>
  <c r="S53" i="1"/>
  <c r="T53" i="1" s="1"/>
  <c r="P53" i="1"/>
  <c r="M53" i="1"/>
  <c r="J53" i="1" s="1"/>
  <c r="L53" i="1" s="1"/>
  <c r="D53" i="1"/>
  <c r="A53" i="1"/>
  <c r="AR52" i="1"/>
  <c r="AN52" i="1"/>
  <c r="AK52" i="1"/>
  <c r="AH52" i="1"/>
  <c r="AB52" i="1"/>
  <c r="S52" i="1"/>
  <c r="T52" i="1" s="1"/>
  <c r="P52" i="1"/>
  <c r="M52" i="1"/>
  <c r="D52" i="1"/>
  <c r="A52" i="1"/>
  <c r="AR50" i="1"/>
  <c r="AN50" i="1"/>
  <c r="AK50" i="1"/>
  <c r="AH50" i="1"/>
  <c r="AB50" i="1"/>
  <c r="S50" i="1"/>
  <c r="T50" i="1" s="1"/>
  <c r="M50" i="1"/>
  <c r="J50" i="1" s="1"/>
  <c r="L50" i="1" s="1"/>
  <c r="D50" i="1"/>
  <c r="A50" i="1"/>
  <c r="AR49" i="1"/>
  <c r="AN49" i="1"/>
  <c r="AK49" i="1"/>
  <c r="AH49" i="1"/>
  <c r="AB49" i="1"/>
  <c r="S49" i="1"/>
  <c r="T49" i="1" s="1"/>
  <c r="P49" i="1"/>
  <c r="M49" i="1"/>
  <c r="J49" i="1" s="1"/>
  <c r="L49" i="1" s="1"/>
  <c r="D49" i="1"/>
  <c r="A49" i="1"/>
  <c r="AR48" i="1"/>
  <c r="AN48" i="1"/>
  <c r="AK48" i="1"/>
  <c r="AH48" i="1"/>
  <c r="AB48" i="1"/>
  <c r="S48" i="1"/>
  <c r="T48" i="1" s="1"/>
  <c r="P48" i="1"/>
  <c r="M48" i="1"/>
  <c r="J48" i="1" s="1"/>
  <c r="L48" i="1" s="1"/>
  <c r="D48" i="1"/>
  <c r="A48" i="1"/>
  <c r="AR47" i="1"/>
  <c r="AN47" i="1"/>
  <c r="AK47" i="1"/>
  <c r="AH47" i="1"/>
  <c r="AB47" i="1"/>
  <c r="S47" i="1"/>
  <c r="T47" i="1" s="1"/>
  <c r="P47" i="1"/>
  <c r="M47" i="1"/>
  <c r="J47" i="1" s="1"/>
  <c r="L47" i="1" s="1"/>
  <c r="D47" i="1"/>
  <c r="A47" i="1"/>
  <c r="AR46" i="1"/>
  <c r="AN46" i="1"/>
  <c r="AK46" i="1"/>
  <c r="AH46" i="1"/>
  <c r="AB46" i="1"/>
  <c r="S46" i="1"/>
  <c r="T46" i="1" s="1"/>
  <c r="P46" i="1"/>
  <c r="M46" i="1"/>
  <c r="J46" i="1" s="1"/>
  <c r="L46" i="1" s="1"/>
  <c r="D46" i="1"/>
  <c r="A46" i="1"/>
  <c r="AR45" i="1"/>
  <c r="AN45" i="1"/>
  <c r="AK45" i="1"/>
  <c r="AH45" i="1"/>
  <c r="AB45" i="1"/>
  <c r="S45" i="1"/>
  <c r="T45" i="1" s="1"/>
  <c r="P45" i="1"/>
  <c r="M45" i="1"/>
  <c r="J45" i="1" s="1"/>
  <c r="L45" i="1" s="1"/>
  <c r="D45" i="1"/>
  <c r="A45" i="1"/>
  <c r="AR44" i="1"/>
  <c r="AN44" i="1"/>
  <c r="AK44" i="1"/>
  <c r="AH44" i="1"/>
  <c r="AB44" i="1"/>
  <c r="S44" i="1"/>
  <c r="T44" i="1" s="1"/>
  <c r="P44" i="1"/>
  <c r="M44" i="1"/>
  <c r="J44" i="1" s="1"/>
  <c r="L44" i="1" s="1"/>
  <c r="D44" i="1"/>
  <c r="A44" i="1"/>
  <c r="AR43" i="1"/>
  <c r="AN43" i="1"/>
  <c r="AK43" i="1"/>
  <c r="AH43" i="1"/>
  <c r="AB43" i="1"/>
  <c r="S43" i="1"/>
  <c r="T43" i="1" s="1"/>
  <c r="P43" i="1"/>
  <c r="M43" i="1"/>
  <c r="J43" i="1" s="1"/>
  <c r="L43" i="1" s="1"/>
  <c r="D43" i="1"/>
  <c r="A43" i="1"/>
  <c r="AR42" i="1"/>
  <c r="AN42" i="1"/>
  <c r="AK42" i="1"/>
  <c r="AH42" i="1"/>
  <c r="AB42" i="1"/>
  <c r="S42" i="1"/>
  <c r="T42" i="1" s="1"/>
  <c r="P42" i="1"/>
  <c r="M42" i="1"/>
  <c r="D42" i="1"/>
  <c r="A42" i="1"/>
  <c r="AR40" i="1"/>
  <c r="AN40" i="1"/>
  <c r="AK40" i="1"/>
  <c r="AH40" i="1"/>
  <c r="AB40" i="1"/>
  <c r="S40" i="1"/>
  <c r="T40" i="1" s="1"/>
  <c r="M40" i="1"/>
  <c r="J40" i="1" s="1"/>
  <c r="L40" i="1" s="1"/>
  <c r="D40" i="1"/>
  <c r="A40" i="1"/>
  <c r="AR39" i="1"/>
  <c r="AN39" i="1"/>
  <c r="AK39" i="1"/>
  <c r="AH39" i="1"/>
  <c r="AB39" i="1"/>
  <c r="S39" i="1"/>
  <c r="T39" i="1" s="1"/>
  <c r="P39" i="1"/>
  <c r="M39" i="1"/>
  <c r="J39" i="1" s="1"/>
  <c r="L39" i="1" s="1"/>
  <c r="D39" i="1"/>
  <c r="A39" i="1"/>
  <c r="AR38" i="1"/>
  <c r="AN38" i="1"/>
  <c r="AK38" i="1"/>
  <c r="AH38" i="1"/>
  <c r="AB38" i="1"/>
  <c r="S38" i="1"/>
  <c r="T38" i="1" s="1"/>
  <c r="P38" i="1"/>
  <c r="M38" i="1"/>
  <c r="J38" i="1" s="1"/>
  <c r="L38" i="1" s="1"/>
  <c r="D38" i="1"/>
  <c r="A38" i="1"/>
  <c r="AR37" i="1"/>
  <c r="AN37" i="1"/>
  <c r="AK37" i="1"/>
  <c r="AH37" i="1"/>
  <c r="AB37" i="1"/>
  <c r="S37" i="1"/>
  <c r="T37" i="1" s="1"/>
  <c r="P37" i="1"/>
  <c r="M37" i="1"/>
  <c r="J37" i="1" s="1"/>
  <c r="L37" i="1" s="1"/>
  <c r="D37" i="1"/>
  <c r="A37" i="1"/>
  <c r="AR36" i="1"/>
  <c r="AN36" i="1"/>
  <c r="AK36" i="1"/>
  <c r="AH36" i="1"/>
  <c r="AB36" i="1"/>
  <c r="S36" i="1"/>
  <c r="T36" i="1" s="1"/>
  <c r="M36" i="1"/>
  <c r="J36" i="1" s="1"/>
  <c r="L36" i="1" s="1"/>
  <c r="D36" i="1"/>
  <c r="A36" i="1"/>
  <c r="AR35" i="1"/>
  <c r="AN35" i="1"/>
  <c r="AK35" i="1"/>
  <c r="AH35" i="1"/>
  <c r="AB35" i="1"/>
  <c r="S35" i="1"/>
  <c r="T35" i="1" s="1"/>
  <c r="P35" i="1"/>
  <c r="M35" i="1"/>
  <c r="J35" i="1" s="1"/>
  <c r="L35" i="1" s="1"/>
  <c r="D35" i="1"/>
  <c r="A35" i="1"/>
  <c r="AR34" i="1"/>
  <c r="AN34" i="1"/>
  <c r="AK34" i="1"/>
  <c r="AH34" i="1"/>
  <c r="AB34" i="1"/>
  <c r="S34" i="1"/>
  <c r="T34" i="1" s="1"/>
  <c r="P34" i="1"/>
  <c r="M34" i="1"/>
  <c r="J34" i="1" s="1"/>
  <c r="L34" i="1" s="1"/>
  <c r="D34" i="1"/>
  <c r="A34" i="1"/>
  <c r="AR33" i="1"/>
  <c r="AN33" i="1"/>
  <c r="AK33" i="1"/>
  <c r="AH33" i="1"/>
  <c r="AB33" i="1"/>
  <c r="S33" i="1"/>
  <c r="T33" i="1" s="1"/>
  <c r="P33" i="1"/>
  <c r="M33" i="1"/>
  <c r="J33" i="1" s="1"/>
  <c r="L33" i="1" s="1"/>
  <c r="D33" i="1"/>
  <c r="A33" i="1"/>
  <c r="AR32" i="1"/>
  <c r="AN32" i="1"/>
  <c r="AK32" i="1"/>
  <c r="AH32" i="1"/>
  <c r="AB32" i="1"/>
  <c r="S32" i="1"/>
  <c r="T32" i="1" s="1"/>
  <c r="P32" i="1"/>
  <c r="M32" i="1"/>
  <c r="D32" i="1"/>
  <c r="A32" i="1"/>
  <c r="AR30" i="1"/>
  <c r="AN30" i="1"/>
  <c r="AK30" i="1"/>
  <c r="AH30" i="1"/>
  <c r="AB30" i="1"/>
  <c r="S30" i="1"/>
  <c r="T30" i="1" s="1"/>
  <c r="M30" i="1"/>
  <c r="J30" i="1" s="1"/>
  <c r="L30" i="1" s="1"/>
  <c r="D30" i="1"/>
  <c r="A30" i="1"/>
  <c r="AR29" i="1"/>
  <c r="AN29" i="1"/>
  <c r="AK29" i="1"/>
  <c r="AH29" i="1"/>
  <c r="AB29" i="1"/>
  <c r="S29" i="1"/>
  <c r="T29" i="1" s="1"/>
  <c r="P29" i="1"/>
  <c r="M29" i="1"/>
  <c r="J29" i="1" s="1"/>
  <c r="L29" i="1" s="1"/>
  <c r="D29" i="1"/>
  <c r="A29" i="1"/>
  <c r="AR28" i="1"/>
  <c r="AN28" i="1"/>
  <c r="AK28" i="1"/>
  <c r="AH28" i="1"/>
  <c r="AB28" i="1"/>
  <c r="S28" i="1"/>
  <c r="T28" i="1" s="1"/>
  <c r="P28" i="1"/>
  <c r="M28" i="1"/>
  <c r="J28" i="1" s="1"/>
  <c r="L28" i="1" s="1"/>
  <c r="D28" i="1"/>
  <c r="A28" i="1"/>
  <c r="AR27" i="1"/>
  <c r="AN27" i="1"/>
  <c r="AK27" i="1"/>
  <c r="AH27" i="1"/>
  <c r="AB27" i="1"/>
  <c r="S27" i="1"/>
  <c r="T27" i="1" s="1"/>
  <c r="P27" i="1"/>
  <c r="M27" i="1"/>
  <c r="J27" i="1" s="1"/>
  <c r="L27" i="1" s="1"/>
  <c r="D27" i="1"/>
  <c r="A27" i="1"/>
  <c r="AR26" i="1"/>
  <c r="AN26" i="1"/>
  <c r="AK26" i="1"/>
  <c r="AH26" i="1"/>
  <c r="AB26" i="1"/>
  <c r="S26" i="1"/>
  <c r="T26" i="1" s="1"/>
  <c r="P26" i="1"/>
  <c r="M26" i="1"/>
  <c r="J26" i="1" s="1"/>
  <c r="L26" i="1" s="1"/>
  <c r="D26" i="1"/>
  <c r="A26" i="1"/>
  <c r="AR25" i="1"/>
  <c r="AN25" i="1"/>
  <c r="AK25" i="1"/>
  <c r="AH25" i="1"/>
  <c r="AB25" i="1"/>
  <c r="S25" i="1"/>
  <c r="T25" i="1" s="1"/>
  <c r="P25" i="1"/>
  <c r="M25" i="1"/>
  <c r="J25" i="1" s="1"/>
  <c r="L25" i="1" s="1"/>
  <c r="D25" i="1"/>
  <c r="A25" i="1"/>
  <c r="AR24" i="1"/>
  <c r="AN24" i="1"/>
  <c r="AK24" i="1"/>
  <c r="AH24" i="1"/>
  <c r="AB24" i="1"/>
  <c r="S24" i="1"/>
  <c r="T24" i="1" s="1"/>
  <c r="P24" i="1"/>
  <c r="M24" i="1"/>
  <c r="J24" i="1" s="1"/>
  <c r="L24" i="1" s="1"/>
  <c r="D24" i="1"/>
  <c r="A24" i="1"/>
  <c r="AR23" i="1"/>
  <c r="AN23" i="1"/>
  <c r="AK23" i="1"/>
  <c r="AH23" i="1"/>
  <c r="AB23" i="1"/>
  <c r="S23" i="1"/>
  <c r="T23" i="1" s="1"/>
  <c r="P23" i="1"/>
  <c r="M23" i="1"/>
  <c r="J23" i="1" s="1"/>
  <c r="L23" i="1" s="1"/>
  <c r="D23" i="1"/>
  <c r="A23" i="1"/>
  <c r="AR22" i="1"/>
  <c r="AN22" i="1"/>
  <c r="AK22" i="1"/>
  <c r="AH22" i="1"/>
  <c r="AB22" i="1"/>
  <c r="S22" i="1"/>
  <c r="T22" i="1" s="1"/>
  <c r="P22" i="1"/>
  <c r="M22" i="1"/>
  <c r="D22" i="1"/>
  <c r="A22" i="1"/>
  <c r="AR20" i="1"/>
  <c r="AN20" i="1"/>
  <c r="AK20" i="1"/>
  <c r="AH20" i="1"/>
  <c r="AB20" i="1"/>
  <c r="S20" i="1"/>
  <c r="T20" i="1" s="1"/>
  <c r="M20" i="1"/>
  <c r="J20" i="1" s="1"/>
  <c r="L20" i="1" s="1"/>
  <c r="D20" i="1"/>
  <c r="A20" i="1"/>
  <c r="AR19" i="1"/>
  <c r="AN19" i="1"/>
  <c r="AK19" i="1"/>
  <c r="AH19" i="1"/>
  <c r="AB19" i="1"/>
  <c r="S19" i="1"/>
  <c r="T19" i="1" s="1"/>
  <c r="P19" i="1"/>
  <c r="M19" i="1"/>
  <c r="J19" i="1" s="1"/>
  <c r="L19" i="1" s="1"/>
  <c r="D19" i="1"/>
  <c r="A19" i="1"/>
  <c r="AR18" i="1"/>
  <c r="AN18" i="1"/>
  <c r="AK18" i="1"/>
  <c r="AH18" i="1"/>
  <c r="AB18" i="1"/>
  <c r="S18" i="1"/>
  <c r="T18" i="1" s="1"/>
  <c r="P18" i="1"/>
  <c r="M18" i="1"/>
  <c r="J18" i="1" s="1"/>
  <c r="L18" i="1" s="1"/>
  <c r="D18" i="1"/>
  <c r="A18" i="1"/>
  <c r="AR17" i="1"/>
  <c r="AN17" i="1"/>
  <c r="AK17" i="1"/>
  <c r="AH17" i="1"/>
  <c r="AB17" i="1"/>
  <c r="S17" i="1"/>
  <c r="T17" i="1" s="1"/>
  <c r="P17" i="1"/>
  <c r="M17" i="1"/>
  <c r="J17" i="1" s="1"/>
  <c r="L17" i="1" s="1"/>
  <c r="D17" i="1"/>
  <c r="A17" i="1"/>
  <c r="AR16" i="1"/>
  <c r="AN16" i="1"/>
  <c r="AK16" i="1"/>
  <c r="AH16" i="1"/>
  <c r="AB16" i="1"/>
  <c r="S16" i="1"/>
  <c r="T16" i="1" s="1"/>
  <c r="P16" i="1"/>
  <c r="M16" i="1"/>
  <c r="J16" i="1" s="1"/>
  <c r="L16" i="1" s="1"/>
  <c r="D16" i="1"/>
  <c r="A16" i="1"/>
  <c r="AR15" i="1"/>
  <c r="AN15" i="1"/>
  <c r="AK15" i="1"/>
  <c r="AH15" i="1"/>
  <c r="AB15" i="1"/>
  <c r="S15" i="1"/>
  <c r="T15" i="1" s="1"/>
  <c r="P15" i="1"/>
  <c r="M15" i="1"/>
  <c r="J15" i="1" s="1"/>
  <c r="L15" i="1" s="1"/>
  <c r="D15" i="1"/>
  <c r="A15" i="1"/>
  <c r="AR14" i="1"/>
  <c r="AN14" i="1"/>
  <c r="AK14" i="1"/>
  <c r="AH14" i="1"/>
  <c r="AB14" i="1"/>
  <c r="S14" i="1"/>
  <c r="T14" i="1" s="1"/>
  <c r="P14" i="1"/>
  <c r="M14" i="1"/>
  <c r="J14" i="1" s="1"/>
  <c r="L14" i="1" s="1"/>
  <c r="D14" i="1"/>
  <c r="A14" i="1"/>
  <c r="AR13" i="1"/>
  <c r="AN13" i="1"/>
  <c r="AK13" i="1"/>
  <c r="AH13" i="1"/>
  <c r="AB13" i="1"/>
  <c r="S13" i="1"/>
  <c r="T13" i="1" s="1"/>
  <c r="P13" i="1"/>
  <c r="M13" i="1"/>
  <c r="J13" i="1" s="1"/>
  <c r="L13" i="1" s="1"/>
  <c r="D13" i="1"/>
  <c r="A13" i="1"/>
  <c r="AR12" i="1"/>
  <c r="AN12" i="1"/>
  <c r="AK12" i="1"/>
  <c r="AH12" i="1"/>
  <c r="AB12" i="1"/>
  <c r="S12" i="1"/>
  <c r="T12" i="1" s="1"/>
  <c r="P12" i="1"/>
  <c r="M12" i="1"/>
  <c r="D12" i="1"/>
  <c r="A12" i="1"/>
  <c r="AR10" i="1"/>
  <c r="AN10" i="1"/>
  <c r="AK10" i="1"/>
  <c r="AH10" i="1"/>
  <c r="AB10" i="1"/>
  <c r="S10" i="1"/>
  <c r="T10" i="1" s="1"/>
  <c r="M10" i="1"/>
  <c r="J10" i="1" s="1"/>
  <c r="L10" i="1" s="1"/>
  <c r="D10" i="1"/>
  <c r="A10" i="1"/>
  <c r="AR9" i="1"/>
  <c r="AN9" i="1"/>
  <c r="AK9" i="1"/>
  <c r="AH9" i="1"/>
  <c r="AB9" i="1"/>
  <c r="S9" i="1"/>
  <c r="T9" i="1" s="1"/>
  <c r="P9" i="1"/>
  <c r="M9" i="1"/>
  <c r="J9" i="1" s="1"/>
  <c r="L9" i="1" s="1"/>
  <c r="D9" i="1"/>
  <c r="A9" i="1"/>
  <c r="AR8" i="1"/>
  <c r="AN8" i="1"/>
  <c r="AK8" i="1"/>
  <c r="AH8" i="1"/>
  <c r="AB8" i="1"/>
  <c r="S8" i="1"/>
  <c r="T8" i="1" s="1"/>
  <c r="P8" i="1"/>
  <c r="M8" i="1"/>
  <c r="J8" i="1" s="1"/>
  <c r="L8" i="1" s="1"/>
  <c r="D8" i="1"/>
  <c r="A8" i="1"/>
  <c r="AR7" i="1"/>
  <c r="AN7" i="1"/>
  <c r="AK7" i="1"/>
  <c r="AH7" i="1"/>
  <c r="AB7" i="1"/>
  <c r="S7" i="1"/>
  <c r="T7" i="1" s="1"/>
  <c r="P7" i="1"/>
  <c r="M7" i="1"/>
  <c r="J7" i="1" s="1"/>
  <c r="L7" i="1" s="1"/>
  <c r="D7" i="1"/>
  <c r="A7" i="1"/>
  <c r="AR6" i="1"/>
  <c r="AN6" i="1"/>
  <c r="AK6" i="1"/>
  <c r="AH6" i="1"/>
  <c r="AB6" i="1"/>
  <c r="S6" i="1"/>
  <c r="T6" i="1" s="1"/>
  <c r="P6" i="1"/>
  <c r="M6" i="1"/>
  <c r="J6" i="1" s="1"/>
  <c r="L6" i="1" s="1"/>
  <c r="D6" i="1"/>
  <c r="A6" i="1"/>
  <c r="AR5" i="1"/>
  <c r="AN5" i="1"/>
  <c r="AK5" i="1"/>
  <c r="AH5" i="1"/>
  <c r="AB5" i="1"/>
  <c r="S5" i="1"/>
  <c r="T5" i="1" s="1"/>
  <c r="P5" i="1"/>
  <c r="M5" i="1"/>
  <c r="J5" i="1" s="1"/>
  <c r="L5" i="1" s="1"/>
  <c r="D5" i="1"/>
  <c r="A5" i="1"/>
  <c r="AR4" i="1"/>
  <c r="AN4" i="1"/>
  <c r="AK4" i="1"/>
  <c r="AH4" i="1"/>
  <c r="AB4" i="1"/>
  <c r="S4" i="1"/>
  <c r="T4" i="1" s="1"/>
  <c r="P4" i="1"/>
  <c r="J4" i="1"/>
  <c r="L4" i="1" s="1"/>
  <c r="D4" i="1"/>
  <c r="A4" i="1"/>
  <c r="AR3" i="1"/>
  <c r="AN3" i="1"/>
  <c r="AK3" i="1"/>
  <c r="AH3" i="1"/>
  <c r="AB3" i="1"/>
  <c r="S3" i="1"/>
  <c r="T3" i="1" s="1"/>
  <c r="P3" i="1"/>
  <c r="D3" i="1"/>
  <c r="A3" i="1"/>
  <c r="AR2" i="1"/>
  <c r="AN2" i="1"/>
  <c r="AK2" i="1"/>
  <c r="AH2" i="1"/>
  <c r="AB2" i="1"/>
  <c r="S2" i="1"/>
  <c r="T2" i="1" s="1"/>
  <c r="D2" i="1"/>
  <c r="A2" i="1"/>
  <c r="J82" i="1" l="1"/>
  <c r="J91" i="1" s="1"/>
  <c r="L91" i="1" s="1"/>
  <c r="M91" i="1"/>
  <c r="J72" i="1"/>
  <c r="J81" i="1" s="1"/>
  <c r="L81" i="1" s="1"/>
  <c r="M81" i="1"/>
  <c r="M71" i="1"/>
  <c r="M61" i="1"/>
  <c r="J42" i="1"/>
  <c r="L42" i="1" s="1"/>
  <c r="M51" i="1"/>
  <c r="M41" i="1"/>
  <c r="M31" i="1"/>
  <c r="M21" i="1"/>
  <c r="M11" i="1"/>
  <c r="J2" i="1"/>
  <c r="L72" i="1"/>
  <c r="L82" i="1"/>
  <c r="J52" i="1"/>
  <c r="J61" i="1" s="1"/>
  <c r="L61" i="1" s="1"/>
  <c r="J62" i="1"/>
  <c r="J71" i="1" s="1"/>
  <c r="L71" i="1" s="1"/>
  <c r="J12" i="1"/>
  <c r="J21" i="1" s="1"/>
  <c r="L21" i="1" s="1"/>
  <c r="J22" i="1"/>
  <c r="J31" i="1" s="1"/>
  <c r="L31" i="1" s="1"/>
  <c r="J32" i="1"/>
  <c r="J41" i="1" s="1"/>
  <c r="L41" i="1" s="1"/>
  <c r="M92" i="1" l="1"/>
  <c r="J11" i="1"/>
  <c r="L11" i="1" s="1"/>
  <c r="L2" i="1"/>
  <c r="L52" i="1"/>
  <c r="L32" i="1"/>
  <c r="L22" i="1"/>
  <c r="L62" i="1"/>
  <c r="L12" i="1"/>
</calcChain>
</file>

<file path=xl/sharedStrings.xml><?xml version="1.0" encoding="utf-8"?>
<sst xmlns="http://schemas.openxmlformats.org/spreadsheetml/2006/main" count="359" uniqueCount="74">
  <si>
    <t>Concate</t>
  </si>
  <si>
    <t>Country</t>
  </si>
  <si>
    <t>Week Name</t>
  </si>
  <si>
    <t>Week Number</t>
  </si>
  <si>
    <t>Month</t>
  </si>
  <si>
    <t>Month Name</t>
  </si>
  <si>
    <t>Year</t>
  </si>
  <si>
    <t>Delivered Orders</t>
  </si>
  <si>
    <t>Revenue</t>
  </si>
  <si>
    <t>Damage %</t>
  </si>
  <si>
    <t>Damage % Target</t>
  </si>
  <si>
    <t>vs. Target</t>
  </si>
  <si>
    <t>Damage Amount ($)</t>
  </si>
  <si>
    <t>% Priority Items In-Stock</t>
  </si>
  <si>
    <t>% Priority Items In-Stock Target</t>
  </si>
  <si>
    <t>Inventory turnover rate (per item category)</t>
  </si>
  <si>
    <t>FTE No.</t>
  </si>
  <si>
    <t>Avg. Orders Per Day</t>
  </si>
  <si>
    <t>Throughput, orders per FTE per day</t>
  </si>
  <si>
    <t>% Returns Rate</t>
  </si>
  <si>
    <t>% of orders incorrect</t>
  </si>
  <si>
    <t>% Early orders (logistics)</t>
  </si>
  <si>
    <t>% On- Time orders (logistics)</t>
  </si>
  <si>
    <t>% Late orders (Logistics)</t>
  </si>
  <si>
    <t>Touchpoints per order</t>
  </si>
  <si>
    <t>TouchPoint Target</t>
  </si>
  <si>
    <t>Touchpoint vs. Target</t>
  </si>
  <si>
    <t xml:space="preserve">% winback - 30 day retenion </t>
  </si>
  <si>
    <t>Winback % - Wallet Refunds</t>
  </si>
  <si>
    <t>Winback % - Bank Refunds</t>
  </si>
  <si>
    <t>Customer satisfaction score (CSAT)</t>
  </si>
  <si>
    <t>Customer satisfaction score (CSAT) Target</t>
  </si>
  <si>
    <t>CSAT vs. Target</t>
  </si>
  <si>
    <t>Customer average rating (S)</t>
  </si>
  <si>
    <t>Customer average rating Target (Sender)</t>
  </si>
  <si>
    <t>Sender Rating vs. Target</t>
  </si>
  <si>
    <t>Customer average rating (R)</t>
  </si>
  <si>
    <t>Customer average rating Target (R)</t>
  </si>
  <si>
    <t>Customer cancellation rate vs. Total Orders</t>
  </si>
  <si>
    <t>Customer cancellation $</t>
  </si>
  <si>
    <t>Cancellation Target</t>
  </si>
  <si>
    <t>Cancellation vs. Target</t>
  </si>
  <si>
    <t>Customer compensation amount % vs. Sales</t>
  </si>
  <si>
    <t>Customer compensation amount $</t>
  </si>
  <si>
    <t>Bahrain</t>
  </si>
  <si>
    <t>W40</t>
  </si>
  <si>
    <t>October</t>
  </si>
  <si>
    <t>Egypt</t>
  </si>
  <si>
    <t>Jordan</t>
  </si>
  <si>
    <t>Kuwait</t>
  </si>
  <si>
    <t>Oman</t>
  </si>
  <si>
    <t>Qatar</t>
  </si>
  <si>
    <t>Saudi Arabia</t>
  </si>
  <si>
    <t>UAE</t>
  </si>
  <si>
    <t>UK</t>
  </si>
  <si>
    <t>W41</t>
  </si>
  <si>
    <t>W42</t>
  </si>
  <si>
    <t>W43</t>
  </si>
  <si>
    <t>November</t>
  </si>
  <si>
    <t>W44</t>
  </si>
  <si>
    <t>W45</t>
  </si>
  <si>
    <t>W46</t>
  </si>
  <si>
    <t>W47</t>
  </si>
  <si>
    <t>N/A</t>
  </si>
  <si>
    <t>W48</t>
  </si>
  <si>
    <t>Row Labels</t>
  </si>
  <si>
    <t>Grand Total</t>
  </si>
  <si>
    <t>Sum of Delivered Orders</t>
  </si>
  <si>
    <t>Average of Delivered Orders</t>
  </si>
  <si>
    <t>Sum of Damage Amount ($)</t>
  </si>
  <si>
    <t>Sum of Revenue</t>
  </si>
  <si>
    <t>Total Group</t>
  </si>
  <si>
    <t>Today's Date:</t>
  </si>
  <si>
    <t>Today's Month: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</si>
</sst>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_-* #,##0.0_-;\-* #,##0.0_-;_-* &quot;-&quot;??_-;_-@_-"/>
    <numFmt numFmtId="168" formatCode="0.0"/>
    <numFmt numFmtId="169" formatCode="_-[$$-409]* #,##0_ ;_-[$$-409]* \-#,##0\ ;_-[$$-409]* &quot;-&quot;??_ ;_-@_ "/>
    <numFmt numFmtId="170" formatCode="_(&quot;$&quot;* #,##0_);_(&quot;$&quot;* \(#,##0\);_(&quot;$&quot;* &quot;-&quot;??_);_(@_)"/>
    <numFmt numFmtId="175" formatCode="mmm\ 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0" xfId="0" applyFont="1" applyFill="1"/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165" fontId="0" fillId="0" borderId="0" xfId="1" applyNumberFormat="1" applyFont="1"/>
    <xf numFmtId="166" fontId="0" fillId="6" borderId="0" xfId="2" applyNumberFormat="1" applyFont="1" applyFill="1" applyAlignment="1">
      <alignment horizontal="center"/>
    </xf>
    <xf numFmtId="9" fontId="0" fillId="6" borderId="0" xfId="2" applyFont="1" applyFill="1" applyAlignment="1">
      <alignment horizontal="center"/>
    </xf>
    <xf numFmtId="9" fontId="0" fillId="0" borderId="0" xfId="0" applyNumberFormat="1"/>
    <xf numFmtId="9" fontId="0" fillId="6" borderId="0" xfId="0" applyNumberFormat="1" applyFill="1" applyAlignment="1">
      <alignment horizontal="center"/>
    </xf>
    <xf numFmtId="165" fontId="0" fillId="6" borderId="0" xfId="0" applyNumberFormat="1" applyFill="1"/>
    <xf numFmtId="167" fontId="0" fillId="6" borderId="0" xfId="1" applyNumberFormat="1" applyFont="1" applyFill="1"/>
    <xf numFmtId="9" fontId="0" fillId="0" borderId="0" xfId="2" applyFont="1" applyAlignment="1">
      <alignment horizontal="center"/>
    </xf>
    <xf numFmtId="168" fontId="0" fillId="6" borderId="0" xfId="0" applyNumberFormat="1" applyFill="1" applyAlignment="1">
      <alignment horizontal="center"/>
    </xf>
    <xf numFmtId="166" fontId="0" fillId="0" borderId="0" xfId="2" applyNumberFormat="1" applyFont="1" applyAlignment="1">
      <alignment horizontal="center"/>
    </xf>
    <xf numFmtId="0" fontId="0" fillId="6" borderId="0" xfId="0" applyFill="1" applyAlignment="1">
      <alignment horizontal="center"/>
    </xf>
    <xf numFmtId="167" fontId="0" fillId="0" borderId="0" xfId="1" applyNumberFormat="1" applyFont="1" applyAlignment="1">
      <alignment horizontal="center"/>
    </xf>
    <xf numFmtId="169" fontId="0" fillId="0" borderId="0" xfId="0" applyNumberFormat="1"/>
    <xf numFmtId="1" fontId="0" fillId="0" borderId="0" xfId="0" applyNumberFormat="1"/>
    <xf numFmtId="9" fontId="2" fillId="6" borderId="0" xfId="2" applyFont="1" applyFill="1" applyAlignment="1">
      <alignment horizontal="center"/>
    </xf>
    <xf numFmtId="9" fontId="2" fillId="6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0" xfId="0" applyNumberFormat="1"/>
    <xf numFmtId="0" fontId="0" fillId="6" borderId="0" xfId="0" applyFill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7" borderId="0" xfId="0" applyFill="1"/>
    <xf numFmtId="0" fontId="2" fillId="0" borderId="0" xfId="0" applyFont="1"/>
    <xf numFmtId="165" fontId="2" fillId="0" borderId="0" xfId="0" applyNumberFormat="1" applyFont="1"/>
    <xf numFmtId="170" fontId="2" fillId="0" borderId="0" xfId="3" applyNumberFormat="1" applyFont="1"/>
    <xf numFmtId="0" fontId="2" fillId="5" borderId="0" xfId="0" applyFont="1" applyFill="1" applyAlignment="1">
      <alignment horizontal="center"/>
    </xf>
    <xf numFmtId="166" fontId="2" fillId="6" borderId="0" xfId="2" applyNumberFormat="1" applyFont="1" applyFill="1" applyAlignment="1">
      <alignment horizontal="center"/>
    </xf>
    <xf numFmtId="9" fontId="2" fillId="0" borderId="0" xfId="0" applyNumberFormat="1" applyFont="1"/>
    <xf numFmtId="165" fontId="2" fillId="6" borderId="0" xfId="0" applyNumberFormat="1" applyFont="1" applyFill="1"/>
    <xf numFmtId="167" fontId="2" fillId="6" borderId="0" xfId="1" applyNumberFormat="1" applyFont="1" applyFill="1"/>
    <xf numFmtId="9" fontId="2" fillId="0" borderId="0" xfId="2" applyFont="1" applyAlignment="1">
      <alignment horizontal="center"/>
    </xf>
    <xf numFmtId="2" fontId="2" fillId="0" borderId="0" xfId="0" applyNumberFormat="1" applyFont="1" applyAlignment="1">
      <alignment horizontal="center"/>
    </xf>
    <xf numFmtId="166" fontId="2" fillId="0" borderId="0" xfId="2" applyNumberFormat="1" applyFont="1" applyAlignment="1">
      <alignment horizontal="center"/>
    </xf>
    <xf numFmtId="167" fontId="2" fillId="0" borderId="0" xfId="1" applyNumberFormat="1" applyFont="1" applyAlignment="1">
      <alignment horizontal="center"/>
    </xf>
    <xf numFmtId="169" fontId="2" fillId="0" borderId="0" xfId="0" applyNumberFormat="1" applyFont="1"/>
    <xf numFmtId="168" fontId="2" fillId="6" borderId="0" xfId="0" applyNumberFormat="1" applyFont="1" applyFill="1" applyAlignment="1">
      <alignment horizontal="center"/>
    </xf>
    <xf numFmtId="0" fontId="2" fillId="6" borderId="0" xfId="0" applyFont="1" applyFill="1" applyAlignment="1">
      <alignment horizontal="center"/>
    </xf>
    <xf numFmtId="168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166" fontId="1" fillId="0" borderId="0" xfId="2" applyNumberFormat="1" applyFont="1"/>
    <xf numFmtId="9" fontId="2" fillId="0" borderId="0" xfId="2" applyFont="1"/>
    <xf numFmtId="14" fontId="0" fillId="0" borderId="0" xfId="0" applyNumberFormat="1"/>
    <xf numFmtId="175" fontId="0" fillId="0" borderId="0" xfId="0" applyNumberFormat="1"/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4"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</dxfs>
  <tableStyles count="0" defaultTableStyle="TableStyleMedium2" defaultPivotStyle="PivotStyleLight16"/>
  <colors>
    <mruColors>
      <color rgb="FF038A96"/>
      <color rgb="FF263F5A"/>
      <color rgb="FF074E59"/>
      <color rgb="FF2A9D8F"/>
      <color rgb="FF336880"/>
      <color rgb="FF78E4B1"/>
      <color rgb="FF264653"/>
      <color rgb="FF005D67"/>
      <color rgb="FF7AA5BB"/>
      <color rgb="FF0626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for Dashboard (REV.03).xlsx]ORDERED DELIVERED LINE CHART!PivotTable3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latin typeface="+mn-lt"/>
                <a:ea typeface="+mj-ea"/>
                <a:cs typeface="+mj-cs"/>
              </a:defRPr>
            </a:pPr>
            <a:r>
              <a:rPr lang="en-US" sz="1200" b="0">
                <a:solidFill>
                  <a:schemeClr val="bg2">
                    <a:lumMod val="25000"/>
                  </a:schemeClr>
                </a:solidFill>
                <a:latin typeface="+mn-lt"/>
              </a:rPr>
              <a:t>Order</a:t>
            </a:r>
            <a:r>
              <a:rPr lang="en-US" sz="1200" b="0" baseline="0">
                <a:solidFill>
                  <a:schemeClr val="bg2">
                    <a:lumMod val="25000"/>
                  </a:schemeClr>
                </a:solidFill>
                <a:latin typeface="+mn-lt"/>
              </a:rPr>
              <a:t> Delivered By Week</a:t>
            </a:r>
            <a:endParaRPr lang="en-US" sz="1200" b="0">
              <a:solidFill>
                <a:schemeClr val="bg2">
                  <a:lumMod val="25000"/>
                </a:schemeClr>
              </a:solidFill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ln>
                <a:noFill/>
              </a:ln>
              <a:solidFill>
                <a:schemeClr val="bg2">
                  <a:lumMod val="25000"/>
                </a:schemeClr>
              </a:solidFill>
              <a:latin typeface="+mn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x"/>
          <c:size val="6"/>
          <c:spPr>
            <a:noFill/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x"/>
          <c:size val="6"/>
          <c:spPr>
            <a:noFill/>
            <a:ln w="1587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x"/>
          <c:size val="6"/>
          <c:spPr>
            <a:noFill/>
            <a:ln w="1587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x"/>
          <c:size val="6"/>
          <c:spPr>
            <a:noFill/>
            <a:ln w="1587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x"/>
          <c:size val="6"/>
          <c:spPr>
            <a:noFill/>
            <a:ln w="15875">
              <a:solidFill>
                <a:schemeClr val="accent1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x"/>
          <c:size val="6"/>
          <c:spPr>
            <a:noFill/>
            <a:ln w="15875">
              <a:solidFill>
                <a:schemeClr val="accent2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x"/>
          <c:size val="6"/>
          <c:spPr>
            <a:noFill/>
            <a:ln w="15875">
              <a:solidFill>
                <a:schemeClr val="accent3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x"/>
          <c:size val="6"/>
          <c:spPr>
            <a:noFill/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x"/>
          <c:size val="6"/>
          <c:spPr>
            <a:noFill/>
            <a:ln w="1587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x"/>
          <c:size val="6"/>
          <c:spPr>
            <a:noFill/>
            <a:ln w="1587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x"/>
          <c:size val="6"/>
          <c:spPr>
            <a:noFill/>
            <a:ln w="1587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x"/>
          <c:size val="6"/>
          <c:spPr>
            <a:noFill/>
            <a:ln w="15875">
              <a:solidFill>
                <a:schemeClr val="accent1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x"/>
          <c:size val="6"/>
          <c:spPr>
            <a:noFill/>
            <a:ln w="15875">
              <a:solidFill>
                <a:schemeClr val="accent2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x"/>
          <c:size val="6"/>
          <c:spPr>
            <a:noFill/>
            <a:ln w="15875">
              <a:solidFill>
                <a:schemeClr val="accent3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2225" cap="rnd">
            <a:solidFill>
              <a:srgbClr val="074E59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2225" cap="rnd">
            <a:solidFill>
              <a:srgbClr val="06262D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2225" cap="rnd">
            <a:solidFill>
              <a:srgbClr val="7AA5BB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2225" cap="rnd">
            <a:solidFill>
              <a:srgbClr val="038A9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2225" cap="rnd">
            <a:solidFill>
              <a:srgbClr val="005D67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2225" cap="rnd">
            <a:solidFill>
              <a:srgbClr val="038A96">
                <a:alpha val="95000"/>
              </a:srgb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2225" cap="rnd">
            <a:solidFill>
              <a:srgbClr val="038A96">
                <a:alpha val="95000"/>
              </a:srgb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22225" cap="rnd">
            <a:solidFill>
              <a:srgbClr val="038A96">
                <a:alpha val="95000"/>
              </a:srgb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'ORDERED DELIVERED LINE CHART'!$B$1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rgbClr val="038A96">
                  <a:alpha val="95000"/>
                </a:srgb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'ORDERED DELIVERED LINE CHART'!$A$2:$A$11</c:f>
              <c:strCache>
                <c:ptCount val="9"/>
                <c:pt idx="0">
                  <c:v>W40</c:v>
                </c:pt>
                <c:pt idx="1">
                  <c:v>W41</c:v>
                </c:pt>
                <c:pt idx="2">
                  <c:v>W42</c:v>
                </c:pt>
                <c:pt idx="3">
                  <c:v>W43</c:v>
                </c:pt>
                <c:pt idx="4">
                  <c:v>W44</c:v>
                </c:pt>
                <c:pt idx="5">
                  <c:v>W45</c:v>
                </c:pt>
                <c:pt idx="6">
                  <c:v>W46</c:v>
                </c:pt>
                <c:pt idx="7">
                  <c:v>W47</c:v>
                </c:pt>
                <c:pt idx="8">
                  <c:v>W48</c:v>
                </c:pt>
              </c:strCache>
            </c:strRef>
          </c:cat>
          <c:val>
            <c:numRef>
              <c:f>'ORDERED DELIVERED LINE CHART'!$B$2:$B$11</c:f>
              <c:numCache>
                <c:formatCode>_-* #,##0_-;\-* #,##0_-;_-* "-"??_-;_-@_-</c:formatCode>
                <c:ptCount val="9"/>
                <c:pt idx="0">
                  <c:v>3617.5555555555557</c:v>
                </c:pt>
                <c:pt idx="1">
                  <c:v>2850.4444444444443</c:v>
                </c:pt>
                <c:pt idx="2">
                  <c:v>2562.8888888888887</c:v>
                </c:pt>
                <c:pt idx="3">
                  <c:v>2636.2222222222222</c:v>
                </c:pt>
                <c:pt idx="4">
                  <c:v>2928.7777777777778</c:v>
                </c:pt>
                <c:pt idx="5">
                  <c:v>2636</c:v>
                </c:pt>
                <c:pt idx="6">
                  <c:v>2337.5555555555557</c:v>
                </c:pt>
                <c:pt idx="7">
                  <c:v>2133.2222222222222</c:v>
                </c:pt>
                <c:pt idx="8">
                  <c:v>2708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EE-4CF4-AB45-9213FC916C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5388416"/>
        <c:axId val="1259260191"/>
      </c:lineChart>
      <c:catAx>
        <c:axId val="455388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cap="none" spc="0" normalizeH="0" baseline="0">
                <a:ln>
                  <a:noFill/>
                </a:ln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260191"/>
        <c:crosses val="autoZero"/>
        <c:auto val="1"/>
        <c:lblAlgn val="ctr"/>
        <c:lblOffset val="100"/>
        <c:noMultiLvlLbl val="0"/>
      </c:catAx>
      <c:valAx>
        <c:axId val="1259260191"/>
        <c:scaling>
          <c:orientation val="minMax"/>
          <c:min val="0"/>
        </c:scaling>
        <c:delete val="1"/>
        <c:axPos val="l"/>
        <c:numFmt formatCode="_-* #,##0_-;\-* #,##0_-;_-* &quot;-&quot;??_-;_-@_-" sourceLinked="0"/>
        <c:majorTickMark val="out"/>
        <c:minorTickMark val="none"/>
        <c:tickLblPos val="nextTo"/>
        <c:crossAx val="455388416"/>
        <c:crosses val="autoZero"/>
        <c:crossBetween val="between"/>
        <c:majorUnit val="2000"/>
        <c:minorUnit val="2000"/>
      </c:valAx>
      <c:spPr>
        <a:pattFill prst="ltDnDiag">
          <a:fgClr>
            <a:srgbClr val="000000">
              <a:alpha val="0"/>
            </a:srgbClr>
          </a:fgClr>
          <a:bgClr>
            <a:srgbClr val="FFFFFF"/>
          </a:bgClr>
        </a:pattFill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9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for Dashboard (REV.03).xlsx]ORDER DELIVERED BAR CHART!PivotTable4</c:name>
    <c:fmtId val="4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Delivery Order By Countries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63F5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263F5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263F5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 DELIVERED BAR CHART'!$B$1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63F5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'ORDER DELIVERED BAR CHART'!$A$2:$A$11</c:f>
              <c:strCache>
                <c:ptCount val="9"/>
                <c:pt idx="0">
                  <c:v>Bahrain</c:v>
                </c:pt>
                <c:pt idx="1">
                  <c:v>Egypt</c:v>
                </c:pt>
                <c:pt idx="2">
                  <c:v>Jordan</c:v>
                </c:pt>
                <c:pt idx="3">
                  <c:v>Kuwait</c:v>
                </c:pt>
                <c:pt idx="4">
                  <c:v>Oman</c:v>
                </c:pt>
                <c:pt idx="5">
                  <c:v>Qatar</c:v>
                </c:pt>
                <c:pt idx="6">
                  <c:v>Saudi Arabia</c:v>
                </c:pt>
                <c:pt idx="7">
                  <c:v>UAE</c:v>
                </c:pt>
                <c:pt idx="8">
                  <c:v>UK</c:v>
                </c:pt>
              </c:strCache>
            </c:strRef>
          </c:cat>
          <c:val>
            <c:numRef>
              <c:f>'ORDER DELIVERED BAR CHART'!$B$2:$B$11</c:f>
              <c:numCache>
                <c:formatCode>_-* #,##0_-;\-* #,##0_-;_-* "-"??_-;_-@_-</c:formatCode>
                <c:ptCount val="9"/>
                <c:pt idx="0">
                  <c:v>8249</c:v>
                </c:pt>
                <c:pt idx="1">
                  <c:v>7233</c:v>
                </c:pt>
                <c:pt idx="2">
                  <c:v>2321</c:v>
                </c:pt>
                <c:pt idx="3">
                  <c:v>13040</c:v>
                </c:pt>
                <c:pt idx="4">
                  <c:v>7798</c:v>
                </c:pt>
                <c:pt idx="5">
                  <c:v>30884</c:v>
                </c:pt>
                <c:pt idx="6">
                  <c:v>112153</c:v>
                </c:pt>
                <c:pt idx="7">
                  <c:v>36244</c:v>
                </c:pt>
                <c:pt idx="8">
                  <c:v>1774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E3-43A2-B269-1A856AD184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4708544"/>
        <c:axId val="333703728"/>
      </c:barChart>
      <c:catAx>
        <c:axId val="50470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703728"/>
        <c:crosses val="autoZero"/>
        <c:auto val="1"/>
        <c:lblAlgn val="ctr"/>
        <c:lblOffset val="100"/>
        <c:noMultiLvlLbl val="0"/>
      </c:catAx>
      <c:valAx>
        <c:axId val="333703728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minorTickMark val="none"/>
        <c:tickLblPos val="nextTo"/>
        <c:crossAx val="50470854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200" b="0" i="0" u="none" strike="noStrike" kern="120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latin typeface="+mn-lt"/>
                <a:ea typeface="+mj-ea"/>
                <a:cs typeface="+mj-cs"/>
              </a:defRPr>
            </a:pPr>
            <a:r>
              <a:rPr lang="en-US" sz="1200" b="0" i="0" u="none" strike="noStrike" kern="120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latin typeface="+mn-lt"/>
                <a:ea typeface="+mj-ea"/>
                <a:cs typeface="+mj-cs"/>
              </a:rPr>
              <a:t>In-Stock Priority Items By Countries %</a:t>
            </a:r>
          </a:p>
        </c:rich>
      </c:tx>
      <c:layout>
        <c:manualLayout>
          <c:xMode val="edge"/>
          <c:yMode val="edge"/>
          <c:x val="0.28387607344667259"/>
          <c:y val="1.69805911270394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200" b="0" i="0" u="none" strike="noStrike" kern="1200" cap="none" spc="0" normalizeH="0" baseline="0">
              <a:ln>
                <a:noFill/>
              </a:ln>
              <a:solidFill>
                <a:schemeClr val="bg2">
                  <a:lumMod val="25000"/>
                </a:schemeClr>
              </a:solidFill>
              <a:latin typeface="+mn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x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  <a:miter lim="800000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x"/>
          <c:size val="6"/>
          <c:spPr>
            <a:noFill/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6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x"/>
          <c:size val="6"/>
          <c:spPr>
            <a:noFill/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6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rgbClr val="263F5A"/>
          </a:solidFill>
          <a:ln>
            <a:solidFill>
              <a:srgbClr val="7AA5BB"/>
            </a:solidFill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2214055561166899E-2"/>
          <c:y val="0.16203189486015268"/>
          <c:w val="0.88826442666820582"/>
          <c:h val="0.67090697558481316"/>
        </c:manualLayout>
      </c:layout>
      <c:barChart>
        <c:barDir val="col"/>
        <c:grouping val="clustered"/>
        <c:varyColors val="0"/>
        <c:ser>
          <c:idx val="1"/>
          <c:order val="1"/>
          <c:tx>
            <c:v>Average of % Priority Items In-Stock Target</c:v>
          </c:tx>
          <c:spPr>
            <a:solidFill>
              <a:srgbClr val="263F5A"/>
            </a:solidFill>
            <a:ln>
              <a:solidFill>
                <a:srgbClr val="7AA5BB"/>
              </a:solidFill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Bahrain</c:v>
              </c:pt>
              <c:pt idx="1">
                <c:v>Egypt</c:v>
              </c:pt>
              <c:pt idx="2">
                <c:v>Jordan</c:v>
              </c:pt>
              <c:pt idx="3">
                <c:v>Kuwait</c:v>
              </c:pt>
              <c:pt idx="4">
                <c:v>Oman</c:v>
              </c:pt>
              <c:pt idx="5">
                <c:v>Qatar</c:v>
              </c:pt>
              <c:pt idx="6">
                <c:v>Saudi Arabia</c:v>
              </c:pt>
              <c:pt idx="7">
                <c:v>UAE</c:v>
              </c:pt>
              <c:pt idx="8">
                <c:v>UK</c:v>
              </c:pt>
            </c:strLit>
          </c:cat>
          <c:val>
            <c:numLit>
              <c:formatCode>General</c:formatCode>
              <c:ptCount val="9"/>
              <c:pt idx="0">
                <c:v>0.99</c:v>
              </c:pt>
              <c:pt idx="1">
                <c:v>0.99</c:v>
              </c:pt>
              <c:pt idx="2">
                <c:v>0.99</c:v>
              </c:pt>
              <c:pt idx="3">
                <c:v>0.99</c:v>
              </c:pt>
              <c:pt idx="4">
                <c:v>0.99</c:v>
              </c:pt>
              <c:pt idx="5">
                <c:v>0.99</c:v>
              </c:pt>
              <c:pt idx="6">
                <c:v>0.99</c:v>
              </c:pt>
              <c:pt idx="7">
                <c:v>0.99</c:v>
              </c:pt>
              <c:pt idx="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3765-41D8-8847-943E43BDFA3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13624864"/>
        <c:axId val="520102944"/>
      </c:barChart>
      <c:lineChart>
        <c:grouping val="standard"/>
        <c:varyColors val="0"/>
        <c:ser>
          <c:idx val="0"/>
          <c:order val="0"/>
          <c:tx>
            <c:v>Average of % Priority Items In-Stock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Bahrain</c:v>
              </c:pt>
              <c:pt idx="1">
                <c:v>Egypt</c:v>
              </c:pt>
              <c:pt idx="2">
                <c:v>Jordan</c:v>
              </c:pt>
              <c:pt idx="3">
                <c:v>Kuwait</c:v>
              </c:pt>
              <c:pt idx="4">
                <c:v>Oman</c:v>
              </c:pt>
              <c:pt idx="5">
                <c:v>Qatar</c:v>
              </c:pt>
              <c:pt idx="6">
                <c:v>Saudi Arabia</c:v>
              </c:pt>
              <c:pt idx="7">
                <c:v>UAE</c:v>
              </c:pt>
              <c:pt idx="8">
                <c:v>UK</c:v>
              </c:pt>
            </c:strLit>
          </c:cat>
          <c:val>
            <c:numLit>
              <c:formatCode>General</c:formatCode>
              <c:ptCount val="9"/>
              <c:pt idx="0">
                <c:v>0.98250000000000004</c:v>
              </c:pt>
              <c:pt idx="1">
                <c:v>0.95874999999999988</c:v>
              </c:pt>
              <c:pt idx="2">
                <c:v>0.97750000000000004</c:v>
              </c:pt>
              <c:pt idx="3">
                <c:v>0.96250000000000013</c:v>
              </c:pt>
              <c:pt idx="4">
                <c:v>0.96124999999999994</c:v>
              </c:pt>
              <c:pt idx="5">
                <c:v>0.95874999999999988</c:v>
              </c:pt>
              <c:pt idx="6">
                <c:v>0.92625000000000002</c:v>
              </c:pt>
              <c:pt idx="7">
                <c:v>0.94624999999999981</c:v>
              </c:pt>
              <c:pt idx="8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765-41D8-8847-943E43BDFA3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3624864"/>
        <c:axId val="520102944"/>
      </c:lineChart>
      <c:catAx>
        <c:axId val="41362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rgbClr val="005D67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02944"/>
        <c:crosses val="autoZero"/>
        <c:auto val="1"/>
        <c:lblAlgn val="ctr"/>
        <c:lblOffset val="100"/>
        <c:noMultiLvlLbl val="0"/>
      </c:catAx>
      <c:valAx>
        <c:axId val="520102944"/>
        <c:scaling>
          <c:orientation val="minMax"/>
          <c:max val="1"/>
          <c:min val="0.94000000000000006"/>
        </c:scaling>
        <c:delete val="1"/>
        <c:axPos val="l"/>
        <c:numFmt formatCode="General" sourceLinked="1"/>
        <c:majorTickMark val="out"/>
        <c:minorTickMark val="out"/>
        <c:tickLblPos val="nextTo"/>
        <c:crossAx val="41362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4502606314276845E-2"/>
          <c:y val="0.92700446900889311"/>
          <c:w val="0.96629587410960027"/>
          <c:h val="5.84407385965016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9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for Dashboard (REV.03).xlsx]ORDERED DELIVERED LINE CHART!PivotTable3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latin typeface="+mn-lt"/>
                <a:ea typeface="+mj-ea"/>
                <a:cs typeface="+mj-cs"/>
              </a:defRPr>
            </a:pPr>
            <a:r>
              <a:rPr lang="en-US" sz="1200" b="0">
                <a:solidFill>
                  <a:schemeClr val="bg2">
                    <a:lumMod val="25000"/>
                  </a:schemeClr>
                </a:solidFill>
                <a:latin typeface="+mn-lt"/>
              </a:rPr>
              <a:t>Order</a:t>
            </a:r>
            <a:r>
              <a:rPr lang="en-US" sz="1200" b="0" baseline="0">
                <a:solidFill>
                  <a:schemeClr val="bg2">
                    <a:lumMod val="25000"/>
                  </a:schemeClr>
                </a:solidFill>
                <a:latin typeface="+mn-lt"/>
              </a:rPr>
              <a:t> Delivered By Week</a:t>
            </a:r>
            <a:endParaRPr lang="en-US" sz="1200" b="0">
              <a:solidFill>
                <a:schemeClr val="bg2">
                  <a:lumMod val="25000"/>
                </a:schemeClr>
              </a:solidFill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ln>
                <a:noFill/>
              </a:ln>
              <a:solidFill>
                <a:schemeClr val="bg2">
                  <a:lumMod val="25000"/>
                </a:schemeClr>
              </a:solidFill>
              <a:latin typeface="+mn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x"/>
          <c:size val="6"/>
          <c:spPr>
            <a:noFill/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x"/>
          <c:size val="6"/>
          <c:spPr>
            <a:noFill/>
            <a:ln w="1587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x"/>
          <c:size val="6"/>
          <c:spPr>
            <a:noFill/>
            <a:ln w="1587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x"/>
          <c:size val="6"/>
          <c:spPr>
            <a:noFill/>
            <a:ln w="1587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x"/>
          <c:size val="6"/>
          <c:spPr>
            <a:noFill/>
            <a:ln w="15875">
              <a:solidFill>
                <a:schemeClr val="accent1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x"/>
          <c:size val="6"/>
          <c:spPr>
            <a:noFill/>
            <a:ln w="15875">
              <a:solidFill>
                <a:schemeClr val="accent2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x"/>
          <c:size val="6"/>
          <c:spPr>
            <a:noFill/>
            <a:ln w="15875">
              <a:solidFill>
                <a:schemeClr val="accent3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x"/>
          <c:size val="6"/>
          <c:spPr>
            <a:noFill/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x"/>
          <c:size val="6"/>
          <c:spPr>
            <a:noFill/>
            <a:ln w="1587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x"/>
          <c:size val="6"/>
          <c:spPr>
            <a:noFill/>
            <a:ln w="1587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x"/>
          <c:size val="6"/>
          <c:spPr>
            <a:noFill/>
            <a:ln w="1587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x"/>
          <c:size val="6"/>
          <c:spPr>
            <a:noFill/>
            <a:ln w="15875">
              <a:solidFill>
                <a:schemeClr val="accent1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x"/>
          <c:size val="6"/>
          <c:spPr>
            <a:noFill/>
            <a:ln w="15875">
              <a:solidFill>
                <a:schemeClr val="accent2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x"/>
          <c:size val="6"/>
          <c:spPr>
            <a:noFill/>
            <a:ln w="15875">
              <a:solidFill>
                <a:schemeClr val="accent3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2225" cap="rnd">
            <a:solidFill>
              <a:srgbClr val="074E59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2225" cap="rnd">
            <a:solidFill>
              <a:srgbClr val="06262D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2225" cap="rnd">
            <a:solidFill>
              <a:srgbClr val="7AA5BB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2225" cap="rnd">
            <a:solidFill>
              <a:srgbClr val="038A9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2225" cap="rnd">
            <a:solidFill>
              <a:srgbClr val="005D67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2225" cap="rnd">
            <a:solidFill>
              <a:srgbClr val="038A96">
                <a:alpha val="95000"/>
              </a:srgb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'ORDERED DELIVERED LINE CHART'!$B$1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rgbClr val="038A96">
                  <a:alpha val="95000"/>
                </a:srgb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'ORDERED DELIVERED LINE CHART'!$A$2:$A$11</c:f>
              <c:strCache>
                <c:ptCount val="9"/>
                <c:pt idx="0">
                  <c:v>W40</c:v>
                </c:pt>
                <c:pt idx="1">
                  <c:v>W41</c:v>
                </c:pt>
                <c:pt idx="2">
                  <c:v>W42</c:v>
                </c:pt>
                <c:pt idx="3">
                  <c:v>W43</c:v>
                </c:pt>
                <c:pt idx="4">
                  <c:v>W44</c:v>
                </c:pt>
                <c:pt idx="5">
                  <c:v>W45</c:v>
                </c:pt>
                <c:pt idx="6">
                  <c:v>W46</c:v>
                </c:pt>
                <c:pt idx="7">
                  <c:v>W47</c:v>
                </c:pt>
                <c:pt idx="8">
                  <c:v>W48</c:v>
                </c:pt>
              </c:strCache>
            </c:strRef>
          </c:cat>
          <c:val>
            <c:numRef>
              <c:f>'ORDERED DELIVERED LINE CHART'!$B$2:$B$11</c:f>
              <c:numCache>
                <c:formatCode>_-* #,##0_-;\-* #,##0_-;_-* "-"??_-;_-@_-</c:formatCode>
                <c:ptCount val="9"/>
                <c:pt idx="0">
                  <c:v>3617.5555555555557</c:v>
                </c:pt>
                <c:pt idx="1">
                  <c:v>2850.4444444444443</c:v>
                </c:pt>
                <c:pt idx="2">
                  <c:v>2562.8888888888887</c:v>
                </c:pt>
                <c:pt idx="3">
                  <c:v>2636.2222222222222</c:v>
                </c:pt>
                <c:pt idx="4">
                  <c:v>2928.7777777777778</c:v>
                </c:pt>
                <c:pt idx="5">
                  <c:v>2636</c:v>
                </c:pt>
                <c:pt idx="6">
                  <c:v>2337.5555555555557</c:v>
                </c:pt>
                <c:pt idx="7">
                  <c:v>2133.2222222222222</c:v>
                </c:pt>
                <c:pt idx="8">
                  <c:v>2708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1-4EAC-9721-200058F339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5388416"/>
        <c:axId val="1259260191"/>
      </c:lineChart>
      <c:catAx>
        <c:axId val="45538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cap="none" spc="0" normalizeH="0" baseline="0">
                <a:ln>
                  <a:noFill/>
                </a:ln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260191"/>
        <c:crosses val="autoZero"/>
        <c:auto val="1"/>
        <c:lblAlgn val="ctr"/>
        <c:lblOffset val="100"/>
        <c:noMultiLvlLbl val="0"/>
      </c:catAx>
      <c:valAx>
        <c:axId val="1259260191"/>
        <c:scaling>
          <c:orientation val="minMax"/>
          <c:min val="0"/>
        </c:scaling>
        <c:delete val="1"/>
        <c:axPos val="l"/>
        <c:numFmt formatCode="_-* #,##0_-;\-* #,##0_-;_-* &quot;-&quot;??_-;_-@_-" sourceLinked="0"/>
        <c:majorTickMark val="out"/>
        <c:minorTickMark val="none"/>
        <c:tickLblPos val="nextTo"/>
        <c:crossAx val="455388416"/>
        <c:crosses val="autoZero"/>
        <c:crossBetween val="between"/>
        <c:majorUnit val="2000"/>
        <c:minorUnit val="2000"/>
      </c:valAx>
      <c:spPr>
        <a:pattFill prst="ltDnDiag">
          <a:fgClr>
            <a:srgbClr val="000000">
              <a:alpha val="0"/>
            </a:srgbClr>
          </a:fgClr>
          <a:bgClr>
            <a:srgbClr val="FFFFFF"/>
          </a:bgClr>
        </a:pattFill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9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for Dashboard (REV.03).xlsx]ORDER DELIVERED BAR CHART!PivotTable4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Delivery Order By Countries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63F5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 DELIVERED BAR CHART'!$B$1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63F5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'ORDER DELIVERED BAR CHART'!$A$2:$A$11</c:f>
              <c:strCache>
                <c:ptCount val="9"/>
                <c:pt idx="0">
                  <c:v>Bahrain</c:v>
                </c:pt>
                <c:pt idx="1">
                  <c:v>Egypt</c:v>
                </c:pt>
                <c:pt idx="2">
                  <c:v>Jordan</c:v>
                </c:pt>
                <c:pt idx="3">
                  <c:v>Kuwait</c:v>
                </c:pt>
                <c:pt idx="4">
                  <c:v>Oman</c:v>
                </c:pt>
                <c:pt idx="5">
                  <c:v>Qatar</c:v>
                </c:pt>
                <c:pt idx="6">
                  <c:v>Saudi Arabia</c:v>
                </c:pt>
                <c:pt idx="7">
                  <c:v>UAE</c:v>
                </c:pt>
                <c:pt idx="8">
                  <c:v>UK</c:v>
                </c:pt>
              </c:strCache>
            </c:strRef>
          </c:cat>
          <c:val>
            <c:numRef>
              <c:f>'ORDER DELIVERED BAR CHART'!$B$2:$B$11</c:f>
              <c:numCache>
                <c:formatCode>_-* #,##0_-;\-* #,##0_-;_-* "-"??_-;_-@_-</c:formatCode>
                <c:ptCount val="9"/>
                <c:pt idx="0">
                  <c:v>8249</c:v>
                </c:pt>
                <c:pt idx="1">
                  <c:v>7233</c:v>
                </c:pt>
                <c:pt idx="2">
                  <c:v>2321</c:v>
                </c:pt>
                <c:pt idx="3">
                  <c:v>13040</c:v>
                </c:pt>
                <c:pt idx="4">
                  <c:v>7798</c:v>
                </c:pt>
                <c:pt idx="5">
                  <c:v>30884</c:v>
                </c:pt>
                <c:pt idx="6">
                  <c:v>112153</c:v>
                </c:pt>
                <c:pt idx="7">
                  <c:v>36244</c:v>
                </c:pt>
                <c:pt idx="8">
                  <c:v>1774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1-4276-A3DB-AE5B5C4059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4708544"/>
        <c:axId val="333703728"/>
      </c:barChart>
      <c:catAx>
        <c:axId val="50470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703728"/>
        <c:crosses val="autoZero"/>
        <c:auto val="1"/>
        <c:lblAlgn val="ctr"/>
        <c:lblOffset val="100"/>
        <c:noMultiLvlLbl val="0"/>
      </c:catAx>
      <c:valAx>
        <c:axId val="333703728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minorTickMark val="none"/>
        <c:tickLblPos val="nextTo"/>
        <c:crossAx val="50470854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200" b="0" i="0" u="none" strike="noStrike" kern="120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latin typeface="+mn-lt"/>
                <a:ea typeface="+mj-ea"/>
                <a:cs typeface="+mj-cs"/>
              </a:defRPr>
            </a:pPr>
            <a:r>
              <a:rPr lang="en-US" sz="1200" b="0" i="0" u="none" strike="noStrike" kern="120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latin typeface="+mn-lt"/>
                <a:ea typeface="+mj-ea"/>
                <a:cs typeface="+mj-cs"/>
              </a:rPr>
              <a:t>In-Stock Priority Items By Countries %</a:t>
            </a:r>
          </a:p>
        </c:rich>
      </c:tx>
      <c:layout>
        <c:manualLayout>
          <c:xMode val="edge"/>
          <c:yMode val="edge"/>
          <c:x val="0.28387607344667259"/>
          <c:y val="1.69805911270394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200" b="0" i="0" u="none" strike="noStrike" kern="1200" cap="none" spc="0" normalizeH="0" baseline="0">
              <a:ln>
                <a:noFill/>
              </a:ln>
              <a:solidFill>
                <a:schemeClr val="bg2">
                  <a:lumMod val="25000"/>
                </a:schemeClr>
              </a:solidFill>
              <a:latin typeface="+mn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x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  <a:miter lim="800000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x"/>
          <c:size val="6"/>
          <c:spPr>
            <a:noFill/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6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x"/>
          <c:size val="6"/>
          <c:spPr>
            <a:noFill/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6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rgbClr val="263F5A"/>
          </a:solidFill>
          <a:ln>
            <a:solidFill>
              <a:srgbClr val="7AA5BB"/>
            </a:solidFill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2214055561166899E-2"/>
          <c:y val="0.10381272528173169"/>
          <c:w val="0.88826442666820582"/>
          <c:h val="0.72912614516323426"/>
        </c:manualLayout>
      </c:layout>
      <c:barChart>
        <c:barDir val="col"/>
        <c:grouping val="clustered"/>
        <c:varyColors val="0"/>
        <c:ser>
          <c:idx val="1"/>
          <c:order val="1"/>
          <c:tx>
            <c:v>Average of % Priority Items In-Stock Target</c:v>
          </c:tx>
          <c:spPr>
            <a:solidFill>
              <a:srgbClr val="263F5A"/>
            </a:solidFill>
            <a:ln>
              <a:solidFill>
                <a:srgbClr val="7AA5BB"/>
              </a:solidFill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Bahrain</c:v>
              </c:pt>
              <c:pt idx="1">
                <c:v>Egypt</c:v>
              </c:pt>
              <c:pt idx="2">
                <c:v>Jordan</c:v>
              </c:pt>
              <c:pt idx="3">
                <c:v>Kuwait</c:v>
              </c:pt>
              <c:pt idx="4">
                <c:v>Oman</c:v>
              </c:pt>
              <c:pt idx="5">
                <c:v>Qatar</c:v>
              </c:pt>
              <c:pt idx="6">
                <c:v>Saudi Arabia</c:v>
              </c:pt>
              <c:pt idx="7">
                <c:v>UAE</c:v>
              </c:pt>
              <c:pt idx="8">
                <c:v>UK</c:v>
              </c:pt>
            </c:strLit>
          </c:cat>
          <c:val>
            <c:numLit>
              <c:formatCode>General</c:formatCode>
              <c:ptCount val="9"/>
              <c:pt idx="0">
                <c:v>0.99</c:v>
              </c:pt>
              <c:pt idx="1">
                <c:v>0.99</c:v>
              </c:pt>
              <c:pt idx="2">
                <c:v>0.99</c:v>
              </c:pt>
              <c:pt idx="3">
                <c:v>0.99</c:v>
              </c:pt>
              <c:pt idx="4">
                <c:v>0.99</c:v>
              </c:pt>
              <c:pt idx="5">
                <c:v>0.99</c:v>
              </c:pt>
              <c:pt idx="6">
                <c:v>0.99</c:v>
              </c:pt>
              <c:pt idx="7">
                <c:v>0.99</c:v>
              </c:pt>
              <c:pt idx="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4F39-49EC-8372-0B92FFBCDCF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13624864"/>
        <c:axId val="520102944"/>
      </c:barChart>
      <c:lineChart>
        <c:grouping val="standard"/>
        <c:varyColors val="0"/>
        <c:ser>
          <c:idx val="0"/>
          <c:order val="0"/>
          <c:tx>
            <c:v>Average of % Priority Items In-Stock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Bahrain</c:v>
              </c:pt>
              <c:pt idx="1">
                <c:v>Egypt</c:v>
              </c:pt>
              <c:pt idx="2">
                <c:v>Jordan</c:v>
              </c:pt>
              <c:pt idx="3">
                <c:v>Kuwait</c:v>
              </c:pt>
              <c:pt idx="4">
                <c:v>Oman</c:v>
              </c:pt>
              <c:pt idx="5">
                <c:v>Qatar</c:v>
              </c:pt>
              <c:pt idx="6">
                <c:v>Saudi Arabia</c:v>
              </c:pt>
              <c:pt idx="7">
                <c:v>UAE</c:v>
              </c:pt>
              <c:pt idx="8">
                <c:v>UK</c:v>
              </c:pt>
            </c:strLit>
          </c:cat>
          <c:val>
            <c:numLit>
              <c:formatCode>General</c:formatCode>
              <c:ptCount val="9"/>
              <c:pt idx="0">
                <c:v>0.98250000000000004</c:v>
              </c:pt>
              <c:pt idx="1">
                <c:v>0.95874999999999988</c:v>
              </c:pt>
              <c:pt idx="2">
                <c:v>0.97750000000000004</c:v>
              </c:pt>
              <c:pt idx="3">
                <c:v>0.96250000000000013</c:v>
              </c:pt>
              <c:pt idx="4">
                <c:v>0.96124999999999994</c:v>
              </c:pt>
              <c:pt idx="5">
                <c:v>0.95874999999999988</c:v>
              </c:pt>
              <c:pt idx="6">
                <c:v>0.92625000000000002</c:v>
              </c:pt>
              <c:pt idx="7">
                <c:v>0.94624999999999981</c:v>
              </c:pt>
              <c:pt idx="8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F39-49EC-8372-0B92FFBCDCF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3624864"/>
        <c:axId val="520102944"/>
      </c:lineChart>
      <c:catAx>
        <c:axId val="41362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rgbClr val="005D67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02944"/>
        <c:crosses val="autoZero"/>
        <c:auto val="1"/>
        <c:lblAlgn val="ctr"/>
        <c:lblOffset val="100"/>
        <c:noMultiLvlLbl val="0"/>
      </c:catAx>
      <c:valAx>
        <c:axId val="520102944"/>
        <c:scaling>
          <c:orientation val="minMax"/>
          <c:max val="1"/>
          <c:min val="0.94000000000000006"/>
        </c:scaling>
        <c:delete val="1"/>
        <c:axPos val="l"/>
        <c:numFmt formatCode="General" sourceLinked="1"/>
        <c:majorTickMark val="out"/>
        <c:minorTickMark val="out"/>
        <c:tickLblPos val="nextTo"/>
        <c:crossAx val="41362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4502606314276845E-2"/>
          <c:y val="0.92700446900889311"/>
          <c:w val="0.96629587410960027"/>
          <c:h val="5.84407385965016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9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3" Type="http://schemas.openxmlformats.org/officeDocument/2006/relationships/chart" Target="../charts/chart6.xml"/><Relationship Id="rId7" Type="http://schemas.openxmlformats.org/officeDocument/2006/relationships/image" Target="../media/image4.svg"/><Relationship Id="rId12" Type="http://schemas.openxmlformats.org/officeDocument/2006/relationships/image" Target="../media/image9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image" Target="../media/image3.png"/><Relationship Id="rId11" Type="http://schemas.openxmlformats.org/officeDocument/2006/relationships/image" Target="../media/image8.svg"/><Relationship Id="rId5" Type="http://schemas.openxmlformats.org/officeDocument/2006/relationships/image" Target="../media/image2.svg"/><Relationship Id="rId15" Type="http://schemas.openxmlformats.org/officeDocument/2006/relationships/image" Target="../media/image12.svg"/><Relationship Id="rId10" Type="http://schemas.openxmlformats.org/officeDocument/2006/relationships/image" Target="../media/image7.png"/><Relationship Id="rId4" Type="http://schemas.openxmlformats.org/officeDocument/2006/relationships/image" Target="../media/image1.png"/><Relationship Id="rId9" Type="http://schemas.openxmlformats.org/officeDocument/2006/relationships/image" Target="../media/image6.svg"/><Relationship Id="rId1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335280</xdr:colOff>
      <xdr:row>3</xdr:row>
      <xdr:rowOff>15240</xdr:rowOff>
    </xdr:from>
    <xdr:to>
      <xdr:col>12</xdr:col>
      <xdr:colOff>464372</xdr:colOff>
      <xdr:row>17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B60BBF-9DA8-4CF5-BDC5-8AA7295D53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403860</xdr:colOff>
      <xdr:row>0</xdr:row>
      <xdr:rowOff>121920</xdr:rowOff>
    </xdr:from>
    <xdr:to>
      <xdr:col>8</xdr:col>
      <xdr:colOff>587637</xdr:colOff>
      <xdr:row>14</xdr:row>
      <xdr:rowOff>143439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40AA35-AAC8-41F5-9C6E-8D4D5DCB41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0</xdr:row>
      <xdr:rowOff>60960</xdr:rowOff>
    </xdr:from>
    <xdr:to>
      <xdr:col>3</xdr:col>
      <xdr:colOff>18378</xdr:colOff>
      <xdr:row>28</xdr:row>
      <xdr:rowOff>175709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DF46FD-F4FC-4516-8AF4-02F89E2A6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18</xdr:col>
      <xdr:colOff>17929</xdr:colOff>
      <xdr:row>39</xdr:row>
      <xdr:rowOff>0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F9C2DF84-CC4D-365A-18F6-567263C93A96}"/>
            </a:ext>
          </a:extLst>
        </xdr:cNvPr>
        <xdr:cNvSpPr/>
      </xdr:nvSpPr>
      <xdr:spPr>
        <a:xfrm>
          <a:off x="0" y="0"/>
          <a:ext cx="10381129" cy="6822141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304801</xdr:colOff>
      <xdr:row>9</xdr:row>
      <xdr:rowOff>98611</xdr:rowOff>
    </xdr:from>
    <xdr:to>
      <xdr:col>8</xdr:col>
      <xdr:colOff>555813</xdr:colOff>
      <xdr:row>23</xdr:row>
      <xdr:rowOff>179293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B666BD-D5AB-457C-9775-82EB4EDB1C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295835</xdr:colOff>
      <xdr:row>24</xdr:row>
      <xdr:rowOff>71713</xdr:rowOff>
    </xdr:from>
    <xdr:to>
      <xdr:col>8</xdr:col>
      <xdr:colOff>555812</xdr:colOff>
      <xdr:row>38</xdr:row>
      <xdr:rowOff>134470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C2F2BC-22EC-43F4-A41C-7D0DA8E985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35858</xdr:colOff>
      <xdr:row>9</xdr:row>
      <xdr:rowOff>107576</xdr:rowOff>
    </xdr:from>
    <xdr:to>
      <xdr:col>17</xdr:col>
      <xdr:colOff>564776</xdr:colOff>
      <xdr:row>38</xdr:row>
      <xdr:rowOff>134471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B8A5C9A-3F38-405D-B753-EBB6461162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32657</xdr:colOff>
      <xdr:row>1</xdr:row>
      <xdr:rowOff>25959</xdr:rowOff>
    </xdr:from>
    <xdr:to>
      <xdr:col>17</xdr:col>
      <xdr:colOff>593404</xdr:colOff>
      <xdr:row>4</xdr:row>
      <xdr:rowOff>181140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8F3E61D0-19CF-ABB3-5832-672CB3460196}"/>
            </a:ext>
          </a:extLst>
        </xdr:cNvPr>
        <xdr:cNvSpPr/>
      </xdr:nvSpPr>
      <xdr:spPr>
        <a:xfrm>
          <a:off x="32657" y="25959"/>
          <a:ext cx="10314347" cy="700304"/>
        </a:xfrm>
        <a:custGeom>
          <a:avLst/>
          <a:gdLst>
            <a:gd name="connsiteX0" fmla="*/ 0 w 10308773"/>
            <a:gd name="connsiteY0" fmla="*/ 115366 h 692181"/>
            <a:gd name="connsiteX1" fmla="*/ 115366 w 10308773"/>
            <a:gd name="connsiteY1" fmla="*/ 0 h 692181"/>
            <a:gd name="connsiteX2" fmla="*/ 10193407 w 10308773"/>
            <a:gd name="connsiteY2" fmla="*/ 0 h 692181"/>
            <a:gd name="connsiteX3" fmla="*/ 10308773 w 10308773"/>
            <a:gd name="connsiteY3" fmla="*/ 115366 h 692181"/>
            <a:gd name="connsiteX4" fmla="*/ 10308773 w 10308773"/>
            <a:gd name="connsiteY4" fmla="*/ 576815 h 692181"/>
            <a:gd name="connsiteX5" fmla="*/ 10193407 w 10308773"/>
            <a:gd name="connsiteY5" fmla="*/ 692181 h 692181"/>
            <a:gd name="connsiteX6" fmla="*/ 115366 w 10308773"/>
            <a:gd name="connsiteY6" fmla="*/ 692181 h 692181"/>
            <a:gd name="connsiteX7" fmla="*/ 0 w 10308773"/>
            <a:gd name="connsiteY7" fmla="*/ 576815 h 692181"/>
            <a:gd name="connsiteX8" fmla="*/ 0 w 10308773"/>
            <a:gd name="connsiteY8" fmla="*/ 115366 h 692181"/>
            <a:gd name="connsiteX0" fmla="*/ 0 w 10308773"/>
            <a:gd name="connsiteY0" fmla="*/ 115366 h 692181"/>
            <a:gd name="connsiteX1" fmla="*/ 115366 w 10308773"/>
            <a:gd name="connsiteY1" fmla="*/ 0 h 692181"/>
            <a:gd name="connsiteX2" fmla="*/ 10193407 w 10308773"/>
            <a:gd name="connsiteY2" fmla="*/ 0 h 692181"/>
            <a:gd name="connsiteX3" fmla="*/ 10308773 w 10308773"/>
            <a:gd name="connsiteY3" fmla="*/ 115366 h 692181"/>
            <a:gd name="connsiteX4" fmla="*/ 10308773 w 10308773"/>
            <a:gd name="connsiteY4" fmla="*/ 576815 h 692181"/>
            <a:gd name="connsiteX5" fmla="*/ 10193407 w 10308773"/>
            <a:gd name="connsiteY5" fmla="*/ 692181 h 692181"/>
            <a:gd name="connsiteX6" fmla="*/ 115366 w 10308773"/>
            <a:gd name="connsiteY6" fmla="*/ 692181 h 692181"/>
            <a:gd name="connsiteX7" fmla="*/ 0 w 10308773"/>
            <a:gd name="connsiteY7" fmla="*/ 613601 h 692181"/>
            <a:gd name="connsiteX8" fmla="*/ 0 w 10308773"/>
            <a:gd name="connsiteY8" fmla="*/ 115366 h 692181"/>
            <a:gd name="connsiteX0" fmla="*/ 0 w 10308773"/>
            <a:gd name="connsiteY0" fmla="*/ 115366 h 697436"/>
            <a:gd name="connsiteX1" fmla="*/ 115366 w 10308773"/>
            <a:gd name="connsiteY1" fmla="*/ 0 h 697436"/>
            <a:gd name="connsiteX2" fmla="*/ 10193407 w 10308773"/>
            <a:gd name="connsiteY2" fmla="*/ 0 h 697436"/>
            <a:gd name="connsiteX3" fmla="*/ 10308773 w 10308773"/>
            <a:gd name="connsiteY3" fmla="*/ 115366 h 697436"/>
            <a:gd name="connsiteX4" fmla="*/ 10308773 w 10308773"/>
            <a:gd name="connsiteY4" fmla="*/ 576815 h 697436"/>
            <a:gd name="connsiteX5" fmla="*/ 10193407 w 10308773"/>
            <a:gd name="connsiteY5" fmla="*/ 692181 h 697436"/>
            <a:gd name="connsiteX6" fmla="*/ 89090 w 10308773"/>
            <a:gd name="connsiteY6" fmla="*/ 697436 h 697436"/>
            <a:gd name="connsiteX7" fmla="*/ 0 w 10308773"/>
            <a:gd name="connsiteY7" fmla="*/ 613601 h 697436"/>
            <a:gd name="connsiteX8" fmla="*/ 0 w 10308773"/>
            <a:gd name="connsiteY8" fmla="*/ 115366 h 697436"/>
            <a:gd name="connsiteX0" fmla="*/ 0 w 10308773"/>
            <a:gd name="connsiteY0" fmla="*/ 115366 h 697436"/>
            <a:gd name="connsiteX1" fmla="*/ 115366 w 10308773"/>
            <a:gd name="connsiteY1" fmla="*/ 0 h 697436"/>
            <a:gd name="connsiteX2" fmla="*/ 10193407 w 10308773"/>
            <a:gd name="connsiteY2" fmla="*/ 0 h 697436"/>
            <a:gd name="connsiteX3" fmla="*/ 10308773 w 10308773"/>
            <a:gd name="connsiteY3" fmla="*/ 115366 h 697436"/>
            <a:gd name="connsiteX4" fmla="*/ 10308773 w 10308773"/>
            <a:gd name="connsiteY4" fmla="*/ 576815 h 697436"/>
            <a:gd name="connsiteX5" fmla="*/ 10193407 w 10308773"/>
            <a:gd name="connsiteY5" fmla="*/ 692181 h 697436"/>
            <a:gd name="connsiteX6" fmla="*/ 73324 w 10308773"/>
            <a:gd name="connsiteY6" fmla="*/ 697436 h 697436"/>
            <a:gd name="connsiteX7" fmla="*/ 0 w 10308773"/>
            <a:gd name="connsiteY7" fmla="*/ 613601 h 697436"/>
            <a:gd name="connsiteX8" fmla="*/ 0 w 10308773"/>
            <a:gd name="connsiteY8" fmla="*/ 115366 h 697436"/>
            <a:gd name="connsiteX0" fmla="*/ 0 w 10308773"/>
            <a:gd name="connsiteY0" fmla="*/ 94345 h 697436"/>
            <a:gd name="connsiteX1" fmla="*/ 115366 w 10308773"/>
            <a:gd name="connsiteY1" fmla="*/ 0 h 697436"/>
            <a:gd name="connsiteX2" fmla="*/ 10193407 w 10308773"/>
            <a:gd name="connsiteY2" fmla="*/ 0 h 697436"/>
            <a:gd name="connsiteX3" fmla="*/ 10308773 w 10308773"/>
            <a:gd name="connsiteY3" fmla="*/ 115366 h 697436"/>
            <a:gd name="connsiteX4" fmla="*/ 10308773 w 10308773"/>
            <a:gd name="connsiteY4" fmla="*/ 576815 h 697436"/>
            <a:gd name="connsiteX5" fmla="*/ 10193407 w 10308773"/>
            <a:gd name="connsiteY5" fmla="*/ 692181 h 697436"/>
            <a:gd name="connsiteX6" fmla="*/ 73324 w 10308773"/>
            <a:gd name="connsiteY6" fmla="*/ 697436 h 697436"/>
            <a:gd name="connsiteX7" fmla="*/ 0 w 10308773"/>
            <a:gd name="connsiteY7" fmla="*/ 613601 h 697436"/>
            <a:gd name="connsiteX8" fmla="*/ 0 w 10308773"/>
            <a:gd name="connsiteY8" fmla="*/ 94345 h 697436"/>
            <a:gd name="connsiteX0" fmla="*/ 0 w 10308773"/>
            <a:gd name="connsiteY0" fmla="*/ 94345 h 697436"/>
            <a:gd name="connsiteX1" fmla="*/ 83835 w 10308773"/>
            <a:gd name="connsiteY1" fmla="*/ 5255 h 697436"/>
            <a:gd name="connsiteX2" fmla="*/ 10193407 w 10308773"/>
            <a:gd name="connsiteY2" fmla="*/ 0 h 697436"/>
            <a:gd name="connsiteX3" fmla="*/ 10308773 w 10308773"/>
            <a:gd name="connsiteY3" fmla="*/ 115366 h 697436"/>
            <a:gd name="connsiteX4" fmla="*/ 10308773 w 10308773"/>
            <a:gd name="connsiteY4" fmla="*/ 576815 h 697436"/>
            <a:gd name="connsiteX5" fmla="*/ 10193407 w 10308773"/>
            <a:gd name="connsiteY5" fmla="*/ 692181 h 697436"/>
            <a:gd name="connsiteX6" fmla="*/ 73324 w 10308773"/>
            <a:gd name="connsiteY6" fmla="*/ 697436 h 697436"/>
            <a:gd name="connsiteX7" fmla="*/ 0 w 10308773"/>
            <a:gd name="connsiteY7" fmla="*/ 613601 h 697436"/>
            <a:gd name="connsiteX8" fmla="*/ 0 w 10308773"/>
            <a:gd name="connsiteY8" fmla="*/ 94345 h 697436"/>
            <a:gd name="connsiteX0" fmla="*/ 0 w 10308773"/>
            <a:gd name="connsiteY0" fmla="*/ 94345 h 697436"/>
            <a:gd name="connsiteX1" fmla="*/ 83835 w 10308773"/>
            <a:gd name="connsiteY1" fmla="*/ 5255 h 697436"/>
            <a:gd name="connsiteX2" fmla="*/ 10193407 w 10308773"/>
            <a:gd name="connsiteY2" fmla="*/ 0 h 697436"/>
            <a:gd name="connsiteX3" fmla="*/ 10308773 w 10308773"/>
            <a:gd name="connsiteY3" fmla="*/ 115366 h 697436"/>
            <a:gd name="connsiteX4" fmla="*/ 10308773 w 10308773"/>
            <a:gd name="connsiteY4" fmla="*/ 576815 h 697436"/>
            <a:gd name="connsiteX5" fmla="*/ 10230193 w 10308773"/>
            <a:gd name="connsiteY5" fmla="*/ 697436 h 697436"/>
            <a:gd name="connsiteX6" fmla="*/ 73324 w 10308773"/>
            <a:gd name="connsiteY6" fmla="*/ 697436 h 697436"/>
            <a:gd name="connsiteX7" fmla="*/ 0 w 10308773"/>
            <a:gd name="connsiteY7" fmla="*/ 613601 h 697436"/>
            <a:gd name="connsiteX8" fmla="*/ 0 w 10308773"/>
            <a:gd name="connsiteY8" fmla="*/ 94345 h 697436"/>
            <a:gd name="connsiteX0" fmla="*/ 0 w 10314028"/>
            <a:gd name="connsiteY0" fmla="*/ 94345 h 697436"/>
            <a:gd name="connsiteX1" fmla="*/ 83835 w 10314028"/>
            <a:gd name="connsiteY1" fmla="*/ 5255 h 697436"/>
            <a:gd name="connsiteX2" fmla="*/ 10193407 w 10314028"/>
            <a:gd name="connsiteY2" fmla="*/ 0 h 697436"/>
            <a:gd name="connsiteX3" fmla="*/ 10308773 w 10314028"/>
            <a:gd name="connsiteY3" fmla="*/ 115366 h 697436"/>
            <a:gd name="connsiteX4" fmla="*/ 10314028 w 10314028"/>
            <a:gd name="connsiteY4" fmla="*/ 597836 h 697436"/>
            <a:gd name="connsiteX5" fmla="*/ 10230193 w 10314028"/>
            <a:gd name="connsiteY5" fmla="*/ 697436 h 697436"/>
            <a:gd name="connsiteX6" fmla="*/ 73324 w 10314028"/>
            <a:gd name="connsiteY6" fmla="*/ 697436 h 697436"/>
            <a:gd name="connsiteX7" fmla="*/ 0 w 10314028"/>
            <a:gd name="connsiteY7" fmla="*/ 613601 h 697436"/>
            <a:gd name="connsiteX8" fmla="*/ 0 w 10314028"/>
            <a:gd name="connsiteY8" fmla="*/ 94345 h 697436"/>
            <a:gd name="connsiteX0" fmla="*/ 0 w 10314533"/>
            <a:gd name="connsiteY0" fmla="*/ 94345 h 697436"/>
            <a:gd name="connsiteX1" fmla="*/ 83835 w 10314533"/>
            <a:gd name="connsiteY1" fmla="*/ 5255 h 697436"/>
            <a:gd name="connsiteX2" fmla="*/ 10193407 w 10314533"/>
            <a:gd name="connsiteY2" fmla="*/ 0 h 697436"/>
            <a:gd name="connsiteX3" fmla="*/ 10314028 w 10314533"/>
            <a:gd name="connsiteY3" fmla="*/ 94345 h 697436"/>
            <a:gd name="connsiteX4" fmla="*/ 10314028 w 10314533"/>
            <a:gd name="connsiteY4" fmla="*/ 597836 h 697436"/>
            <a:gd name="connsiteX5" fmla="*/ 10230193 w 10314533"/>
            <a:gd name="connsiteY5" fmla="*/ 697436 h 697436"/>
            <a:gd name="connsiteX6" fmla="*/ 73324 w 10314533"/>
            <a:gd name="connsiteY6" fmla="*/ 697436 h 697436"/>
            <a:gd name="connsiteX7" fmla="*/ 0 w 10314533"/>
            <a:gd name="connsiteY7" fmla="*/ 613601 h 697436"/>
            <a:gd name="connsiteX8" fmla="*/ 0 w 10314533"/>
            <a:gd name="connsiteY8" fmla="*/ 94345 h 697436"/>
            <a:gd name="connsiteX0" fmla="*/ 0 w 10314533"/>
            <a:gd name="connsiteY0" fmla="*/ 94345 h 697436"/>
            <a:gd name="connsiteX1" fmla="*/ 83835 w 10314533"/>
            <a:gd name="connsiteY1" fmla="*/ 5255 h 697436"/>
            <a:gd name="connsiteX2" fmla="*/ 10240704 w 10314533"/>
            <a:gd name="connsiteY2" fmla="*/ 0 h 697436"/>
            <a:gd name="connsiteX3" fmla="*/ 10314028 w 10314533"/>
            <a:gd name="connsiteY3" fmla="*/ 94345 h 697436"/>
            <a:gd name="connsiteX4" fmla="*/ 10314028 w 10314533"/>
            <a:gd name="connsiteY4" fmla="*/ 597836 h 697436"/>
            <a:gd name="connsiteX5" fmla="*/ 10230193 w 10314533"/>
            <a:gd name="connsiteY5" fmla="*/ 697436 h 697436"/>
            <a:gd name="connsiteX6" fmla="*/ 73324 w 10314533"/>
            <a:gd name="connsiteY6" fmla="*/ 697436 h 697436"/>
            <a:gd name="connsiteX7" fmla="*/ 0 w 10314533"/>
            <a:gd name="connsiteY7" fmla="*/ 613601 h 697436"/>
            <a:gd name="connsiteX8" fmla="*/ 0 w 10314533"/>
            <a:gd name="connsiteY8" fmla="*/ 94345 h 697436"/>
            <a:gd name="connsiteX0" fmla="*/ 0 w 10315577"/>
            <a:gd name="connsiteY0" fmla="*/ 94345 h 697436"/>
            <a:gd name="connsiteX1" fmla="*/ 83835 w 10315577"/>
            <a:gd name="connsiteY1" fmla="*/ 5255 h 697436"/>
            <a:gd name="connsiteX2" fmla="*/ 10240704 w 10315577"/>
            <a:gd name="connsiteY2" fmla="*/ 0 h 697436"/>
            <a:gd name="connsiteX3" fmla="*/ 10314028 w 10315577"/>
            <a:gd name="connsiteY3" fmla="*/ 94345 h 697436"/>
            <a:gd name="connsiteX4" fmla="*/ 10314028 w 10315577"/>
            <a:gd name="connsiteY4" fmla="*/ 597836 h 697436"/>
            <a:gd name="connsiteX5" fmla="*/ 10265363 w 10315577"/>
            <a:gd name="connsiteY5" fmla="*/ 691499 h 697436"/>
            <a:gd name="connsiteX6" fmla="*/ 73324 w 10315577"/>
            <a:gd name="connsiteY6" fmla="*/ 697436 h 697436"/>
            <a:gd name="connsiteX7" fmla="*/ 0 w 10315577"/>
            <a:gd name="connsiteY7" fmla="*/ 613601 h 697436"/>
            <a:gd name="connsiteX8" fmla="*/ 0 w 10315577"/>
            <a:gd name="connsiteY8" fmla="*/ 94345 h 697436"/>
            <a:gd name="connsiteX0" fmla="*/ 0 w 10314247"/>
            <a:gd name="connsiteY0" fmla="*/ 94345 h 697436"/>
            <a:gd name="connsiteX1" fmla="*/ 83835 w 10314247"/>
            <a:gd name="connsiteY1" fmla="*/ 5255 h 697436"/>
            <a:gd name="connsiteX2" fmla="*/ 10240704 w 10314247"/>
            <a:gd name="connsiteY2" fmla="*/ 0 h 697436"/>
            <a:gd name="connsiteX3" fmla="*/ 10314028 w 10314247"/>
            <a:gd name="connsiteY3" fmla="*/ 94345 h 697436"/>
            <a:gd name="connsiteX4" fmla="*/ 10308166 w 10314247"/>
            <a:gd name="connsiteY4" fmla="*/ 627523 h 697436"/>
            <a:gd name="connsiteX5" fmla="*/ 10265363 w 10314247"/>
            <a:gd name="connsiteY5" fmla="*/ 691499 h 697436"/>
            <a:gd name="connsiteX6" fmla="*/ 73324 w 10314247"/>
            <a:gd name="connsiteY6" fmla="*/ 697436 h 697436"/>
            <a:gd name="connsiteX7" fmla="*/ 0 w 10314247"/>
            <a:gd name="connsiteY7" fmla="*/ 613601 h 697436"/>
            <a:gd name="connsiteX8" fmla="*/ 0 w 10314247"/>
            <a:gd name="connsiteY8" fmla="*/ 94345 h 697436"/>
            <a:gd name="connsiteX0" fmla="*/ 0 w 10314247"/>
            <a:gd name="connsiteY0" fmla="*/ 94345 h 697436"/>
            <a:gd name="connsiteX1" fmla="*/ 83835 w 10314247"/>
            <a:gd name="connsiteY1" fmla="*/ 5255 h 697436"/>
            <a:gd name="connsiteX2" fmla="*/ 10240704 w 10314247"/>
            <a:gd name="connsiteY2" fmla="*/ 0 h 697436"/>
            <a:gd name="connsiteX3" fmla="*/ 10314028 w 10314247"/>
            <a:gd name="connsiteY3" fmla="*/ 76533 h 697436"/>
            <a:gd name="connsiteX4" fmla="*/ 10308166 w 10314247"/>
            <a:gd name="connsiteY4" fmla="*/ 627523 h 697436"/>
            <a:gd name="connsiteX5" fmla="*/ 10265363 w 10314247"/>
            <a:gd name="connsiteY5" fmla="*/ 691499 h 697436"/>
            <a:gd name="connsiteX6" fmla="*/ 73324 w 10314247"/>
            <a:gd name="connsiteY6" fmla="*/ 697436 h 697436"/>
            <a:gd name="connsiteX7" fmla="*/ 0 w 10314247"/>
            <a:gd name="connsiteY7" fmla="*/ 613601 h 697436"/>
            <a:gd name="connsiteX8" fmla="*/ 0 w 10314247"/>
            <a:gd name="connsiteY8" fmla="*/ 94345 h 697436"/>
            <a:gd name="connsiteX0" fmla="*/ 0 w 10314347"/>
            <a:gd name="connsiteY0" fmla="*/ 106219 h 709310"/>
            <a:gd name="connsiteX1" fmla="*/ 83835 w 10314347"/>
            <a:gd name="connsiteY1" fmla="*/ 17129 h 709310"/>
            <a:gd name="connsiteX2" fmla="*/ 10258289 w 10314347"/>
            <a:gd name="connsiteY2" fmla="*/ 0 h 709310"/>
            <a:gd name="connsiteX3" fmla="*/ 10314028 w 10314347"/>
            <a:gd name="connsiteY3" fmla="*/ 88407 h 709310"/>
            <a:gd name="connsiteX4" fmla="*/ 10308166 w 10314347"/>
            <a:gd name="connsiteY4" fmla="*/ 639397 h 709310"/>
            <a:gd name="connsiteX5" fmla="*/ 10265363 w 10314347"/>
            <a:gd name="connsiteY5" fmla="*/ 703373 h 709310"/>
            <a:gd name="connsiteX6" fmla="*/ 73324 w 10314347"/>
            <a:gd name="connsiteY6" fmla="*/ 709310 h 709310"/>
            <a:gd name="connsiteX7" fmla="*/ 0 w 10314347"/>
            <a:gd name="connsiteY7" fmla="*/ 625475 h 709310"/>
            <a:gd name="connsiteX8" fmla="*/ 0 w 10314347"/>
            <a:gd name="connsiteY8" fmla="*/ 106219 h 709310"/>
            <a:gd name="connsiteX0" fmla="*/ 0 w 10314347"/>
            <a:gd name="connsiteY0" fmla="*/ 106219 h 709310"/>
            <a:gd name="connsiteX1" fmla="*/ 66251 w 10314347"/>
            <a:gd name="connsiteY1" fmla="*/ 11193 h 709310"/>
            <a:gd name="connsiteX2" fmla="*/ 10258289 w 10314347"/>
            <a:gd name="connsiteY2" fmla="*/ 0 h 709310"/>
            <a:gd name="connsiteX3" fmla="*/ 10314028 w 10314347"/>
            <a:gd name="connsiteY3" fmla="*/ 88407 h 709310"/>
            <a:gd name="connsiteX4" fmla="*/ 10308166 w 10314347"/>
            <a:gd name="connsiteY4" fmla="*/ 639397 h 709310"/>
            <a:gd name="connsiteX5" fmla="*/ 10265363 w 10314347"/>
            <a:gd name="connsiteY5" fmla="*/ 703373 h 709310"/>
            <a:gd name="connsiteX6" fmla="*/ 73324 w 10314347"/>
            <a:gd name="connsiteY6" fmla="*/ 709310 h 709310"/>
            <a:gd name="connsiteX7" fmla="*/ 0 w 10314347"/>
            <a:gd name="connsiteY7" fmla="*/ 625475 h 709310"/>
            <a:gd name="connsiteX8" fmla="*/ 0 w 10314347"/>
            <a:gd name="connsiteY8" fmla="*/ 106219 h 709310"/>
            <a:gd name="connsiteX0" fmla="*/ 0 w 10314347"/>
            <a:gd name="connsiteY0" fmla="*/ 82471 h 709310"/>
            <a:gd name="connsiteX1" fmla="*/ 66251 w 10314347"/>
            <a:gd name="connsiteY1" fmla="*/ 11193 h 709310"/>
            <a:gd name="connsiteX2" fmla="*/ 10258289 w 10314347"/>
            <a:gd name="connsiteY2" fmla="*/ 0 h 709310"/>
            <a:gd name="connsiteX3" fmla="*/ 10314028 w 10314347"/>
            <a:gd name="connsiteY3" fmla="*/ 88407 h 709310"/>
            <a:gd name="connsiteX4" fmla="*/ 10308166 w 10314347"/>
            <a:gd name="connsiteY4" fmla="*/ 639397 h 709310"/>
            <a:gd name="connsiteX5" fmla="*/ 10265363 w 10314347"/>
            <a:gd name="connsiteY5" fmla="*/ 703373 h 709310"/>
            <a:gd name="connsiteX6" fmla="*/ 73324 w 10314347"/>
            <a:gd name="connsiteY6" fmla="*/ 709310 h 709310"/>
            <a:gd name="connsiteX7" fmla="*/ 0 w 10314347"/>
            <a:gd name="connsiteY7" fmla="*/ 625475 h 709310"/>
            <a:gd name="connsiteX8" fmla="*/ 0 w 10314347"/>
            <a:gd name="connsiteY8" fmla="*/ 82471 h 709310"/>
            <a:gd name="connsiteX0" fmla="*/ 0 w 10314347"/>
            <a:gd name="connsiteY0" fmla="*/ 82471 h 709347"/>
            <a:gd name="connsiteX1" fmla="*/ 66251 w 10314347"/>
            <a:gd name="connsiteY1" fmla="*/ 11193 h 709347"/>
            <a:gd name="connsiteX2" fmla="*/ 10258289 w 10314347"/>
            <a:gd name="connsiteY2" fmla="*/ 0 h 709347"/>
            <a:gd name="connsiteX3" fmla="*/ 10314028 w 10314347"/>
            <a:gd name="connsiteY3" fmla="*/ 88407 h 709347"/>
            <a:gd name="connsiteX4" fmla="*/ 10308166 w 10314347"/>
            <a:gd name="connsiteY4" fmla="*/ 639397 h 709347"/>
            <a:gd name="connsiteX5" fmla="*/ 10265363 w 10314347"/>
            <a:gd name="connsiteY5" fmla="*/ 703373 h 709347"/>
            <a:gd name="connsiteX6" fmla="*/ 73324 w 10314347"/>
            <a:gd name="connsiteY6" fmla="*/ 709310 h 709347"/>
            <a:gd name="connsiteX7" fmla="*/ 5862 w 10314347"/>
            <a:gd name="connsiteY7" fmla="*/ 649224 h 709347"/>
            <a:gd name="connsiteX8" fmla="*/ 0 w 10314347"/>
            <a:gd name="connsiteY8" fmla="*/ 82471 h 709347"/>
            <a:gd name="connsiteX0" fmla="*/ 1885 w 10316232"/>
            <a:gd name="connsiteY0" fmla="*/ 82471 h 703884"/>
            <a:gd name="connsiteX1" fmla="*/ 68136 w 10316232"/>
            <a:gd name="connsiteY1" fmla="*/ 11193 h 703884"/>
            <a:gd name="connsiteX2" fmla="*/ 10260174 w 10316232"/>
            <a:gd name="connsiteY2" fmla="*/ 0 h 703884"/>
            <a:gd name="connsiteX3" fmla="*/ 10315913 w 10316232"/>
            <a:gd name="connsiteY3" fmla="*/ 88407 h 703884"/>
            <a:gd name="connsiteX4" fmla="*/ 10310051 w 10316232"/>
            <a:gd name="connsiteY4" fmla="*/ 639397 h 703884"/>
            <a:gd name="connsiteX5" fmla="*/ 10267248 w 10316232"/>
            <a:gd name="connsiteY5" fmla="*/ 703373 h 703884"/>
            <a:gd name="connsiteX6" fmla="*/ 40040 w 10316232"/>
            <a:gd name="connsiteY6" fmla="*/ 703374 h 703884"/>
            <a:gd name="connsiteX7" fmla="*/ 7747 w 10316232"/>
            <a:gd name="connsiteY7" fmla="*/ 649224 h 703884"/>
            <a:gd name="connsiteX8" fmla="*/ 1885 w 10316232"/>
            <a:gd name="connsiteY8" fmla="*/ 82471 h 703884"/>
            <a:gd name="connsiteX0" fmla="*/ 0 w 10314347"/>
            <a:gd name="connsiteY0" fmla="*/ 82471 h 709348"/>
            <a:gd name="connsiteX1" fmla="*/ 66251 w 10314347"/>
            <a:gd name="connsiteY1" fmla="*/ 11193 h 709348"/>
            <a:gd name="connsiteX2" fmla="*/ 10258289 w 10314347"/>
            <a:gd name="connsiteY2" fmla="*/ 0 h 709348"/>
            <a:gd name="connsiteX3" fmla="*/ 10314028 w 10314347"/>
            <a:gd name="connsiteY3" fmla="*/ 88407 h 709348"/>
            <a:gd name="connsiteX4" fmla="*/ 10308166 w 10314347"/>
            <a:gd name="connsiteY4" fmla="*/ 639397 h 709348"/>
            <a:gd name="connsiteX5" fmla="*/ 10265363 w 10314347"/>
            <a:gd name="connsiteY5" fmla="*/ 703373 h 709348"/>
            <a:gd name="connsiteX6" fmla="*/ 61601 w 10314347"/>
            <a:gd name="connsiteY6" fmla="*/ 709311 h 709348"/>
            <a:gd name="connsiteX7" fmla="*/ 5862 w 10314347"/>
            <a:gd name="connsiteY7" fmla="*/ 649224 h 709348"/>
            <a:gd name="connsiteX8" fmla="*/ 0 w 10314347"/>
            <a:gd name="connsiteY8" fmla="*/ 82471 h 70934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0314347" h="709348">
              <a:moveTo>
                <a:pt x="0" y="82471"/>
              </a:moveTo>
              <a:cubicBezTo>
                <a:pt x="0" y="18756"/>
                <a:pt x="2536" y="11193"/>
                <a:pt x="66251" y="11193"/>
              </a:cubicBezTo>
              <a:lnTo>
                <a:pt x="10258289" y="0"/>
              </a:lnTo>
              <a:cubicBezTo>
                <a:pt x="10322004" y="0"/>
                <a:pt x="10314028" y="24692"/>
                <a:pt x="10314028" y="88407"/>
              </a:cubicBezTo>
              <a:cubicBezTo>
                <a:pt x="10315780" y="249230"/>
                <a:pt x="10306414" y="478574"/>
                <a:pt x="10308166" y="639397"/>
              </a:cubicBezTo>
              <a:cubicBezTo>
                <a:pt x="10308166" y="703112"/>
                <a:pt x="10329078" y="703373"/>
                <a:pt x="10265363" y="703373"/>
              </a:cubicBezTo>
              <a:lnTo>
                <a:pt x="61601" y="709311"/>
              </a:lnTo>
              <a:cubicBezTo>
                <a:pt x="-2114" y="709311"/>
                <a:pt x="5862" y="712939"/>
                <a:pt x="5862" y="649224"/>
              </a:cubicBezTo>
              <a:lnTo>
                <a:pt x="0" y="82471"/>
              </a:lnTo>
              <a:close/>
            </a:path>
          </a:pathLst>
        </a:custGeom>
        <a:solidFill>
          <a:srgbClr val="33688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Inventory</a:t>
          </a:r>
          <a:r>
            <a:rPr lang="en-US" sz="1400" baseline="0"/>
            <a:t> Dashboard</a:t>
          </a:r>
          <a:endParaRPr lang="en-US" sz="1400"/>
        </a:p>
      </xdr:txBody>
    </xdr:sp>
    <xdr:clientData/>
  </xdr:twoCellAnchor>
  <xdr:twoCellAnchor>
    <xdr:from>
      <xdr:col>13</xdr:col>
      <xdr:colOff>259080</xdr:colOff>
      <xdr:row>1</xdr:row>
      <xdr:rowOff>96643</xdr:rowOff>
    </xdr:from>
    <xdr:to>
      <xdr:col>17</xdr:col>
      <xdr:colOff>257547</xdr:colOff>
      <xdr:row>4</xdr:row>
      <xdr:rowOff>133814</xdr:rowOff>
    </xdr:to>
    <xdr:sp macro="" textlink="">
      <xdr:nvSpPr>
        <xdr:cNvPr id="27" name="Rectangle: Rounded Corners 26">
          <a:extLst>
            <a:ext uri="{FF2B5EF4-FFF2-40B4-BE49-F238E27FC236}">
              <a16:creationId xmlns:a16="http://schemas.microsoft.com/office/drawing/2014/main" id="{BC6DFE49-5265-1FB4-7398-660B7A3F5AD4}"/>
            </a:ext>
          </a:extLst>
        </xdr:cNvPr>
        <xdr:cNvSpPr/>
      </xdr:nvSpPr>
      <xdr:spPr>
        <a:xfrm>
          <a:off x="7574280" y="96643"/>
          <a:ext cx="2436867" cy="582294"/>
        </a:xfrm>
        <a:prstGeom prst="roundRect">
          <a:avLst>
            <a:gd name="adj" fmla="val 4335"/>
          </a:avLst>
        </a:prstGeom>
        <a:solidFill>
          <a:schemeClr val="bg1"/>
        </a:solidFill>
        <a:ln>
          <a:solidFill>
            <a:srgbClr val="7AA5BB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 baseline="0">
              <a:solidFill>
                <a:schemeClr val="accent5">
                  <a:lumMod val="50000"/>
                </a:schemeClr>
              </a:solidFill>
            </a:rPr>
            <a:t>          </a:t>
          </a:r>
          <a:r>
            <a:rPr lang="en-US" sz="1700" b="0">
              <a:solidFill>
                <a:sysClr val="windowText" lastClr="000000"/>
              </a:solidFill>
            </a:rPr>
            <a:t>Date</a:t>
          </a:r>
          <a:r>
            <a:rPr lang="en-US" sz="1700" b="0" baseline="0">
              <a:solidFill>
                <a:sysClr val="windowText" lastClr="000000"/>
              </a:solidFill>
            </a:rPr>
            <a:t>  </a:t>
          </a:r>
          <a:r>
            <a:rPr lang="en-US" sz="1700" b="0" baseline="0">
              <a:solidFill>
                <a:schemeClr val="bg1"/>
              </a:solidFill>
            </a:rPr>
            <a:t>31/12/2023</a:t>
          </a:r>
          <a:endParaRPr lang="en-US" sz="1700" b="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13</xdr:col>
      <xdr:colOff>302761</xdr:colOff>
      <xdr:row>1</xdr:row>
      <xdr:rowOff>77810</xdr:rowOff>
    </xdr:from>
    <xdr:to>
      <xdr:col>14</xdr:col>
      <xdr:colOff>312421</xdr:colOff>
      <xdr:row>4</xdr:row>
      <xdr:rowOff>152400</xdr:rowOff>
    </xdr:to>
    <xdr:pic>
      <xdr:nvPicPr>
        <xdr:cNvPr id="13" name="Graphic 12" descr="Daily calendar with solid fill">
          <a:extLst>
            <a:ext uri="{FF2B5EF4-FFF2-40B4-BE49-F238E27FC236}">
              <a16:creationId xmlns:a16="http://schemas.microsoft.com/office/drawing/2014/main" id="{D5A80D71-2B00-6D8A-3C5F-C0152B97D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617961" y="77810"/>
          <a:ext cx="619260" cy="623230"/>
        </a:xfrm>
        <a:prstGeom prst="rect">
          <a:avLst/>
        </a:prstGeom>
      </xdr:spPr>
    </xdr:pic>
    <xdr:clientData/>
  </xdr:twoCellAnchor>
  <xdr:twoCellAnchor>
    <xdr:from>
      <xdr:col>1</xdr:col>
      <xdr:colOff>323557</xdr:colOff>
      <xdr:row>5</xdr:row>
      <xdr:rowOff>36818</xdr:rowOff>
    </xdr:from>
    <xdr:to>
      <xdr:col>3</xdr:col>
      <xdr:colOff>596348</xdr:colOff>
      <xdr:row>8</xdr:row>
      <xdr:rowOff>159026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1137BAD9-2D7D-6011-D601-A10E4380AE26}"/>
            </a:ext>
          </a:extLst>
        </xdr:cNvPr>
        <xdr:cNvGrpSpPr/>
      </xdr:nvGrpSpPr>
      <xdr:grpSpPr>
        <a:xfrm>
          <a:off x="514057" y="951218"/>
          <a:ext cx="1491991" cy="670848"/>
          <a:chOff x="323557" y="778940"/>
          <a:chExt cx="1491991" cy="678799"/>
        </a:xfrm>
      </xdr:grpSpPr>
      <xdr:grpSp>
        <xdr:nvGrpSpPr>
          <xdr:cNvPr id="22" name="Group 21">
            <a:extLst>
              <a:ext uri="{FF2B5EF4-FFF2-40B4-BE49-F238E27FC236}">
                <a16:creationId xmlns:a16="http://schemas.microsoft.com/office/drawing/2014/main" id="{6518D0D4-C6E2-4BFA-DEC1-8E3B8C2E34AB}"/>
              </a:ext>
            </a:extLst>
          </xdr:cNvPr>
          <xdr:cNvGrpSpPr/>
        </xdr:nvGrpSpPr>
        <xdr:grpSpPr>
          <a:xfrm>
            <a:off x="323557" y="778940"/>
            <a:ext cx="1491991" cy="678799"/>
            <a:chOff x="144653" y="759062"/>
            <a:chExt cx="1624512" cy="678825"/>
          </a:xfrm>
        </xdr:grpSpPr>
        <xdr:sp macro="" textlink="">
          <xdr:nvSpPr>
            <xdr:cNvPr id="6" name="Rectangle: Rounded Corners 5">
              <a:extLst>
                <a:ext uri="{FF2B5EF4-FFF2-40B4-BE49-F238E27FC236}">
                  <a16:creationId xmlns:a16="http://schemas.microsoft.com/office/drawing/2014/main" id="{4ADD2460-8A9B-7A26-BF34-ADDF07BA1ED9}"/>
                </a:ext>
              </a:extLst>
            </xdr:cNvPr>
            <xdr:cNvSpPr/>
          </xdr:nvSpPr>
          <xdr:spPr>
            <a:xfrm>
              <a:off x="144653" y="759062"/>
              <a:ext cx="1624512" cy="678825"/>
            </a:xfrm>
            <a:prstGeom prst="roundRect">
              <a:avLst>
                <a:gd name="adj" fmla="val 3002"/>
              </a:avLst>
            </a:prstGeom>
            <a:ln>
              <a:solidFill>
                <a:schemeClr val="bg1">
                  <a:lumMod val="75000"/>
                </a:schemeClr>
              </a:solidFill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100" b="0">
                  <a:solidFill>
                    <a:sysClr val="windowText" lastClr="000000"/>
                  </a:solidFill>
                </a:rPr>
                <a:t>Order Delivered</a:t>
              </a:r>
            </a:p>
            <a:p>
              <a:pPr algn="ctr"/>
              <a:r>
                <a:rPr lang="en-US" sz="1100" b="0">
                  <a:solidFill>
                    <a:sysClr val="windowText" lastClr="000000"/>
                  </a:solidFill>
                </a:rPr>
                <a:t>  </a:t>
              </a:r>
            </a:p>
          </xdr:txBody>
        </xdr:sp>
        <xdr:sp macro="" textlink="">
          <xdr:nvSpPr>
            <xdr:cNvPr id="20" name="Rectangle 19">
              <a:extLst>
                <a:ext uri="{FF2B5EF4-FFF2-40B4-BE49-F238E27FC236}">
                  <a16:creationId xmlns:a16="http://schemas.microsoft.com/office/drawing/2014/main" id="{FE5A96B0-C61B-77B5-CC87-9C0DC2DED5CE}"/>
                </a:ext>
              </a:extLst>
            </xdr:cNvPr>
            <xdr:cNvSpPr/>
          </xdr:nvSpPr>
          <xdr:spPr>
            <a:xfrm flipH="1">
              <a:off x="151735" y="887897"/>
              <a:ext cx="49780" cy="470452"/>
            </a:xfrm>
            <a:prstGeom prst="rect">
              <a:avLst/>
            </a:prstGeom>
            <a:solidFill>
              <a:srgbClr val="33688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'Management KPI Data'!H92">
        <xdr:nvSpPr>
          <xdr:cNvPr id="33" name="TextBox 32">
            <a:extLst>
              <a:ext uri="{FF2B5EF4-FFF2-40B4-BE49-F238E27FC236}">
                <a16:creationId xmlns:a16="http://schemas.microsoft.com/office/drawing/2014/main" id="{25FD270E-DC64-9531-08F5-CF2D626655A7}"/>
              </a:ext>
            </a:extLst>
          </xdr:cNvPr>
          <xdr:cNvSpPr txBox="1"/>
        </xdr:nvSpPr>
        <xdr:spPr>
          <a:xfrm>
            <a:off x="587173" y="971005"/>
            <a:ext cx="874644" cy="3062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68B96274-3DE4-4C2F-80F7-ABF998682DB5}" type="TxLink">
              <a:rPr lang="en-US" sz="1400" b="1" i="0" u="none" strike="noStrike">
                <a:solidFill>
                  <a:sysClr val="windowText" lastClr="000000"/>
                </a:solidFill>
                <a:latin typeface="Calibri"/>
                <a:cs typeface="Calibri"/>
              </a:rPr>
              <a:pPr/>
              <a:t> 219,696 </a:t>
            </a:fld>
            <a:endParaRPr lang="en-US" sz="1400" b="1">
              <a:solidFill>
                <a:sysClr val="windowText" lastClr="000000"/>
              </a:solidFill>
            </a:endParaRPr>
          </a:p>
        </xdr:txBody>
      </xdr:sp>
      <xdr:pic>
        <xdr:nvPicPr>
          <xdr:cNvPr id="8" name="Graphic 7" descr="Truck with solid fill">
            <a:extLst>
              <a:ext uri="{FF2B5EF4-FFF2-40B4-BE49-F238E27FC236}">
                <a16:creationId xmlns:a16="http://schemas.microsoft.com/office/drawing/2014/main" id="{C3D97D97-06FC-747B-5605-FC598141E68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7"/>
              </a:ext>
            </a:extLst>
          </a:blip>
          <a:srcRect/>
          <a:stretch/>
        </xdr:blipFill>
        <xdr:spPr>
          <a:xfrm>
            <a:off x="1416725" y="962821"/>
            <a:ext cx="333072" cy="342442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104896</xdr:colOff>
      <xdr:row>5</xdr:row>
      <xdr:rowOff>36818</xdr:rowOff>
    </xdr:from>
    <xdr:to>
      <xdr:col>6</xdr:col>
      <xdr:colOff>377687</xdr:colOff>
      <xdr:row>8</xdr:row>
      <xdr:rowOff>159026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01DFE989-C54A-8A13-D56A-86F2A20930AE}"/>
            </a:ext>
          </a:extLst>
        </xdr:cNvPr>
        <xdr:cNvGrpSpPr/>
      </xdr:nvGrpSpPr>
      <xdr:grpSpPr>
        <a:xfrm>
          <a:off x="2124196" y="951218"/>
          <a:ext cx="1491991" cy="670848"/>
          <a:chOff x="1933696" y="778940"/>
          <a:chExt cx="1491991" cy="678799"/>
        </a:xfrm>
      </xdr:grpSpPr>
      <xdr:grpSp>
        <xdr:nvGrpSpPr>
          <xdr:cNvPr id="28" name="Group 27">
            <a:extLst>
              <a:ext uri="{FF2B5EF4-FFF2-40B4-BE49-F238E27FC236}">
                <a16:creationId xmlns:a16="http://schemas.microsoft.com/office/drawing/2014/main" id="{CAE8D7F7-9252-8092-5B91-B3C50C8C5FDB}"/>
              </a:ext>
            </a:extLst>
          </xdr:cNvPr>
          <xdr:cNvGrpSpPr/>
        </xdr:nvGrpSpPr>
        <xdr:grpSpPr>
          <a:xfrm>
            <a:off x="1933696" y="778940"/>
            <a:ext cx="1491991" cy="678799"/>
            <a:chOff x="144653" y="759062"/>
            <a:chExt cx="1624512" cy="678825"/>
          </a:xfrm>
        </xdr:grpSpPr>
        <xdr:sp macro="" textlink="">
          <xdr:nvSpPr>
            <xdr:cNvPr id="31" name="Rectangle: Rounded Corners 30">
              <a:extLst>
                <a:ext uri="{FF2B5EF4-FFF2-40B4-BE49-F238E27FC236}">
                  <a16:creationId xmlns:a16="http://schemas.microsoft.com/office/drawing/2014/main" id="{1D720242-43E3-919B-5F1C-76ADA64F69A2}"/>
                </a:ext>
              </a:extLst>
            </xdr:cNvPr>
            <xdr:cNvSpPr/>
          </xdr:nvSpPr>
          <xdr:spPr>
            <a:xfrm>
              <a:off x="144653" y="759062"/>
              <a:ext cx="1624512" cy="678825"/>
            </a:xfrm>
            <a:prstGeom prst="roundRect">
              <a:avLst>
                <a:gd name="adj" fmla="val 3002"/>
              </a:avLst>
            </a:prstGeom>
            <a:ln>
              <a:solidFill>
                <a:schemeClr val="bg1">
                  <a:lumMod val="75000"/>
                </a:schemeClr>
              </a:solidFill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100" b="0">
                  <a:solidFill>
                    <a:sysClr val="windowText" lastClr="000000"/>
                  </a:solidFill>
                </a:rPr>
                <a:t>Revenue Amount</a:t>
              </a:r>
            </a:p>
            <a:p>
              <a:pPr algn="ctr"/>
              <a:r>
                <a:rPr lang="en-US" sz="1100" b="0">
                  <a:solidFill>
                    <a:sysClr val="windowText" lastClr="000000"/>
                  </a:solidFill>
                </a:rPr>
                <a:t>  </a:t>
              </a:r>
            </a:p>
          </xdr:txBody>
        </xdr:sp>
        <xdr:sp macro="" textlink="">
          <xdr:nvSpPr>
            <xdr:cNvPr id="32" name="Rectangle 31">
              <a:extLst>
                <a:ext uri="{FF2B5EF4-FFF2-40B4-BE49-F238E27FC236}">
                  <a16:creationId xmlns:a16="http://schemas.microsoft.com/office/drawing/2014/main" id="{6E5666B5-A3B0-DFC1-E884-2384EF531955}"/>
                </a:ext>
              </a:extLst>
            </xdr:cNvPr>
            <xdr:cNvSpPr/>
          </xdr:nvSpPr>
          <xdr:spPr>
            <a:xfrm flipH="1">
              <a:off x="151735" y="887897"/>
              <a:ext cx="49780" cy="470452"/>
            </a:xfrm>
            <a:prstGeom prst="rect">
              <a:avLst/>
            </a:prstGeom>
            <a:solidFill>
              <a:srgbClr val="33688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'Management KPI Data'!I92">
        <xdr:nvSpPr>
          <xdr:cNvPr id="34" name="TextBox 33">
            <a:extLst>
              <a:ext uri="{FF2B5EF4-FFF2-40B4-BE49-F238E27FC236}">
                <a16:creationId xmlns:a16="http://schemas.microsoft.com/office/drawing/2014/main" id="{E105F322-7803-7C2F-01E8-74837A95BA2F}"/>
              </a:ext>
            </a:extLst>
          </xdr:cNvPr>
          <xdr:cNvSpPr txBox="1"/>
        </xdr:nvSpPr>
        <xdr:spPr>
          <a:xfrm>
            <a:off x="2022633" y="963358"/>
            <a:ext cx="1071749" cy="28241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F3F99550-1519-47FE-B7D7-9CFF8CF6D1E9}" type="TxLink">
              <a:rPr lang="en-US" sz="1400" b="1" i="0" u="none" strike="noStrike">
                <a:solidFill>
                  <a:sysClr val="windowText" lastClr="000000"/>
                </a:solidFill>
                <a:latin typeface="Calibri"/>
                <a:cs typeface="Calibri"/>
              </a:rPr>
              <a:pPr/>
              <a:t> $22,696,015 </a:t>
            </a:fld>
            <a:endParaRPr lang="en-US" sz="1400" b="1">
              <a:solidFill>
                <a:sysClr val="windowText" lastClr="000000"/>
              </a:solidFill>
            </a:endParaRPr>
          </a:p>
        </xdr:txBody>
      </xdr:sp>
      <xdr:pic>
        <xdr:nvPicPr>
          <xdr:cNvPr id="23" name="Graphic 22" descr="Coins with solid fill">
            <a:extLst>
              <a:ext uri="{FF2B5EF4-FFF2-40B4-BE49-F238E27FC236}">
                <a16:creationId xmlns:a16="http://schemas.microsoft.com/office/drawing/2014/main" id="{39DE0437-9A38-58DB-BE3B-113370E93B3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9"/>
              </a:ext>
            </a:extLst>
          </a:blip>
          <a:srcRect/>
          <a:stretch/>
        </xdr:blipFill>
        <xdr:spPr>
          <a:xfrm>
            <a:off x="3108067" y="979307"/>
            <a:ext cx="291116" cy="291116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482583</xdr:colOff>
      <xdr:row>5</xdr:row>
      <xdr:rowOff>36818</xdr:rowOff>
    </xdr:from>
    <xdr:to>
      <xdr:col>9</xdr:col>
      <xdr:colOff>145774</xdr:colOff>
      <xdr:row>8</xdr:row>
      <xdr:rowOff>159026</xdr:rowOff>
    </xdr:to>
    <xdr:grpSp>
      <xdr:nvGrpSpPr>
        <xdr:cNvPr id="38" name="Group 37">
          <a:extLst>
            <a:ext uri="{FF2B5EF4-FFF2-40B4-BE49-F238E27FC236}">
              <a16:creationId xmlns:a16="http://schemas.microsoft.com/office/drawing/2014/main" id="{4216C2A1-CA86-7589-6C8F-EDDB2AD82D34}"/>
            </a:ext>
          </a:extLst>
        </xdr:cNvPr>
        <xdr:cNvGrpSpPr/>
      </xdr:nvGrpSpPr>
      <xdr:grpSpPr>
        <a:xfrm>
          <a:off x="3721083" y="951218"/>
          <a:ext cx="1491991" cy="670848"/>
          <a:chOff x="144653" y="759062"/>
          <a:chExt cx="1624512" cy="678825"/>
        </a:xfrm>
      </xdr:grpSpPr>
      <xdr:sp macro="" textlink="">
        <xdr:nvSpPr>
          <xdr:cNvPr id="41" name="Rectangle: Rounded Corners 40">
            <a:extLst>
              <a:ext uri="{FF2B5EF4-FFF2-40B4-BE49-F238E27FC236}">
                <a16:creationId xmlns:a16="http://schemas.microsoft.com/office/drawing/2014/main" id="{72C80578-2BA1-839F-CE6B-F57ABA7D0E59}"/>
              </a:ext>
            </a:extLst>
          </xdr:cNvPr>
          <xdr:cNvSpPr/>
        </xdr:nvSpPr>
        <xdr:spPr>
          <a:xfrm>
            <a:off x="144653" y="759062"/>
            <a:ext cx="1624512" cy="678825"/>
          </a:xfrm>
          <a:prstGeom prst="roundRect">
            <a:avLst>
              <a:gd name="adj" fmla="val 3002"/>
            </a:avLst>
          </a:prstGeom>
          <a:ln>
            <a:solidFill>
              <a:schemeClr val="bg1">
                <a:lumMod val="75000"/>
              </a:schemeClr>
            </a:solidFill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 b="0">
                <a:solidFill>
                  <a:sysClr val="windowText" lastClr="000000"/>
                </a:solidFill>
              </a:rPr>
              <a:t>Damage Amount</a:t>
            </a:r>
          </a:p>
          <a:p>
            <a:pPr algn="ctr"/>
            <a:r>
              <a:rPr lang="en-US" sz="1100" b="0">
                <a:solidFill>
                  <a:sysClr val="windowText" lastClr="000000"/>
                </a:solidFill>
              </a:rPr>
              <a:t>  </a:t>
            </a:r>
          </a:p>
        </xdr:txBody>
      </xdr:sp>
      <xdr:sp macro="" textlink="">
        <xdr:nvSpPr>
          <xdr:cNvPr id="42" name="Rectangle 41">
            <a:extLst>
              <a:ext uri="{FF2B5EF4-FFF2-40B4-BE49-F238E27FC236}">
                <a16:creationId xmlns:a16="http://schemas.microsoft.com/office/drawing/2014/main" id="{3A3D8716-CE1E-11BC-6E4E-28F3FD8196BD}"/>
              </a:ext>
            </a:extLst>
          </xdr:cNvPr>
          <xdr:cNvSpPr/>
        </xdr:nvSpPr>
        <xdr:spPr>
          <a:xfrm flipH="1">
            <a:off x="151735" y="887897"/>
            <a:ext cx="49780" cy="470452"/>
          </a:xfrm>
          <a:prstGeom prst="rect">
            <a:avLst/>
          </a:prstGeom>
          <a:solidFill>
            <a:srgbClr val="33688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7</xdr:col>
      <xdr:colOff>72231</xdr:colOff>
      <xdr:row>6</xdr:row>
      <xdr:rowOff>27501</xdr:rowOff>
    </xdr:from>
    <xdr:to>
      <xdr:col>8</xdr:col>
      <xdr:colOff>463635</xdr:colOff>
      <xdr:row>7</xdr:row>
      <xdr:rowOff>150508</xdr:rowOff>
    </xdr:to>
    <xdr:sp macro="" textlink="'Management KPI Data'!M92">
      <xdr:nvSpPr>
        <xdr:cNvPr id="35" name="TextBox 34">
          <a:extLst>
            <a:ext uri="{FF2B5EF4-FFF2-40B4-BE49-F238E27FC236}">
              <a16:creationId xmlns:a16="http://schemas.microsoft.com/office/drawing/2014/main" id="{ECEF974A-4A39-8965-4219-15077C1CF5A2}"/>
            </a:ext>
          </a:extLst>
        </xdr:cNvPr>
        <xdr:cNvSpPr txBox="1"/>
      </xdr:nvSpPr>
      <xdr:spPr>
        <a:xfrm>
          <a:off x="3729831" y="955153"/>
          <a:ext cx="1001004" cy="3085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FB1C0A7-FBD7-467F-9C2E-CBF69F8F561A}" type="TxLink">
            <a:rPr lang="en-US" sz="1400" b="1" i="0" u="none" strike="noStrike">
              <a:solidFill>
                <a:sysClr val="windowText" lastClr="000000"/>
              </a:solidFill>
              <a:latin typeface="Calibri"/>
              <a:cs typeface="Calibri"/>
            </a:rPr>
            <a:pPr/>
            <a:t> $362,179 </a:t>
          </a:fld>
          <a:endParaRPr 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8</xdr:col>
      <xdr:colOff>410819</xdr:colOff>
      <xdr:row>6</xdr:row>
      <xdr:rowOff>53007</xdr:rowOff>
    </xdr:from>
    <xdr:to>
      <xdr:col>9</xdr:col>
      <xdr:colOff>92766</xdr:colOff>
      <xdr:row>7</xdr:row>
      <xdr:rowOff>159023</xdr:rowOff>
    </xdr:to>
    <xdr:pic>
      <xdr:nvPicPr>
        <xdr:cNvPr id="44" name="Graphic 43" descr="Debt with solid fill">
          <a:extLst>
            <a:ext uri="{FF2B5EF4-FFF2-40B4-BE49-F238E27FC236}">
              <a16:creationId xmlns:a16="http://schemas.microsoft.com/office/drawing/2014/main" id="{A32E3FDA-295C-1639-60DB-FFEF54C54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4678019" y="980659"/>
          <a:ext cx="291547" cy="291547"/>
        </a:xfrm>
        <a:prstGeom prst="rect">
          <a:avLst/>
        </a:prstGeom>
      </xdr:spPr>
    </xdr:pic>
    <xdr:clientData/>
  </xdr:twoCellAnchor>
  <xdr:twoCellAnchor>
    <xdr:from>
      <xdr:col>9</xdr:col>
      <xdr:colOff>244044</xdr:colOff>
      <xdr:row>5</xdr:row>
      <xdr:rowOff>36818</xdr:rowOff>
    </xdr:from>
    <xdr:to>
      <xdr:col>11</xdr:col>
      <xdr:colOff>516835</xdr:colOff>
      <xdr:row>8</xdr:row>
      <xdr:rowOff>159026</xdr:rowOff>
    </xdr:to>
    <xdr:grpSp>
      <xdr:nvGrpSpPr>
        <xdr:cNvPr id="45" name="Group 44">
          <a:extLst>
            <a:ext uri="{FF2B5EF4-FFF2-40B4-BE49-F238E27FC236}">
              <a16:creationId xmlns:a16="http://schemas.microsoft.com/office/drawing/2014/main" id="{C3FD0E2A-94C8-9170-E30C-0CA3161DFBDF}"/>
            </a:ext>
          </a:extLst>
        </xdr:cNvPr>
        <xdr:cNvGrpSpPr/>
      </xdr:nvGrpSpPr>
      <xdr:grpSpPr>
        <a:xfrm>
          <a:off x="5311344" y="951218"/>
          <a:ext cx="1491991" cy="670848"/>
          <a:chOff x="144653" y="759062"/>
          <a:chExt cx="1624512" cy="678825"/>
        </a:xfrm>
      </xdr:grpSpPr>
      <xdr:sp macro="" textlink="">
        <xdr:nvSpPr>
          <xdr:cNvPr id="46" name="Rectangle: Rounded Corners 45">
            <a:extLst>
              <a:ext uri="{FF2B5EF4-FFF2-40B4-BE49-F238E27FC236}">
                <a16:creationId xmlns:a16="http://schemas.microsoft.com/office/drawing/2014/main" id="{49B1B464-D197-8400-ADDF-FC6CFBE99890}"/>
              </a:ext>
            </a:extLst>
          </xdr:cNvPr>
          <xdr:cNvSpPr/>
        </xdr:nvSpPr>
        <xdr:spPr>
          <a:xfrm>
            <a:off x="144653" y="759062"/>
            <a:ext cx="1624512" cy="678825"/>
          </a:xfrm>
          <a:prstGeom prst="roundRect">
            <a:avLst>
              <a:gd name="adj" fmla="val 3002"/>
            </a:avLst>
          </a:prstGeom>
          <a:ln>
            <a:solidFill>
              <a:schemeClr val="bg1">
                <a:lumMod val="75000"/>
              </a:schemeClr>
            </a:solidFill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000" b="0">
                <a:solidFill>
                  <a:sysClr val="windowText" lastClr="000000"/>
                </a:solidFill>
              </a:rPr>
              <a:t>Damage To</a:t>
            </a:r>
            <a:r>
              <a:rPr lang="en-US" sz="1000" b="0" baseline="0">
                <a:solidFill>
                  <a:sysClr val="windowText" lastClr="000000"/>
                </a:solidFill>
              </a:rPr>
              <a:t> Revenue Ratio</a:t>
            </a:r>
            <a:endParaRPr lang="en-US" sz="1000" b="0">
              <a:solidFill>
                <a:sysClr val="windowText" lastClr="000000"/>
              </a:solidFill>
            </a:endParaRPr>
          </a:p>
          <a:p>
            <a:pPr algn="ctr"/>
            <a:r>
              <a:rPr lang="en-US" sz="1100" b="0">
                <a:solidFill>
                  <a:sysClr val="windowText" lastClr="000000"/>
                </a:solidFill>
              </a:rPr>
              <a:t>  </a:t>
            </a:r>
          </a:p>
        </xdr:txBody>
      </xdr:sp>
      <xdr:sp macro="" textlink="">
        <xdr:nvSpPr>
          <xdr:cNvPr id="47" name="Rectangle 46">
            <a:extLst>
              <a:ext uri="{FF2B5EF4-FFF2-40B4-BE49-F238E27FC236}">
                <a16:creationId xmlns:a16="http://schemas.microsoft.com/office/drawing/2014/main" id="{E4A8E12E-214E-7AFD-4F7D-F26A6970D545}"/>
              </a:ext>
            </a:extLst>
          </xdr:cNvPr>
          <xdr:cNvSpPr/>
        </xdr:nvSpPr>
        <xdr:spPr>
          <a:xfrm flipH="1">
            <a:off x="151735" y="887897"/>
            <a:ext cx="49780" cy="470452"/>
          </a:xfrm>
          <a:prstGeom prst="rect">
            <a:avLst/>
          </a:prstGeom>
          <a:solidFill>
            <a:srgbClr val="33688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10</xdr:col>
      <xdr:colOff>121302</xdr:colOff>
      <xdr:row>7</xdr:row>
      <xdr:rowOff>1896</xdr:rowOff>
    </xdr:from>
    <xdr:to>
      <xdr:col>11</xdr:col>
      <xdr:colOff>15538</xdr:colOff>
      <xdr:row>8</xdr:row>
      <xdr:rowOff>127862</xdr:rowOff>
    </xdr:to>
    <xdr:sp macro="" textlink="'TOTAL REVENUE &amp; DAMAGE'!D13">
      <xdr:nvSpPr>
        <xdr:cNvPr id="2" name="TextBox 1">
          <a:extLst>
            <a:ext uri="{FF2B5EF4-FFF2-40B4-BE49-F238E27FC236}">
              <a16:creationId xmlns:a16="http://schemas.microsoft.com/office/drawing/2014/main" id="{9710FB1B-4130-8431-7738-2F745E2F007D}"/>
            </a:ext>
          </a:extLst>
        </xdr:cNvPr>
        <xdr:cNvSpPr txBox="1"/>
      </xdr:nvSpPr>
      <xdr:spPr>
        <a:xfrm>
          <a:off x="5607702" y="1115079"/>
          <a:ext cx="503836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fld id="{EC2D5A11-D0E3-466F-9A26-8ED4D670A2E4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1.6%</a:t>
          </a:fld>
          <a:endParaRPr lang="en-US" sz="1400" b="1">
            <a:solidFill>
              <a:schemeClr val="accent5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11</xdr:col>
      <xdr:colOff>146770</xdr:colOff>
      <xdr:row>6</xdr:row>
      <xdr:rowOff>74886</xdr:rowOff>
    </xdr:from>
    <xdr:to>
      <xdr:col>11</xdr:col>
      <xdr:colOff>469449</xdr:colOff>
      <xdr:row>8</xdr:row>
      <xdr:rowOff>26504</xdr:rowOff>
    </xdr:to>
    <xdr:pic>
      <xdr:nvPicPr>
        <xdr:cNvPr id="25" name="Graphic 24" descr="Upward trend with solid fill">
          <a:extLst>
            <a:ext uri="{FF2B5EF4-FFF2-40B4-BE49-F238E27FC236}">
              <a16:creationId xmlns:a16="http://schemas.microsoft.com/office/drawing/2014/main" id="{EE2DA0B2-AF13-28D5-D912-CF264CBD51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6242770" y="1002538"/>
          <a:ext cx="322679" cy="322679"/>
        </a:xfrm>
        <a:prstGeom prst="rect">
          <a:avLst/>
        </a:prstGeom>
      </xdr:spPr>
    </xdr:pic>
    <xdr:clientData/>
  </xdr:twoCellAnchor>
  <xdr:twoCellAnchor>
    <xdr:from>
      <xdr:col>12</xdr:col>
      <xdr:colOff>18757</xdr:colOff>
      <xdr:row>5</xdr:row>
      <xdr:rowOff>36818</xdr:rowOff>
    </xdr:from>
    <xdr:to>
      <xdr:col>14</xdr:col>
      <xdr:colOff>397565</xdr:colOff>
      <xdr:row>8</xdr:row>
      <xdr:rowOff>159026</xdr:rowOff>
    </xdr:to>
    <xdr:grpSp>
      <xdr:nvGrpSpPr>
        <xdr:cNvPr id="48" name="Group 47">
          <a:extLst>
            <a:ext uri="{FF2B5EF4-FFF2-40B4-BE49-F238E27FC236}">
              <a16:creationId xmlns:a16="http://schemas.microsoft.com/office/drawing/2014/main" id="{38CFFE01-57A4-F2BF-AEDB-F7163F83B600}"/>
            </a:ext>
          </a:extLst>
        </xdr:cNvPr>
        <xdr:cNvGrpSpPr/>
      </xdr:nvGrpSpPr>
      <xdr:grpSpPr>
        <a:xfrm>
          <a:off x="6914857" y="951218"/>
          <a:ext cx="1598008" cy="670848"/>
          <a:chOff x="144653" y="759062"/>
          <a:chExt cx="1739946" cy="678825"/>
        </a:xfrm>
      </xdr:grpSpPr>
      <xdr:sp macro="" textlink="">
        <xdr:nvSpPr>
          <xdr:cNvPr id="49" name="Rectangle: Rounded Corners 48">
            <a:extLst>
              <a:ext uri="{FF2B5EF4-FFF2-40B4-BE49-F238E27FC236}">
                <a16:creationId xmlns:a16="http://schemas.microsoft.com/office/drawing/2014/main" id="{5E408C91-6DA4-758A-18C9-1081D52D76CD}"/>
              </a:ext>
            </a:extLst>
          </xdr:cNvPr>
          <xdr:cNvSpPr/>
        </xdr:nvSpPr>
        <xdr:spPr>
          <a:xfrm>
            <a:off x="144653" y="759062"/>
            <a:ext cx="1739946" cy="678825"/>
          </a:xfrm>
          <a:prstGeom prst="roundRect">
            <a:avLst>
              <a:gd name="adj" fmla="val 3002"/>
            </a:avLst>
          </a:prstGeom>
          <a:ln>
            <a:solidFill>
              <a:schemeClr val="bg1">
                <a:lumMod val="75000"/>
              </a:schemeClr>
            </a:solidFill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000" b="0">
                <a:solidFill>
                  <a:sysClr val="windowText" lastClr="000000"/>
                </a:solidFill>
              </a:rPr>
              <a:t>In-Stock Item VS Target</a:t>
            </a:r>
          </a:p>
          <a:p>
            <a:pPr algn="ctr"/>
            <a:r>
              <a:rPr lang="en-US" sz="1100" b="0">
                <a:solidFill>
                  <a:sysClr val="windowText" lastClr="000000"/>
                </a:solidFill>
              </a:rPr>
              <a:t>  </a:t>
            </a:r>
          </a:p>
        </xdr:txBody>
      </xdr:sp>
      <xdr:sp macro="" textlink="">
        <xdr:nvSpPr>
          <xdr:cNvPr id="50" name="Rectangle 49">
            <a:extLst>
              <a:ext uri="{FF2B5EF4-FFF2-40B4-BE49-F238E27FC236}">
                <a16:creationId xmlns:a16="http://schemas.microsoft.com/office/drawing/2014/main" id="{571F8782-70EE-223E-E5EF-4540C7D9D80C}"/>
              </a:ext>
            </a:extLst>
          </xdr:cNvPr>
          <xdr:cNvSpPr/>
        </xdr:nvSpPr>
        <xdr:spPr>
          <a:xfrm flipH="1">
            <a:off x="151735" y="887897"/>
            <a:ext cx="49780" cy="470452"/>
          </a:xfrm>
          <a:prstGeom prst="rect">
            <a:avLst/>
          </a:prstGeom>
          <a:solidFill>
            <a:srgbClr val="33688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12</xdr:col>
      <xdr:colOff>558624</xdr:colOff>
      <xdr:row>6</xdr:row>
      <xdr:rowOff>35027</xdr:rowOff>
    </xdr:from>
    <xdr:to>
      <xdr:col>13</xdr:col>
      <xdr:colOff>452860</xdr:colOff>
      <xdr:row>7</xdr:row>
      <xdr:rowOff>160992</xdr:rowOff>
    </xdr:to>
    <xdr:sp macro="" textlink="'Management KPI Data'!P92">
      <xdr:nvSpPr>
        <xdr:cNvPr id="51" name="TextBox 50">
          <a:extLst>
            <a:ext uri="{FF2B5EF4-FFF2-40B4-BE49-F238E27FC236}">
              <a16:creationId xmlns:a16="http://schemas.microsoft.com/office/drawing/2014/main" id="{8F5C2819-C88C-F09D-7939-16B76C4E4619}"/>
            </a:ext>
          </a:extLst>
        </xdr:cNvPr>
        <xdr:cNvSpPr txBox="1"/>
      </xdr:nvSpPr>
      <xdr:spPr>
        <a:xfrm>
          <a:off x="7264224" y="962679"/>
          <a:ext cx="503836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fld id="{E380CEA9-1AA6-4626-9ED1-C2AA809C8D25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86%</a:t>
          </a:fld>
          <a:endParaRPr lang="en-US" sz="1400" b="1">
            <a:solidFill>
              <a:schemeClr val="accent5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13</xdr:col>
      <xdr:colOff>602974</xdr:colOff>
      <xdr:row>6</xdr:row>
      <xdr:rowOff>53009</xdr:rowOff>
    </xdr:from>
    <xdr:to>
      <xdr:col>14</xdr:col>
      <xdr:colOff>357809</xdr:colOff>
      <xdr:row>8</xdr:row>
      <xdr:rowOff>46383</xdr:rowOff>
    </xdr:to>
    <xdr:pic>
      <xdr:nvPicPr>
        <xdr:cNvPr id="53" name="Graphic 52" descr="Bullseye with solid fill">
          <a:extLst>
            <a:ext uri="{FF2B5EF4-FFF2-40B4-BE49-F238E27FC236}">
              <a16:creationId xmlns:a16="http://schemas.microsoft.com/office/drawing/2014/main" id="{F122A214-6F6B-39F4-5F80-A5DF6E800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7918174" y="980661"/>
          <a:ext cx="364435" cy="364435"/>
        </a:xfrm>
        <a:prstGeom prst="rect">
          <a:avLst/>
        </a:prstGeom>
      </xdr:spPr>
    </xdr:pic>
    <xdr:clientData/>
  </xdr:twoCellAnchor>
  <xdr:twoCellAnchor>
    <xdr:from>
      <xdr:col>7</xdr:col>
      <xdr:colOff>233083</xdr:colOff>
      <xdr:row>10</xdr:row>
      <xdr:rowOff>8965</xdr:rowOff>
    </xdr:from>
    <xdr:to>
      <xdr:col>8</xdr:col>
      <xdr:colOff>475130</xdr:colOff>
      <xdr:row>11</xdr:row>
      <xdr:rowOff>94231</xdr:rowOff>
    </xdr:to>
    <xdr:grpSp>
      <xdr:nvGrpSpPr>
        <xdr:cNvPr id="61" name="Group 60">
          <a:extLst>
            <a:ext uri="{FF2B5EF4-FFF2-40B4-BE49-F238E27FC236}">
              <a16:creationId xmlns:a16="http://schemas.microsoft.com/office/drawing/2014/main" id="{74343F52-47C8-58A3-D189-90B3F9131088}"/>
            </a:ext>
          </a:extLst>
        </xdr:cNvPr>
        <xdr:cNvGrpSpPr/>
      </xdr:nvGrpSpPr>
      <xdr:grpSpPr>
        <a:xfrm>
          <a:off x="4081183" y="1837765"/>
          <a:ext cx="851647" cy="268146"/>
          <a:chOff x="3890683" y="1622612"/>
          <a:chExt cx="851647" cy="264560"/>
        </a:xfrm>
      </xdr:grpSpPr>
      <xdr:sp macro="" textlink="">
        <xdr:nvSpPr>
          <xdr:cNvPr id="59" name="Rectangle: Rounded Corners 58">
            <a:extLst>
              <a:ext uri="{FF2B5EF4-FFF2-40B4-BE49-F238E27FC236}">
                <a16:creationId xmlns:a16="http://schemas.microsoft.com/office/drawing/2014/main" id="{FDC5D6F6-D73A-A791-6698-17AF8A627DB4}"/>
              </a:ext>
            </a:extLst>
          </xdr:cNvPr>
          <xdr:cNvSpPr/>
        </xdr:nvSpPr>
        <xdr:spPr>
          <a:xfrm>
            <a:off x="3890683" y="1631577"/>
            <a:ext cx="851647" cy="251012"/>
          </a:xfrm>
          <a:prstGeom prst="roundRect">
            <a:avLst>
              <a:gd name="adj" fmla="val 50000"/>
            </a:avLst>
          </a:prstGeom>
          <a:solidFill>
            <a:srgbClr val="038A96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/>
              </a:solidFill>
            </a:endParaRPr>
          </a:p>
        </xdr:txBody>
      </xdr:sp>
      <xdr:sp macro="" textlink="'TOTAL REVENUE &amp; DAMAGE'!C18">
        <xdr:nvSpPr>
          <xdr:cNvPr id="60" name="TextBox 59">
            <a:extLst>
              <a:ext uri="{FF2B5EF4-FFF2-40B4-BE49-F238E27FC236}">
                <a16:creationId xmlns:a16="http://schemas.microsoft.com/office/drawing/2014/main" id="{CA9ED095-815B-2ADF-B7E3-3D4FF677F64D}"/>
              </a:ext>
            </a:extLst>
          </xdr:cNvPr>
          <xdr:cNvSpPr txBox="1"/>
        </xdr:nvSpPr>
        <xdr:spPr>
          <a:xfrm>
            <a:off x="3971364" y="1622612"/>
            <a:ext cx="68916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70E232EE-24B3-462A-BB0C-D1B67CE99BD1}" type="TxLink">
              <a:rPr lang="en-US" sz="1100" b="0" i="0" u="none" strike="noStrike">
                <a:solidFill>
                  <a:schemeClr val="bg1"/>
                </a:solidFill>
                <a:latin typeface="Calibri"/>
                <a:cs typeface="Calibri"/>
              </a:rPr>
              <a:t>Jan 2024</a:t>
            </a:fld>
            <a:endParaRPr lang="en-US" sz="11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15</xdr:col>
      <xdr:colOff>42112</xdr:colOff>
      <xdr:row>11</xdr:row>
      <xdr:rowOff>152398</xdr:rowOff>
    </xdr:from>
    <xdr:to>
      <xdr:col>17</xdr:col>
      <xdr:colOff>582702</xdr:colOff>
      <xdr:row>14</xdr:row>
      <xdr:rowOff>76300</xdr:rowOff>
    </xdr:to>
    <xdr:grpSp>
      <xdr:nvGrpSpPr>
        <xdr:cNvPr id="67" name="Group 66">
          <a:extLst>
            <a:ext uri="{FF2B5EF4-FFF2-40B4-BE49-F238E27FC236}">
              <a16:creationId xmlns:a16="http://schemas.microsoft.com/office/drawing/2014/main" id="{D41B28F4-C640-911A-0ACA-A8B37EA7660A}"/>
            </a:ext>
          </a:extLst>
        </xdr:cNvPr>
        <xdr:cNvGrpSpPr/>
      </xdr:nvGrpSpPr>
      <xdr:grpSpPr>
        <a:xfrm>
          <a:off x="8767012" y="2164078"/>
          <a:ext cx="1759790" cy="472542"/>
          <a:chOff x="8594441" y="1577787"/>
          <a:chExt cx="1759790" cy="461785"/>
        </a:xfrm>
      </xdr:grpSpPr>
      <xdr:sp macro="" textlink="">
        <xdr:nvSpPr>
          <xdr:cNvPr id="63" name="Rectangle: Rounded Corners 62">
            <a:extLst>
              <a:ext uri="{FF2B5EF4-FFF2-40B4-BE49-F238E27FC236}">
                <a16:creationId xmlns:a16="http://schemas.microsoft.com/office/drawing/2014/main" id="{146BB534-F10C-892F-18A9-DC26744A5757}"/>
              </a:ext>
            </a:extLst>
          </xdr:cNvPr>
          <xdr:cNvSpPr/>
        </xdr:nvSpPr>
        <xdr:spPr>
          <a:xfrm>
            <a:off x="8594441" y="1577787"/>
            <a:ext cx="1661180" cy="442450"/>
          </a:xfrm>
          <a:prstGeom prst="roundRect">
            <a:avLst>
              <a:gd name="adj" fmla="val 50000"/>
            </a:avLst>
          </a:prstGeom>
          <a:solidFill>
            <a:srgbClr val="038A96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64" name="TextBox 63">
            <a:extLst>
              <a:ext uri="{FF2B5EF4-FFF2-40B4-BE49-F238E27FC236}">
                <a16:creationId xmlns:a16="http://schemas.microsoft.com/office/drawing/2014/main" id="{717C03C0-0F40-B4BB-0101-0B3E12152425}"/>
              </a:ext>
            </a:extLst>
          </xdr:cNvPr>
          <xdr:cNvSpPr txBox="1"/>
        </xdr:nvSpPr>
        <xdr:spPr>
          <a:xfrm>
            <a:off x="8650936" y="1592282"/>
            <a:ext cx="1703295" cy="26341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sz="1100">
                <a:solidFill>
                  <a:schemeClr val="bg1"/>
                </a:solidFill>
              </a:rPr>
              <a:t>In-Stock</a:t>
            </a:r>
            <a:r>
              <a:rPr lang="en-US" sz="1100" baseline="0">
                <a:solidFill>
                  <a:schemeClr val="bg1"/>
                </a:solidFill>
              </a:rPr>
              <a:t> Priotity Avergae </a:t>
            </a:r>
            <a:endParaRPr lang="en-US" sz="1100">
              <a:solidFill>
                <a:schemeClr val="bg1"/>
              </a:solidFill>
            </a:endParaRPr>
          </a:p>
        </xdr:txBody>
      </xdr:sp>
      <xdr:sp macro="" textlink="'Management KPI Data'!N92">
        <xdr:nvSpPr>
          <xdr:cNvPr id="65" name="TextBox 64">
            <a:extLst>
              <a:ext uri="{FF2B5EF4-FFF2-40B4-BE49-F238E27FC236}">
                <a16:creationId xmlns:a16="http://schemas.microsoft.com/office/drawing/2014/main" id="{5F070C1C-A817-A2FD-B99E-FC113A3BC5C5}"/>
              </a:ext>
            </a:extLst>
          </xdr:cNvPr>
          <xdr:cNvSpPr txBox="1"/>
        </xdr:nvSpPr>
        <xdr:spPr>
          <a:xfrm>
            <a:off x="9278470" y="1775012"/>
            <a:ext cx="43050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FD3077C5-502A-49DF-8EF0-40FE4CA8E893}" type="TxLink">
              <a:rPr lang="en-US" sz="1100" b="1" i="0" u="none" strike="noStrike">
                <a:solidFill>
                  <a:schemeClr val="bg1"/>
                </a:solidFill>
                <a:latin typeface="Calibri"/>
                <a:cs typeface="Calibri"/>
              </a:rPr>
              <a:pPr/>
              <a:t>96%</a:t>
            </a:fld>
            <a:endParaRPr lang="en-US" sz="1100">
              <a:solidFill>
                <a:schemeClr val="bg1"/>
              </a:solidFill>
            </a:endParaRPr>
          </a:p>
        </xdr:txBody>
      </xdr:sp>
    </xdr:grpSp>
    <xdr:clientData/>
  </xdr:twoCellAnchor>
  <xdr:oneCellAnchor>
    <xdr:from>
      <xdr:col>15</xdr:col>
      <xdr:colOff>224117</xdr:colOff>
      <xdr:row>2</xdr:row>
      <xdr:rowOff>35860</xdr:rowOff>
    </xdr:from>
    <xdr:ext cx="985013" cy="342786"/>
    <xdr:sp macro="" textlink="'TOTAL REVENUE &amp; DAMAGE'!C17">
      <xdr:nvSpPr>
        <xdr:cNvPr id="3" name="TextBox 2">
          <a:extLst>
            <a:ext uri="{FF2B5EF4-FFF2-40B4-BE49-F238E27FC236}">
              <a16:creationId xmlns:a16="http://schemas.microsoft.com/office/drawing/2014/main" id="{CAA3920A-AAEB-0318-4F16-28B734AC58F5}"/>
            </a:ext>
          </a:extLst>
        </xdr:cNvPr>
        <xdr:cNvSpPr txBox="1"/>
      </xdr:nvSpPr>
      <xdr:spPr>
        <a:xfrm>
          <a:off x="8946776" y="394448"/>
          <a:ext cx="985013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32457D3-C9CC-4DCF-8BE8-0DA741CDCF18}" type="TxLink">
            <a:rPr lang="en-US" sz="1600" b="1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  <a:cs typeface="Calibri"/>
            </a:rPr>
            <a:pPr/>
            <a:t>1/2/2024</a:t>
          </a:fld>
          <a:endParaRPr lang="en-US" sz="1600" b="1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ryamAlnahdi\Downloads\winback_rate___by_country_2023-11-26T12_30_07.183988Z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inback_rate___by_country_2023-"/>
    </sheetNames>
    <sheetDataSet>
      <sheetData sheetId="0">
        <row r="1">
          <cell r="A1" t="str">
            <v>Country Name</v>
          </cell>
          <cell r="B1" t="str">
            <v>Winback Rate</v>
          </cell>
        </row>
        <row r="2">
          <cell r="A2" t="str">
            <v>United Arab Emirates</v>
          </cell>
          <cell r="B2">
            <v>0.50684931506849296</v>
          </cell>
        </row>
        <row r="3">
          <cell r="A3" t="str">
            <v>Jordan</v>
          </cell>
          <cell r="B3">
            <v>0.5</v>
          </cell>
        </row>
        <row r="4">
          <cell r="A4" t="str">
            <v>Kuwait</v>
          </cell>
          <cell r="B4">
            <v>0.42105263157894701</v>
          </cell>
        </row>
        <row r="5">
          <cell r="A5" t="str">
            <v>Bahrain</v>
          </cell>
          <cell r="B5">
            <v>0.41666666666666602</v>
          </cell>
        </row>
        <row r="6">
          <cell r="A6" t="str">
            <v>Qatar</v>
          </cell>
          <cell r="B6">
            <v>0.39285714285714202</v>
          </cell>
        </row>
        <row r="7">
          <cell r="A7" t="str">
            <v>Saudi Arabia</v>
          </cell>
          <cell r="B7">
            <v>0.38853503184713301</v>
          </cell>
        </row>
        <row r="8">
          <cell r="A8" t="str">
            <v>Oman</v>
          </cell>
          <cell r="B8">
            <v>0.35714285714285698</v>
          </cell>
        </row>
        <row r="9">
          <cell r="A9" t="str">
            <v>United Kingdom</v>
          </cell>
          <cell r="B9">
            <v>0.33333333333333298</v>
          </cell>
        </row>
        <row r="10">
          <cell r="A10" t="str">
            <v>Egypt</v>
          </cell>
          <cell r="B10">
            <v>0.25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hzaib Naeem" refreshedDate="45270.172246412039" createdVersion="8" refreshedVersion="8" minRefreshableVersion="3" recordCount="81" xr:uid="{78000EDD-C87B-4CE2-9951-86E1E24A99A8}">
  <cacheSource type="worksheet">
    <worksheetSource ref="A1:AT90" sheet="Management KPI Data"/>
  </cacheSource>
  <cacheFields count="46">
    <cacheField name="Concate" numFmtId="0">
      <sharedItems/>
    </cacheField>
    <cacheField name="Country" numFmtId="0">
      <sharedItems count="9">
        <s v="Bahrain"/>
        <s v="Egypt"/>
        <s v="Jordan"/>
        <s v="Kuwait"/>
        <s v="Oman"/>
        <s v="Qatar"/>
        <s v="Saudi Arabia"/>
        <s v="UAE"/>
        <s v="UK"/>
      </sharedItems>
    </cacheField>
    <cacheField name="Week Name" numFmtId="0">
      <sharedItems count="9">
        <s v="W40"/>
        <s v="W41"/>
        <s v="W42"/>
        <s v="W43"/>
        <s v="W44"/>
        <s v="W45"/>
        <s v="W46"/>
        <s v="W47"/>
        <s v="W48"/>
      </sharedItems>
    </cacheField>
    <cacheField name="Week Number" numFmtId="0">
      <sharedItems count="9">
        <s v="40"/>
        <s v="41"/>
        <s v="42"/>
        <s v="43"/>
        <s v="44"/>
        <s v="45"/>
        <s v="46"/>
        <s v="47"/>
        <s v="48"/>
      </sharedItems>
    </cacheField>
    <cacheField name="Month" numFmtId="0">
      <sharedItems containsSemiMixedTypes="0" containsString="0" containsNumber="1" containsInteger="1" minValue="10" maxValue="11"/>
    </cacheField>
    <cacheField name="Month Name" numFmtId="0">
      <sharedItems/>
    </cacheField>
    <cacheField name="Year" numFmtId="0">
      <sharedItems containsSemiMixedTypes="0" containsString="0" containsNumber="1" containsInteger="1" minValue="2023" maxValue="2023"/>
    </cacheField>
    <cacheField name="Delivered Orders" numFmtId="165">
      <sharedItems containsSemiMixedTypes="0" containsString="0" containsNumber="1" containsInteger="1" minValue="145" maxValue="16565"/>
    </cacheField>
    <cacheField name="Revenue" numFmtId="165">
      <sharedItems containsSemiMixedTypes="0" containsString="0" containsNumber="1" minValue="13514.540000000003" maxValue="1705224.2099999909"/>
    </cacheField>
    <cacheField name="Damage %" numFmtId="166">
      <sharedItems containsSemiMixedTypes="0" containsString="0" containsNumber="1" minValue="1.687024663351507E-3" maxValue="6.3543221208416989E-2"/>
    </cacheField>
    <cacheField name="Damage % Target" numFmtId="166">
      <sharedItems containsSemiMixedTypes="0" containsString="0" containsNumber="1" minValue="0.01" maxValue="0.01"/>
    </cacheField>
    <cacheField name="vs. Target" numFmtId="9">
      <sharedItems containsSemiMixedTypes="0" containsString="0" containsNumber="1" minValue="0.15737319905770517" maxValue="5.9275956168498576"/>
    </cacheField>
    <cacheField name="Damage Amount ($)" numFmtId="0">
      <sharedItems containsSemiMixedTypes="0" containsString="0" containsNumber="1" minValue="57.849695250000003" maxValue="23047.6996"/>
    </cacheField>
    <cacheField name="% Priority Items In-Stock" numFmtId="0">
      <sharedItems containsString="0" containsBlank="1" containsNumber="1" minValue="0.9" maxValue="0.99"/>
    </cacheField>
    <cacheField name="% Priority Items In-Stock Target" numFmtId="0">
      <sharedItems containsString="0" containsBlank="1" containsNumber="1" minValue="0.99" maxValue="0.99" count="2">
        <n v="0.99"/>
        <m/>
      </sharedItems>
    </cacheField>
    <cacheField name="vs. Target2" numFmtId="0">
      <sharedItems containsString="0" containsBlank="1" containsNumber="1" minValue="0" maxValue="1"/>
    </cacheField>
    <cacheField name="Inventory turnover rate (per item category)" numFmtId="0">
      <sharedItems containsNonDate="0" containsString="0" containsBlank="1"/>
    </cacheField>
    <cacheField name="FTE No." numFmtId="0">
      <sharedItems containsSemiMixedTypes="0" containsString="0" containsNumber="1" minValue="3" maxValue="183"/>
    </cacheField>
    <cacheField name="Avg. Orders Per Day" numFmtId="165">
      <sharedItems containsSemiMixedTypes="0" containsString="0" containsNumber="1" minValue="20.714285714285715" maxValue="2366.4285714285716"/>
    </cacheField>
    <cacheField name="Throughput, orders per FTE per day" numFmtId="167">
      <sharedItems containsSemiMixedTypes="0" containsString="0" containsNumber="1" minValue="6.1587301587301591" maxValue="16.633540372670808"/>
    </cacheField>
    <cacheField name="% Returns Rate" numFmtId="0">
      <sharedItems containsNonDate="0" containsString="0" containsBlank="1"/>
    </cacheField>
    <cacheField name="% of orders incorrect" numFmtId="0">
      <sharedItems containsNonDate="0" containsString="0" containsBlank="1"/>
    </cacheField>
    <cacheField name="% Early orders (logistics)" numFmtId="9">
      <sharedItems containsSemiMixedTypes="0" containsString="0" containsNumber="1" minValue="0" maxValue="0.15"/>
    </cacheField>
    <cacheField name="% On- Time orders (logistics)" numFmtId="9">
      <sharedItems containsSemiMixedTypes="0" containsString="0" containsNumber="1" minValue="0" maxValue="0.98799999999999999"/>
    </cacheField>
    <cacheField name="% Late orders (Logistics)" numFmtId="9">
      <sharedItems containsSemiMixedTypes="0" containsString="0" containsNumber="1" minValue="0" maxValue="7.0000000000000007E-2"/>
    </cacheField>
    <cacheField name="Touchpoints per order" numFmtId="0">
      <sharedItems containsSemiMixedTypes="0" containsString="0" containsNumber="1" minValue="1.1200000000000001" maxValue="2.4300000000000002"/>
    </cacheField>
    <cacheField name="TouchPoint Target" numFmtId="168">
      <sharedItems containsSemiMixedTypes="0" containsString="0" containsNumber="1" containsInteger="1" minValue="1" maxValue="1"/>
    </cacheField>
    <cacheField name="Touchpoint vs. Target" numFmtId="9">
      <sharedItems containsSemiMixedTypes="0" containsString="0" containsNumber="1" minValue="-1.4300000000000002" maxValue="-0.12000000000000011"/>
    </cacheField>
    <cacheField name="% winback - 30 day retenion " numFmtId="166">
      <sharedItems containsSemiMixedTypes="0" containsString="0" containsNumber="1" minValue="0" maxValue="0.5"/>
    </cacheField>
    <cacheField name="Winback % - Wallet Refunds" numFmtId="166">
      <sharedItems containsSemiMixedTypes="0" containsString="0" containsNumber="1" minValue="0" maxValue="0.66666666666666596"/>
    </cacheField>
    <cacheField name="Winback % - Bank Refunds" numFmtId="166">
      <sharedItems containsMixedTypes="1" containsNumber="1" minValue="0" maxValue="0.5"/>
    </cacheField>
    <cacheField name="Customer satisfaction score (CSAT)" numFmtId="166">
      <sharedItems containsSemiMixedTypes="0" containsString="0" containsNumber="1" minValue="0.44" maxValue="1"/>
    </cacheField>
    <cacheField name="Customer satisfaction score (CSAT) Target" numFmtId="166">
      <sharedItems containsSemiMixedTypes="0" containsString="0" containsNumber="1" minValue="0.9" maxValue="0.9"/>
    </cacheField>
    <cacheField name="CSAT vs. Target" numFmtId="9">
      <sharedItems containsSemiMixedTypes="0" containsString="0" containsNumber="1" minValue="0.48888888888888887" maxValue="1.1111111111111112"/>
    </cacheField>
    <cacheField name="Customer average rating (S)" numFmtId="0">
      <sharedItems containsSemiMixedTypes="0" containsString="0" containsNumber="1" minValue="3" maxValue="5"/>
    </cacheField>
    <cacheField name="Customer average rating Target (Sender)" numFmtId="0">
      <sharedItems containsSemiMixedTypes="0" containsString="0" containsNumber="1" minValue="4.7" maxValue="4.8"/>
    </cacheField>
    <cacheField name="Sender Rating vs. Target" numFmtId="9">
      <sharedItems containsSemiMixedTypes="0" containsString="0" containsNumber="1" minValue="0.63829787234042545" maxValue="1.0416666666666667"/>
    </cacheField>
    <cacheField name="Customer average rating (R)" numFmtId="0">
      <sharedItems containsSemiMixedTypes="0" containsString="0" containsNumber="1" minValue="4.29" maxValue="5"/>
    </cacheField>
    <cacheField name="Customer average rating Target (R)" numFmtId="0">
      <sharedItems containsSemiMixedTypes="0" containsString="0" containsNumber="1" minValue="4.8" maxValue="4.8"/>
    </cacheField>
    <cacheField name="Sender Rating vs. Target2" numFmtId="9">
      <sharedItems containsSemiMixedTypes="0" containsString="0" containsNumber="1" minValue="0.89375000000000004" maxValue="1.0416666666666667"/>
    </cacheField>
    <cacheField name="Customer cancellation rate vs. Total Orders" numFmtId="0">
      <sharedItems containsString="0" containsBlank="1" containsNumber="1" minValue="3.0000000000000001E-3" maxValue="8.3000000000000004E-2"/>
    </cacheField>
    <cacheField name="Customer cancellation $" numFmtId="0">
      <sharedItems containsString="0" containsBlank="1" containsNumber="1" minValue="0" maxValue="44469"/>
    </cacheField>
    <cacheField name="Cancellation Target" numFmtId="0">
      <sharedItems containsString="0" containsBlank="1" containsNumber="1" minValue="0.01" maxValue="0.01"/>
    </cacheField>
    <cacheField name="Cancellation vs. Target" numFmtId="0">
      <sharedItems containsString="0" containsBlank="1" containsNumber="1" minValue="0.12048192771084337" maxValue="3.3333333333333335"/>
    </cacheField>
    <cacheField name="Customer compensation amount % vs. Sales" numFmtId="0">
      <sharedItems containsString="0" containsBlank="1" containsNumber="1" minValue="0" maxValue="5.0999999999999997E-2"/>
    </cacheField>
    <cacheField name="Customer compensation amount $" numFmtId="0">
      <sharedItems containsString="0" containsBlank="1" containsNumber="1" minValue="0" maxValue="80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">
  <r>
    <s v="BahrainW40"/>
    <x v="0"/>
    <x v="0"/>
    <x v="0"/>
    <n v="10"/>
    <s v="October"/>
    <n v="2023"/>
    <n v="1217"/>
    <n v="93628.570000000313"/>
    <n v="3.6703426769200778E-3"/>
    <n v="0.01"/>
    <n v="2.7245412432147549"/>
    <n v="343.64893625000002"/>
    <n v="0.99"/>
    <x v="0"/>
    <n v="1"/>
    <m/>
    <n v="14"/>
    <n v="173.85714285714286"/>
    <n v="12.418367346938776"/>
    <m/>
    <m/>
    <n v="0.02"/>
    <n v="0.97"/>
    <n v="0.01"/>
    <n v="1.26"/>
    <n v="1"/>
    <n v="-0.26"/>
    <n v="0.42"/>
    <n v="0.52"/>
    <n v="0"/>
    <n v="0.88"/>
    <n v="0.9"/>
    <n v="0.97777777777777775"/>
    <n v="4.5"/>
    <n v="4.8"/>
    <n v="0.9375"/>
    <n v="4.8899999999999997"/>
    <n v="4.8"/>
    <n v="1.01875"/>
    <n v="6.0000000000000001E-3"/>
    <n v="436"/>
    <n v="0.01"/>
    <n v="1.6666666666666667"/>
    <n v="2E-3"/>
    <n v="277"/>
  </r>
  <r>
    <s v="EgyptW40"/>
    <x v="1"/>
    <x v="0"/>
    <x v="0"/>
    <n v="10"/>
    <s v="October"/>
    <n v="2023"/>
    <n v="1012"/>
    <n v="56221.909999999989"/>
    <n v="9.6769584046504306E-3"/>
    <n v="0.01"/>
    <n v="1.0333825549146027"/>
    <n v="544.05708449999997"/>
    <n v="0.97"/>
    <x v="0"/>
    <n v="0.97979797979797978"/>
    <m/>
    <n v="9"/>
    <n v="144.57142857142858"/>
    <n v="16.063492063492063"/>
    <m/>
    <m/>
    <n v="0.1"/>
    <n v="0.84"/>
    <n v="0.06"/>
    <n v="1.84"/>
    <n v="1"/>
    <n v="-0.84000000000000008"/>
    <n v="0.4"/>
    <n v="0.51"/>
    <n v="0.18"/>
    <n v="0.91"/>
    <n v="0.9"/>
    <n v="1.0111111111111111"/>
    <n v="4.3"/>
    <n v="4.8"/>
    <n v="0.89583333333333337"/>
    <n v="4.8499999999999996"/>
    <n v="4.8"/>
    <n v="1.0104166666666667"/>
    <n v="1.9E-2"/>
    <n v="742"/>
    <n v="0.01"/>
    <n v="0.52631578947368418"/>
    <n v="8.0000000000000002E-3"/>
    <n v="441"/>
  </r>
  <r>
    <s v="JordanW40"/>
    <x v="2"/>
    <x v="0"/>
    <x v="0"/>
    <n v="10"/>
    <s v="October"/>
    <n v="2023"/>
    <n v="315"/>
    <n v="27152.210000000017"/>
    <n v="3.1627532519452356E-2"/>
    <n v="0.01"/>
    <n v="0.31618021399075474"/>
    <n v="858.75740474999998"/>
    <n v="0.97"/>
    <x v="0"/>
    <n v="0.97979797979797978"/>
    <m/>
    <n v="4.5"/>
    <n v="45"/>
    <n v="10"/>
    <m/>
    <m/>
    <n v="0.03"/>
    <n v="0.96"/>
    <n v="0.01"/>
    <n v="1.68"/>
    <n v="1"/>
    <n v="-0.67999999999999994"/>
    <n v="0.18"/>
    <n v="0.12"/>
    <n v="0.33"/>
    <n v="0.98"/>
    <n v="0.9"/>
    <n v="1.0888888888888888"/>
    <n v="4.7"/>
    <n v="4.8"/>
    <n v="0.97916666666666674"/>
    <n v="4.8899999999999997"/>
    <n v="4.8"/>
    <n v="1.01875"/>
    <n v="0.01"/>
    <n v="546"/>
    <n v="0.01"/>
    <n v="1"/>
    <n v="0"/>
    <n v="0"/>
  </r>
  <r>
    <s v="KuwaitW40"/>
    <x v="3"/>
    <x v="0"/>
    <x v="0"/>
    <n v="10"/>
    <s v="October"/>
    <n v="2023"/>
    <n v="1901"/>
    <n v="226035.47999999966"/>
    <n v="1.7582414086054127E-2"/>
    <n v="0.01"/>
    <n v="0.56875011309918566"/>
    <n v="3974.2494075"/>
    <n v="0.98"/>
    <x v="0"/>
    <n v="0.98989898989898994"/>
    <m/>
    <n v="23"/>
    <n v="271.57142857142856"/>
    <n v="11.807453416149068"/>
    <m/>
    <m/>
    <n v="0.03"/>
    <n v="0.92"/>
    <n v="0.05"/>
    <n v="1.29"/>
    <n v="1"/>
    <n v="-0.29000000000000004"/>
    <n v="0.33"/>
    <n v="0.46"/>
    <n v="0.17"/>
    <n v="0.93"/>
    <n v="0.9"/>
    <n v="1.0333333333333334"/>
    <n v="4.7"/>
    <n v="4.8"/>
    <n v="0.97916666666666674"/>
    <n v="4.9400000000000004"/>
    <n v="4.8"/>
    <n v="1.0291666666666668"/>
    <n v="1.2E-2"/>
    <n v="2200"/>
    <n v="0.01"/>
    <n v="0.83333333333333337"/>
    <n v="1E-3"/>
    <n v="185"/>
  </r>
  <r>
    <s v="OmanW40"/>
    <x v="4"/>
    <x v="0"/>
    <x v="0"/>
    <n v="10"/>
    <s v="October"/>
    <n v="2023"/>
    <n v="1092"/>
    <n v="72218.990000000049"/>
    <n v="9.9172147311946558E-3"/>
    <n v="0.01"/>
    <n v="1.0083476329845862"/>
    <n v="716.21123150000005"/>
    <n v="0.95"/>
    <x v="0"/>
    <n v="0.95959595959595956"/>
    <m/>
    <n v="14"/>
    <n v="156"/>
    <n v="11.142857142857142"/>
    <m/>
    <m/>
    <n v="0.09"/>
    <n v="0.85"/>
    <n v="0.06"/>
    <n v="1.77"/>
    <n v="1"/>
    <n v="-0.77"/>
    <n v="0.32"/>
    <n v="0.31"/>
    <n v="0.33"/>
    <n v="0.8"/>
    <n v="0.9"/>
    <n v="0.88888888888888895"/>
    <n v="4.2"/>
    <n v="4.7"/>
    <n v="0.8936170212765957"/>
    <n v="4.78"/>
    <n v="4.8"/>
    <n v="0.99583333333333346"/>
    <n v="0.02"/>
    <n v="1416"/>
    <n v="0.01"/>
    <n v="0.5"/>
    <n v="3.0000000000000001E-3"/>
    <n v="212"/>
  </r>
  <r>
    <s v="QatarW40"/>
    <x v="5"/>
    <x v="0"/>
    <x v="0"/>
    <n v="10"/>
    <s v="October"/>
    <n v="2023"/>
    <n v="4864"/>
    <n v="472914.23000000708"/>
    <n v="6.711399250980357E-3"/>
    <n v="0.01"/>
    <n v="1.4900022522932554"/>
    <n v="3173.916209"/>
    <n v="0.96"/>
    <x v="0"/>
    <n v="0.96969696969696972"/>
    <m/>
    <n v="50"/>
    <n v="694.85714285714289"/>
    <n v="13.897142857142859"/>
    <m/>
    <m/>
    <n v="0.06"/>
    <n v="0.94"/>
    <n v="0"/>
    <n v="1.47"/>
    <n v="1"/>
    <n v="-0.47"/>
    <n v="0.5"/>
    <n v="0.49"/>
    <n v="0.1"/>
    <n v="0.9"/>
    <n v="0.9"/>
    <n v="1"/>
    <n v="4.5999999999999996"/>
    <n v="4.8"/>
    <n v="0.95833333333333326"/>
    <n v="4.8099999999999996"/>
    <n v="4.8"/>
    <n v="1.0020833333333332"/>
    <n v="0.01"/>
    <n v="4329"/>
    <n v="0.01"/>
    <n v="1"/>
    <n v="1E-3"/>
    <n v="277"/>
  </r>
  <r>
    <s v="Saudi ArabiaW40"/>
    <x v="6"/>
    <x v="0"/>
    <x v="0"/>
    <n v="10"/>
    <s v="October"/>
    <n v="2023"/>
    <n v="16565"/>
    <n v="1705224.2099999909"/>
    <n v="1.3515935010094727E-2"/>
    <n v="0.01"/>
    <n v="0.73986742260385541"/>
    <n v="23047.6996"/>
    <n v="0.91"/>
    <x v="0"/>
    <n v="0.91919191919191923"/>
    <m/>
    <n v="183"/>
    <n v="2366.4285714285716"/>
    <n v="12.931303669008587"/>
    <m/>
    <m/>
    <n v="0.01"/>
    <n v="0.92"/>
    <n v="7.0000000000000007E-2"/>
    <n v="1.66"/>
    <n v="1"/>
    <n v="-0.65999999999999992"/>
    <n v="0.44"/>
    <n v="0.48"/>
    <n v="0.31"/>
    <n v="0.9"/>
    <n v="0.9"/>
    <n v="1"/>
    <n v="4.5999999999999996"/>
    <n v="4.7"/>
    <n v="0.97872340425531901"/>
    <n v="4.9000000000000004"/>
    <n v="4.8"/>
    <n v="1.0208333333333335"/>
    <n v="2.3E-2"/>
    <n v="37079"/>
    <n v="0.01"/>
    <n v="0.43478260869565222"/>
    <n v="4.0000000000000001E-3"/>
    <n v="6748"/>
  </r>
  <r>
    <s v="UAEW40"/>
    <x v="7"/>
    <x v="0"/>
    <x v="0"/>
    <n v="10"/>
    <s v="October"/>
    <n v="2023"/>
    <n v="5356"/>
    <n v="545876.69000000833"/>
    <n v="1.3786541300655071E-2"/>
    <n v="0.01"/>
    <n v="0.72534508706145517"/>
    <n v="7525.7515317500001"/>
    <n v="0.95"/>
    <x v="0"/>
    <n v="0.95959595959595956"/>
    <m/>
    <n v="46"/>
    <n v="765.14285714285711"/>
    <n v="16.633540372670808"/>
    <m/>
    <m/>
    <n v="0.01"/>
    <n v="0.96"/>
    <n v="0.03"/>
    <n v="1.75"/>
    <n v="1"/>
    <n v="-0.75"/>
    <n v="0.36"/>
    <n v="0.66"/>
    <n v="0.26"/>
    <n v="0.88"/>
    <n v="0.9"/>
    <n v="0.97777777777777775"/>
    <n v="4.5"/>
    <n v="4.8"/>
    <n v="0.9375"/>
    <n v="4.8099999999999996"/>
    <n v="4.8"/>
    <n v="1.0020833333333332"/>
    <n v="1.7999999999999999E-2"/>
    <n v="9611"/>
    <n v="0.01"/>
    <n v="0.55555555555555558"/>
    <n v="2E-3"/>
    <n v="1020"/>
  </r>
  <r>
    <s v="UKW40"/>
    <x v="8"/>
    <x v="0"/>
    <x v="0"/>
    <n v="10"/>
    <s v="October"/>
    <n v="2023"/>
    <n v="236"/>
    <n v="26529.789999999983"/>
    <n v="2.1805560937346296E-3"/>
    <n v="0.01"/>
    <n v="4.5859861292873418"/>
    <n v="57.849695250000003"/>
    <m/>
    <x v="1"/>
    <m/>
    <m/>
    <n v="3"/>
    <n v="33.714285714285715"/>
    <n v="11.238095238095239"/>
    <m/>
    <m/>
    <n v="0"/>
    <n v="0"/>
    <n v="0"/>
    <n v="2.17"/>
    <n v="1"/>
    <n v="-1.17"/>
    <n v="0.44"/>
    <n v="0"/>
    <n v="0.5"/>
    <n v="0.67"/>
    <n v="0.9"/>
    <n v="0.74444444444444446"/>
    <n v="3.7"/>
    <n v="4.7"/>
    <n v="0.78723404255319152"/>
    <n v="4.29"/>
    <n v="4.8"/>
    <n v="0.89375000000000004"/>
    <n v="1.7000000000000001E-2"/>
    <n v="668"/>
    <n v="0.01"/>
    <n v="0.58823529411764708"/>
    <n v="2.8000000000000001E-2"/>
    <n v="747"/>
  </r>
  <r>
    <s v="BahrainW41"/>
    <x v="0"/>
    <x v="1"/>
    <x v="1"/>
    <n v="10"/>
    <s v="October"/>
    <n v="2023"/>
    <n v="928"/>
    <n v="73596.550000000265"/>
    <n v="4.6693620319158821E-3"/>
    <n v="0.01"/>
    <n v="2.1416201895779987"/>
    <n v="343.64893625000002"/>
    <n v="0.98"/>
    <x v="0"/>
    <n v="0.98989898989898994"/>
    <m/>
    <n v="14"/>
    <n v="132.57142857142858"/>
    <n v="9.4693877551020424"/>
    <m/>
    <m/>
    <n v="0.03"/>
    <n v="0.96"/>
    <n v="0.01"/>
    <n v="1.21"/>
    <n v="1"/>
    <n v="-0.20999999999999996"/>
    <n v="0.33"/>
    <n v="0.13"/>
    <n v="0"/>
    <n v="0.94"/>
    <n v="0.9"/>
    <n v="1.0444444444444443"/>
    <n v="4.7"/>
    <n v="4.8"/>
    <n v="0.97916666666666674"/>
    <n v="4.87"/>
    <n v="4.8"/>
    <n v="1.0145833333333334"/>
    <n v="1.2E-2"/>
    <n v="623"/>
    <n v="0.01"/>
    <n v="0.83333333333333337"/>
    <n v="2E-3"/>
    <n v="156"/>
  </r>
  <r>
    <s v="EgyptW41"/>
    <x v="1"/>
    <x v="1"/>
    <x v="1"/>
    <n v="10"/>
    <s v="October"/>
    <n v="2023"/>
    <n v="800"/>
    <n v="43038.589999999975"/>
    <n v="1.2641145643944198E-2"/>
    <n v="0.01"/>
    <n v="0.79106754100175636"/>
    <n v="544.05708449999997"/>
    <n v="0.97"/>
    <x v="0"/>
    <n v="0.97979797979797978"/>
    <m/>
    <n v="8"/>
    <n v="114.28571428571429"/>
    <n v="14.285714285714286"/>
    <m/>
    <m/>
    <n v="0.15"/>
    <n v="0.85"/>
    <n v="0"/>
    <n v="1.68"/>
    <n v="1"/>
    <n v="-0.67999999999999994"/>
    <n v="0.16"/>
    <n v="0.12"/>
    <n v="0.21"/>
    <n v="0.75"/>
    <n v="0.9"/>
    <n v="0.83333333333333326"/>
    <n v="4.4000000000000004"/>
    <n v="4.8"/>
    <n v="0.91666666666666674"/>
    <n v="4.84"/>
    <n v="4.8"/>
    <n v="1.0083333333333333"/>
    <n v="2.4E-2"/>
    <n v="1186"/>
    <n v="0.01"/>
    <n v="0.41666666666666669"/>
    <n v="4.0000000000000001E-3"/>
    <n v="163"/>
  </r>
  <r>
    <s v="JordanW41"/>
    <x v="2"/>
    <x v="1"/>
    <x v="1"/>
    <n v="10"/>
    <s v="October"/>
    <n v="2023"/>
    <n v="264"/>
    <n v="19912.310000000005"/>
    <n v="4.3126960395353416E-2"/>
    <n v="0.01"/>
    <n v="0.23187351736194745"/>
    <n v="858.75740474999998"/>
    <n v="0.99"/>
    <x v="0"/>
    <n v="1"/>
    <m/>
    <n v="4.5"/>
    <n v="37.714285714285715"/>
    <n v="8.3809523809523814"/>
    <m/>
    <m/>
    <n v="0.01"/>
    <n v="0.95"/>
    <n v="0.05"/>
    <n v="1.65"/>
    <n v="1"/>
    <n v="-0.64999999999999991"/>
    <n v="0.38"/>
    <n v="0.33"/>
    <n v="0.5"/>
    <n v="1"/>
    <n v="0.9"/>
    <n v="1.1111111111111112"/>
    <n v="4.8"/>
    <n v="4.8"/>
    <n v="1"/>
    <n v="4.78"/>
    <n v="4.8"/>
    <n v="0.99583333333333346"/>
    <n v="0.01"/>
    <n v="546"/>
    <n v="0.01"/>
    <n v="1"/>
    <n v="4.0000000000000001E-3"/>
    <n v="82"/>
  </r>
  <r>
    <s v="KuwaitW41"/>
    <x v="3"/>
    <x v="1"/>
    <x v="1"/>
    <n v="10"/>
    <s v="October"/>
    <n v="2023"/>
    <n v="1460"/>
    <n v="182918.32999999993"/>
    <n v="2.1726906251002848E-2"/>
    <n v="0.01"/>
    <n v="0.4602588092604501"/>
    <n v="3974.2494075"/>
    <n v="0.97"/>
    <x v="0"/>
    <n v="0.97979797979797978"/>
    <m/>
    <n v="23"/>
    <n v="208.57142857142858"/>
    <n v="9.0683229813664603"/>
    <m/>
    <m/>
    <n v="7.0000000000000007E-2"/>
    <n v="0.91"/>
    <n v="0.02"/>
    <n v="1.19"/>
    <n v="1"/>
    <n v="-0.18999999999999995"/>
    <n v="0.26"/>
    <n v="0.35"/>
    <n v="0.15"/>
    <n v="0.92"/>
    <n v="0.9"/>
    <n v="1.0222222222222221"/>
    <n v="4.7"/>
    <n v="4.8"/>
    <n v="0.97916666666666674"/>
    <n v="4.91"/>
    <n v="4.8"/>
    <n v="1.0229166666666667"/>
    <n v="1.4999999999999999E-2"/>
    <n v="2294"/>
    <n v="0.01"/>
    <n v="0.66666666666666674"/>
    <n v="1E-3"/>
    <n v="238"/>
  </r>
  <r>
    <s v="OmanW41"/>
    <x v="4"/>
    <x v="1"/>
    <x v="1"/>
    <n v="10"/>
    <s v="October"/>
    <n v="2023"/>
    <n v="726"/>
    <n v="50580.500000000116"/>
    <n v="1.4159829015134259E-2"/>
    <n v="0.01"/>
    <n v="0.70622321705381008"/>
    <n v="716.21123150000005"/>
    <n v="0.96"/>
    <x v="0"/>
    <n v="0.96969696969696972"/>
    <m/>
    <n v="14"/>
    <n v="103.71428571428571"/>
    <n v="7.408163265306122"/>
    <m/>
    <m/>
    <n v="0.14000000000000001"/>
    <n v="0.85"/>
    <n v="0.01"/>
    <n v="1.82"/>
    <n v="1"/>
    <n v="-0.82000000000000006"/>
    <n v="0.1"/>
    <n v="0.41"/>
    <n v="0.14000000000000001"/>
    <n v="0.9"/>
    <n v="0.9"/>
    <n v="1"/>
    <n v="4.5"/>
    <n v="4.7"/>
    <n v="0.95744680851063824"/>
    <n v="4.87"/>
    <n v="4.8"/>
    <n v="1.0145833333333334"/>
    <n v="1.7999999999999999E-2"/>
    <n v="1599"/>
    <n v="0.01"/>
    <n v="0.55555555555555558"/>
    <n v="3.0000000000000001E-3"/>
    <n v="151"/>
  </r>
  <r>
    <s v="QatarW41"/>
    <x v="5"/>
    <x v="1"/>
    <x v="1"/>
    <n v="10"/>
    <s v="October"/>
    <n v="2023"/>
    <n v="3329"/>
    <n v="308543.70000000275"/>
    <n v="1.0286763946241558E-2"/>
    <n v="0.01"/>
    <n v="0.97212301674849533"/>
    <n v="3173.916209"/>
    <n v="0.98"/>
    <x v="0"/>
    <n v="0.98989898989898994"/>
    <m/>
    <n v="50"/>
    <n v="475.57142857142856"/>
    <n v="9.5114285714285707"/>
    <m/>
    <m/>
    <n v="7.0000000000000007E-2"/>
    <n v="0.93"/>
    <n v="0"/>
    <n v="1.37"/>
    <n v="1"/>
    <n v="-0.37000000000000011"/>
    <n v="0.49"/>
    <n v="0.53"/>
    <n v="0.43"/>
    <n v="0.93"/>
    <n v="0.9"/>
    <n v="1.0333333333333334"/>
    <n v="4.7"/>
    <n v="4.8"/>
    <n v="0.97916666666666674"/>
    <n v="4.92"/>
    <n v="4.8"/>
    <n v="1.0250000000000001"/>
    <n v="1.0999999999999999E-2"/>
    <n v="4696"/>
    <n v="0.01"/>
    <n v="0.90909090909090917"/>
    <n v="2E-3"/>
    <n v="762"/>
  </r>
  <r>
    <s v="Saudi ArabiaW41"/>
    <x v="6"/>
    <x v="1"/>
    <x v="1"/>
    <n v="10"/>
    <s v="October"/>
    <n v="2023"/>
    <n v="13581"/>
    <n v="1426751.5799999887"/>
    <n v="1.6153968163119318E-2"/>
    <n v="0.01"/>
    <n v="0.61904294344412081"/>
    <n v="23047.6996"/>
    <n v="0.92"/>
    <x v="0"/>
    <n v="0.92929292929292939"/>
    <m/>
    <n v="183"/>
    <n v="1940.1428571428571"/>
    <n v="10.601873536299765"/>
    <m/>
    <m/>
    <n v="0.02"/>
    <n v="0.94"/>
    <n v="0.04"/>
    <n v="1.55"/>
    <n v="1"/>
    <n v="-0.55000000000000004"/>
    <n v="0.37"/>
    <n v="0.42"/>
    <n v="0.28999999999999998"/>
    <n v="0.89"/>
    <n v="0.9"/>
    <n v="0.98888888888888893"/>
    <n v="4.7"/>
    <n v="4.7"/>
    <n v="1"/>
    <n v="4.88"/>
    <n v="4.8"/>
    <n v="1.0166666666666666"/>
    <n v="2.5999999999999999E-2"/>
    <n v="44469"/>
    <n v="0.01"/>
    <n v="0.38461538461538464"/>
    <n v="5.0000000000000001E-3"/>
    <n v="6828"/>
  </r>
  <r>
    <s v="UAEW41"/>
    <x v="7"/>
    <x v="1"/>
    <x v="1"/>
    <n v="10"/>
    <s v="October"/>
    <n v="2023"/>
    <n v="4355"/>
    <n v="435865.92000000551"/>
    <n v="1.7266207763501917E-2"/>
    <n v="0.01"/>
    <n v="0.57916597187822838"/>
    <n v="7525.7515317500001"/>
    <n v="0.96"/>
    <x v="0"/>
    <n v="0.96969696969696972"/>
    <m/>
    <n v="46"/>
    <n v="622.14285714285711"/>
    <n v="13.524844720496894"/>
    <m/>
    <m/>
    <n v="0.01"/>
    <n v="0.98"/>
    <n v="0.01"/>
    <n v="1.69"/>
    <n v="1"/>
    <n v="-0.69"/>
    <n v="0.38"/>
    <n v="0.49"/>
    <n v="0.18"/>
    <n v="0.9"/>
    <n v="0.9"/>
    <n v="1"/>
    <n v="4.5999999999999996"/>
    <n v="4.8"/>
    <n v="0.95833333333333326"/>
    <n v="4.8600000000000003"/>
    <n v="4.8"/>
    <n v="1.0125000000000002"/>
    <n v="0.02"/>
    <n v="10302"/>
    <n v="0.01"/>
    <n v="0.5"/>
    <n v="4.0000000000000001E-3"/>
    <n v="1629"/>
  </r>
  <r>
    <s v="UKW41"/>
    <x v="8"/>
    <x v="1"/>
    <x v="1"/>
    <n v="10"/>
    <s v="October"/>
    <n v="2023"/>
    <n v="211"/>
    <n v="26074.89"/>
    <n v="2.2185978636918508E-3"/>
    <n v="0.01"/>
    <n v="4.5073513157357556"/>
    <n v="57.849695250000003"/>
    <m/>
    <x v="1"/>
    <m/>
    <m/>
    <n v="3"/>
    <n v="30.142857142857142"/>
    <n v="10.047619047619047"/>
    <m/>
    <m/>
    <n v="0"/>
    <n v="0"/>
    <n v="0"/>
    <n v="1.82"/>
    <n v="1"/>
    <n v="-0.82000000000000006"/>
    <n v="0.37"/>
    <n v="0.28999999999999998"/>
    <n v="0.39"/>
    <n v="0.47"/>
    <n v="0.9"/>
    <n v="0.52222222222222214"/>
    <n v="3.1"/>
    <n v="4.7"/>
    <n v="0.65957446808510634"/>
    <n v="5"/>
    <n v="4.8"/>
    <n v="1.0416666666666667"/>
    <n v="4.7E-2"/>
    <n v="1415"/>
    <n v="0.01"/>
    <n v="0.21276595744680851"/>
    <n v="4.3999999999999997E-2"/>
    <n v="1148"/>
  </r>
  <r>
    <s v="BahrainW42"/>
    <x v="0"/>
    <x v="2"/>
    <x v="2"/>
    <n v="10"/>
    <s v="October"/>
    <n v="2023"/>
    <n v="802"/>
    <n v="64863.170000000107"/>
    <n v="5.2980595344014093E-3"/>
    <n v="0.01"/>
    <n v="1.8874835088333581"/>
    <n v="343.64893625000002"/>
    <n v="0.98"/>
    <x v="0"/>
    <n v="0.98989898989898994"/>
    <m/>
    <n v="14"/>
    <n v="114.57142857142857"/>
    <n v="8.1836734693877542"/>
    <m/>
    <m/>
    <n v="0.06"/>
    <n v="0.92"/>
    <n v="0.02"/>
    <n v="1.1200000000000001"/>
    <n v="1"/>
    <n v="-0.12000000000000011"/>
    <n v="0.41"/>
    <n v="0.33"/>
    <n v="0.33"/>
    <n v="0.96"/>
    <n v="0.9"/>
    <n v="1.0666666666666667"/>
    <n v="4.8"/>
    <n v="4.8"/>
    <n v="1"/>
    <n v="4.8899999999999997"/>
    <n v="4.8"/>
    <n v="1.01875"/>
    <n v="7.0000000000000001E-3"/>
    <n v="623"/>
    <n v="0.01"/>
    <n v="1.4285714285714286"/>
    <n v="5.0000000000000001E-3"/>
    <n v="340"/>
  </r>
  <r>
    <s v="EgyptW42"/>
    <x v="1"/>
    <x v="2"/>
    <x v="2"/>
    <n v="10"/>
    <s v="October"/>
    <n v="2023"/>
    <n v="777"/>
    <n v="43466.859999999935"/>
    <n v="1.2516595045052733E-2"/>
    <n v="0.01"/>
    <n v="0.79893932527221667"/>
    <n v="544.05708449999997"/>
    <n v="0.96"/>
    <x v="0"/>
    <n v="0.96969696969696972"/>
    <m/>
    <n v="8"/>
    <n v="111"/>
    <n v="13.875"/>
    <m/>
    <m/>
    <n v="0.14000000000000001"/>
    <n v="0.84"/>
    <n v="0.02"/>
    <n v="1.81"/>
    <n v="1"/>
    <n v="-0.81"/>
    <n v="0.16"/>
    <n v="0.19"/>
    <n v="0.11"/>
    <n v="0.92"/>
    <n v="0.9"/>
    <n v="1.0222222222222221"/>
    <n v="4.5"/>
    <n v="4.8"/>
    <n v="0.9375"/>
    <n v="4.8600000000000003"/>
    <n v="4.8"/>
    <n v="1.0125000000000002"/>
    <n v="1.7999999999999999E-2"/>
    <n v="1186"/>
    <n v="0.01"/>
    <n v="0.55555555555555558"/>
    <n v="4.0000000000000001E-3"/>
    <n v="195"/>
  </r>
  <r>
    <s v="JordanW42"/>
    <x v="2"/>
    <x v="2"/>
    <x v="2"/>
    <n v="10"/>
    <s v="October"/>
    <n v="2023"/>
    <n v="194"/>
    <n v="13514.540000000003"/>
    <n v="6.3543221208416989E-2"/>
    <n v="0.01"/>
    <n v="0.15737319905770517"/>
    <n v="858.75740474999998"/>
    <n v="0.99"/>
    <x v="0"/>
    <n v="1"/>
    <m/>
    <n v="4.5"/>
    <n v="27.714285714285715"/>
    <n v="6.1587301587301591"/>
    <m/>
    <m/>
    <n v="0.06"/>
    <n v="0.93"/>
    <n v="0.01"/>
    <n v="1.53"/>
    <n v="1"/>
    <n v="-0.53"/>
    <n v="0.08"/>
    <n v="0.1"/>
    <n v="0"/>
    <n v="0.9"/>
    <n v="0.9"/>
    <n v="1"/>
    <n v="4.4000000000000004"/>
    <n v="4.8"/>
    <n v="0.91666666666666674"/>
    <n v="4.9000000000000004"/>
    <n v="4.8"/>
    <n v="1.0208333333333335"/>
    <n v="0.01"/>
    <n v="546"/>
    <n v="0.01"/>
    <n v="1"/>
    <n v="2E-3"/>
    <n v="32"/>
  </r>
  <r>
    <s v="KuwaitW42"/>
    <x v="3"/>
    <x v="2"/>
    <x v="2"/>
    <n v="10"/>
    <s v="October"/>
    <n v="2023"/>
    <n v="1211"/>
    <n v="159330.16999999952"/>
    <n v="2.4943483130031256E-2"/>
    <n v="0.01"/>
    <n v="0.40090631881159694"/>
    <n v="3974.2494075"/>
    <n v="0.95"/>
    <x v="0"/>
    <n v="0.95959595959595956"/>
    <m/>
    <n v="23"/>
    <n v="173"/>
    <n v="7.5217391304347823"/>
    <m/>
    <m/>
    <n v="0.06"/>
    <n v="0.93"/>
    <n v="0.01"/>
    <n v="1.18"/>
    <n v="1"/>
    <n v="-0.17999999999999994"/>
    <n v="0.22"/>
    <n v="0.2"/>
    <n v="0.24"/>
    <n v="0.93"/>
    <n v="0.9"/>
    <n v="1.0333333333333334"/>
    <n v="4.7"/>
    <n v="4.8"/>
    <n v="0.97916666666666674"/>
    <n v="4.92"/>
    <n v="4.8"/>
    <n v="1.0250000000000001"/>
    <n v="2.3E-2"/>
    <n v="2294"/>
    <n v="0.01"/>
    <n v="0.43478260869565222"/>
    <n v="3.0000000000000001E-3"/>
    <n v="401"/>
  </r>
  <r>
    <s v="OmanW42"/>
    <x v="4"/>
    <x v="2"/>
    <x v="2"/>
    <n v="10"/>
    <s v="October"/>
    <n v="2023"/>
    <n v="1133"/>
    <n v="83645.130000000048"/>
    <n v="8.5624976791834704E-3"/>
    <n v="0.01"/>
    <n v="1.1678835282269662"/>
    <n v="716.21123150000005"/>
    <n v="0.98"/>
    <x v="0"/>
    <n v="0.98989898989898994"/>
    <m/>
    <n v="13"/>
    <n v="161.85714285714286"/>
    <n v="12.450549450549451"/>
    <m/>
    <m/>
    <n v="0.13"/>
    <n v="0.86"/>
    <n v="0.01"/>
    <n v="1.82"/>
    <n v="1"/>
    <n v="-0.82000000000000006"/>
    <n v="0.33"/>
    <n v="0.43"/>
    <n v="0.33"/>
    <n v="0.88"/>
    <n v="0.9"/>
    <n v="0.97777777777777775"/>
    <n v="4.4000000000000004"/>
    <n v="4.7"/>
    <n v="0.93617021276595747"/>
    <n v="4.8600000000000003"/>
    <n v="4.8"/>
    <n v="1.0125000000000002"/>
    <n v="2.5000000000000001E-2"/>
    <n v="1599"/>
    <n v="0.01"/>
    <n v="0.39999999999999997"/>
    <n v="5.0000000000000001E-3"/>
    <n v="418"/>
  </r>
  <r>
    <s v="QatarW42"/>
    <x v="5"/>
    <x v="2"/>
    <x v="2"/>
    <n v="10"/>
    <s v="October"/>
    <n v="2023"/>
    <n v="2660"/>
    <n v="257870.63000000181"/>
    <n v="1.230817254760644E-2"/>
    <n v="0.01"/>
    <n v="0.8124682978989185"/>
    <n v="3173.916209"/>
    <n v="0.98"/>
    <x v="0"/>
    <n v="0.98989898989898994"/>
    <m/>
    <n v="50"/>
    <n v="380"/>
    <n v="7.6"/>
    <m/>
    <m/>
    <n v="0.08"/>
    <n v="0.92"/>
    <n v="0"/>
    <n v="1.47"/>
    <n v="1"/>
    <n v="-0.47"/>
    <n v="0.44"/>
    <n v="0.48"/>
    <n v="0.32"/>
    <n v="0.94"/>
    <n v="0.9"/>
    <n v="1.0444444444444443"/>
    <n v="4.7"/>
    <n v="4.8"/>
    <n v="0.97916666666666674"/>
    <n v="4.92"/>
    <n v="4.8"/>
    <n v="1.0250000000000001"/>
    <n v="1.7000000000000001E-2"/>
    <n v="4696"/>
    <n v="0.01"/>
    <n v="0.58823529411764708"/>
    <n v="5.0000000000000001E-3"/>
    <n v="1240"/>
  </r>
  <r>
    <s v="Saudi ArabiaW42"/>
    <x v="6"/>
    <x v="2"/>
    <x v="2"/>
    <n v="10"/>
    <s v="October"/>
    <n v="2023"/>
    <n v="12536"/>
    <n v="1313416.869999995"/>
    <n v="1.7547893685879098E-2"/>
    <n v="0.01"/>
    <n v="0.56986896427615485"/>
    <n v="23047.6996"/>
    <n v="0.94"/>
    <x v="0"/>
    <n v="0.9494949494949495"/>
    <m/>
    <n v="154"/>
    <n v="1790.8571428571429"/>
    <n v="11.628942486085343"/>
    <m/>
    <m/>
    <n v="0.02"/>
    <n v="0.93"/>
    <n v="0.05"/>
    <n v="1.53"/>
    <n v="1"/>
    <n v="-0.53"/>
    <n v="0.36"/>
    <n v="0.42"/>
    <n v="0.23"/>
    <n v="0.88"/>
    <n v="0.9"/>
    <n v="0.97777777777777775"/>
    <n v="4.5999999999999996"/>
    <n v="4.7"/>
    <n v="0.97872340425531901"/>
    <n v="4.8899999999999997"/>
    <n v="4.8"/>
    <n v="1.01875"/>
    <n v="2.5999999999999999E-2"/>
    <n v="44469"/>
    <n v="0.01"/>
    <n v="0.38461538461538464"/>
    <n v="6.0000000000000001E-3"/>
    <n v="8085"/>
  </r>
  <r>
    <s v="UAEW42"/>
    <x v="7"/>
    <x v="2"/>
    <x v="2"/>
    <n v="10"/>
    <s v="October"/>
    <n v="2023"/>
    <n v="3584"/>
    <n v="364305.57000000449"/>
    <n v="2.0657799801825451E-2"/>
    <n v="0.01"/>
    <n v="0.48407865774342235"/>
    <n v="7525.7515317500001"/>
    <n v="0.96"/>
    <x v="0"/>
    <n v="0.96969696969696972"/>
    <m/>
    <n v="46"/>
    <n v="512"/>
    <n v="11.130434782608695"/>
    <m/>
    <m/>
    <n v="0.02"/>
    <n v="0.97"/>
    <n v="0.01"/>
    <n v="1.52"/>
    <n v="1"/>
    <n v="-0.52"/>
    <n v="0.41"/>
    <n v="0.49"/>
    <n v="0.18"/>
    <n v="0.87"/>
    <n v="0.9"/>
    <n v="0.96666666666666667"/>
    <n v="4.5999999999999996"/>
    <n v="4.8"/>
    <n v="0.95833333333333326"/>
    <n v="4.8"/>
    <n v="4.8"/>
    <n v="1"/>
    <n v="1.7000000000000001E-2"/>
    <n v="10302"/>
    <n v="0.01"/>
    <n v="0.58823529411764708"/>
    <n v="4.0000000000000001E-3"/>
    <n v="1504"/>
  </r>
  <r>
    <s v="UKW42"/>
    <x v="8"/>
    <x v="2"/>
    <x v="2"/>
    <n v="10"/>
    <s v="October"/>
    <n v="2023"/>
    <n v="169"/>
    <n v="23354.999999999978"/>
    <n v="2.4769726075786792E-3"/>
    <n v="0.01"/>
    <n v="4.0371863497413978"/>
    <n v="57.849695250000003"/>
    <m/>
    <x v="1"/>
    <m/>
    <m/>
    <n v="3"/>
    <n v="24.142857142857142"/>
    <n v="8.0476190476190474"/>
    <m/>
    <m/>
    <n v="0"/>
    <n v="0"/>
    <n v="0"/>
    <n v="1.6"/>
    <n v="1"/>
    <n v="-0.60000000000000009"/>
    <n v="0.24"/>
    <n v="0.38"/>
    <n v="0.11"/>
    <n v="0.82"/>
    <n v="0.9"/>
    <n v="0.91111111111111098"/>
    <n v="4.3"/>
    <n v="4.7"/>
    <n v="0.91489361702127647"/>
    <n v="5"/>
    <n v="4.8"/>
    <n v="1.0416666666666667"/>
    <n v="3.5999999999999997E-2"/>
    <n v="1415"/>
    <n v="0.01"/>
    <n v="0.27777777777777779"/>
    <n v="5.0999999999999997E-2"/>
    <n v="1190"/>
  </r>
  <r>
    <s v="BahrainW43"/>
    <x v="0"/>
    <x v="3"/>
    <x v="3"/>
    <n v="10"/>
    <s v="October"/>
    <n v="2023"/>
    <n v="829"/>
    <n v="66814.25000000016"/>
    <n v="5.1433479572097146E-3"/>
    <n v="0.01"/>
    <n v="1.9442588919115318"/>
    <n v="343.64893625000002"/>
    <n v="0.97"/>
    <x v="0"/>
    <n v="0.97979797979797978"/>
    <m/>
    <n v="14"/>
    <n v="118.42857142857143"/>
    <n v="8.4591836734693882"/>
    <m/>
    <m/>
    <n v="0.05"/>
    <n v="0.94"/>
    <n v="0.01"/>
    <n v="1.29"/>
    <n v="1"/>
    <n v="-0.29000000000000004"/>
    <n v="0.38"/>
    <n v="0.5"/>
    <n v="0"/>
    <n v="0.92"/>
    <n v="0.9"/>
    <n v="1.0222222222222221"/>
    <n v="4.5999999999999996"/>
    <n v="4.8"/>
    <n v="0.95833333333333326"/>
    <n v="4.93"/>
    <n v="4.8"/>
    <n v="1.0270833333333333"/>
    <n v="1.0999999999999999E-2"/>
    <n v="918"/>
    <n v="0.01"/>
    <n v="0.90909090909090917"/>
    <n v="3.0000000000000001E-3"/>
    <n v="173"/>
  </r>
  <r>
    <s v="EgyptW43"/>
    <x v="1"/>
    <x v="3"/>
    <x v="3"/>
    <n v="10"/>
    <s v="October"/>
    <n v="2023"/>
    <n v="740"/>
    <n v="39555.579999999936"/>
    <n v="1.3754243636422494E-2"/>
    <n v="0.01"/>
    <n v="0.72704833972251925"/>
    <n v="544.05708449999997"/>
    <n v="0.94"/>
    <x v="0"/>
    <n v="0.9494949494949495"/>
    <m/>
    <n v="8"/>
    <n v="105.71428571428571"/>
    <n v="13.214285714285714"/>
    <m/>
    <m/>
    <n v="0.11"/>
    <n v="0.87"/>
    <n v="0.02"/>
    <n v="1.95"/>
    <n v="1"/>
    <n v="-0.95"/>
    <n v="0.32"/>
    <n v="0.46"/>
    <n v="0.11"/>
    <n v="0.9"/>
    <n v="0.9"/>
    <n v="1"/>
    <n v="4.7"/>
    <n v="4.8"/>
    <n v="0.97916666666666674"/>
    <n v="4.9000000000000004"/>
    <n v="4.8"/>
    <n v="1.0208333333333335"/>
    <n v="8.9999999999999993E-3"/>
    <n v="329"/>
    <n v="0.01"/>
    <n v="1.1111111111111112"/>
    <n v="2E-3"/>
    <n v="91"/>
  </r>
  <r>
    <s v="JordanW43"/>
    <x v="2"/>
    <x v="3"/>
    <x v="3"/>
    <n v="10"/>
    <s v="October"/>
    <n v="2023"/>
    <n v="240"/>
    <n v="19792.210000000003"/>
    <n v="4.3388656686140649E-2"/>
    <n v="0.01"/>
    <n v="0.23047498502515829"/>
    <n v="858.75740474999998"/>
    <n v="0.96"/>
    <x v="0"/>
    <n v="0.96969696969696972"/>
    <m/>
    <n v="4.5"/>
    <n v="34.285714285714285"/>
    <n v="7.6190476190476186"/>
    <m/>
    <m/>
    <n v="0.02"/>
    <n v="0.94"/>
    <n v="0.04"/>
    <n v="1.35"/>
    <n v="1"/>
    <n v="-0.35000000000000009"/>
    <n v="0.4"/>
    <n v="0.33"/>
    <n v="0.5"/>
    <n v="1"/>
    <n v="0.9"/>
    <n v="1.1111111111111112"/>
    <n v="5"/>
    <n v="4.8"/>
    <n v="1.0416666666666667"/>
    <n v="4.93"/>
    <n v="4.8"/>
    <n v="1.0270833333333333"/>
    <n v="0.01"/>
    <n v="686"/>
    <n v="0.01"/>
    <n v="1"/>
    <n v="0.02"/>
    <n v="402"/>
  </r>
  <r>
    <s v="KuwaitW43"/>
    <x v="3"/>
    <x v="3"/>
    <x v="3"/>
    <n v="10"/>
    <s v="October"/>
    <n v="2023"/>
    <n v="1518"/>
    <n v="185258.71999999901"/>
    <n v="2.1452428298651859E-2"/>
    <n v="0.01"/>
    <n v="0.46614769483361623"/>
    <n v="3974.2494075"/>
    <n v="0.92"/>
    <x v="0"/>
    <n v="0.92929292929292939"/>
    <m/>
    <n v="23"/>
    <n v="216.85714285714286"/>
    <n v="9.4285714285714288"/>
    <m/>
    <m/>
    <n v="0.06"/>
    <n v="0.92"/>
    <n v="0.02"/>
    <n v="1.31"/>
    <n v="1"/>
    <n v="-0.31000000000000005"/>
    <n v="0.31"/>
    <n v="0.41"/>
    <n v="0.18"/>
    <n v="0.96"/>
    <n v="0.9"/>
    <n v="1.0666666666666667"/>
    <n v="4.8"/>
    <n v="4.8"/>
    <n v="1"/>
    <n v="4.9000000000000004"/>
    <n v="4.8"/>
    <n v="1.0208333333333335"/>
    <n v="1.4E-2"/>
    <n v="2540"/>
    <n v="0.01"/>
    <n v="0.7142857142857143"/>
    <n v="2E-3"/>
    <n v="401"/>
  </r>
  <r>
    <s v="OmanW43"/>
    <x v="4"/>
    <x v="3"/>
    <x v="3"/>
    <n v="10"/>
    <s v="October"/>
    <n v="2023"/>
    <n v="851"/>
    <n v="63631.02000000004"/>
    <n v="1.1255693080198928E-2"/>
    <n v="0.01"/>
    <n v="0.88843929278704747"/>
    <n v="716.21123150000005"/>
    <n v="0.97"/>
    <x v="0"/>
    <n v="0.97979797979797978"/>
    <m/>
    <n v="13"/>
    <n v="121.57142857142857"/>
    <n v="9.3516483516483522"/>
    <m/>
    <m/>
    <n v="0.06"/>
    <n v="0.89"/>
    <n v="0.05"/>
    <n v="1.7"/>
    <n v="1"/>
    <n v="-0.7"/>
    <n v="0.37"/>
    <n v="0.43"/>
    <n v="0"/>
    <n v="0.89"/>
    <n v="0.9"/>
    <n v="0.98888888888888893"/>
    <n v="4.5"/>
    <n v="4.7"/>
    <n v="0.95744680851063824"/>
    <n v="4.7699999999999996"/>
    <n v="4.8"/>
    <n v="0.99374999999999991"/>
    <n v="1.4999999999999999E-2"/>
    <n v="1152"/>
    <n v="0.01"/>
    <n v="0.66666666666666674"/>
    <n v="4.0000000000000001E-3"/>
    <n v="245"/>
  </r>
  <r>
    <s v="QatarW43"/>
    <x v="5"/>
    <x v="3"/>
    <x v="3"/>
    <n v="10"/>
    <s v="October"/>
    <n v="2023"/>
    <n v="3096"/>
    <n v="302803.27000000223"/>
    <n v="1.0481776531012947E-2"/>
    <n v="0.01"/>
    <n v="0.95403674848557485"/>
    <n v="3173.916209"/>
    <n v="0.97"/>
    <x v="0"/>
    <n v="0.97979797979797978"/>
    <m/>
    <n v="50"/>
    <n v="442.28571428571428"/>
    <n v="8.8457142857142852"/>
    <m/>
    <m/>
    <n v="0.09"/>
    <n v="0.88"/>
    <n v="0.03"/>
    <n v="1.46"/>
    <n v="1"/>
    <n v="-0.45999999999999996"/>
    <n v="0.42"/>
    <n v="0.48"/>
    <n v="0.27"/>
    <n v="0.92"/>
    <n v="0.9"/>
    <n v="1.0222222222222221"/>
    <n v="4.7"/>
    <n v="4.8"/>
    <n v="0.97916666666666674"/>
    <n v="4.8600000000000003"/>
    <n v="4.8"/>
    <n v="1.0125000000000002"/>
    <n v="7.0000000000000001E-3"/>
    <n v="2236"/>
    <n v="0.01"/>
    <n v="1.4285714285714286"/>
    <n v="2E-3"/>
    <n v="614"/>
  </r>
  <r>
    <s v="Saudi ArabiaW43"/>
    <x v="6"/>
    <x v="3"/>
    <x v="3"/>
    <n v="10"/>
    <s v="October"/>
    <n v="2023"/>
    <n v="12472"/>
    <n v="1339681.229999993"/>
    <n v="1.72038684157724E-2"/>
    <n v="0.01"/>
    <n v="0.58126461783630379"/>
    <n v="23047.6996"/>
    <n v="0.96"/>
    <x v="0"/>
    <n v="0.96969696969696972"/>
    <m/>
    <n v="154"/>
    <n v="1781.7142857142858"/>
    <n v="11.569573283858999"/>
    <m/>
    <m/>
    <n v="0.05"/>
    <n v="0.93"/>
    <n v="0.02"/>
    <n v="1.51"/>
    <n v="1"/>
    <n v="-0.51"/>
    <n v="0.39"/>
    <n v="0.44"/>
    <n v="0.21"/>
    <n v="0.93"/>
    <n v="0.9"/>
    <n v="1.0333333333333334"/>
    <n v="4.7"/>
    <n v="4.7"/>
    <n v="1"/>
    <n v="4.88"/>
    <n v="4.8"/>
    <n v="1.0166666666666666"/>
    <n v="1.9E-2"/>
    <n v="32535"/>
    <n v="0.01"/>
    <n v="0.52631578947368418"/>
    <n v="5.0000000000000001E-3"/>
    <n v="7121"/>
  </r>
  <r>
    <s v="UAEW43"/>
    <x v="7"/>
    <x v="3"/>
    <x v="3"/>
    <n v="10"/>
    <s v="October"/>
    <n v="2023"/>
    <n v="3835"/>
    <n v="392085.41000000533"/>
    <n v="1.919416366895646E-2"/>
    <n v="0.01"/>
    <n v="0.52099170208564116"/>
    <n v="7525.7515317500001"/>
    <n v="0.94"/>
    <x v="0"/>
    <n v="0.9494949494949495"/>
    <m/>
    <n v="46"/>
    <n v="547.85714285714289"/>
    <n v="11.909937888198758"/>
    <m/>
    <m/>
    <n v="0.03"/>
    <n v="0.95"/>
    <n v="0.02"/>
    <n v="1.61"/>
    <n v="1"/>
    <n v="-0.6100000000000001"/>
    <n v="0.41"/>
    <n v="0.42"/>
    <n v="0.38"/>
    <n v="0.91"/>
    <n v="0.9"/>
    <n v="1.0111111111111111"/>
    <n v="4.5999999999999996"/>
    <n v="4.8"/>
    <n v="0.95833333333333326"/>
    <n v="4.82"/>
    <n v="4.8"/>
    <n v="1.0041666666666669"/>
    <n v="1.4999999999999999E-2"/>
    <n v="7479"/>
    <n v="0.01"/>
    <n v="0.66666666666666674"/>
    <n v="5.0000000000000001E-3"/>
    <n v="2098"/>
  </r>
  <r>
    <s v="UKW43"/>
    <x v="8"/>
    <x v="3"/>
    <x v="3"/>
    <n v="10"/>
    <s v="October"/>
    <n v="2023"/>
    <n v="145"/>
    <n v="20284.000000000004"/>
    <n v="2.8519865534411357E-3"/>
    <n v="0.01"/>
    <n v="3.5063278920211771"/>
    <n v="57.849695250000003"/>
    <m/>
    <x v="1"/>
    <m/>
    <m/>
    <n v="3"/>
    <n v="20.714285714285715"/>
    <n v="6.9047619047619051"/>
    <m/>
    <m/>
    <n v="0"/>
    <n v="0"/>
    <n v="0"/>
    <n v="2.4300000000000002"/>
    <n v="1"/>
    <n v="-1.4300000000000002"/>
    <n v="0.27"/>
    <n v="0.17"/>
    <n v="0.33"/>
    <n v="0.44"/>
    <n v="0.9"/>
    <n v="0.48888888888888887"/>
    <n v="3"/>
    <n v="4.7"/>
    <n v="0.63829787234042545"/>
    <n v="5"/>
    <n v="4.8"/>
    <n v="1.0416666666666667"/>
    <n v="8.3000000000000004E-2"/>
    <n v="1699"/>
    <n v="0.01"/>
    <n v="0.12048192771084337"/>
    <n v="6.0000000000000001E-3"/>
    <n v="115"/>
  </r>
  <r>
    <s v="BahrainW44"/>
    <x v="0"/>
    <x v="4"/>
    <x v="4"/>
    <n v="11"/>
    <s v="November"/>
    <n v="2023"/>
    <n v="865"/>
    <n v="70851.390000000101"/>
    <n v="4.8502779726692664E-3"/>
    <n v="0.01"/>
    <n v="2.0617375037778864"/>
    <n v="343.64893625000002"/>
    <n v="0.97"/>
    <x v="0"/>
    <n v="0.97979797979797978"/>
    <m/>
    <n v="14"/>
    <n v="123.57142857142857"/>
    <n v="8.8265306122448983"/>
    <m/>
    <m/>
    <n v="0.03"/>
    <n v="0.96"/>
    <n v="0.01"/>
    <n v="1.29"/>
    <n v="1"/>
    <n v="-0.29000000000000004"/>
    <n v="0.3"/>
    <n v="0.39"/>
    <n v="0.2"/>
    <n v="0.93"/>
    <n v="0.9"/>
    <n v="1.0333333333333334"/>
    <n v="4.8"/>
    <n v="4.8"/>
    <n v="1"/>
    <n v="4.91"/>
    <n v="4.8"/>
    <n v="1.0229166666666667"/>
    <n v="3.0000000000000001E-3"/>
    <n v="170"/>
    <n v="0.01"/>
    <n v="3.3333333333333335"/>
    <n v="2E-3"/>
    <n v="143"/>
  </r>
  <r>
    <s v="EgyptW44"/>
    <x v="1"/>
    <x v="4"/>
    <x v="4"/>
    <n v="11"/>
    <s v="November"/>
    <n v="2023"/>
    <n v="845"/>
    <n v="46020.429999999906"/>
    <n v="1.1822077379546455E-2"/>
    <n v="0.01"/>
    <n v="0.84587502508663515"/>
    <n v="544.05708449999997"/>
    <n v="0.94"/>
    <x v="0"/>
    <n v="0.9494949494949495"/>
    <m/>
    <n v="8"/>
    <n v="120.71428571428571"/>
    <n v="15.089285714285714"/>
    <m/>
    <m/>
    <n v="0.03"/>
    <n v="0.97"/>
    <n v="0"/>
    <n v="1.62"/>
    <n v="1"/>
    <n v="-0.62000000000000011"/>
    <n v="0.26"/>
    <n v="0.28000000000000003"/>
    <n v="0.21"/>
    <n v="0.9"/>
    <n v="0.9"/>
    <n v="1"/>
    <n v="4.5999999999999996"/>
    <n v="4.8"/>
    <n v="0.95833333333333326"/>
    <n v="4.8600000000000003"/>
    <n v="4.8"/>
    <n v="1.0125000000000002"/>
    <n v="8.0000000000000002E-3"/>
    <n v="320"/>
    <n v="0.01"/>
    <n v="1.25"/>
    <n v="1E-3"/>
    <n v="61"/>
  </r>
  <r>
    <s v="JordanW44"/>
    <x v="2"/>
    <x v="4"/>
    <x v="4"/>
    <n v="11"/>
    <s v="November"/>
    <n v="2023"/>
    <n v="255"/>
    <n v="21084.040000000005"/>
    <n v="4.0730211323351681E-2"/>
    <n v="0.01"/>
    <n v="0.24551799941844993"/>
    <n v="858.75740474999998"/>
    <n v="0.96"/>
    <x v="0"/>
    <n v="0.96969696969696972"/>
    <m/>
    <n v="4.5"/>
    <n v="36.428571428571431"/>
    <n v="8.0952380952380949"/>
    <m/>
    <m/>
    <n v="0.03"/>
    <n v="0.97"/>
    <n v="0"/>
    <n v="1.5"/>
    <n v="1"/>
    <n v="-0.5"/>
    <n v="0.28999999999999998"/>
    <n v="0"/>
    <n v="0.5"/>
    <n v="0.85"/>
    <n v="0.9"/>
    <n v="0.94444444444444442"/>
    <n v="4.5"/>
    <n v="4.8"/>
    <n v="0.9375"/>
    <n v="4.8899999999999997"/>
    <n v="4.8"/>
    <n v="1.01875"/>
    <n v="0.01"/>
    <n v="0"/>
    <n v="0.01"/>
    <n v="1"/>
    <n v="0"/>
    <n v="0"/>
  </r>
  <r>
    <s v="KuwaitW44"/>
    <x v="3"/>
    <x v="4"/>
    <x v="4"/>
    <n v="11"/>
    <s v="November"/>
    <n v="2023"/>
    <n v="1483"/>
    <n v="176511.60999999955"/>
    <n v="2.2515512761455237E-2"/>
    <n v="0.01"/>
    <n v="0.44413823064776936"/>
    <n v="3974.2494075"/>
    <n v="0.92"/>
    <x v="0"/>
    <n v="0.92929292929292939"/>
    <m/>
    <n v="23"/>
    <n v="211.85714285714286"/>
    <n v="9.2111801242236027"/>
    <m/>
    <m/>
    <n v="0.06"/>
    <n v="0.92"/>
    <n v="0.02"/>
    <n v="1.19"/>
    <n v="1"/>
    <n v="-0.18999999999999995"/>
    <n v="0.33"/>
    <n v="0.44"/>
    <n v="0.12"/>
    <n v="0.94"/>
    <n v="0.9"/>
    <n v="1.0444444444444443"/>
    <n v="4.8"/>
    <n v="4.8"/>
    <n v="1"/>
    <n v="4.9800000000000004"/>
    <n v="4.8"/>
    <n v="1.0375000000000001"/>
    <n v="1.4999999999999999E-2"/>
    <n v="1868"/>
    <n v="0.01"/>
    <n v="0.66666666666666674"/>
    <n v="0"/>
    <n v="41"/>
  </r>
  <r>
    <s v="OmanW44"/>
    <x v="4"/>
    <x v="4"/>
    <x v="4"/>
    <n v="11"/>
    <s v="November"/>
    <n v="2023"/>
    <n v="879"/>
    <n v="64562.639999999956"/>
    <n v="1.1093276723194724E-2"/>
    <n v="0.01"/>
    <n v="0.90144690784564929"/>
    <n v="716.21123150000005"/>
    <n v="0.97"/>
    <x v="0"/>
    <n v="0.97979797979797978"/>
    <m/>
    <n v="13"/>
    <n v="125.57142857142857"/>
    <n v="9.6593406593406588"/>
    <m/>
    <m/>
    <n v="0.03"/>
    <n v="0.95"/>
    <n v="0.02"/>
    <n v="1.71"/>
    <n v="1"/>
    <n v="-0.71"/>
    <n v="0.35"/>
    <n v="0.34"/>
    <n v="0.2"/>
    <n v="0.9"/>
    <n v="0.9"/>
    <n v="1"/>
    <n v="4.5999999999999996"/>
    <n v="4.7"/>
    <n v="0.97872340425531901"/>
    <n v="4.8499999999999996"/>
    <n v="4.8"/>
    <n v="1.0104166666666667"/>
    <n v="1.6E-2"/>
    <n v="963"/>
    <n v="0.01"/>
    <n v="0.625"/>
    <n v="4.0000000000000001E-3"/>
    <n v="270"/>
  </r>
  <r>
    <s v="QatarW44"/>
    <x v="5"/>
    <x v="4"/>
    <x v="4"/>
    <n v="11"/>
    <s v="November"/>
    <n v="2023"/>
    <n v="4185"/>
    <n v="497177.30000000494"/>
    <n v="6.383871928585574E-3"/>
    <n v="0.01"/>
    <n v="1.5664474650912403"/>
    <n v="3173.916209"/>
    <n v="0.97"/>
    <x v="0"/>
    <n v="0.97979797979797978"/>
    <m/>
    <n v="50"/>
    <n v="597.85714285714289"/>
    <n v="11.957142857142857"/>
    <m/>
    <m/>
    <n v="0.05"/>
    <n v="0.95"/>
    <n v="0"/>
    <n v="1.4"/>
    <n v="1"/>
    <n v="-0.39999999999999991"/>
    <n v="0.5"/>
    <n v="0.55000000000000004"/>
    <n v="0.39"/>
    <n v="0.92"/>
    <n v="0.9"/>
    <n v="1.0222222222222221"/>
    <n v="4.7"/>
    <n v="4.8"/>
    <n v="0.97916666666666674"/>
    <n v="4.96"/>
    <n v="4.8"/>
    <n v="1.0333333333333334"/>
    <n v="8.0000000000000002E-3"/>
    <n v="2526"/>
    <n v="0.01"/>
    <n v="1.25"/>
    <n v="1E-3"/>
    <n v="479"/>
  </r>
  <r>
    <s v="Saudi ArabiaW44"/>
    <x v="6"/>
    <x v="4"/>
    <x v="4"/>
    <n v="11"/>
    <s v="November"/>
    <n v="2023"/>
    <n v="13225"/>
    <n v="1423173.5899999915"/>
    <n v="1.6194580732769318E-2"/>
    <n v="0.01"/>
    <n v="0.61749051519223697"/>
    <n v="23047.6996"/>
    <n v="0.96"/>
    <x v="0"/>
    <n v="0.96969696969696972"/>
    <m/>
    <n v="154"/>
    <n v="1889.2857142857142"/>
    <n v="12.268089053803338"/>
    <m/>
    <m/>
    <n v="0.02"/>
    <n v="0.97"/>
    <n v="0.01"/>
    <n v="1.47"/>
    <n v="1"/>
    <n v="-0.47"/>
    <n v="0.42"/>
    <n v="0.46"/>
    <n v="0.28000000000000003"/>
    <n v="0.93"/>
    <n v="0.9"/>
    <n v="1.0333333333333334"/>
    <n v="4.7"/>
    <n v="4.7"/>
    <n v="1"/>
    <n v="4.8499999999999996"/>
    <n v="4.8"/>
    <n v="1.0104166666666667"/>
    <n v="1.2999999999999999E-2"/>
    <n v="18480"/>
    <n v="0.01"/>
    <n v="0.76923076923076927"/>
    <n v="3.0000000000000001E-3"/>
    <n v="5116"/>
  </r>
  <r>
    <s v="UAEW44"/>
    <x v="7"/>
    <x v="4"/>
    <x v="4"/>
    <n v="11"/>
    <s v="November"/>
    <n v="2023"/>
    <n v="4456"/>
    <n v="448089.01000000618"/>
    <n v="1.6795215601806204E-2"/>
    <n v="0.01"/>
    <n v="0.59540765876947555"/>
    <n v="7525.7515317500001"/>
    <n v="0.94"/>
    <x v="0"/>
    <n v="0.9494949494949495"/>
    <m/>
    <n v="46"/>
    <n v="636.57142857142856"/>
    <n v="13.838509316770185"/>
    <m/>
    <m/>
    <n v="0.01"/>
    <n v="0.98"/>
    <n v="0.01"/>
    <n v="1.71"/>
    <n v="1"/>
    <n v="-0.71"/>
    <n v="0.36"/>
    <n v="0.43"/>
    <n v="0.16"/>
    <n v="0.89"/>
    <n v="0.9"/>
    <n v="0.98888888888888893"/>
    <n v="4.5"/>
    <n v="4.8"/>
    <n v="0.9375"/>
    <n v="4.84"/>
    <n v="4.8"/>
    <n v="1.0083333333333333"/>
    <n v="1.0999999999999999E-2"/>
    <n v="5021"/>
    <n v="0.01"/>
    <n v="0.90909090909090917"/>
    <n v="4.0000000000000001E-3"/>
    <n v="1406"/>
  </r>
  <r>
    <s v="UKW44"/>
    <x v="8"/>
    <x v="4"/>
    <x v="4"/>
    <n v="11"/>
    <s v="November"/>
    <n v="2023"/>
    <n v="166"/>
    <n v="20506.080000000002"/>
    <n v="2.8210996567847196E-3"/>
    <n v="0.01"/>
    <n v="3.5447170311584313"/>
    <n v="57.849695250000003"/>
    <m/>
    <x v="1"/>
    <m/>
    <m/>
    <n v="3"/>
    <n v="23.714285714285715"/>
    <n v="7.9047619047619051"/>
    <m/>
    <m/>
    <n v="0"/>
    <n v="0"/>
    <n v="0"/>
    <n v="1.74"/>
    <n v="1"/>
    <n v="-0.74"/>
    <n v="0.17"/>
    <n v="0.2"/>
    <n v="0.16"/>
    <n v="0.86"/>
    <n v="0.9"/>
    <n v="0.95555555555555549"/>
    <n v="4.4000000000000004"/>
    <n v="4.7"/>
    <n v="0.93617021276595747"/>
    <n v="5"/>
    <n v="4.8"/>
    <n v="1.0416666666666667"/>
    <n v="2.8000000000000001E-2"/>
    <n v="430"/>
    <n v="0.01"/>
    <n v="0.35714285714285715"/>
    <n v="2.1000000000000001E-2"/>
    <n v="440"/>
  </r>
  <r>
    <s v="BahrainW45"/>
    <x v="0"/>
    <x v="5"/>
    <x v="5"/>
    <n v="11"/>
    <s v="November"/>
    <n v="2023"/>
    <n v="923"/>
    <n v="76813.390000000218"/>
    <n v="4.4738155190130139E-3"/>
    <n v="0.01"/>
    <n v="2.23522851076482"/>
    <n v="343.64893625000002"/>
    <n v="0.99"/>
    <x v="0"/>
    <n v="1"/>
    <m/>
    <n v="14"/>
    <n v="131.85714285714286"/>
    <n v="9.4183673469387763"/>
    <m/>
    <m/>
    <n v="3.4700000000000002E-2"/>
    <n v="0.9577"/>
    <n v="7.6E-3"/>
    <n v="1.1755146262188516"/>
    <n v="1"/>
    <n v="-0.17551462621885161"/>
    <n v="0.11111111111111099"/>
    <n v="0.15384615384615299"/>
    <n v="0"/>
    <n v="0.92156862745098"/>
    <n v="0.9"/>
    <n v="1.0239651416122"/>
    <n v="4.6470588235294104"/>
    <n v="4.7"/>
    <n v="0.98873591989987453"/>
    <n v="4.78"/>
    <n v="4.8"/>
    <n v="0.99583333333333346"/>
    <n v="1.7334777898158179E-2"/>
    <n v="1148"/>
    <n v="0.01"/>
    <n v="0.57687500000000003"/>
    <n v="2.811496587248647E-3"/>
    <n v="215.96058383999997"/>
  </r>
  <r>
    <s v="EgyptW45"/>
    <x v="1"/>
    <x v="5"/>
    <x v="5"/>
    <n v="11"/>
    <s v="November"/>
    <n v="2023"/>
    <n v="764"/>
    <n v="45369.719999999972"/>
    <n v="1.1991634167017127E-2"/>
    <n v="0.01"/>
    <n v="0.83391469925799633"/>
    <n v="544.05708449999997"/>
    <n v="0.97"/>
    <x v="0"/>
    <n v="0.97979797979797978"/>
    <m/>
    <n v="8"/>
    <n v="109.14285714285714"/>
    <n v="13.642857142857142"/>
    <m/>
    <m/>
    <n v="2.75E-2"/>
    <n v="0.95680000000000009"/>
    <n v="1.5700000000000002E-2"/>
    <n v="1.8586387434554974"/>
    <n v="1"/>
    <n v="-0.8586387434554974"/>
    <n v="0.23076923076923"/>
    <n v="0.22222222222222199"/>
    <n v="0.25"/>
    <n v="0.87218045112781895"/>
    <n v="0.9"/>
    <n v="0.969089390142021"/>
    <n v="4.5112781954887202"/>
    <n v="4.7"/>
    <n v="0.95984642457206815"/>
    <n v="4.9800000000000004"/>
    <n v="4.8"/>
    <n v="1.0375000000000001"/>
    <n v="1.1780104712041885E-2"/>
    <n v="338"/>
    <n v="0.01"/>
    <n v="0.84888888888888892"/>
    <n v="3.6808690906622306E-3"/>
    <n v="167"/>
  </r>
  <r>
    <s v="JordanW45"/>
    <x v="2"/>
    <x v="5"/>
    <x v="5"/>
    <n v="11"/>
    <s v="November"/>
    <n v="2023"/>
    <n v="242"/>
    <n v="21234.480000000007"/>
    <n v="4.0441649842614454E-2"/>
    <n v="0.01"/>
    <n v="0.24726983293007823"/>
    <n v="858.75740474999998"/>
    <n v="0.99"/>
    <x v="0"/>
    <n v="1"/>
    <m/>
    <n v="4.5"/>
    <n v="34.571428571428569"/>
    <n v="7.6825396825396819"/>
    <m/>
    <m/>
    <n v="2.4500000000000001E-2"/>
    <n v="0.95099999999999996"/>
    <n v="2.4500000000000001E-2"/>
    <n v="1.5206611570247934"/>
    <n v="1"/>
    <n v="-0.52066115702479343"/>
    <n v="0.28571428571428498"/>
    <n v="0.33333333333333298"/>
    <n v="0"/>
    <n v="0.97058823529411697"/>
    <n v="0.9"/>
    <n v="1.0784313725490189"/>
    <n v="4.8823529411764701"/>
    <n v="4.7"/>
    <n v="1.0387984981226532"/>
    <n v="5"/>
    <n v="4.8"/>
    <n v="1.0416666666666667"/>
    <n v="0.01"/>
    <n v="802"/>
    <n v="0.01"/>
    <n v="1"/>
    <n v="7.5349149119733575E-4"/>
    <n v="16"/>
  </r>
  <r>
    <s v="KuwaitW45"/>
    <x v="3"/>
    <x v="5"/>
    <x v="5"/>
    <n v="11"/>
    <s v="November"/>
    <n v="2023"/>
    <n v="1369"/>
    <n v="168891.20999999947"/>
    <n v="2.3531416510663952E-2"/>
    <n v="0.01"/>
    <n v="0.42496379236108489"/>
    <n v="3974.2494075"/>
    <n v="0.98"/>
    <x v="0"/>
    <n v="0.98989898989898994"/>
    <m/>
    <n v="23"/>
    <n v="195.57142857142858"/>
    <n v="8.5031055900621126"/>
    <m/>
    <m/>
    <n v="3.7000000000000005E-2"/>
    <n v="0.94629999999999992"/>
    <n v="1.67E-2"/>
    <n v="1.2790357925493061"/>
    <n v="1"/>
    <n v="-0.27903579254930611"/>
    <n v="0.27272727272727199"/>
    <n v="0.4"/>
    <n v="0.16666666666666599"/>
    <n v="0.91752577319587603"/>
    <n v="0.9"/>
    <n v="1.0194730813287511"/>
    <n v="4.68041237113402"/>
    <n v="4.7"/>
    <n v="0.99583241939021694"/>
    <n v="4.88"/>
    <n v="4.8"/>
    <n v="1.0166666666666666"/>
    <n v="2.1183345507669833E-2"/>
    <n v="2923"/>
    <n v="0.01"/>
    <n v="0.47206896551724137"/>
    <n v="9.3727361536459172E-4"/>
    <n v="158.29727499999998"/>
  </r>
  <r>
    <s v="OmanW45"/>
    <x v="4"/>
    <x v="5"/>
    <x v="5"/>
    <n v="11"/>
    <s v="November"/>
    <n v="2023"/>
    <n v="803"/>
    <n v="64949.5099999999"/>
    <n v="1.1027199920368932E-2"/>
    <n v="0.01"/>
    <n v="0.90684852657186932"/>
    <n v="716.21123150000005"/>
    <n v="0.96"/>
    <x v="0"/>
    <n v="0.96969696969696972"/>
    <m/>
    <n v="13"/>
    <n v="114.71428571428571"/>
    <n v="8.824175824175823"/>
    <m/>
    <m/>
    <n v="1.3600000000000001E-2"/>
    <n v="0.97640000000000005"/>
    <n v="9.9000000000000008E-3"/>
    <n v="1.6836861768368618"/>
    <n v="1"/>
    <n v="-0.68368617683686184"/>
    <n v="0.18181818181818099"/>
    <n v="0.22222222222222199"/>
    <n v="0"/>
    <n v="0.93798449612403101"/>
    <n v="0.9"/>
    <n v="1.0422049956933677"/>
    <n v="4.6821705426356504"/>
    <n v="4.7"/>
    <n v="0.99620649843311704"/>
    <n v="4.88"/>
    <n v="4.8"/>
    <n v="1.0166666666666666"/>
    <n v="2.3661270236612703E-2"/>
    <n v="1579"/>
    <n v="0.01"/>
    <n v="0.42263157894736841"/>
    <n v="7.9988286285762695E-5"/>
    <n v="5.1951999999999998"/>
  </r>
  <r>
    <s v="QatarW45"/>
    <x v="5"/>
    <x v="5"/>
    <x v="5"/>
    <n v="11"/>
    <s v="November"/>
    <n v="2023"/>
    <n v="3661"/>
    <n v="357926.26000000478"/>
    <n v="8.8675142444143602E-3"/>
    <n v="0.01"/>
    <n v="1.127711749242353"/>
    <n v="3173.916209"/>
    <n v="0.95"/>
    <x v="0"/>
    <n v="0.95959595959595956"/>
    <m/>
    <n v="50"/>
    <n v="523"/>
    <n v="10.46"/>
    <m/>
    <m/>
    <n v="5.2999999999999999E-2"/>
    <n v="0.94590000000000007"/>
    <n v="1.1000000000000001E-3"/>
    <n v="1.4277519803332424"/>
    <n v="1"/>
    <n v="-0.42775198033324235"/>
    <n v="0.30769230769230699"/>
    <n v="0.4"/>
    <n v="0.14285714285714199"/>
    <n v="0.93465909090909005"/>
    <n v="0.9"/>
    <n v="1.0385101010101001"/>
    <n v="4.71875"/>
    <n v="4.7"/>
    <n v="1.0039893617021276"/>
    <n v="4.8099999999999996"/>
    <n v="4.8"/>
    <n v="1.0020833333333332"/>
    <n v="1.8574160065555859E-2"/>
    <n v="6377"/>
    <n v="0.01"/>
    <n v="0.53838235294117653"/>
    <n v="6.2119549428979318E-4"/>
    <n v="222.34217999999998"/>
  </r>
  <r>
    <s v="Saudi ArabiaW45"/>
    <x v="6"/>
    <x v="5"/>
    <x v="5"/>
    <n v="11"/>
    <s v="November"/>
    <n v="2023"/>
    <n v="11917"/>
    <n v="1340093.179999996"/>
    <n v="1.7198579877856009E-2"/>
    <n v="0.01"/>
    <n v="0.58144335584797191"/>
    <n v="23047.6996"/>
    <n v="0.9"/>
    <x v="0"/>
    <n v="0.90909090909090917"/>
    <m/>
    <n v="154"/>
    <n v="1702.4285714285713"/>
    <n v="11.054730983302411"/>
    <m/>
    <m/>
    <n v="1.0500000000000001E-2"/>
    <n v="0.98370000000000002"/>
    <n v="5.7999999999999996E-3"/>
    <n v="1.5178316690442226"/>
    <n v="1"/>
    <n v="-0.51783166904422262"/>
    <n v="0.41592920353982299"/>
    <n v="0.45921450151057402"/>
    <n v="0.29752066115702402"/>
    <n v="0.92496526169522897"/>
    <n v="0.9"/>
    <n v="1.0277391796613655"/>
    <n v="4.7159406858202004"/>
    <n v="4.7"/>
    <n v="1.0033916352808936"/>
    <n v="4.8899999999999997"/>
    <n v="4.8"/>
    <n v="1.01875"/>
    <n v="3.1971133674582528E-2"/>
    <n v="40761"/>
    <n v="0.01"/>
    <n v="0.31278215223097117"/>
    <n v="3.1917217555573227E-3"/>
    <n v="4277.2045570800001"/>
  </r>
  <r>
    <s v="UAEW45"/>
    <x v="7"/>
    <x v="5"/>
    <x v="5"/>
    <n v="11"/>
    <s v="November"/>
    <n v="2023"/>
    <n v="3858"/>
    <n v="404477.66000000283"/>
    <n v="1.8606099362199504E-2"/>
    <n v="0.01"/>
    <n v="0.53745816387050938"/>
    <n v="7525.7515317500001"/>
    <n v="0.94"/>
    <x v="0"/>
    <n v="0.9494949494949495"/>
    <m/>
    <n v="46"/>
    <n v="551.14285714285711"/>
    <n v="11.981366459627328"/>
    <m/>
    <m/>
    <n v="1.8600000000000002E-2"/>
    <n v="0.9708"/>
    <n v="1.06E-2"/>
    <n v="1.7789009849663038"/>
    <n v="1"/>
    <n v="-0.77890098496630378"/>
    <n v="0.40566037735848998"/>
    <n v="0.49295774647887303"/>
    <n v="0.22857142857142801"/>
    <n v="0.91576673866090696"/>
    <n v="0.9"/>
    <n v="1.0175185985121189"/>
    <n v="4.6933045356371403"/>
    <n v="4.7"/>
    <n v="0.99857543311428509"/>
    <n v="4.82"/>
    <n v="4.8"/>
    <n v="1.0041666666666669"/>
    <n v="1.9699326075686883E-2"/>
    <n v="8321"/>
    <n v="0.01"/>
    <n v="0.50763157894736843"/>
    <n v="3.2899999013542452E-3"/>
    <n v="1330.7314615"/>
  </r>
  <r>
    <s v="UKW45"/>
    <x v="8"/>
    <x v="5"/>
    <x v="5"/>
    <n v="11"/>
    <s v="November"/>
    <n v="2023"/>
    <n v="187"/>
    <n v="26574.559999999998"/>
    <n v="2.1768825241132877E-3"/>
    <n v="0.01"/>
    <n v="4.5937251501770007"/>
    <n v="57.849695250000003"/>
    <m/>
    <x v="1"/>
    <m/>
    <m/>
    <n v="3"/>
    <n v="26.714285714285715"/>
    <n v="8.9047619047619051"/>
    <m/>
    <m/>
    <n v="0"/>
    <n v="0"/>
    <n v="0"/>
    <n v="2.2673796791443852"/>
    <n v="1"/>
    <n v="-1.2673796791443852"/>
    <n v="0.296296296296296"/>
    <n v="0.33333333333333298"/>
    <n v="0.266666666666666"/>
    <n v="0.75"/>
    <n v="0.9"/>
    <n v="0.83333333333333326"/>
    <n v="4"/>
    <n v="4.7"/>
    <n v="0.85106382978723405"/>
    <n v="5"/>
    <n v="4.8"/>
    <n v="1.0416666666666667"/>
    <n v="4.2780748663101602E-2"/>
    <n v="1777"/>
    <n v="0.01"/>
    <n v="0.23375000000000001"/>
    <n v="2.811496587248647E-3"/>
    <n v="78"/>
  </r>
  <r>
    <s v="BahrainW46"/>
    <x v="0"/>
    <x v="6"/>
    <x v="6"/>
    <n v="11"/>
    <s v="November"/>
    <n v="2023"/>
    <n v="772"/>
    <n v="62821.780000000152"/>
    <n v="5.4702196634670202E-3"/>
    <n v="0.01"/>
    <n v="1.8280801531216773"/>
    <n v="343.64893625000002"/>
    <n v="0.99"/>
    <x v="0"/>
    <n v="1"/>
    <m/>
    <n v="13"/>
    <n v="110.28571428571429"/>
    <n v="8.4835164835164836"/>
    <m/>
    <m/>
    <n v="3.3500000000000002E-2"/>
    <n v="0.95879999999999999"/>
    <n v="7.7000000000000002E-3"/>
    <n v="1.2590673575129534"/>
    <n v="1"/>
    <n v="-0.2590673575129534"/>
    <n v="0.36842105263157798"/>
    <n v="0.375"/>
    <n v="0.33333333333333298"/>
    <n v="0.94230769230769196"/>
    <n v="0.9"/>
    <n v="1.0470085470085466"/>
    <n v="4.8173076923076898"/>
    <n v="4.7"/>
    <n v="1.0249590834697213"/>
    <n v="4.8793103448275801"/>
    <n v="4.8"/>
    <n v="1.0165229885057459"/>
    <n v="8.0000000000000002E-3"/>
    <n v="522.30000000000007"/>
    <n v="0.01"/>
    <n v="1.25"/>
    <n v="2.5038999076756551E-3"/>
    <n v="157.30000000000001"/>
  </r>
  <r>
    <s v="EgyptW46"/>
    <x v="1"/>
    <x v="6"/>
    <x v="6"/>
    <n v="11"/>
    <s v="November"/>
    <n v="2023"/>
    <n v="725"/>
    <n v="39912.439999999959"/>
    <n v="1.3631265953672603E-2"/>
    <n v="0.01"/>
    <n v="0.73360757790113773"/>
    <n v="544.05708449999997"/>
    <n v="0.96"/>
    <x v="0"/>
    <n v="0.96969696969696972"/>
    <m/>
    <n v="8"/>
    <n v="103.57142857142857"/>
    <n v="12.946428571428571"/>
    <m/>
    <m/>
    <n v="3.3599999999999998E-2"/>
    <n v="0.94620000000000004"/>
    <n v="2.0199999999999999E-2"/>
    <n v="1.72"/>
    <n v="1"/>
    <n v="-0.72"/>
    <n v="0.4"/>
    <n v="0.39285714285714202"/>
    <n v="0.41666666666666602"/>
    <n v="0.92372881355932202"/>
    <n v="0.9"/>
    <n v="1.0263653483992468"/>
    <n v="4.6779661016949099"/>
    <n v="4.7"/>
    <n v="0.99531193653083183"/>
    <n v="4.9249999999999998"/>
    <n v="4.8"/>
    <n v="1.0260416666666667"/>
    <n v="2.1999999999999999E-2"/>
    <n v="1009.6"/>
    <n v="0.01"/>
    <n v="0.45454545454545459"/>
    <n v="2.1271797955502115E-3"/>
    <n v="84.900000000000034"/>
  </r>
  <r>
    <s v="JordanW46"/>
    <x v="2"/>
    <x v="6"/>
    <x v="6"/>
    <n v="11"/>
    <s v="November"/>
    <n v="2023"/>
    <n v="265"/>
    <n v="22218.57999999998"/>
    <n v="3.8650418017263065E-2"/>
    <n v="0.01"/>
    <n v="0.25872941388456749"/>
    <n v="858.75740474999998"/>
    <n v="0.98"/>
    <x v="0"/>
    <n v="0.98989898989898994"/>
    <m/>
    <n v="4.5"/>
    <n v="37.857142857142854"/>
    <n v="8.4126984126984112"/>
    <m/>
    <m/>
    <n v="1.1299999999999999E-2"/>
    <n v="0.96240000000000003"/>
    <n v="2.63E-2"/>
    <n v="1.5811320754716982"/>
    <n v="1"/>
    <n v="-0.58113207547169821"/>
    <n v="0.4"/>
    <n v="0.66666666666666596"/>
    <n v="0"/>
    <n v="0.88095238095238004"/>
    <n v="0.9"/>
    <n v="0.97883597883597784"/>
    <n v="4.5952380952380896"/>
    <n v="4.7"/>
    <n v="0.97771023302938076"/>
    <n v="5"/>
    <n v="4.8"/>
    <n v="1.0416666666666667"/>
    <n v="0.01"/>
    <n v="111.4"/>
    <n v="0.01"/>
    <n v="1"/>
    <n v="0"/>
    <n v="0"/>
  </r>
  <r>
    <s v="KuwaitW46"/>
    <x v="3"/>
    <x v="6"/>
    <x v="6"/>
    <n v="11"/>
    <s v="November"/>
    <n v="2023"/>
    <n v="1206"/>
    <n v="150916.95999999973"/>
    <n v="2.633401446398077E-2"/>
    <n v="0.01"/>
    <n v="0.37973701327147957"/>
    <n v="3974.2494075"/>
    <n v="0.99"/>
    <x v="0"/>
    <n v="1"/>
    <m/>
    <n v="23"/>
    <n v="172.28571428571428"/>
    <n v="7.4906832298136639"/>
    <m/>
    <m/>
    <n v="4.36E-2"/>
    <n v="0.94410000000000005"/>
    <n v="1.23E-2"/>
    <n v="1.4353233830845771"/>
    <n v="1"/>
    <n v="-0.43532338308457708"/>
    <n v="0.256410256410256"/>
    <n v="0.41176470588235198"/>
    <n v="0.13636363636363599"/>
    <n v="0.93846153846153801"/>
    <n v="0.9"/>
    <n v="1.0427350427350421"/>
    <n v="4.7538461538461503"/>
    <n v="4.7"/>
    <n v="1.0114566284779043"/>
    <n v="4.84883720930232"/>
    <n v="4.8"/>
    <n v="1.01017441860465"/>
    <n v="1.7000000000000001E-2"/>
    <n v="1924.7999999999997"/>
    <n v="0.01"/>
    <n v="0.58823529411764708"/>
    <n v="2.7167250872996414E-5"/>
    <n v="4.0999999999999996"/>
  </r>
  <r>
    <s v="OmanW46"/>
    <x v="4"/>
    <x v="6"/>
    <x v="6"/>
    <n v="11"/>
    <s v="November"/>
    <n v="2023"/>
    <n v="764"/>
    <n v="49014.94000000001"/>
    <n v="1.4612100545262321E-2"/>
    <n v="0.01"/>
    <n v="0.68436430265615023"/>
    <n v="716.21123150000005"/>
    <n v="0.95"/>
    <x v="0"/>
    <n v="0.95959595959595956"/>
    <m/>
    <n v="13"/>
    <n v="109.14285714285714"/>
    <n v="8.395604395604396"/>
    <m/>
    <m/>
    <n v="2.0799999999999999E-2"/>
    <n v="0.97270000000000001"/>
    <n v="6.4999999999999997E-3"/>
    <n v="1.7460732984293195"/>
    <n v="1"/>
    <n v="-0.74607329842931946"/>
    <n v="0.31111111111111101"/>
    <n v="0.34285714285714203"/>
    <n v="0.2"/>
    <n v="0.87903225806451601"/>
    <n v="0.9"/>
    <n v="0.97670250896057331"/>
    <n v="4.5"/>
    <n v="4.7"/>
    <n v="0.95744680851063824"/>
    <n v="4.8275862068965498"/>
    <n v="4.8"/>
    <n v="1.0057471264367812"/>
    <n v="2.1999999999999999E-2"/>
    <n v="1218.5999999999999"/>
    <n v="0.01"/>
    <n v="0.45454545454545459"/>
    <n v="1.2343160257064164E-3"/>
    <n v="60.5"/>
  </r>
  <r>
    <s v="QatarW46"/>
    <x v="5"/>
    <x v="6"/>
    <x v="6"/>
    <n v="11"/>
    <s v="November"/>
    <n v="2023"/>
    <n v="2962"/>
    <n v="280097.25000000163"/>
    <n v="1.1331479366541376E-2"/>
    <n v="0.01"/>
    <n v="0.88249730476738508"/>
    <n v="3173.916209"/>
    <n v="0.93"/>
    <x v="0"/>
    <n v="0.93939393939393945"/>
    <m/>
    <n v="50"/>
    <n v="423.14285714285717"/>
    <n v="8.4628571428571426"/>
    <m/>
    <m/>
    <n v="3.8800000000000001E-2"/>
    <n v="0.95989999999999998"/>
    <n v="1.2999999999999999E-3"/>
    <n v="1.4176232275489533"/>
    <n v="1"/>
    <n v="-0.41762322754895331"/>
    <n v="0.46753246753246702"/>
    <n v="0.50943396226415005"/>
    <n v="0.375"/>
    <n v="0.91156462585034004"/>
    <n v="0.9"/>
    <n v="1.0128495842781555"/>
    <n v="4.6313993174061396"/>
    <n v="4.7"/>
    <n v="0.9854041100864126"/>
    <n v="4.88"/>
    <n v="4.8"/>
    <n v="1.0166666666666666"/>
    <n v="1.7999999999999999E-2"/>
    <n v="4532.1999999999989"/>
    <n v="0.01"/>
    <n v="0.55555555555555558"/>
    <n v="1E-3"/>
    <n v="257.3"/>
  </r>
  <r>
    <s v="Saudi ArabiaW46"/>
    <x v="6"/>
    <x v="6"/>
    <x v="6"/>
    <n v="11"/>
    <s v="November"/>
    <n v="2023"/>
    <n v="10741"/>
    <n v="1205988.8199999938"/>
    <n v="1.9111039188572345E-2"/>
    <n v="0.01"/>
    <n v="0.52325778317589389"/>
    <n v="23047.6996"/>
    <n v="0.91"/>
    <x v="0"/>
    <n v="0.91919191919191923"/>
    <m/>
    <n v="154"/>
    <n v="1534.4285714285713"/>
    <n v="9.9638218923933195"/>
    <m/>
    <m/>
    <n v="9.7000000000000003E-3"/>
    <n v="0.97889999999999999"/>
    <n v="1.14E-2"/>
    <n v="1.4180243925146634"/>
    <n v="1"/>
    <n v="-0.41802439251466339"/>
    <n v="0.40808823529411697"/>
    <n v="0.47837837837837799"/>
    <n v="0.25862068965517199"/>
    <n v="0.91060850834679496"/>
    <n v="0.9"/>
    <n v="1.0117872314964389"/>
    <n v="4.6623586429725297"/>
    <n v="4.7"/>
    <n v="0.99199120063245305"/>
    <n v="4.88935456831517"/>
    <n v="4.8"/>
    <n v="1.0186155350656605"/>
    <n v="2.5999999999999999E-2"/>
    <n v="28139.399999999998"/>
    <n v="0.01"/>
    <n v="0.38461538461538464"/>
    <n v="2E-3"/>
    <n v="2873.3999999999992"/>
  </r>
  <r>
    <s v="UAEW46"/>
    <x v="7"/>
    <x v="6"/>
    <x v="6"/>
    <n v="11"/>
    <s v="November"/>
    <n v="2023"/>
    <n v="3424"/>
    <n v="366491.70000000199"/>
    <n v="2.0534575630907766E-2"/>
    <n v="0.01"/>
    <n v="0.4869835237767674"/>
    <n v="7525.7515317500001"/>
    <n v="0.94"/>
    <x v="0"/>
    <n v="0.9494949494949495"/>
    <m/>
    <n v="46"/>
    <n v="489.14285714285717"/>
    <n v="10.633540372670808"/>
    <m/>
    <m/>
    <n v="1.7999999999999999E-2"/>
    <n v="0.97070000000000001"/>
    <n v="1.1299999999999999E-2"/>
    <n v="1.6787383177570094"/>
    <n v="1"/>
    <n v="-0.67873831775700944"/>
    <n v="0.30630630630630601"/>
    <n v="0.38157894736842102"/>
    <n v="0.14285714285714199"/>
    <n v="0.92009685230024196"/>
    <n v="0.9"/>
    <n v="1.0223298358891577"/>
    <n v="4.6900726392251801"/>
    <n v="4.7"/>
    <n v="0.99788779557982554"/>
    <n v="4.8536585365853604"/>
    <n v="4.8"/>
    <n v="1.0111788617886168"/>
    <n v="1.4999999999999999E-2"/>
    <n v="4889.5999999999985"/>
    <n v="0.01"/>
    <n v="0.66666666666666674"/>
    <n v="1.0848804339521735E-3"/>
    <n v="397.59999999999997"/>
  </r>
  <r>
    <s v="UKW46"/>
    <x v="8"/>
    <x v="6"/>
    <x v="6"/>
    <n v="11"/>
    <s v="November"/>
    <n v="2023"/>
    <n v="179"/>
    <n v="28948.649999999994"/>
    <n v="1.9983555450772323E-3"/>
    <n v="0.01"/>
    <n v="5.0041145203785646"/>
    <n v="57.849695250000003"/>
    <m/>
    <x v="1"/>
    <m/>
    <m/>
    <n v="3"/>
    <n v="25.571428571428573"/>
    <n v="8.5238095238095237"/>
    <m/>
    <m/>
    <n v="0"/>
    <n v="0"/>
    <n v="0"/>
    <n v="2.011173184357542"/>
    <n v="1"/>
    <n v="-1.011173184357542"/>
    <n v="0.2"/>
    <n v="0.33333333333333298"/>
    <n v="0.17647058823529399"/>
    <n v="0.83333333333333304"/>
    <n v="0.9"/>
    <n v="0.9259259259259256"/>
    <n v="4.4444444444444402"/>
    <n v="4.7"/>
    <n v="0.94562647754137019"/>
    <n v="5"/>
    <n v="4.8"/>
    <n v="1.0416666666666667"/>
    <n v="3.4000000000000002E-2"/>
    <n v="508.3"/>
    <n v="0.01"/>
    <n v="0.29411764705882354"/>
    <n v="1E-3"/>
    <n v="36.799999999999997"/>
  </r>
  <r>
    <s v="BahrainW47"/>
    <x v="0"/>
    <x v="7"/>
    <x v="7"/>
    <n v="11"/>
    <s v="November"/>
    <n v="2023"/>
    <n v="803"/>
    <n v="64854.470000000052"/>
    <n v="5.2987702505316861E-3"/>
    <n v="0.01"/>
    <n v="1.8872303434927351"/>
    <n v="343.64893625000002"/>
    <n v="0.99"/>
    <x v="0"/>
    <n v="1"/>
    <m/>
    <n v="13"/>
    <n v="114.71428571428571"/>
    <n v="8.824175824175823"/>
    <m/>
    <m/>
    <n v="2.1099999999999997E-2"/>
    <n v="0.96900000000000008"/>
    <n v="9.9000000000000008E-3"/>
    <n v="1.19"/>
    <n v="1"/>
    <n v="-0.18999999999999995"/>
    <n v="0.4375"/>
    <n v="0.41666666666666602"/>
    <n v="0.5"/>
    <n v="0.91"/>
    <n v="0.9"/>
    <n v="1.0111111111111111"/>
    <n v="4.63"/>
    <n v="4.7"/>
    <n v="0.98510638297872333"/>
    <n v="4.97"/>
    <n v="4.8"/>
    <n v="1.0354166666666667"/>
    <n v="1.89E-2"/>
    <n v="1224"/>
    <n v="0.01"/>
    <n v="0.52910052910052907"/>
    <n v="2E-3"/>
    <n v="119.3069964"/>
  </r>
  <r>
    <s v="EgyptW47"/>
    <x v="1"/>
    <x v="7"/>
    <x v="7"/>
    <n v="11"/>
    <s v="November"/>
    <n v="2023"/>
    <n v="741"/>
    <n v="42689.229999999967"/>
    <n v="1.2744598215990319E-2"/>
    <n v="0.01"/>
    <n v="0.78464615600460896"/>
    <n v="544.05708449999997"/>
    <n v="0.96"/>
    <x v="0"/>
    <n v="0.96969696969696972"/>
    <m/>
    <n v="8"/>
    <n v="105.85714285714286"/>
    <n v="13.232142857142858"/>
    <m/>
    <m/>
    <n v="2.69E-2"/>
    <n v="0.96099999999999997"/>
    <n v="1.21E-2"/>
    <n v="1.51"/>
    <n v="1"/>
    <n v="-0.51"/>
    <n v="0.2"/>
    <n v="0.25"/>
    <s v="N/A"/>
    <n v="0.92"/>
    <n v="0.9"/>
    <n v="1.0222222222222221"/>
    <n v="4.6399999999999997"/>
    <n v="4.7"/>
    <n v="0.98723404255319136"/>
    <n v="4.92"/>
    <n v="4.8"/>
    <n v="1.0250000000000001"/>
    <n v="8.8999999999999999E-3"/>
    <n v="380"/>
    <n v="0.01"/>
    <n v="1.1235955056179776"/>
    <n v="3.0000000000000001E-3"/>
    <n v="125.12262400000004"/>
  </r>
  <r>
    <s v="JordanW47"/>
    <x v="2"/>
    <x v="7"/>
    <x v="7"/>
    <n v="11"/>
    <s v="November"/>
    <n v="2023"/>
    <n v="239"/>
    <n v="19461.230000000014"/>
    <n v="4.4126573949847946E-2"/>
    <n v="0.01"/>
    <n v="0.22662081156278979"/>
    <n v="858.75740474999998"/>
    <n v="0.98"/>
    <x v="0"/>
    <n v="0.98989898989898994"/>
    <m/>
    <n v="4.5"/>
    <n v="34.142857142857146"/>
    <n v="7.5873015873015879"/>
    <m/>
    <m/>
    <n v="3.3500000000000002E-2"/>
    <n v="0.94980000000000009"/>
    <n v="1.67E-2"/>
    <n v="1.76"/>
    <n v="1"/>
    <n v="-0.76"/>
    <n v="0.4"/>
    <n v="0.5"/>
    <s v="N/A"/>
    <n v="0.88"/>
    <n v="0.9"/>
    <n v="0.97777777777777775"/>
    <n v="4.63"/>
    <n v="4.7"/>
    <n v="0.98510638297872333"/>
    <n v="5"/>
    <n v="4.8"/>
    <n v="1.0416666666666667"/>
    <n v="3.1399999999999997E-2"/>
    <n v="611"/>
    <n v="0.01"/>
    <n v="0.31847133757961787"/>
    <n v="0"/>
    <n v="0"/>
  </r>
  <r>
    <s v="KuwaitW47"/>
    <x v="3"/>
    <x v="7"/>
    <x v="7"/>
    <n v="11"/>
    <s v="November"/>
    <n v="2023"/>
    <n v="1349"/>
    <n v="168315.41999999995"/>
    <n v="2.3611915102609144E-2"/>
    <n v="0.01"/>
    <n v="0.42351499048440117"/>
    <n v="3974.2494075"/>
    <n v="0.99"/>
    <x v="0"/>
    <n v="1"/>
    <m/>
    <n v="23"/>
    <n v="192.71428571428572"/>
    <n v="8.3788819875776408"/>
    <m/>
    <m/>
    <n v="3.6200000000000003E-2"/>
    <n v="0.95200000000000007"/>
    <n v="1.18E-2"/>
    <n v="1.27"/>
    <n v="1"/>
    <n v="-0.27"/>
    <n v="0.34375"/>
    <n v="0.42105263157894701"/>
    <n v="0.23080000000000001"/>
    <n v="0.94"/>
    <n v="0.9"/>
    <n v="1.0444444444444443"/>
    <n v="4.76"/>
    <n v="4.7"/>
    <n v="1.0127659574468084"/>
    <n v="4.91"/>
    <n v="4.8"/>
    <n v="1.0229166666666667"/>
    <n v="1.29E-2"/>
    <n v="2178"/>
    <n v="0.01"/>
    <n v="0.77519379844961245"/>
    <n v="1E-3"/>
    <n v="221.06190000000001"/>
  </r>
  <r>
    <s v="OmanW47"/>
    <x v="4"/>
    <x v="7"/>
    <x v="7"/>
    <n v="11"/>
    <s v="November"/>
    <n v="2023"/>
    <n v="692"/>
    <n v="48824.580000000024"/>
    <n v="1.4669071019146497E-2"/>
    <n v="0.01"/>
    <n v="0.68170642755411781"/>
    <n v="716.21123150000005"/>
    <n v="0.95"/>
    <x v="0"/>
    <n v="0.95959595959595956"/>
    <m/>
    <n v="13"/>
    <n v="98.857142857142861"/>
    <n v="7.6043956043956049"/>
    <m/>
    <m/>
    <n v="2.1600000000000001E-2"/>
    <n v="0.96099999999999997"/>
    <n v="1.7299999999999999E-2"/>
    <n v="1.73"/>
    <n v="1"/>
    <n v="-0.73"/>
    <n v="0.40909090909090901"/>
    <n v="0.35714285714285698"/>
    <n v="0.5"/>
    <n v="0.87"/>
    <n v="0.9"/>
    <n v="0.96666666666666667"/>
    <n v="4.51"/>
    <n v="4.7"/>
    <n v="0.95957446808510627"/>
    <n v="4.87"/>
    <n v="4.8"/>
    <n v="1.0145833333333334"/>
    <n v="1.4E-2"/>
    <n v="682"/>
    <n v="0.01"/>
    <n v="0.7142857142857143"/>
    <n v="5.0000000000000001E-3"/>
    <n v="251.74640400000001"/>
  </r>
  <r>
    <s v="QatarW47"/>
    <x v="5"/>
    <x v="7"/>
    <x v="7"/>
    <n v="11"/>
    <s v="November"/>
    <n v="2023"/>
    <n v="2624"/>
    <n v="255203.19000000137"/>
    <n v="1.2436820280342041E-2"/>
    <n v="0.01"/>
    <n v="0.80406404326725367"/>
    <n v="3173.916209"/>
    <n v="0.93"/>
    <x v="0"/>
    <n v="0.93939393939393945"/>
    <m/>
    <n v="50"/>
    <n v="374.85714285714283"/>
    <n v="7.4971428571428564"/>
    <m/>
    <m/>
    <n v="5.8499999999999996E-2"/>
    <n v="0.94110000000000005"/>
    <n v="4.0000000000000002E-4"/>
    <n v="1.38"/>
    <n v="1"/>
    <n v="-0.37999999999999989"/>
    <n v="0.30555555555555503"/>
    <n v="0.39285714285714202"/>
    <s v="N/A"/>
    <n v="0.89"/>
    <n v="0.9"/>
    <n v="0.98888888888888893"/>
    <n v="4.5999999999999996"/>
    <n v="4.7"/>
    <n v="0.97872340425531901"/>
    <n v="4.82"/>
    <n v="4.8"/>
    <n v="1.0041666666666669"/>
    <n v="1.4E-2"/>
    <n v="3579"/>
    <n v="0.01"/>
    <n v="0.7142857142857143"/>
    <n v="2E-3"/>
    <n v="430.75707000000006"/>
  </r>
  <r>
    <s v="Saudi ArabiaW47"/>
    <x v="6"/>
    <x v="7"/>
    <x v="7"/>
    <n v="11"/>
    <s v="November"/>
    <n v="2023"/>
    <n v="9255"/>
    <n v="1058668.4199999927"/>
    <n v="2.1770461047662268E-2"/>
    <n v="0.01"/>
    <n v="0.45933799831372013"/>
    <n v="23047.6996"/>
    <n v="0.91"/>
    <x v="0"/>
    <n v="0.91919191919191923"/>
    <m/>
    <n v="154"/>
    <n v="1322.1428571428571"/>
    <n v="8.5853432282003705"/>
    <m/>
    <m/>
    <n v="6.1000000000000004E-3"/>
    <n v="0.98799999999999999"/>
    <n v="5.7999999999999996E-3"/>
    <n v="1.34"/>
    <n v="1"/>
    <n v="-0.34000000000000008"/>
    <n v="0.34782608695652101"/>
    <n v="0.38853503184713301"/>
    <n v="0.22"/>
    <n v="0.9"/>
    <n v="0.9"/>
    <n v="1"/>
    <n v="4.63"/>
    <n v="4.7"/>
    <n v="0.98510638297872333"/>
    <n v="4.9000000000000004"/>
    <n v="4.8"/>
    <n v="1.0208333333333335"/>
    <n v="2.9899999999999999E-2"/>
    <n v="31683"/>
    <n v="0.01"/>
    <n v="0.33444816053511706"/>
    <n v="5.0000000000000001E-3"/>
    <n v="5129.3101503000007"/>
  </r>
  <r>
    <s v="UAEW47"/>
    <x v="7"/>
    <x v="7"/>
    <x v="7"/>
    <n v="11"/>
    <s v="November"/>
    <n v="2023"/>
    <n v="3275"/>
    <n v="350639.67000000167"/>
    <n v="2.1462920985951088E-2"/>
    <n v="0.01"/>
    <n v="0.46591980684016249"/>
    <n v="7525.7515317500001"/>
    <n v="0.94"/>
    <x v="0"/>
    <n v="0.9494949494949495"/>
    <m/>
    <n v="46"/>
    <n v="467.85714285714283"/>
    <n v="10.170807453416149"/>
    <m/>
    <m/>
    <n v="1.7000000000000001E-2"/>
    <n v="0.97530000000000006"/>
    <n v="7.6E-3"/>
    <n v="1.77"/>
    <n v="1"/>
    <n v="-0.77"/>
    <n v="0.45161290322580599"/>
    <n v="0.50684931506849296"/>
    <n v="0.25"/>
    <n v="0.91"/>
    <n v="0.9"/>
    <n v="1.0111111111111111"/>
    <n v="4.6500000000000004"/>
    <n v="4.7"/>
    <n v="0.98936170212765961"/>
    <n v="4.83"/>
    <n v="4.8"/>
    <n v="1.0062500000000001"/>
    <n v="1.46E-2"/>
    <n v="5110"/>
    <n v="0.01"/>
    <n v="0.68493150684931503"/>
    <n v="3.0000000000000001E-3"/>
    <n v="1015.9047367000001"/>
  </r>
  <r>
    <s v="UKW47"/>
    <x v="8"/>
    <x v="7"/>
    <x v="7"/>
    <n v="11"/>
    <s v="November"/>
    <n v="2023"/>
    <n v="221"/>
    <n v="28615.65"/>
    <n v="2.0216103862746434E-3"/>
    <n v="0.01"/>
    <n v="4.9465515550836026"/>
    <n v="57.849695250000003"/>
    <m/>
    <x v="1"/>
    <m/>
    <m/>
    <n v="3"/>
    <n v="31.571428571428573"/>
    <n v="10.523809523809524"/>
    <m/>
    <m/>
    <n v="0"/>
    <n v="0"/>
    <n v="0"/>
    <n v="1.9"/>
    <n v="1"/>
    <n v="-0.89999999999999991"/>
    <n v="0.217391304347826"/>
    <n v="0.33333333333333298"/>
    <n v="0.17649999999999999"/>
    <n v="0.72"/>
    <n v="0.9"/>
    <n v="0.79999999999999993"/>
    <n v="4.08"/>
    <n v="4.7"/>
    <n v="0.86808510638297876"/>
    <n v="5"/>
    <n v="4.8"/>
    <n v="1.0416666666666667"/>
    <n v="1.01E-2"/>
    <n v="288"/>
    <n v="0.01"/>
    <n v="0.9900990099009902"/>
    <n v="1E-3"/>
    <n v="31.949280000000002"/>
  </r>
  <r>
    <s v="BahrainW48"/>
    <x v="0"/>
    <x v="8"/>
    <x v="8"/>
    <n v="11"/>
    <s v="November"/>
    <n v="2023"/>
    <n v="1110"/>
    <n v="93268.230000000287"/>
    <n v="3.684522974757846E-3"/>
    <n v="0.01"/>
    <n v="2.7140555421987074"/>
    <n v="343.64893625000002"/>
    <m/>
    <x v="0"/>
    <n v="0"/>
    <m/>
    <n v="13"/>
    <n v="158.57142857142858"/>
    <n v="12.197802197802199"/>
    <m/>
    <m/>
    <n v="3.32E-2"/>
    <n v="0.93799999999999994"/>
    <n v="2.8799999999999999E-2"/>
    <n v="1.1599999999999999"/>
    <n v="1"/>
    <n v="-0.15999999999999992"/>
    <n v="0.1"/>
    <n v="0"/>
    <n v="0.25"/>
    <n v="0.93"/>
    <n v="0.9"/>
    <n v="1.0333333333333334"/>
    <n v="4.7"/>
    <n v="4.7"/>
    <n v="1"/>
    <n v="5"/>
    <n v="4.8"/>
    <n v="1.0416666666666667"/>
    <m/>
    <m/>
    <m/>
    <m/>
    <m/>
    <m/>
  </r>
  <r>
    <s v="EgyptW48"/>
    <x v="1"/>
    <x v="8"/>
    <x v="8"/>
    <n v="11"/>
    <s v="November"/>
    <n v="2023"/>
    <n v="829"/>
    <n v="48000.879999999939"/>
    <n v="1.1334314797978718E-2"/>
    <n v="0.01"/>
    <n v="0.88227653618578961"/>
    <n v="544.05708449999997"/>
    <m/>
    <x v="0"/>
    <n v="0"/>
    <m/>
    <n v="8"/>
    <n v="118.42857142857143"/>
    <n v="14.803571428571429"/>
    <m/>
    <m/>
    <n v="2.5000000000000001E-2"/>
    <n v="0.96310000000000007"/>
    <n v="1.1899999999999999E-2"/>
    <n v="1.73"/>
    <n v="1"/>
    <n v="-0.73"/>
    <n v="0.27"/>
    <n v="0.35"/>
    <n v="0.11"/>
    <n v="0.97"/>
    <n v="0.9"/>
    <n v="1.0777777777777777"/>
    <n v="4.8"/>
    <n v="4.7"/>
    <n v="1.0212765957446808"/>
    <n v="4.9000000000000004"/>
    <n v="4.8"/>
    <n v="1.0208333333333335"/>
    <m/>
    <m/>
    <m/>
    <m/>
    <m/>
    <m/>
  </r>
  <r>
    <s v="JordanW48"/>
    <x v="2"/>
    <x v="8"/>
    <x v="8"/>
    <n v="11"/>
    <s v="November"/>
    <n v="2023"/>
    <n v="307"/>
    <n v="24129.25"/>
    <n v="3.5589892132992115E-2"/>
    <n v="0.01"/>
    <n v="0.28097865435028729"/>
    <n v="858.75740474999998"/>
    <m/>
    <x v="0"/>
    <n v="0"/>
    <m/>
    <n v="4.5"/>
    <n v="43.857142857142854"/>
    <n v="9.7460317460317452"/>
    <m/>
    <m/>
    <n v="9.7000000000000003E-3"/>
    <n v="0.98380000000000001"/>
    <n v="6.4999999999999997E-3"/>
    <n v="1.35"/>
    <n v="1"/>
    <n v="-0.35000000000000009"/>
    <n v="0"/>
    <n v="0"/>
    <n v="0"/>
    <n v="0.95"/>
    <n v="0.9"/>
    <n v="1.0555555555555556"/>
    <n v="4.8"/>
    <n v="4.7"/>
    <n v="1.0212765957446808"/>
    <n v="4.9000000000000004"/>
    <n v="4.8"/>
    <n v="1.0208333333333335"/>
    <m/>
    <m/>
    <m/>
    <m/>
    <m/>
    <m/>
  </r>
  <r>
    <s v="KuwaitW48"/>
    <x v="3"/>
    <x v="8"/>
    <x v="8"/>
    <n v="11"/>
    <s v="November"/>
    <n v="2023"/>
    <n v="1543"/>
    <n v="182088.68999999968"/>
    <n v="2.1825899277434568E-2"/>
    <n v="0.01"/>
    <n v="0.45817127041994704"/>
    <n v="3974.2494075"/>
    <m/>
    <x v="0"/>
    <n v="0"/>
    <m/>
    <n v="23"/>
    <n v="220.42857142857142"/>
    <n v="9.5838509316770182"/>
    <m/>
    <m/>
    <n v="5.2199999999999996E-2"/>
    <n v="0.93230000000000002"/>
    <n v="1.55E-2"/>
    <n v="1.28"/>
    <n v="1"/>
    <n v="-0.28000000000000003"/>
    <n v="0.23"/>
    <n v="0.36"/>
    <n v="0.16"/>
    <n v="0.93"/>
    <n v="0.9"/>
    <n v="1.0333333333333334"/>
    <n v="4.7"/>
    <n v="4.7"/>
    <n v="1"/>
    <n v="4.9000000000000004"/>
    <n v="4.8"/>
    <n v="1.0208333333333335"/>
    <m/>
    <m/>
    <m/>
    <m/>
    <m/>
    <m/>
  </r>
  <r>
    <s v="OmanW48"/>
    <x v="4"/>
    <x v="8"/>
    <x v="8"/>
    <n v="11"/>
    <s v="November"/>
    <n v="2023"/>
    <n v="858"/>
    <n v="61276.020000000048"/>
    <n v="1.1688279224074923E-2"/>
    <n v="0.01"/>
    <n v="0.85555793186412843"/>
    <n v="716.21123150000005"/>
    <m/>
    <x v="0"/>
    <n v="0"/>
    <m/>
    <n v="13"/>
    <n v="122.57142857142857"/>
    <n v="9.4285714285714288"/>
    <m/>
    <m/>
    <n v="1.38E-2"/>
    <n v="0.97920000000000007"/>
    <n v="6.8999999999999999E-3"/>
    <n v="1.6"/>
    <n v="1"/>
    <n v="-0.60000000000000009"/>
    <n v="0.35"/>
    <n v="0.4"/>
    <n v="0"/>
    <n v="0.91"/>
    <n v="0.9"/>
    <n v="1.0111111111111111"/>
    <n v="4.5999999999999996"/>
    <n v="4.7"/>
    <n v="0.97872340425531901"/>
    <n v="4.7"/>
    <n v="4.8"/>
    <n v="0.97916666666666674"/>
    <m/>
    <m/>
    <m/>
    <m/>
    <m/>
    <m/>
  </r>
  <r>
    <s v="QatarW48"/>
    <x v="5"/>
    <x v="8"/>
    <x v="8"/>
    <n v="11"/>
    <s v="November"/>
    <n v="2023"/>
    <n v="3503"/>
    <n v="370688.84000000439"/>
    <n v="8.562211392714068E-3"/>
    <n v="0.01"/>
    <n v="1.1679225776309849"/>
    <n v="3173.916209"/>
    <m/>
    <x v="0"/>
    <n v="0"/>
    <m/>
    <n v="50"/>
    <n v="500.42857142857144"/>
    <n v="10.008571428571429"/>
    <m/>
    <m/>
    <n v="4.1500000000000002E-2"/>
    <n v="0.95650000000000002"/>
    <n v="2E-3"/>
    <n v="1.46"/>
    <n v="1"/>
    <n v="-0.45999999999999996"/>
    <n v="0.5"/>
    <n v="0.59"/>
    <n v="0.41"/>
    <n v="0.91"/>
    <n v="0.9"/>
    <n v="1.0111111111111111"/>
    <n v="4.7"/>
    <n v="4.7"/>
    <n v="1"/>
    <n v="4.9000000000000004"/>
    <n v="4.8"/>
    <n v="1.0208333333333335"/>
    <m/>
    <m/>
    <m/>
    <m/>
    <m/>
    <m/>
  </r>
  <r>
    <s v="Saudi ArabiaW48"/>
    <x v="6"/>
    <x v="8"/>
    <x v="8"/>
    <n v="11"/>
    <s v="November"/>
    <n v="2023"/>
    <n v="11861"/>
    <n v="1376150.670000002"/>
    <n v="1.6747947810104229E-2"/>
    <n v="0.01"/>
    <n v="0.59708807988802581"/>
    <n v="23047.6996"/>
    <m/>
    <x v="0"/>
    <n v="0"/>
    <m/>
    <n v="154"/>
    <n v="1694.4285714285713"/>
    <n v="11.002782931354359"/>
    <m/>
    <m/>
    <n v="9.1000000000000004E-3"/>
    <n v="0.98219999999999996"/>
    <n v="8.6999999999999994E-3"/>
    <n v="1.44"/>
    <n v="1"/>
    <n v="-0.43999999999999995"/>
    <n v="0.33"/>
    <n v="0.38"/>
    <n v="0.16"/>
    <n v="0.92"/>
    <n v="0.9"/>
    <n v="1.0222222222222221"/>
    <n v="4.7"/>
    <n v="4.7"/>
    <n v="1"/>
    <n v="4.9000000000000004"/>
    <n v="4.8"/>
    <n v="1.0208333333333335"/>
    <m/>
    <m/>
    <m/>
    <m/>
    <m/>
    <m/>
  </r>
  <r>
    <s v="UAEW48"/>
    <x v="7"/>
    <x v="8"/>
    <x v="8"/>
    <n v="11"/>
    <s v="November"/>
    <n v="2023"/>
    <n v="4101"/>
    <n v="441374.59000000561"/>
    <n v="1.7050713163505638E-2"/>
    <n v="0.01"/>
    <n v="0.58648573253835634"/>
    <n v="7525.7515317500001"/>
    <m/>
    <x v="0"/>
    <n v="0"/>
    <m/>
    <n v="46"/>
    <n v="585.85714285714289"/>
    <n v="12.736024844720498"/>
    <m/>
    <m/>
    <n v="2.1299999999999999E-2"/>
    <n v="0.95450000000000002"/>
    <n v="2.4199999999999999E-2"/>
    <n v="1.82"/>
    <n v="1"/>
    <n v="-0.82000000000000006"/>
    <n v="0.37"/>
    <n v="0.41"/>
    <n v="0.17"/>
    <n v="0.89"/>
    <n v="0.9"/>
    <n v="0.98888888888888893"/>
    <n v="4.5999999999999996"/>
    <n v="4.7"/>
    <n v="0.97872340425531901"/>
    <n v="4.9000000000000004"/>
    <n v="4.8"/>
    <n v="1.0208333333333335"/>
    <m/>
    <m/>
    <m/>
    <m/>
    <m/>
    <m/>
  </r>
  <r>
    <s v="UKW48"/>
    <x v="8"/>
    <x v="8"/>
    <x v="8"/>
    <n v="11"/>
    <s v="November"/>
    <n v="2023"/>
    <n v="260"/>
    <n v="34290.960000000006"/>
    <n v="1.687024663351507E-3"/>
    <n v="0.01"/>
    <n v="5.9275956168498576"/>
    <n v="57.849695250000003"/>
    <m/>
    <x v="1"/>
    <m/>
    <m/>
    <n v="3"/>
    <n v="37.142857142857146"/>
    <n v="12.380952380952381"/>
    <m/>
    <m/>
    <n v="0"/>
    <n v="0"/>
    <n v="0"/>
    <n v="1.72"/>
    <n v="1"/>
    <n v="-0.72"/>
    <n v="0.33"/>
    <n v="0.43"/>
    <n v="0.27"/>
    <n v="0.69"/>
    <n v="0.9"/>
    <n v="0.76666666666666661"/>
    <n v="3.8"/>
    <n v="4.7"/>
    <n v="0.80851063829787229"/>
    <n v="5"/>
    <n v="4.8"/>
    <n v="1.0416666666666667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CC329B-D00B-4AFE-8497-E305AEC5719E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A1:B11" firstHeaderRow="1" firstDataRow="1" firstDataCol="1"/>
  <pivotFields count="46"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dataField="1" numFmtId="165" showAll="0"/>
    <pivotField numFmtId="165" showAll="0"/>
    <pivotField numFmtId="166" showAll="0"/>
    <pivotField numFmtId="166" showAll="0"/>
    <pivotField numFmtId="9" showAll="0"/>
    <pivotField showAll="0"/>
    <pivotField showAll="0"/>
    <pivotField showAll="0"/>
    <pivotField showAll="0"/>
    <pivotField showAll="0"/>
    <pivotField showAll="0"/>
    <pivotField numFmtId="165" showAll="0"/>
    <pivotField numFmtId="167" showAll="0"/>
    <pivotField showAll="0"/>
    <pivotField showAll="0"/>
    <pivotField numFmtId="9" showAll="0"/>
    <pivotField numFmtId="9" showAll="0"/>
    <pivotField numFmtId="9" showAll="0"/>
    <pivotField showAll="0"/>
    <pivotField numFmtId="168" showAll="0"/>
    <pivotField numFmtId="9" showAll="0"/>
    <pivotField numFmtId="166" showAll="0"/>
    <pivotField numFmtId="166" showAll="0"/>
    <pivotField showAll="0"/>
    <pivotField numFmtId="166" showAll="0"/>
    <pivotField numFmtId="166" showAll="0"/>
    <pivotField numFmtId="9" showAll="0"/>
    <pivotField showAll="0"/>
    <pivotField showAll="0"/>
    <pivotField numFmtId="9" showAll="0"/>
    <pivotField showAll="0"/>
    <pivotField showAll="0"/>
    <pivotField numFmtId="9"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Delivered Orders" fld="7" subtotal="average" baseField="2" baseItem="4" numFmtId="165"/>
  </dataFields>
  <formats count="2">
    <format dxfId="3">
      <pivotArea outline="0" collapsedLevelsAreSubtotals="1" fieldPosition="0"/>
    </format>
    <format dxfId="2">
      <pivotArea grandRow="1" outline="0" collapsedLevelsAreSubtotals="1" fieldPosition="0"/>
    </format>
  </formats>
  <chartFormats count="12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2" count="1" selected="0">
            <x v="8"/>
          </reference>
        </references>
      </pivotArea>
    </chartFormat>
    <chartFormat chart="15" format="6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6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C73890-F859-4BCC-89A8-7D61732D1D83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5">
  <location ref="A1:B11" firstHeaderRow="1" firstDataRow="1" firstDataCol="1"/>
  <pivotFields count="46"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dataField="1" numFmtId="165" showAll="0"/>
    <pivotField numFmtId="165" showAll="0"/>
    <pivotField numFmtId="166" showAll="0"/>
    <pivotField numFmtId="166" showAll="0"/>
    <pivotField numFmtId="9" showAll="0"/>
    <pivotField showAll="0"/>
    <pivotField showAll="0"/>
    <pivotField showAll="0"/>
    <pivotField showAll="0"/>
    <pivotField showAll="0"/>
    <pivotField showAll="0"/>
    <pivotField numFmtId="165" showAll="0"/>
    <pivotField numFmtId="167" showAll="0"/>
    <pivotField showAll="0"/>
    <pivotField showAll="0"/>
    <pivotField numFmtId="9" showAll="0"/>
    <pivotField numFmtId="9" showAll="0"/>
    <pivotField numFmtId="9" showAll="0"/>
    <pivotField showAll="0"/>
    <pivotField numFmtId="168" showAll="0"/>
    <pivotField numFmtId="9" showAll="0"/>
    <pivotField numFmtId="166" showAll="0"/>
    <pivotField numFmtId="166" showAll="0"/>
    <pivotField showAll="0"/>
    <pivotField numFmtId="166" showAll="0"/>
    <pivotField numFmtId="166" showAll="0"/>
    <pivotField numFmtId="9" showAll="0"/>
    <pivotField showAll="0"/>
    <pivotField showAll="0"/>
    <pivotField numFmtId="9" showAll="0"/>
    <pivotField showAll="0"/>
    <pivotField showAll="0"/>
    <pivotField numFmtId="9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Delivered Orders" fld="7" baseField="0" baseItem="0" numFmtId="165"/>
  </dataFields>
  <formats count="1">
    <format dxfId="1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48DA4C-DF4D-4ECF-B76B-647F04970BA9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C13" firstHeaderRow="0" firstDataRow="1" firstDataCol="1"/>
  <pivotFields count="46"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numFmtId="165" showAll="0"/>
    <pivotField dataField="1" numFmtId="165" showAll="0"/>
    <pivotField numFmtId="166" showAll="0"/>
    <pivotField numFmtId="166" showAll="0"/>
    <pivotField numFmtId="9" showAll="0"/>
    <pivotField dataField="1" showAll="0"/>
    <pivotField showAll="0"/>
    <pivotField showAll="0"/>
    <pivotField showAll="0"/>
    <pivotField showAll="0"/>
    <pivotField showAll="0"/>
    <pivotField numFmtId="165" showAll="0"/>
    <pivotField numFmtId="167" showAll="0"/>
    <pivotField showAll="0"/>
    <pivotField showAll="0"/>
    <pivotField numFmtId="9" showAll="0"/>
    <pivotField numFmtId="9" showAll="0"/>
    <pivotField numFmtId="9" showAll="0"/>
    <pivotField showAll="0"/>
    <pivotField numFmtId="168" showAll="0"/>
    <pivotField numFmtId="9" showAll="0"/>
    <pivotField numFmtId="166" showAll="0"/>
    <pivotField numFmtId="166" showAll="0"/>
    <pivotField showAll="0"/>
    <pivotField numFmtId="166" showAll="0"/>
    <pivotField numFmtId="166" showAll="0"/>
    <pivotField numFmtId="9" showAll="0"/>
    <pivotField showAll="0"/>
    <pivotField showAll="0"/>
    <pivotField numFmtId="9" showAll="0"/>
    <pivotField showAll="0"/>
    <pivotField showAll="0"/>
    <pivotField numFmtId="9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amage Amount ($)" fld="12" baseField="0" baseItem="0" numFmtId="165"/>
    <dataField name="Sum of Revenue" fld="8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6CFBE-73C1-4F34-BEBD-990FF5241C23}">
  <dimension ref="A1:AW92"/>
  <sheetViews>
    <sheetView zoomScale="90" zoomScaleNormal="90" workbookViewId="0">
      <pane xSplit="7" ySplit="1" topLeftCell="H83" activePane="bottomRight" state="frozen"/>
      <selection activeCell="I63" sqref="I63"/>
      <selection pane="topRight" activeCell="I63" sqref="I63"/>
      <selection pane="bottomLeft" activeCell="I63" sqref="I63"/>
      <selection pane="bottomRight" activeCell="A94" sqref="A94"/>
    </sheetView>
  </sheetViews>
  <sheetFormatPr defaultRowHeight="14.4" x14ac:dyDescent="0.3"/>
  <cols>
    <col min="1" max="1" width="20.109375" bestFit="1" customWidth="1"/>
    <col min="2" max="2" width="15" bestFit="1" customWidth="1"/>
    <col min="3" max="3" width="14.88671875" bestFit="1" customWidth="1"/>
    <col min="4" max="4" width="17.33203125" bestFit="1" customWidth="1"/>
    <col min="5" max="5" width="8.6640625" bestFit="1" customWidth="1"/>
    <col min="6" max="6" width="15.6640625" bestFit="1" customWidth="1"/>
    <col min="7" max="7" width="7.44140625" bestFit="1" customWidth="1"/>
    <col min="8" max="8" width="20.6640625" bestFit="1" customWidth="1"/>
    <col min="9" max="9" width="15.88671875" bestFit="1" customWidth="1"/>
    <col min="10" max="10" width="13.5546875" bestFit="1" customWidth="1"/>
    <col min="11" max="11" width="22" bestFit="1" customWidth="1"/>
    <col min="12" max="12" width="13" bestFit="1" customWidth="1"/>
    <col min="13" max="13" width="24.33203125" bestFit="1" customWidth="1"/>
    <col min="14" max="14" width="30" bestFit="1" customWidth="1"/>
    <col min="15" max="15" width="38.33203125" bestFit="1" customWidth="1"/>
    <col min="16" max="16" width="13" bestFit="1" customWidth="1"/>
    <col min="17" max="17" width="50.5546875" bestFit="1" customWidth="1"/>
    <col min="18" max="18" width="10.5546875" bestFit="1" customWidth="1"/>
    <col min="19" max="19" width="24.88671875" bestFit="1" customWidth="1"/>
    <col min="20" max="20" width="42.88671875" bestFit="1" customWidth="1"/>
    <col min="21" max="21" width="19.33203125" bestFit="1" customWidth="1"/>
    <col min="22" max="22" width="25.6640625" bestFit="1" customWidth="1"/>
    <col min="23" max="23" width="30" bestFit="1" customWidth="1"/>
    <col min="24" max="24" width="35" bestFit="1" customWidth="1"/>
    <col min="25" max="25" width="30.33203125" bestFit="1" customWidth="1"/>
    <col min="26" max="26" width="27.33203125" bestFit="1" customWidth="1"/>
    <col min="27" max="27" width="23.109375" bestFit="1" customWidth="1"/>
    <col min="28" max="28" width="27.109375" bestFit="1" customWidth="1"/>
    <col min="29" max="29" width="35" bestFit="1" customWidth="1"/>
    <col min="30" max="30" width="34.33203125" bestFit="1" customWidth="1"/>
    <col min="31" max="31" width="33" style="7" bestFit="1" customWidth="1"/>
    <col min="32" max="32" width="43" bestFit="1" customWidth="1"/>
    <col min="33" max="33" width="51.109375" bestFit="1" customWidth="1"/>
    <col min="34" max="34" width="20.109375" bestFit="1" customWidth="1"/>
    <col min="35" max="35" width="34" bestFit="1" customWidth="1"/>
    <col min="36" max="36" width="49.109375" bestFit="1" customWidth="1"/>
    <col min="37" max="37" width="30.33203125" bestFit="1" customWidth="1"/>
    <col min="38" max="38" width="34" bestFit="1" customWidth="1"/>
    <col min="39" max="39" width="42.44140625" bestFit="1" customWidth="1"/>
    <col min="40" max="40" width="30.33203125" bestFit="1" customWidth="1"/>
    <col min="41" max="41" width="52.109375" bestFit="1" customWidth="1"/>
    <col min="42" max="42" width="29.6640625" bestFit="1" customWidth="1"/>
    <col min="43" max="43" width="24.44140625" bestFit="1" customWidth="1"/>
    <col min="44" max="44" width="30.33203125" customWidth="1"/>
    <col min="45" max="45" width="53" bestFit="1" customWidth="1"/>
    <col min="46" max="46" width="41" bestFit="1" customWidth="1"/>
  </cols>
  <sheetData>
    <row r="1" spans="1:46" s="1" customFormat="1" x14ac:dyDescent="0.3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11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1" t="s">
        <v>20</v>
      </c>
      <c r="W1" s="4" t="s">
        <v>21</v>
      </c>
      <c r="X1" s="4" t="s">
        <v>22</v>
      </c>
      <c r="Y1" s="4" t="s">
        <v>23</v>
      </c>
      <c r="Z1" s="5" t="s">
        <v>24</v>
      </c>
      <c r="AA1" s="1" t="s">
        <v>25</v>
      </c>
      <c r="AB1" s="1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1" t="s">
        <v>31</v>
      </c>
      <c r="AH1" s="1" t="s">
        <v>32</v>
      </c>
      <c r="AI1" s="5" t="s">
        <v>33</v>
      </c>
      <c r="AJ1" s="1" t="s">
        <v>34</v>
      </c>
      <c r="AK1" s="1" t="s">
        <v>35</v>
      </c>
      <c r="AL1" s="5" t="s">
        <v>36</v>
      </c>
      <c r="AM1" s="1" t="s">
        <v>37</v>
      </c>
      <c r="AN1" s="1" t="s">
        <v>35</v>
      </c>
      <c r="AO1" s="6" t="s">
        <v>38</v>
      </c>
      <c r="AP1" s="6" t="s">
        <v>39</v>
      </c>
      <c r="AQ1" s="1" t="s">
        <v>40</v>
      </c>
      <c r="AR1" s="1" t="s">
        <v>41</v>
      </c>
      <c r="AS1" s="6" t="s">
        <v>42</v>
      </c>
      <c r="AT1" s="6" t="s">
        <v>43</v>
      </c>
    </row>
    <row r="2" spans="1:46" x14ac:dyDescent="0.3">
      <c r="A2" t="str">
        <f>B2&amp;C2</f>
        <v>BahrainW40</v>
      </c>
      <c r="B2" t="s">
        <v>44</v>
      </c>
      <c r="C2" s="7" t="s">
        <v>45</v>
      </c>
      <c r="D2" s="8" t="str">
        <f>RIGHT(C2,2)</f>
        <v>40</v>
      </c>
      <c r="E2" s="7">
        <v>10</v>
      </c>
      <c r="F2" s="7" t="s">
        <v>46</v>
      </c>
      <c r="G2" s="7">
        <v>2023</v>
      </c>
      <c r="H2" s="9">
        <v>1217</v>
      </c>
      <c r="I2" s="9">
        <v>93628.570000000313</v>
      </c>
      <c r="J2" s="10">
        <f>M2/I2</f>
        <v>3.6703426769200778E-3</v>
      </c>
      <c r="K2" s="10">
        <v>0.01</v>
      </c>
      <c r="L2" s="11">
        <f t="shared" ref="L2:L65" si="0">K2/J2</f>
        <v>2.7245412432147549</v>
      </c>
      <c r="M2" s="9">
        <f>1374.595745/4</f>
        <v>343.64893625000002</v>
      </c>
      <c r="N2" s="12">
        <v>0.99</v>
      </c>
      <c r="O2" s="13">
        <v>0.99</v>
      </c>
      <c r="P2" s="13">
        <f>N2/O2</f>
        <v>1</v>
      </c>
      <c r="R2">
        <v>14</v>
      </c>
      <c r="S2" s="14">
        <f>H2/7</f>
        <v>173.85714285714286</v>
      </c>
      <c r="T2" s="15">
        <f>S2/R2</f>
        <v>12.418367346938776</v>
      </c>
      <c r="W2" s="16">
        <v>0.02</v>
      </c>
      <c r="X2" s="16">
        <v>0.97</v>
      </c>
      <c r="Y2" s="16">
        <v>0.01</v>
      </c>
      <c r="Z2" s="7">
        <v>1.26</v>
      </c>
      <c r="AA2" s="17">
        <v>1</v>
      </c>
      <c r="AB2" s="11">
        <f>1-(Z2/AA2)</f>
        <v>-0.26</v>
      </c>
      <c r="AC2" s="18">
        <v>0.42</v>
      </c>
      <c r="AD2" s="18">
        <v>0.52</v>
      </c>
      <c r="AE2" s="18">
        <v>0</v>
      </c>
      <c r="AF2" s="18">
        <v>0.88</v>
      </c>
      <c r="AG2" s="10">
        <v>0.9</v>
      </c>
      <c r="AH2" s="11">
        <f>AF2/AG2</f>
        <v>0.97777777777777775</v>
      </c>
      <c r="AI2" s="7">
        <v>4.5</v>
      </c>
      <c r="AJ2" s="19">
        <v>4.8</v>
      </c>
      <c r="AK2" s="11">
        <f>AI2/AJ2</f>
        <v>0.9375</v>
      </c>
      <c r="AL2" s="20">
        <v>4.8899999999999997</v>
      </c>
      <c r="AM2" s="19">
        <v>4.8</v>
      </c>
      <c r="AN2" s="11">
        <f>AL2/AM2</f>
        <v>1.01875</v>
      </c>
      <c r="AO2" s="18">
        <v>6.0000000000000001E-3</v>
      </c>
      <c r="AP2" s="21">
        <v>436</v>
      </c>
      <c r="AQ2" s="13">
        <v>0.01</v>
      </c>
      <c r="AR2" s="11">
        <f>AQ2/AO2</f>
        <v>1.6666666666666667</v>
      </c>
      <c r="AS2" s="18">
        <v>2E-3</v>
      </c>
      <c r="AT2" s="21">
        <v>277</v>
      </c>
    </row>
    <row r="3" spans="1:46" x14ac:dyDescent="0.3">
      <c r="A3" t="str">
        <f t="shared" ref="A3:A66" si="1">B3&amp;C3</f>
        <v>EgyptW40</v>
      </c>
      <c r="B3" t="s">
        <v>47</v>
      </c>
      <c r="C3" s="7" t="s">
        <v>45</v>
      </c>
      <c r="D3" s="8" t="str">
        <f t="shared" ref="D3:D66" si="2">RIGHT(C3,2)</f>
        <v>40</v>
      </c>
      <c r="E3" s="7">
        <v>10</v>
      </c>
      <c r="F3" s="7" t="s">
        <v>46</v>
      </c>
      <c r="G3" s="7">
        <v>2023</v>
      </c>
      <c r="H3" s="9">
        <v>1012</v>
      </c>
      <c r="I3" s="9">
        <v>56221.909999999989</v>
      </c>
      <c r="J3" s="10">
        <f>M3/I3</f>
        <v>9.6769584046504306E-3</v>
      </c>
      <c r="K3" s="10">
        <v>0.01</v>
      </c>
      <c r="L3" s="11">
        <f t="shared" si="0"/>
        <v>1.0333825549146027</v>
      </c>
      <c r="M3" s="9">
        <f>2176.228338/4</f>
        <v>544.05708449999997</v>
      </c>
      <c r="N3" s="12">
        <v>0.97</v>
      </c>
      <c r="O3" s="13">
        <v>0.99</v>
      </c>
      <c r="P3" s="13">
        <f>N3/O3</f>
        <v>0.97979797979797978</v>
      </c>
      <c r="R3">
        <v>9</v>
      </c>
      <c r="S3" s="14">
        <f t="shared" ref="S3:S66" si="3">H3/7</f>
        <v>144.57142857142858</v>
      </c>
      <c r="T3" s="15">
        <f t="shared" ref="T3:T61" si="4">S3/R3</f>
        <v>16.063492063492063</v>
      </c>
      <c r="W3" s="16">
        <v>0.1</v>
      </c>
      <c r="X3" s="16">
        <v>0.84</v>
      </c>
      <c r="Y3" s="16">
        <v>0.06</v>
      </c>
      <c r="Z3" s="7">
        <v>1.84</v>
      </c>
      <c r="AA3" s="17">
        <v>1</v>
      </c>
      <c r="AB3" s="11">
        <f t="shared" ref="AB3:AB66" si="5">1-(Z3/AA3)</f>
        <v>-0.84000000000000008</v>
      </c>
      <c r="AC3" s="18">
        <v>0.4</v>
      </c>
      <c r="AD3" s="18">
        <v>0.51</v>
      </c>
      <c r="AE3" s="18">
        <v>0.18</v>
      </c>
      <c r="AF3" s="18">
        <v>0.91</v>
      </c>
      <c r="AG3" s="10">
        <v>0.9</v>
      </c>
      <c r="AH3" s="11">
        <f t="shared" ref="AH3:AH66" si="6">AF3/AG3</f>
        <v>1.0111111111111111</v>
      </c>
      <c r="AI3" s="7">
        <v>4.3</v>
      </c>
      <c r="AJ3" s="19">
        <v>4.8</v>
      </c>
      <c r="AK3" s="11">
        <f t="shared" ref="AK3:AK66" si="7">AI3/AJ3</f>
        <v>0.89583333333333337</v>
      </c>
      <c r="AL3" s="20">
        <v>4.8499999999999996</v>
      </c>
      <c r="AM3" s="19">
        <v>4.8</v>
      </c>
      <c r="AN3" s="11">
        <f t="shared" ref="AN3:AN66" si="8">AL3/AM3</f>
        <v>1.0104166666666667</v>
      </c>
      <c r="AO3" s="18">
        <v>1.9E-2</v>
      </c>
      <c r="AP3" s="21">
        <v>742</v>
      </c>
      <c r="AQ3" s="13">
        <v>0.01</v>
      </c>
      <c r="AR3" s="11">
        <f t="shared" ref="AR3:AR66" si="9">AQ3/AO3</f>
        <v>0.52631578947368418</v>
      </c>
      <c r="AS3" s="18">
        <v>8.0000000000000002E-3</v>
      </c>
      <c r="AT3" s="21">
        <v>441</v>
      </c>
    </row>
    <row r="4" spans="1:46" x14ac:dyDescent="0.3">
      <c r="A4" t="str">
        <f t="shared" si="1"/>
        <v>JordanW40</v>
      </c>
      <c r="B4" t="s">
        <v>48</v>
      </c>
      <c r="C4" s="7" t="s">
        <v>45</v>
      </c>
      <c r="D4" s="8" t="str">
        <f t="shared" si="2"/>
        <v>40</v>
      </c>
      <c r="E4" s="7">
        <v>10</v>
      </c>
      <c r="F4" s="7" t="s">
        <v>46</v>
      </c>
      <c r="G4" s="7">
        <v>2023</v>
      </c>
      <c r="H4" s="9">
        <v>315</v>
      </c>
      <c r="I4" s="9">
        <v>27152.210000000017</v>
      </c>
      <c r="J4" s="10">
        <f>M4/I4</f>
        <v>3.1627532519452356E-2</v>
      </c>
      <c r="K4" s="10">
        <v>0.01</v>
      </c>
      <c r="L4" s="11">
        <f t="shared" si="0"/>
        <v>0.31618021399075474</v>
      </c>
      <c r="M4" s="22">
        <f>3435.029619/4</f>
        <v>858.75740474999998</v>
      </c>
      <c r="N4" s="12">
        <v>0.97</v>
      </c>
      <c r="O4" s="13">
        <v>0.99</v>
      </c>
      <c r="P4" s="13">
        <f>N4/O4</f>
        <v>0.97979797979797978</v>
      </c>
      <c r="R4">
        <v>4.5</v>
      </c>
      <c r="S4" s="14">
        <f t="shared" si="3"/>
        <v>45</v>
      </c>
      <c r="T4" s="15">
        <f t="shared" si="4"/>
        <v>10</v>
      </c>
      <c r="W4" s="16">
        <v>0.03</v>
      </c>
      <c r="X4" s="16">
        <v>0.96</v>
      </c>
      <c r="Y4" s="16">
        <v>0.01</v>
      </c>
      <c r="Z4" s="7">
        <v>1.68</v>
      </c>
      <c r="AA4" s="17">
        <v>1</v>
      </c>
      <c r="AB4" s="11">
        <f t="shared" si="5"/>
        <v>-0.67999999999999994</v>
      </c>
      <c r="AC4" s="18">
        <v>0.18</v>
      </c>
      <c r="AD4" s="18">
        <v>0.12</v>
      </c>
      <c r="AE4" s="18">
        <v>0.33</v>
      </c>
      <c r="AF4" s="18">
        <v>0.98</v>
      </c>
      <c r="AG4" s="10">
        <v>0.9</v>
      </c>
      <c r="AH4" s="11">
        <f t="shared" si="6"/>
        <v>1.0888888888888888</v>
      </c>
      <c r="AI4" s="7">
        <v>4.7</v>
      </c>
      <c r="AJ4" s="19">
        <v>4.8</v>
      </c>
      <c r="AK4" s="11">
        <f t="shared" si="7"/>
        <v>0.97916666666666674</v>
      </c>
      <c r="AL4" s="20">
        <v>4.8899999999999997</v>
      </c>
      <c r="AM4" s="19">
        <v>4.8</v>
      </c>
      <c r="AN4" s="11">
        <f t="shared" si="8"/>
        <v>1.01875</v>
      </c>
      <c r="AO4" s="18">
        <v>0.01</v>
      </c>
      <c r="AP4" s="21">
        <v>546</v>
      </c>
      <c r="AQ4" s="13">
        <v>0.01</v>
      </c>
      <c r="AR4" s="11">
        <f t="shared" si="9"/>
        <v>1</v>
      </c>
      <c r="AS4" s="18">
        <v>0</v>
      </c>
      <c r="AT4" s="21">
        <v>0</v>
      </c>
    </row>
    <row r="5" spans="1:46" x14ac:dyDescent="0.3">
      <c r="A5" t="str">
        <f t="shared" si="1"/>
        <v>KuwaitW40</v>
      </c>
      <c r="B5" t="s">
        <v>49</v>
      </c>
      <c r="C5" s="7" t="s">
        <v>45</v>
      </c>
      <c r="D5" s="8" t="str">
        <f t="shared" si="2"/>
        <v>40</v>
      </c>
      <c r="E5" s="7">
        <v>10</v>
      </c>
      <c r="F5" s="7" t="s">
        <v>46</v>
      </c>
      <c r="G5" s="7">
        <v>2023</v>
      </c>
      <c r="H5" s="9">
        <v>1901</v>
      </c>
      <c r="I5" s="9">
        <v>226035.47999999966</v>
      </c>
      <c r="J5" s="10">
        <f>M5/I5</f>
        <v>1.7582414086054127E-2</v>
      </c>
      <c r="K5" s="10">
        <v>0.01</v>
      </c>
      <c r="L5" s="11">
        <f t="shared" si="0"/>
        <v>0.56875011309918566</v>
      </c>
      <c r="M5" s="9">
        <f>15896.99763/4</f>
        <v>3974.2494075</v>
      </c>
      <c r="N5" s="12">
        <v>0.98</v>
      </c>
      <c r="O5" s="13">
        <v>0.99</v>
      </c>
      <c r="P5" s="13">
        <f>N5/O5</f>
        <v>0.98989898989898994</v>
      </c>
      <c r="R5">
        <v>23</v>
      </c>
      <c r="S5" s="14">
        <f t="shared" si="3"/>
        <v>271.57142857142856</v>
      </c>
      <c r="T5" s="15">
        <f t="shared" si="4"/>
        <v>11.807453416149068</v>
      </c>
      <c r="W5" s="16">
        <v>0.03</v>
      </c>
      <c r="X5" s="16">
        <v>0.92</v>
      </c>
      <c r="Y5" s="16">
        <v>0.05</v>
      </c>
      <c r="Z5" s="7">
        <v>1.29</v>
      </c>
      <c r="AA5" s="17">
        <v>1</v>
      </c>
      <c r="AB5" s="11">
        <f t="shared" si="5"/>
        <v>-0.29000000000000004</v>
      </c>
      <c r="AC5" s="18">
        <v>0.33</v>
      </c>
      <c r="AD5" s="18">
        <v>0.46</v>
      </c>
      <c r="AE5" s="18">
        <v>0.17</v>
      </c>
      <c r="AF5" s="18">
        <v>0.93</v>
      </c>
      <c r="AG5" s="10">
        <v>0.9</v>
      </c>
      <c r="AH5" s="11">
        <f t="shared" si="6"/>
        <v>1.0333333333333334</v>
      </c>
      <c r="AI5" s="7">
        <v>4.7</v>
      </c>
      <c r="AJ5" s="19">
        <v>4.8</v>
      </c>
      <c r="AK5" s="11">
        <f t="shared" si="7"/>
        <v>0.97916666666666674</v>
      </c>
      <c r="AL5" s="20">
        <v>4.9400000000000004</v>
      </c>
      <c r="AM5" s="19">
        <v>4.8</v>
      </c>
      <c r="AN5" s="11">
        <f t="shared" si="8"/>
        <v>1.0291666666666668</v>
      </c>
      <c r="AO5" s="18">
        <v>1.2E-2</v>
      </c>
      <c r="AP5" s="21">
        <v>2200</v>
      </c>
      <c r="AQ5" s="13">
        <v>0.01</v>
      </c>
      <c r="AR5" s="11">
        <f t="shared" si="9"/>
        <v>0.83333333333333337</v>
      </c>
      <c r="AS5" s="18">
        <v>1E-3</v>
      </c>
      <c r="AT5" s="21">
        <v>185</v>
      </c>
    </row>
    <row r="6" spans="1:46" x14ac:dyDescent="0.3">
      <c r="A6" t="str">
        <f t="shared" si="1"/>
        <v>OmanW40</v>
      </c>
      <c r="B6" t="s">
        <v>50</v>
      </c>
      <c r="C6" s="7" t="s">
        <v>45</v>
      </c>
      <c r="D6" s="8" t="str">
        <f t="shared" si="2"/>
        <v>40</v>
      </c>
      <c r="E6" s="7">
        <v>10</v>
      </c>
      <c r="F6" s="7" t="s">
        <v>46</v>
      </c>
      <c r="G6" s="7">
        <v>2023</v>
      </c>
      <c r="H6" s="9">
        <v>1092</v>
      </c>
      <c r="I6" s="9">
        <v>72218.990000000049</v>
      </c>
      <c r="J6" s="10">
        <f t="shared" ref="J6:J60" si="10">M6/I6</f>
        <v>9.9172147311946558E-3</v>
      </c>
      <c r="K6" s="10">
        <v>0.01</v>
      </c>
      <c r="L6" s="11">
        <f t="shared" si="0"/>
        <v>1.0083476329845862</v>
      </c>
      <c r="M6" s="22">
        <f>2864.844926/4</f>
        <v>716.21123150000005</v>
      </c>
      <c r="N6" s="12">
        <v>0.95</v>
      </c>
      <c r="O6" s="13">
        <v>0.99</v>
      </c>
      <c r="P6" s="13">
        <f t="shared" ref="P6:P59" si="11">N6/O6</f>
        <v>0.95959595959595956</v>
      </c>
      <c r="R6">
        <v>14</v>
      </c>
      <c r="S6" s="14">
        <f t="shared" si="3"/>
        <v>156</v>
      </c>
      <c r="T6" s="15">
        <f t="shared" si="4"/>
        <v>11.142857142857142</v>
      </c>
      <c r="W6" s="16">
        <v>0.09</v>
      </c>
      <c r="X6" s="16">
        <v>0.85</v>
      </c>
      <c r="Y6" s="16">
        <v>0.06</v>
      </c>
      <c r="Z6" s="7">
        <v>1.77</v>
      </c>
      <c r="AA6" s="17">
        <v>1</v>
      </c>
      <c r="AB6" s="11">
        <f t="shared" si="5"/>
        <v>-0.77</v>
      </c>
      <c r="AC6" s="18">
        <v>0.32</v>
      </c>
      <c r="AD6" s="18">
        <v>0.31</v>
      </c>
      <c r="AE6" s="18">
        <v>0.33</v>
      </c>
      <c r="AF6" s="18">
        <v>0.8</v>
      </c>
      <c r="AG6" s="10">
        <v>0.9</v>
      </c>
      <c r="AH6" s="11">
        <f t="shared" si="6"/>
        <v>0.88888888888888895</v>
      </c>
      <c r="AI6" s="7">
        <v>4.2</v>
      </c>
      <c r="AJ6" s="19">
        <v>4.7</v>
      </c>
      <c r="AK6" s="11">
        <f t="shared" si="7"/>
        <v>0.8936170212765957</v>
      </c>
      <c r="AL6" s="20">
        <v>4.78</v>
      </c>
      <c r="AM6" s="19">
        <v>4.8</v>
      </c>
      <c r="AN6" s="11">
        <f t="shared" si="8"/>
        <v>0.99583333333333346</v>
      </c>
      <c r="AO6" s="18">
        <v>0.02</v>
      </c>
      <c r="AP6" s="21">
        <v>1416</v>
      </c>
      <c r="AQ6" s="13">
        <v>0.01</v>
      </c>
      <c r="AR6" s="11">
        <f t="shared" si="9"/>
        <v>0.5</v>
      </c>
      <c r="AS6" s="18">
        <v>3.0000000000000001E-3</v>
      </c>
      <c r="AT6" s="21">
        <v>212</v>
      </c>
    </row>
    <row r="7" spans="1:46" x14ac:dyDescent="0.3">
      <c r="A7" t="str">
        <f t="shared" si="1"/>
        <v>QatarW40</v>
      </c>
      <c r="B7" t="s">
        <v>51</v>
      </c>
      <c r="C7" s="7" t="s">
        <v>45</v>
      </c>
      <c r="D7" s="8" t="str">
        <f t="shared" si="2"/>
        <v>40</v>
      </c>
      <c r="E7" s="7">
        <v>10</v>
      </c>
      <c r="F7" s="7" t="s">
        <v>46</v>
      </c>
      <c r="G7" s="7">
        <v>2023</v>
      </c>
      <c r="H7" s="9">
        <v>4864</v>
      </c>
      <c r="I7" s="9">
        <v>472914.23000000708</v>
      </c>
      <c r="J7" s="10">
        <f t="shared" si="10"/>
        <v>6.711399250980357E-3</v>
      </c>
      <c r="K7" s="10">
        <v>0.01</v>
      </c>
      <c r="L7" s="11">
        <f t="shared" si="0"/>
        <v>1.4900022522932554</v>
      </c>
      <c r="M7" s="9">
        <f>12695.664836/4</f>
        <v>3173.916209</v>
      </c>
      <c r="N7" s="12">
        <v>0.96</v>
      </c>
      <c r="O7" s="13">
        <v>0.99</v>
      </c>
      <c r="P7" s="13">
        <f t="shared" si="11"/>
        <v>0.96969696969696972</v>
      </c>
      <c r="R7">
        <v>50</v>
      </c>
      <c r="S7" s="14">
        <f t="shared" si="3"/>
        <v>694.85714285714289</v>
      </c>
      <c r="T7" s="15">
        <f t="shared" si="4"/>
        <v>13.897142857142859</v>
      </c>
      <c r="W7" s="16">
        <v>0.06</v>
      </c>
      <c r="X7" s="16">
        <v>0.94</v>
      </c>
      <c r="Y7" s="16">
        <v>0</v>
      </c>
      <c r="Z7" s="7">
        <v>1.47</v>
      </c>
      <c r="AA7" s="17">
        <v>1</v>
      </c>
      <c r="AB7" s="11">
        <f t="shared" si="5"/>
        <v>-0.47</v>
      </c>
      <c r="AC7" s="18">
        <v>0.5</v>
      </c>
      <c r="AD7" s="18">
        <v>0.49</v>
      </c>
      <c r="AE7" s="18">
        <v>0.1</v>
      </c>
      <c r="AF7" s="18">
        <v>0.9</v>
      </c>
      <c r="AG7" s="10">
        <v>0.9</v>
      </c>
      <c r="AH7" s="11">
        <f t="shared" si="6"/>
        <v>1</v>
      </c>
      <c r="AI7" s="7">
        <v>4.5999999999999996</v>
      </c>
      <c r="AJ7" s="19">
        <v>4.8</v>
      </c>
      <c r="AK7" s="11">
        <f t="shared" si="7"/>
        <v>0.95833333333333326</v>
      </c>
      <c r="AL7" s="20">
        <v>4.8099999999999996</v>
      </c>
      <c r="AM7" s="19">
        <v>4.8</v>
      </c>
      <c r="AN7" s="11">
        <f t="shared" si="8"/>
        <v>1.0020833333333332</v>
      </c>
      <c r="AO7" s="18">
        <v>0.01</v>
      </c>
      <c r="AP7" s="21">
        <v>4329</v>
      </c>
      <c r="AQ7" s="13">
        <v>0.01</v>
      </c>
      <c r="AR7" s="11">
        <f t="shared" si="9"/>
        <v>1</v>
      </c>
      <c r="AS7" s="18">
        <v>1E-3</v>
      </c>
      <c r="AT7" s="21">
        <v>277</v>
      </c>
    </row>
    <row r="8" spans="1:46" x14ac:dyDescent="0.3">
      <c r="A8" t="str">
        <f t="shared" si="1"/>
        <v>Saudi ArabiaW40</v>
      </c>
      <c r="B8" t="s">
        <v>52</v>
      </c>
      <c r="C8" s="7" t="s">
        <v>45</v>
      </c>
      <c r="D8" s="8" t="str">
        <f t="shared" si="2"/>
        <v>40</v>
      </c>
      <c r="E8" s="7">
        <v>10</v>
      </c>
      <c r="F8" s="7" t="s">
        <v>46</v>
      </c>
      <c r="G8" s="7">
        <v>2023</v>
      </c>
      <c r="H8" s="9">
        <v>16565</v>
      </c>
      <c r="I8" s="9">
        <v>1705224.2099999909</v>
      </c>
      <c r="J8" s="10">
        <f t="shared" si="10"/>
        <v>1.3515935010094727E-2</v>
      </c>
      <c r="K8" s="10">
        <v>0.01</v>
      </c>
      <c r="L8" s="11">
        <f t="shared" si="0"/>
        <v>0.73986742260385541</v>
      </c>
      <c r="M8" s="9">
        <f>92190.7984/4</f>
        <v>23047.6996</v>
      </c>
      <c r="N8" s="12">
        <v>0.91</v>
      </c>
      <c r="O8" s="13">
        <v>0.99</v>
      </c>
      <c r="P8" s="13">
        <f t="shared" si="11"/>
        <v>0.91919191919191923</v>
      </c>
      <c r="R8">
        <v>183</v>
      </c>
      <c r="S8" s="14">
        <f t="shared" si="3"/>
        <v>2366.4285714285716</v>
      </c>
      <c r="T8" s="15">
        <f t="shared" si="4"/>
        <v>12.931303669008587</v>
      </c>
      <c r="W8" s="16">
        <v>0.01</v>
      </c>
      <c r="X8" s="16">
        <v>0.92</v>
      </c>
      <c r="Y8" s="16">
        <v>7.0000000000000007E-2</v>
      </c>
      <c r="Z8" s="7">
        <v>1.66</v>
      </c>
      <c r="AA8" s="17">
        <v>1</v>
      </c>
      <c r="AB8" s="11">
        <f t="shared" si="5"/>
        <v>-0.65999999999999992</v>
      </c>
      <c r="AC8" s="18">
        <v>0.44</v>
      </c>
      <c r="AD8" s="18">
        <v>0.48</v>
      </c>
      <c r="AE8" s="18">
        <v>0.31</v>
      </c>
      <c r="AF8" s="18">
        <v>0.9</v>
      </c>
      <c r="AG8" s="10">
        <v>0.9</v>
      </c>
      <c r="AH8" s="11">
        <f t="shared" si="6"/>
        <v>1</v>
      </c>
      <c r="AI8" s="7">
        <v>4.5999999999999996</v>
      </c>
      <c r="AJ8" s="19">
        <v>4.7</v>
      </c>
      <c r="AK8" s="11">
        <f t="shared" si="7"/>
        <v>0.97872340425531901</v>
      </c>
      <c r="AL8" s="20">
        <v>4.9000000000000004</v>
      </c>
      <c r="AM8" s="19">
        <v>4.8</v>
      </c>
      <c r="AN8" s="11">
        <f t="shared" si="8"/>
        <v>1.0208333333333335</v>
      </c>
      <c r="AO8" s="18">
        <v>2.3E-2</v>
      </c>
      <c r="AP8" s="21">
        <v>37079</v>
      </c>
      <c r="AQ8" s="13">
        <v>0.01</v>
      </c>
      <c r="AR8" s="11">
        <f t="shared" si="9"/>
        <v>0.43478260869565222</v>
      </c>
      <c r="AS8" s="18">
        <v>4.0000000000000001E-3</v>
      </c>
      <c r="AT8" s="21">
        <v>6748</v>
      </c>
    </row>
    <row r="9" spans="1:46" x14ac:dyDescent="0.3">
      <c r="A9" t="str">
        <f t="shared" si="1"/>
        <v>UAEW40</v>
      </c>
      <c r="B9" t="s">
        <v>53</v>
      </c>
      <c r="C9" s="7" t="s">
        <v>45</v>
      </c>
      <c r="D9" s="8" t="str">
        <f t="shared" si="2"/>
        <v>40</v>
      </c>
      <c r="E9" s="7">
        <v>10</v>
      </c>
      <c r="F9" s="7" t="s">
        <v>46</v>
      </c>
      <c r="G9" s="7">
        <v>2023</v>
      </c>
      <c r="H9" s="9">
        <v>5356</v>
      </c>
      <c r="I9" s="9">
        <v>545876.69000000833</v>
      </c>
      <c r="J9" s="10">
        <f t="shared" si="10"/>
        <v>1.3786541300655071E-2</v>
      </c>
      <c r="K9" s="10">
        <v>0.01</v>
      </c>
      <c r="L9" s="11">
        <f t="shared" si="0"/>
        <v>0.72534508706145517</v>
      </c>
      <c r="M9" s="9">
        <f>30103.006127/4</f>
        <v>7525.7515317500001</v>
      </c>
      <c r="N9" s="12">
        <v>0.95</v>
      </c>
      <c r="O9" s="13">
        <v>0.99</v>
      </c>
      <c r="P9" s="13">
        <f t="shared" si="11"/>
        <v>0.95959595959595956</v>
      </c>
      <c r="R9">
        <v>46</v>
      </c>
      <c r="S9" s="14">
        <f t="shared" si="3"/>
        <v>765.14285714285711</v>
      </c>
      <c r="T9" s="15">
        <f t="shared" si="4"/>
        <v>16.633540372670808</v>
      </c>
      <c r="W9" s="16">
        <v>0.01</v>
      </c>
      <c r="X9" s="16">
        <v>0.96</v>
      </c>
      <c r="Y9" s="16">
        <v>0.03</v>
      </c>
      <c r="Z9" s="7">
        <v>1.75</v>
      </c>
      <c r="AA9" s="17">
        <v>1</v>
      </c>
      <c r="AB9" s="11">
        <f t="shared" si="5"/>
        <v>-0.75</v>
      </c>
      <c r="AC9" s="18">
        <v>0.36</v>
      </c>
      <c r="AD9" s="18">
        <v>0.66</v>
      </c>
      <c r="AE9" s="18">
        <v>0.26</v>
      </c>
      <c r="AF9" s="18">
        <v>0.88</v>
      </c>
      <c r="AG9" s="10">
        <v>0.9</v>
      </c>
      <c r="AH9" s="11">
        <f t="shared" si="6"/>
        <v>0.97777777777777775</v>
      </c>
      <c r="AI9" s="7">
        <v>4.5</v>
      </c>
      <c r="AJ9" s="19">
        <v>4.8</v>
      </c>
      <c r="AK9" s="11">
        <f t="shared" si="7"/>
        <v>0.9375</v>
      </c>
      <c r="AL9" s="20">
        <v>4.8099999999999996</v>
      </c>
      <c r="AM9" s="19">
        <v>4.8</v>
      </c>
      <c r="AN9" s="11">
        <f t="shared" si="8"/>
        <v>1.0020833333333332</v>
      </c>
      <c r="AO9" s="18">
        <v>1.7999999999999999E-2</v>
      </c>
      <c r="AP9" s="21">
        <v>9611</v>
      </c>
      <c r="AQ9" s="13">
        <v>0.01</v>
      </c>
      <c r="AR9" s="11">
        <f t="shared" si="9"/>
        <v>0.55555555555555558</v>
      </c>
      <c r="AS9" s="18">
        <v>2E-3</v>
      </c>
      <c r="AT9" s="21">
        <v>1020</v>
      </c>
    </row>
    <row r="10" spans="1:46" x14ac:dyDescent="0.3">
      <c r="A10" t="str">
        <f t="shared" si="1"/>
        <v>UKW40</v>
      </c>
      <c r="B10" t="s">
        <v>54</v>
      </c>
      <c r="C10" s="7" t="s">
        <v>45</v>
      </c>
      <c r="D10" s="8" t="str">
        <f t="shared" si="2"/>
        <v>40</v>
      </c>
      <c r="E10" s="7">
        <v>10</v>
      </c>
      <c r="F10" s="7" t="s">
        <v>46</v>
      </c>
      <c r="G10" s="7">
        <v>2023</v>
      </c>
      <c r="H10" s="9">
        <v>236</v>
      </c>
      <c r="I10" s="9">
        <v>26529.789999999983</v>
      </c>
      <c r="J10" s="10">
        <f t="shared" si="10"/>
        <v>2.1805560937346296E-3</v>
      </c>
      <c r="K10" s="10">
        <v>0.01</v>
      </c>
      <c r="L10" s="11">
        <f t="shared" si="0"/>
        <v>4.5859861292873418</v>
      </c>
      <c r="M10" s="22">
        <f>231.398781/4</f>
        <v>57.849695250000003</v>
      </c>
      <c r="N10" s="12"/>
      <c r="O10" s="13"/>
      <c r="P10" s="13"/>
      <c r="R10">
        <v>3</v>
      </c>
      <c r="S10" s="14">
        <f t="shared" si="3"/>
        <v>33.714285714285715</v>
      </c>
      <c r="T10" s="15">
        <f t="shared" si="4"/>
        <v>11.238095238095239</v>
      </c>
      <c r="W10" s="16">
        <v>0</v>
      </c>
      <c r="X10" s="16">
        <v>0</v>
      </c>
      <c r="Y10" s="16">
        <v>0</v>
      </c>
      <c r="Z10" s="7">
        <v>2.17</v>
      </c>
      <c r="AA10" s="17">
        <v>1</v>
      </c>
      <c r="AB10" s="11">
        <f t="shared" si="5"/>
        <v>-1.17</v>
      </c>
      <c r="AC10" s="18">
        <v>0.44</v>
      </c>
      <c r="AD10" s="18">
        <v>0</v>
      </c>
      <c r="AE10" s="18">
        <v>0.5</v>
      </c>
      <c r="AF10" s="18">
        <v>0.67</v>
      </c>
      <c r="AG10" s="10">
        <v>0.9</v>
      </c>
      <c r="AH10" s="11">
        <f t="shared" si="6"/>
        <v>0.74444444444444446</v>
      </c>
      <c r="AI10" s="7">
        <v>3.7</v>
      </c>
      <c r="AJ10" s="19">
        <v>4.7</v>
      </c>
      <c r="AK10" s="11">
        <f t="shared" si="7"/>
        <v>0.78723404255319152</v>
      </c>
      <c r="AL10" s="20">
        <v>4.29</v>
      </c>
      <c r="AM10" s="19">
        <v>4.8</v>
      </c>
      <c r="AN10" s="11">
        <f t="shared" si="8"/>
        <v>0.89375000000000004</v>
      </c>
      <c r="AO10" s="18">
        <v>1.7000000000000001E-2</v>
      </c>
      <c r="AP10" s="21">
        <v>668</v>
      </c>
      <c r="AQ10" s="13">
        <v>0.01</v>
      </c>
      <c r="AR10" s="11">
        <f t="shared" si="9"/>
        <v>0.58823529411764708</v>
      </c>
      <c r="AS10" s="18">
        <v>2.8000000000000001E-2</v>
      </c>
      <c r="AT10" s="21">
        <v>747</v>
      </c>
    </row>
    <row r="11" spans="1:46" s="33" customFormat="1" x14ac:dyDescent="0.3">
      <c r="A11" s="33" t="str">
        <f t="shared" si="1"/>
        <v>Total GroupW40</v>
      </c>
      <c r="B11" s="33" t="s">
        <v>71</v>
      </c>
      <c r="C11" s="1" t="s">
        <v>45</v>
      </c>
      <c r="D11" s="36" t="str">
        <f t="shared" si="2"/>
        <v>40</v>
      </c>
      <c r="E11" s="1">
        <v>10</v>
      </c>
      <c r="F11" s="1" t="s">
        <v>46</v>
      </c>
      <c r="G11" s="1">
        <v>2023</v>
      </c>
      <c r="H11" s="34">
        <f>SUM(H2:H10)</f>
        <v>32558</v>
      </c>
      <c r="I11" s="34">
        <f>SUM(I2:I10)</f>
        <v>3225802.0800000061</v>
      </c>
      <c r="J11" s="37">
        <f>AVERAGE(J2:J10)</f>
        <v>1.2074321563748491E-2</v>
      </c>
      <c r="K11" s="37">
        <v>0.01</v>
      </c>
      <c r="L11" s="23">
        <f t="shared" si="0"/>
        <v>0.8282038826946303</v>
      </c>
      <c r="M11" s="34">
        <f>SUM(M2:M10)</f>
        <v>40242.141100499997</v>
      </c>
      <c r="N11" s="38">
        <f>AVERAGE(N2:N9)</f>
        <v>0.96</v>
      </c>
      <c r="O11" s="24">
        <f>AVERAGE(O2:O9)</f>
        <v>0.9900000000000001</v>
      </c>
      <c r="P11" s="24">
        <f t="shared" ref="P11" si="12">N11/O11</f>
        <v>0.96969696969696961</v>
      </c>
      <c r="R11" s="33">
        <f>SUM(R2:R10)</f>
        <v>346.5</v>
      </c>
      <c r="S11" s="39">
        <f t="shared" si="3"/>
        <v>4651.1428571428569</v>
      </c>
      <c r="T11" s="40">
        <f t="shared" si="4"/>
        <v>13.423211708925994</v>
      </c>
      <c r="W11" s="41">
        <v>0.03</v>
      </c>
      <c r="X11" s="41">
        <v>0.93</v>
      </c>
      <c r="Y11" s="41">
        <v>0.05</v>
      </c>
      <c r="Z11" s="42">
        <v>1.7</v>
      </c>
      <c r="AA11" s="17">
        <v>1</v>
      </c>
      <c r="AB11" s="11">
        <f t="shared" si="5"/>
        <v>-0.7</v>
      </c>
      <c r="AC11" s="43">
        <v>0.42</v>
      </c>
      <c r="AD11" s="43">
        <v>0.42</v>
      </c>
      <c r="AE11" s="43">
        <v>0.27</v>
      </c>
      <c r="AF11" s="43">
        <v>0.89</v>
      </c>
      <c r="AG11" s="10">
        <v>0.9</v>
      </c>
      <c r="AH11" s="11">
        <f t="shared" si="6"/>
        <v>0.98888888888888893</v>
      </c>
      <c r="AI11" s="1">
        <v>4.5</v>
      </c>
      <c r="AJ11" s="19">
        <v>4.7</v>
      </c>
      <c r="AK11" s="11">
        <f t="shared" si="7"/>
        <v>0.95744680851063824</v>
      </c>
      <c r="AL11" s="44">
        <v>4.8</v>
      </c>
      <c r="AM11" s="19">
        <v>4.8</v>
      </c>
      <c r="AN11" s="23">
        <f t="shared" si="8"/>
        <v>1</v>
      </c>
      <c r="AO11" s="43">
        <v>1.9E-2</v>
      </c>
      <c r="AP11" s="45">
        <f>SUM(AP2:AP10)</f>
        <v>57027</v>
      </c>
      <c r="AQ11" s="24">
        <v>0.01</v>
      </c>
      <c r="AR11" s="23">
        <f t="shared" si="9"/>
        <v>0.52631578947368418</v>
      </c>
      <c r="AS11" s="43">
        <v>3.0000000000000001E-3</v>
      </c>
      <c r="AT11" s="45">
        <f>SUM(AT2:AT10)</f>
        <v>9907</v>
      </c>
    </row>
    <row r="12" spans="1:46" x14ac:dyDescent="0.3">
      <c r="A12" t="str">
        <f t="shared" si="1"/>
        <v>BahrainW41</v>
      </c>
      <c r="B12" t="s">
        <v>44</v>
      </c>
      <c r="C12" s="7" t="s">
        <v>55</v>
      </c>
      <c r="D12" s="8" t="str">
        <f t="shared" si="2"/>
        <v>41</v>
      </c>
      <c r="E12" s="7">
        <v>10</v>
      </c>
      <c r="F12" s="7" t="s">
        <v>46</v>
      </c>
      <c r="G12" s="7">
        <v>2023</v>
      </c>
      <c r="H12" s="9">
        <v>928</v>
      </c>
      <c r="I12" s="9">
        <v>73596.550000000265</v>
      </c>
      <c r="J12" s="10">
        <f t="shared" si="10"/>
        <v>4.6693620319158821E-3</v>
      </c>
      <c r="K12" s="10">
        <v>0.01</v>
      </c>
      <c r="L12" s="11">
        <f t="shared" si="0"/>
        <v>2.1416201895779987</v>
      </c>
      <c r="M12" s="9">
        <f>1374.595745/4</f>
        <v>343.64893625000002</v>
      </c>
      <c r="N12" s="12">
        <v>0.98</v>
      </c>
      <c r="O12" s="13">
        <v>0.99</v>
      </c>
      <c r="P12" s="13">
        <f t="shared" si="11"/>
        <v>0.98989898989898994</v>
      </c>
      <c r="R12">
        <v>14</v>
      </c>
      <c r="S12" s="14">
        <f t="shared" si="3"/>
        <v>132.57142857142858</v>
      </c>
      <c r="T12" s="15">
        <f t="shared" si="4"/>
        <v>9.4693877551020424</v>
      </c>
      <c r="W12" s="16">
        <v>0.03</v>
      </c>
      <c r="X12" s="16">
        <v>0.96</v>
      </c>
      <c r="Y12" s="16">
        <v>0.01</v>
      </c>
      <c r="Z12" s="7">
        <v>1.21</v>
      </c>
      <c r="AA12" s="17">
        <v>1</v>
      </c>
      <c r="AB12" s="11">
        <f t="shared" si="5"/>
        <v>-0.20999999999999996</v>
      </c>
      <c r="AC12" s="18">
        <v>0.33</v>
      </c>
      <c r="AD12" s="18">
        <v>0.13</v>
      </c>
      <c r="AE12" s="18">
        <v>0</v>
      </c>
      <c r="AF12" s="18">
        <v>0.94</v>
      </c>
      <c r="AG12" s="10">
        <v>0.9</v>
      </c>
      <c r="AH12" s="11">
        <f t="shared" si="6"/>
        <v>1.0444444444444443</v>
      </c>
      <c r="AI12" s="7">
        <v>4.7</v>
      </c>
      <c r="AJ12" s="19">
        <v>4.8</v>
      </c>
      <c r="AK12" s="11">
        <f t="shared" si="7"/>
        <v>0.97916666666666674</v>
      </c>
      <c r="AL12" s="20">
        <v>4.87</v>
      </c>
      <c r="AM12" s="19">
        <v>4.8</v>
      </c>
      <c r="AN12" s="11">
        <f t="shared" si="8"/>
        <v>1.0145833333333334</v>
      </c>
      <c r="AO12" s="18">
        <v>1.2E-2</v>
      </c>
      <c r="AP12" s="21">
        <v>623</v>
      </c>
      <c r="AQ12" s="13">
        <v>0.01</v>
      </c>
      <c r="AR12" s="11">
        <f t="shared" si="9"/>
        <v>0.83333333333333337</v>
      </c>
      <c r="AS12" s="18">
        <v>2E-3</v>
      </c>
      <c r="AT12" s="21">
        <v>156</v>
      </c>
    </row>
    <row r="13" spans="1:46" x14ac:dyDescent="0.3">
      <c r="A13" t="str">
        <f t="shared" si="1"/>
        <v>EgyptW41</v>
      </c>
      <c r="B13" t="s">
        <v>47</v>
      </c>
      <c r="C13" s="7" t="s">
        <v>55</v>
      </c>
      <c r="D13" s="8" t="str">
        <f t="shared" si="2"/>
        <v>41</v>
      </c>
      <c r="E13" s="7">
        <v>10</v>
      </c>
      <c r="F13" s="7" t="s">
        <v>46</v>
      </c>
      <c r="G13" s="7">
        <v>2023</v>
      </c>
      <c r="H13" s="9">
        <v>800</v>
      </c>
      <c r="I13" s="9">
        <v>43038.589999999975</v>
      </c>
      <c r="J13" s="10">
        <f t="shared" si="10"/>
        <v>1.2641145643944198E-2</v>
      </c>
      <c r="K13" s="10">
        <v>0.01</v>
      </c>
      <c r="L13" s="11">
        <f t="shared" si="0"/>
        <v>0.79106754100175636</v>
      </c>
      <c r="M13" s="9">
        <f>2176.228338/4</f>
        <v>544.05708449999997</v>
      </c>
      <c r="N13" s="12">
        <v>0.97</v>
      </c>
      <c r="O13" s="13">
        <v>0.99</v>
      </c>
      <c r="P13" s="13">
        <f t="shared" si="11"/>
        <v>0.97979797979797978</v>
      </c>
      <c r="R13">
        <v>8</v>
      </c>
      <c r="S13" s="14">
        <f t="shared" si="3"/>
        <v>114.28571428571429</v>
      </c>
      <c r="T13" s="15">
        <f t="shared" si="4"/>
        <v>14.285714285714286</v>
      </c>
      <c r="W13" s="16">
        <v>0.15</v>
      </c>
      <c r="X13" s="16">
        <v>0.85</v>
      </c>
      <c r="Y13" s="16">
        <v>0</v>
      </c>
      <c r="Z13" s="7">
        <v>1.68</v>
      </c>
      <c r="AA13" s="17">
        <v>1</v>
      </c>
      <c r="AB13" s="11">
        <f t="shared" si="5"/>
        <v>-0.67999999999999994</v>
      </c>
      <c r="AC13" s="18">
        <v>0.16</v>
      </c>
      <c r="AD13" s="18">
        <v>0.12</v>
      </c>
      <c r="AE13" s="18">
        <v>0.21</v>
      </c>
      <c r="AF13" s="18">
        <v>0.75</v>
      </c>
      <c r="AG13" s="10">
        <v>0.9</v>
      </c>
      <c r="AH13" s="11">
        <f t="shared" si="6"/>
        <v>0.83333333333333326</v>
      </c>
      <c r="AI13" s="7">
        <v>4.4000000000000004</v>
      </c>
      <c r="AJ13" s="19">
        <v>4.8</v>
      </c>
      <c r="AK13" s="11">
        <f t="shared" si="7"/>
        <v>0.91666666666666674</v>
      </c>
      <c r="AL13" s="20">
        <v>4.84</v>
      </c>
      <c r="AM13" s="19">
        <v>4.8</v>
      </c>
      <c r="AN13" s="11">
        <f t="shared" si="8"/>
        <v>1.0083333333333333</v>
      </c>
      <c r="AO13" s="18">
        <v>2.4E-2</v>
      </c>
      <c r="AP13" s="21">
        <v>1186</v>
      </c>
      <c r="AQ13" s="13">
        <v>0.01</v>
      </c>
      <c r="AR13" s="11">
        <f t="shared" si="9"/>
        <v>0.41666666666666669</v>
      </c>
      <c r="AS13" s="18">
        <v>4.0000000000000001E-3</v>
      </c>
      <c r="AT13" s="21">
        <v>163</v>
      </c>
    </row>
    <row r="14" spans="1:46" x14ac:dyDescent="0.3">
      <c r="A14" t="str">
        <f t="shared" si="1"/>
        <v>JordanW41</v>
      </c>
      <c r="B14" t="s">
        <v>48</v>
      </c>
      <c r="C14" s="7" t="s">
        <v>55</v>
      </c>
      <c r="D14" s="8" t="str">
        <f t="shared" si="2"/>
        <v>41</v>
      </c>
      <c r="E14" s="7">
        <v>10</v>
      </c>
      <c r="F14" s="7" t="s">
        <v>46</v>
      </c>
      <c r="G14" s="7">
        <v>2023</v>
      </c>
      <c r="H14" s="9">
        <v>264</v>
      </c>
      <c r="I14" s="9">
        <v>19912.310000000005</v>
      </c>
      <c r="J14" s="10">
        <f t="shared" si="10"/>
        <v>4.3126960395353416E-2</v>
      </c>
      <c r="K14" s="10">
        <v>0.01</v>
      </c>
      <c r="L14" s="11">
        <f t="shared" si="0"/>
        <v>0.23187351736194745</v>
      </c>
      <c r="M14" s="22">
        <f>3435.029619/4</f>
        <v>858.75740474999998</v>
      </c>
      <c r="N14" s="12">
        <v>0.99</v>
      </c>
      <c r="O14" s="13">
        <v>0.99</v>
      </c>
      <c r="P14" s="13">
        <f t="shared" si="11"/>
        <v>1</v>
      </c>
      <c r="R14">
        <v>4.5</v>
      </c>
      <c r="S14" s="14">
        <f t="shared" si="3"/>
        <v>37.714285714285715</v>
      </c>
      <c r="T14" s="15">
        <f t="shared" si="4"/>
        <v>8.3809523809523814</v>
      </c>
      <c r="W14" s="16">
        <v>0.01</v>
      </c>
      <c r="X14" s="16">
        <v>0.95</v>
      </c>
      <c r="Y14" s="16">
        <v>0.05</v>
      </c>
      <c r="Z14" s="7">
        <v>1.65</v>
      </c>
      <c r="AA14" s="17">
        <v>1</v>
      </c>
      <c r="AB14" s="11">
        <f t="shared" si="5"/>
        <v>-0.64999999999999991</v>
      </c>
      <c r="AC14" s="18">
        <v>0.38</v>
      </c>
      <c r="AD14" s="18">
        <v>0.33</v>
      </c>
      <c r="AE14" s="18">
        <v>0.5</v>
      </c>
      <c r="AF14" s="18">
        <v>1</v>
      </c>
      <c r="AG14" s="10">
        <v>0.9</v>
      </c>
      <c r="AH14" s="11">
        <f t="shared" si="6"/>
        <v>1.1111111111111112</v>
      </c>
      <c r="AI14" s="7">
        <v>4.8</v>
      </c>
      <c r="AJ14" s="19">
        <v>4.8</v>
      </c>
      <c r="AK14" s="11">
        <f t="shared" si="7"/>
        <v>1</v>
      </c>
      <c r="AL14" s="20">
        <v>4.78</v>
      </c>
      <c r="AM14" s="19">
        <v>4.8</v>
      </c>
      <c r="AN14" s="11">
        <f t="shared" si="8"/>
        <v>0.99583333333333346</v>
      </c>
      <c r="AO14" s="18">
        <v>0.01</v>
      </c>
      <c r="AP14" s="21">
        <v>546</v>
      </c>
      <c r="AQ14" s="13">
        <v>0.01</v>
      </c>
      <c r="AR14" s="11">
        <f t="shared" si="9"/>
        <v>1</v>
      </c>
      <c r="AS14" s="18">
        <v>4.0000000000000001E-3</v>
      </c>
      <c r="AT14" s="21">
        <v>82</v>
      </c>
    </row>
    <row r="15" spans="1:46" x14ac:dyDescent="0.3">
      <c r="A15" t="str">
        <f t="shared" si="1"/>
        <v>KuwaitW41</v>
      </c>
      <c r="B15" t="s">
        <v>49</v>
      </c>
      <c r="C15" s="7" t="s">
        <v>55</v>
      </c>
      <c r="D15" s="8" t="str">
        <f t="shared" si="2"/>
        <v>41</v>
      </c>
      <c r="E15" s="7">
        <v>10</v>
      </c>
      <c r="F15" s="7" t="s">
        <v>46</v>
      </c>
      <c r="G15" s="7">
        <v>2023</v>
      </c>
      <c r="H15" s="9">
        <v>1460</v>
      </c>
      <c r="I15" s="9">
        <v>182918.32999999993</v>
      </c>
      <c r="J15" s="10">
        <f t="shared" si="10"/>
        <v>2.1726906251002848E-2</v>
      </c>
      <c r="K15" s="10">
        <v>0.01</v>
      </c>
      <c r="L15" s="11">
        <f t="shared" si="0"/>
        <v>0.4602588092604501</v>
      </c>
      <c r="M15" s="9">
        <f>15896.99763/4</f>
        <v>3974.2494075</v>
      </c>
      <c r="N15" s="12">
        <v>0.97</v>
      </c>
      <c r="O15" s="13">
        <v>0.99</v>
      </c>
      <c r="P15" s="13">
        <f t="shared" si="11"/>
        <v>0.97979797979797978</v>
      </c>
      <c r="R15">
        <v>23</v>
      </c>
      <c r="S15" s="14">
        <f t="shared" si="3"/>
        <v>208.57142857142858</v>
      </c>
      <c r="T15" s="15">
        <f t="shared" si="4"/>
        <v>9.0683229813664603</v>
      </c>
      <c r="W15" s="16">
        <v>7.0000000000000007E-2</v>
      </c>
      <c r="X15" s="16">
        <v>0.91</v>
      </c>
      <c r="Y15" s="16">
        <v>0.02</v>
      </c>
      <c r="Z15" s="7">
        <v>1.19</v>
      </c>
      <c r="AA15" s="17">
        <v>1</v>
      </c>
      <c r="AB15" s="11">
        <f t="shared" si="5"/>
        <v>-0.18999999999999995</v>
      </c>
      <c r="AC15" s="18">
        <v>0.26</v>
      </c>
      <c r="AD15" s="18">
        <v>0.35</v>
      </c>
      <c r="AE15" s="18">
        <v>0.15</v>
      </c>
      <c r="AF15" s="18">
        <v>0.92</v>
      </c>
      <c r="AG15" s="10">
        <v>0.9</v>
      </c>
      <c r="AH15" s="11">
        <f t="shared" si="6"/>
        <v>1.0222222222222221</v>
      </c>
      <c r="AI15" s="7">
        <v>4.7</v>
      </c>
      <c r="AJ15" s="19">
        <v>4.8</v>
      </c>
      <c r="AK15" s="11">
        <f t="shared" si="7"/>
        <v>0.97916666666666674</v>
      </c>
      <c r="AL15" s="20">
        <v>4.91</v>
      </c>
      <c r="AM15" s="19">
        <v>4.8</v>
      </c>
      <c r="AN15" s="11">
        <f t="shared" si="8"/>
        <v>1.0229166666666667</v>
      </c>
      <c r="AO15" s="18">
        <v>1.4999999999999999E-2</v>
      </c>
      <c r="AP15" s="21">
        <v>2294</v>
      </c>
      <c r="AQ15" s="13">
        <v>0.01</v>
      </c>
      <c r="AR15" s="11">
        <f t="shared" si="9"/>
        <v>0.66666666666666674</v>
      </c>
      <c r="AS15" s="18">
        <v>1E-3</v>
      </c>
      <c r="AT15" s="21">
        <v>238</v>
      </c>
    </row>
    <row r="16" spans="1:46" x14ac:dyDescent="0.3">
      <c r="A16" t="str">
        <f t="shared" si="1"/>
        <v>OmanW41</v>
      </c>
      <c r="B16" t="s">
        <v>50</v>
      </c>
      <c r="C16" s="7" t="s">
        <v>55</v>
      </c>
      <c r="D16" s="8" t="str">
        <f t="shared" si="2"/>
        <v>41</v>
      </c>
      <c r="E16" s="7">
        <v>10</v>
      </c>
      <c r="F16" s="7" t="s">
        <v>46</v>
      </c>
      <c r="G16" s="7">
        <v>2023</v>
      </c>
      <c r="H16" s="9">
        <v>726</v>
      </c>
      <c r="I16" s="9">
        <v>50580.500000000116</v>
      </c>
      <c r="J16" s="10">
        <f t="shared" si="10"/>
        <v>1.4159829015134259E-2</v>
      </c>
      <c r="K16" s="10">
        <v>0.01</v>
      </c>
      <c r="L16" s="11">
        <f t="shared" si="0"/>
        <v>0.70622321705381008</v>
      </c>
      <c r="M16" s="22">
        <f>2864.844926/4</f>
        <v>716.21123150000005</v>
      </c>
      <c r="N16" s="12">
        <v>0.96</v>
      </c>
      <c r="O16" s="13">
        <v>0.99</v>
      </c>
      <c r="P16" s="13">
        <f t="shared" si="11"/>
        <v>0.96969696969696972</v>
      </c>
      <c r="R16">
        <v>14</v>
      </c>
      <c r="S16" s="14">
        <f t="shared" si="3"/>
        <v>103.71428571428571</v>
      </c>
      <c r="T16" s="15">
        <f t="shared" si="4"/>
        <v>7.408163265306122</v>
      </c>
      <c r="W16" s="16">
        <v>0.14000000000000001</v>
      </c>
      <c r="X16" s="16">
        <v>0.85</v>
      </c>
      <c r="Y16" s="16">
        <v>0.01</v>
      </c>
      <c r="Z16" s="7">
        <v>1.82</v>
      </c>
      <c r="AA16" s="17">
        <v>1</v>
      </c>
      <c r="AB16" s="11">
        <f t="shared" si="5"/>
        <v>-0.82000000000000006</v>
      </c>
      <c r="AC16" s="18">
        <v>0.1</v>
      </c>
      <c r="AD16" s="18">
        <v>0.41</v>
      </c>
      <c r="AE16" s="18">
        <v>0.14000000000000001</v>
      </c>
      <c r="AF16" s="18">
        <v>0.9</v>
      </c>
      <c r="AG16" s="10">
        <v>0.9</v>
      </c>
      <c r="AH16" s="11">
        <f t="shared" si="6"/>
        <v>1</v>
      </c>
      <c r="AI16" s="7">
        <v>4.5</v>
      </c>
      <c r="AJ16" s="19">
        <v>4.7</v>
      </c>
      <c r="AK16" s="11">
        <f t="shared" si="7"/>
        <v>0.95744680851063824</v>
      </c>
      <c r="AL16" s="20">
        <v>4.87</v>
      </c>
      <c r="AM16" s="19">
        <v>4.8</v>
      </c>
      <c r="AN16" s="11">
        <f t="shared" si="8"/>
        <v>1.0145833333333334</v>
      </c>
      <c r="AO16" s="18">
        <v>1.7999999999999999E-2</v>
      </c>
      <c r="AP16" s="21">
        <v>1599</v>
      </c>
      <c r="AQ16" s="13">
        <v>0.01</v>
      </c>
      <c r="AR16" s="11">
        <f t="shared" si="9"/>
        <v>0.55555555555555558</v>
      </c>
      <c r="AS16" s="18">
        <v>3.0000000000000001E-3</v>
      </c>
      <c r="AT16" s="21">
        <v>151</v>
      </c>
    </row>
    <row r="17" spans="1:46" x14ac:dyDescent="0.3">
      <c r="A17" t="str">
        <f t="shared" si="1"/>
        <v>QatarW41</v>
      </c>
      <c r="B17" t="s">
        <v>51</v>
      </c>
      <c r="C17" s="7" t="s">
        <v>55</v>
      </c>
      <c r="D17" s="8" t="str">
        <f t="shared" si="2"/>
        <v>41</v>
      </c>
      <c r="E17" s="7">
        <v>10</v>
      </c>
      <c r="F17" s="7" t="s">
        <v>46</v>
      </c>
      <c r="G17" s="7">
        <v>2023</v>
      </c>
      <c r="H17" s="9">
        <v>3329</v>
      </c>
      <c r="I17" s="9">
        <v>308543.70000000275</v>
      </c>
      <c r="J17" s="10">
        <f t="shared" si="10"/>
        <v>1.0286763946241558E-2</v>
      </c>
      <c r="K17" s="10">
        <v>0.01</v>
      </c>
      <c r="L17" s="11">
        <f t="shared" si="0"/>
        <v>0.97212301674849533</v>
      </c>
      <c r="M17" s="9">
        <f>12695.664836/4</f>
        <v>3173.916209</v>
      </c>
      <c r="N17" s="12">
        <v>0.98</v>
      </c>
      <c r="O17" s="13">
        <v>0.99</v>
      </c>
      <c r="P17" s="13">
        <f t="shared" si="11"/>
        <v>0.98989898989898994</v>
      </c>
      <c r="R17">
        <v>50</v>
      </c>
      <c r="S17" s="14">
        <f t="shared" si="3"/>
        <v>475.57142857142856</v>
      </c>
      <c r="T17" s="15">
        <f t="shared" si="4"/>
        <v>9.5114285714285707</v>
      </c>
      <c r="W17" s="16">
        <v>7.0000000000000007E-2</v>
      </c>
      <c r="X17" s="16">
        <v>0.93</v>
      </c>
      <c r="Y17" s="16">
        <v>0</v>
      </c>
      <c r="Z17" s="7">
        <v>1.37</v>
      </c>
      <c r="AA17" s="17">
        <v>1</v>
      </c>
      <c r="AB17" s="11">
        <f t="shared" si="5"/>
        <v>-0.37000000000000011</v>
      </c>
      <c r="AC17" s="18">
        <v>0.49</v>
      </c>
      <c r="AD17" s="18">
        <v>0.53</v>
      </c>
      <c r="AE17" s="18">
        <v>0.43</v>
      </c>
      <c r="AF17" s="18">
        <v>0.93</v>
      </c>
      <c r="AG17" s="10">
        <v>0.9</v>
      </c>
      <c r="AH17" s="11">
        <f t="shared" si="6"/>
        <v>1.0333333333333334</v>
      </c>
      <c r="AI17" s="7">
        <v>4.7</v>
      </c>
      <c r="AJ17" s="19">
        <v>4.8</v>
      </c>
      <c r="AK17" s="11">
        <f t="shared" si="7"/>
        <v>0.97916666666666674</v>
      </c>
      <c r="AL17" s="20">
        <v>4.92</v>
      </c>
      <c r="AM17" s="19">
        <v>4.8</v>
      </c>
      <c r="AN17" s="11">
        <f t="shared" si="8"/>
        <v>1.0250000000000001</v>
      </c>
      <c r="AO17" s="18">
        <v>1.0999999999999999E-2</v>
      </c>
      <c r="AP17" s="21">
        <v>4696</v>
      </c>
      <c r="AQ17" s="13">
        <v>0.01</v>
      </c>
      <c r="AR17" s="11">
        <f t="shared" si="9"/>
        <v>0.90909090909090917</v>
      </c>
      <c r="AS17" s="18">
        <v>2E-3</v>
      </c>
      <c r="AT17" s="21">
        <v>762</v>
      </c>
    </row>
    <row r="18" spans="1:46" x14ac:dyDescent="0.3">
      <c r="A18" t="str">
        <f t="shared" si="1"/>
        <v>Saudi ArabiaW41</v>
      </c>
      <c r="B18" t="s">
        <v>52</v>
      </c>
      <c r="C18" s="7" t="s">
        <v>55</v>
      </c>
      <c r="D18" s="8" t="str">
        <f t="shared" si="2"/>
        <v>41</v>
      </c>
      <c r="E18" s="7">
        <v>10</v>
      </c>
      <c r="F18" s="7" t="s">
        <v>46</v>
      </c>
      <c r="G18" s="7">
        <v>2023</v>
      </c>
      <c r="H18" s="9">
        <v>13581</v>
      </c>
      <c r="I18" s="9">
        <v>1426751.5799999887</v>
      </c>
      <c r="J18" s="10">
        <f t="shared" si="10"/>
        <v>1.6153968163119318E-2</v>
      </c>
      <c r="K18" s="10">
        <v>0.01</v>
      </c>
      <c r="L18" s="11">
        <f t="shared" si="0"/>
        <v>0.61904294344412081</v>
      </c>
      <c r="M18" s="9">
        <f>92190.7984/4</f>
        <v>23047.6996</v>
      </c>
      <c r="N18" s="12">
        <v>0.92</v>
      </c>
      <c r="O18" s="13">
        <v>0.99</v>
      </c>
      <c r="P18" s="13">
        <f t="shared" si="11"/>
        <v>0.92929292929292939</v>
      </c>
      <c r="R18">
        <v>183</v>
      </c>
      <c r="S18" s="14">
        <f t="shared" si="3"/>
        <v>1940.1428571428571</v>
      </c>
      <c r="T18" s="15">
        <f t="shared" si="4"/>
        <v>10.601873536299765</v>
      </c>
      <c r="W18" s="16">
        <v>0.02</v>
      </c>
      <c r="X18" s="16">
        <v>0.94</v>
      </c>
      <c r="Y18" s="16">
        <v>0.04</v>
      </c>
      <c r="Z18" s="7">
        <v>1.55</v>
      </c>
      <c r="AA18" s="17">
        <v>1</v>
      </c>
      <c r="AB18" s="11">
        <f t="shared" si="5"/>
        <v>-0.55000000000000004</v>
      </c>
      <c r="AC18" s="18">
        <v>0.37</v>
      </c>
      <c r="AD18" s="18">
        <v>0.42</v>
      </c>
      <c r="AE18" s="18">
        <v>0.28999999999999998</v>
      </c>
      <c r="AF18" s="18">
        <v>0.89</v>
      </c>
      <c r="AG18" s="10">
        <v>0.9</v>
      </c>
      <c r="AH18" s="11">
        <f t="shared" si="6"/>
        <v>0.98888888888888893</v>
      </c>
      <c r="AI18" s="7">
        <v>4.7</v>
      </c>
      <c r="AJ18" s="19">
        <v>4.7</v>
      </c>
      <c r="AK18" s="11">
        <f t="shared" si="7"/>
        <v>1</v>
      </c>
      <c r="AL18" s="20">
        <v>4.88</v>
      </c>
      <c r="AM18" s="19">
        <v>4.8</v>
      </c>
      <c r="AN18" s="11">
        <f t="shared" si="8"/>
        <v>1.0166666666666666</v>
      </c>
      <c r="AO18" s="18">
        <v>2.5999999999999999E-2</v>
      </c>
      <c r="AP18" s="21">
        <v>44469</v>
      </c>
      <c r="AQ18" s="13">
        <v>0.01</v>
      </c>
      <c r="AR18" s="11">
        <f t="shared" si="9"/>
        <v>0.38461538461538464</v>
      </c>
      <c r="AS18" s="18">
        <v>5.0000000000000001E-3</v>
      </c>
      <c r="AT18" s="21">
        <v>6828</v>
      </c>
    </row>
    <row r="19" spans="1:46" x14ac:dyDescent="0.3">
      <c r="A19" t="str">
        <f t="shared" si="1"/>
        <v>UAEW41</v>
      </c>
      <c r="B19" t="s">
        <v>53</v>
      </c>
      <c r="C19" s="7" t="s">
        <v>55</v>
      </c>
      <c r="D19" s="8" t="str">
        <f t="shared" si="2"/>
        <v>41</v>
      </c>
      <c r="E19" s="7">
        <v>10</v>
      </c>
      <c r="F19" s="7" t="s">
        <v>46</v>
      </c>
      <c r="G19" s="7">
        <v>2023</v>
      </c>
      <c r="H19" s="9">
        <v>4355</v>
      </c>
      <c r="I19" s="9">
        <v>435865.92000000551</v>
      </c>
      <c r="J19" s="10">
        <f t="shared" si="10"/>
        <v>1.7266207763501917E-2</v>
      </c>
      <c r="K19" s="10">
        <v>0.01</v>
      </c>
      <c r="L19" s="11">
        <f t="shared" si="0"/>
        <v>0.57916597187822838</v>
      </c>
      <c r="M19" s="9">
        <f>30103.006127/4</f>
        <v>7525.7515317500001</v>
      </c>
      <c r="N19" s="12">
        <v>0.96</v>
      </c>
      <c r="O19" s="13">
        <v>0.99</v>
      </c>
      <c r="P19" s="13">
        <f t="shared" si="11"/>
        <v>0.96969696969696972</v>
      </c>
      <c r="R19">
        <v>46</v>
      </c>
      <c r="S19" s="14">
        <f t="shared" si="3"/>
        <v>622.14285714285711</v>
      </c>
      <c r="T19" s="15">
        <f t="shared" si="4"/>
        <v>13.524844720496894</v>
      </c>
      <c r="W19" s="16">
        <v>0.01</v>
      </c>
      <c r="X19" s="16">
        <v>0.98</v>
      </c>
      <c r="Y19" s="16">
        <v>0.01</v>
      </c>
      <c r="Z19" s="7">
        <v>1.69</v>
      </c>
      <c r="AA19" s="17">
        <v>1</v>
      </c>
      <c r="AB19" s="11">
        <f t="shared" si="5"/>
        <v>-0.69</v>
      </c>
      <c r="AC19" s="18">
        <v>0.38</v>
      </c>
      <c r="AD19" s="18">
        <v>0.49</v>
      </c>
      <c r="AE19" s="18">
        <v>0.18</v>
      </c>
      <c r="AF19" s="18">
        <v>0.9</v>
      </c>
      <c r="AG19" s="10">
        <v>0.9</v>
      </c>
      <c r="AH19" s="11">
        <f t="shared" si="6"/>
        <v>1</v>
      </c>
      <c r="AI19" s="7">
        <v>4.5999999999999996</v>
      </c>
      <c r="AJ19" s="19">
        <v>4.8</v>
      </c>
      <c r="AK19" s="11">
        <f t="shared" si="7"/>
        <v>0.95833333333333326</v>
      </c>
      <c r="AL19" s="20">
        <v>4.8600000000000003</v>
      </c>
      <c r="AM19" s="19">
        <v>4.8</v>
      </c>
      <c r="AN19" s="11">
        <f t="shared" si="8"/>
        <v>1.0125000000000002</v>
      </c>
      <c r="AO19" s="18">
        <v>0.02</v>
      </c>
      <c r="AP19" s="21">
        <v>10302</v>
      </c>
      <c r="AQ19" s="13">
        <v>0.01</v>
      </c>
      <c r="AR19" s="11">
        <f t="shared" si="9"/>
        <v>0.5</v>
      </c>
      <c r="AS19" s="18">
        <v>4.0000000000000001E-3</v>
      </c>
      <c r="AT19" s="21">
        <v>1629</v>
      </c>
    </row>
    <row r="20" spans="1:46" x14ac:dyDescent="0.3">
      <c r="A20" t="str">
        <f t="shared" si="1"/>
        <v>UKW41</v>
      </c>
      <c r="B20" t="s">
        <v>54</v>
      </c>
      <c r="C20" s="7" t="s">
        <v>55</v>
      </c>
      <c r="D20" s="8" t="str">
        <f t="shared" si="2"/>
        <v>41</v>
      </c>
      <c r="E20" s="7">
        <v>10</v>
      </c>
      <c r="F20" s="7" t="s">
        <v>46</v>
      </c>
      <c r="G20" s="7">
        <v>2023</v>
      </c>
      <c r="H20" s="9">
        <v>211</v>
      </c>
      <c r="I20" s="9">
        <v>26074.89</v>
      </c>
      <c r="J20" s="10">
        <f t="shared" si="10"/>
        <v>2.2185978636918508E-3</v>
      </c>
      <c r="K20" s="10">
        <v>0.01</v>
      </c>
      <c r="L20" s="11">
        <f t="shared" si="0"/>
        <v>4.5073513157357556</v>
      </c>
      <c r="M20" s="22">
        <f>231.398781/4</f>
        <v>57.849695250000003</v>
      </c>
      <c r="N20" s="12"/>
      <c r="O20" s="13"/>
      <c r="P20" s="13"/>
      <c r="R20">
        <v>3</v>
      </c>
      <c r="S20" s="14">
        <f t="shared" si="3"/>
        <v>30.142857142857142</v>
      </c>
      <c r="T20" s="15">
        <f t="shared" si="4"/>
        <v>10.047619047619047</v>
      </c>
      <c r="W20" s="16">
        <v>0</v>
      </c>
      <c r="X20" s="16">
        <v>0</v>
      </c>
      <c r="Y20" s="16">
        <v>0</v>
      </c>
      <c r="Z20" s="7">
        <v>1.82</v>
      </c>
      <c r="AA20" s="17">
        <v>1</v>
      </c>
      <c r="AB20" s="11">
        <f t="shared" si="5"/>
        <v>-0.82000000000000006</v>
      </c>
      <c r="AC20" s="18">
        <v>0.37</v>
      </c>
      <c r="AD20" s="18">
        <v>0.28999999999999998</v>
      </c>
      <c r="AE20" s="18">
        <v>0.39</v>
      </c>
      <c r="AF20" s="18">
        <v>0.47</v>
      </c>
      <c r="AG20" s="10">
        <v>0.9</v>
      </c>
      <c r="AH20" s="11">
        <f t="shared" si="6"/>
        <v>0.52222222222222214</v>
      </c>
      <c r="AI20" s="7">
        <v>3.1</v>
      </c>
      <c r="AJ20" s="19">
        <v>4.7</v>
      </c>
      <c r="AK20" s="11">
        <f t="shared" si="7"/>
        <v>0.65957446808510634</v>
      </c>
      <c r="AL20" s="20">
        <v>5</v>
      </c>
      <c r="AM20" s="19">
        <v>4.8</v>
      </c>
      <c r="AN20" s="11">
        <f t="shared" si="8"/>
        <v>1.0416666666666667</v>
      </c>
      <c r="AO20" s="18">
        <v>4.7E-2</v>
      </c>
      <c r="AP20" s="21">
        <v>1415</v>
      </c>
      <c r="AQ20" s="13">
        <v>0.01</v>
      </c>
      <c r="AR20" s="11">
        <f t="shared" si="9"/>
        <v>0.21276595744680851</v>
      </c>
      <c r="AS20" s="18">
        <v>4.3999999999999997E-2</v>
      </c>
      <c r="AT20" s="21">
        <v>1148</v>
      </c>
    </row>
    <row r="21" spans="1:46" s="33" customFormat="1" x14ac:dyDescent="0.3">
      <c r="A21" s="33" t="str">
        <f t="shared" si="1"/>
        <v>Total GroupW41</v>
      </c>
      <c r="B21" s="33" t="s">
        <v>71</v>
      </c>
      <c r="C21" s="1" t="s">
        <v>55</v>
      </c>
      <c r="D21" s="36" t="str">
        <f t="shared" si="2"/>
        <v>41</v>
      </c>
      <c r="E21" s="1">
        <v>10</v>
      </c>
      <c r="F21" s="1" t="s">
        <v>46</v>
      </c>
      <c r="G21" s="1">
        <v>2023</v>
      </c>
      <c r="H21" s="34">
        <f>SUM(H12:H20)</f>
        <v>25654</v>
      </c>
      <c r="I21" s="34">
        <f>SUM(I12:I20)</f>
        <v>2567282.3699999973</v>
      </c>
      <c r="J21" s="37">
        <f>AVERAGE(J12:J20)</f>
        <v>1.5805526785989472E-2</v>
      </c>
      <c r="K21" s="37">
        <v>0.01</v>
      </c>
      <c r="L21" s="23">
        <f t="shared" si="0"/>
        <v>0.63269007957800705</v>
      </c>
      <c r="M21" s="34">
        <f>SUM(M12:M20)</f>
        <v>40242.141100499997</v>
      </c>
      <c r="N21" s="38">
        <f>AVERAGE(N12:N19)</f>
        <v>0.96624999999999994</v>
      </c>
      <c r="O21" s="24">
        <f>AVERAGE(O12:O19)</f>
        <v>0.9900000000000001</v>
      </c>
      <c r="P21" s="24">
        <f t="shared" ref="P21" si="13">N21/O21</f>
        <v>0.97601010101010088</v>
      </c>
      <c r="R21" s="33">
        <f>SUM(R12:R20)</f>
        <v>345.5</v>
      </c>
      <c r="S21" s="39">
        <f t="shared" si="3"/>
        <v>3664.8571428571427</v>
      </c>
      <c r="T21" s="40">
        <f t="shared" si="4"/>
        <v>10.607401281786231</v>
      </c>
      <c r="W21" s="41">
        <v>0.04</v>
      </c>
      <c r="X21" s="41">
        <v>0.94</v>
      </c>
      <c r="Y21" s="41">
        <v>0.03</v>
      </c>
      <c r="Z21" s="42">
        <v>1.63</v>
      </c>
      <c r="AA21" s="46">
        <v>1</v>
      </c>
      <c r="AB21" s="23">
        <f t="shared" si="5"/>
        <v>-0.62999999999999989</v>
      </c>
      <c r="AC21" s="43">
        <v>0.35</v>
      </c>
      <c r="AD21" s="43">
        <v>0.4</v>
      </c>
      <c r="AE21" s="43">
        <v>0.27</v>
      </c>
      <c r="AF21" s="43">
        <v>0.88</v>
      </c>
      <c r="AG21" s="37">
        <v>0.9</v>
      </c>
      <c r="AH21" s="23">
        <f t="shared" si="6"/>
        <v>0.97777777777777775</v>
      </c>
      <c r="AI21" s="1">
        <v>4.5999999999999996</v>
      </c>
      <c r="AJ21" s="19">
        <v>4.7</v>
      </c>
      <c r="AK21" s="11">
        <f t="shared" si="7"/>
        <v>0.97872340425531901</v>
      </c>
      <c r="AL21" s="44">
        <v>4.9000000000000004</v>
      </c>
      <c r="AM21" s="47">
        <v>4.8</v>
      </c>
      <c r="AN21" s="23">
        <f t="shared" si="8"/>
        <v>1.0208333333333335</v>
      </c>
      <c r="AO21" s="43">
        <v>2.1999999999999999E-2</v>
      </c>
      <c r="AP21" s="45">
        <f>SUM(AP12:AP20)</f>
        <v>67130</v>
      </c>
      <c r="AQ21" s="24">
        <v>0.01</v>
      </c>
      <c r="AR21" s="23">
        <f t="shared" si="9"/>
        <v>0.45454545454545459</v>
      </c>
      <c r="AS21" s="43">
        <v>4.0000000000000001E-3</v>
      </c>
      <c r="AT21" s="45">
        <f>SUM(AT12:AT20)</f>
        <v>11157</v>
      </c>
    </row>
    <row r="22" spans="1:46" x14ac:dyDescent="0.3">
      <c r="A22" t="str">
        <f t="shared" si="1"/>
        <v>BahrainW42</v>
      </c>
      <c r="B22" t="s">
        <v>44</v>
      </c>
      <c r="C22" s="7" t="s">
        <v>56</v>
      </c>
      <c r="D22" s="8" t="str">
        <f t="shared" si="2"/>
        <v>42</v>
      </c>
      <c r="E22" s="7">
        <v>10</v>
      </c>
      <c r="F22" s="7" t="s">
        <v>46</v>
      </c>
      <c r="G22" s="7">
        <v>2023</v>
      </c>
      <c r="H22" s="9">
        <v>802</v>
      </c>
      <c r="I22" s="9">
        <v>64863.170000000107</v>
      </c>
      <c r="J22" s="10">
        <f t="shared" si="10"/>
        <v>5.2980595344014093E-3</v>
      </c>
      <c r="K22" s="10">
        <v>0.01</v>
      </c>
      <c r="L22" s="11">
        <f t="shared" si="0"/>
        <v>1.8874835088333581</v>
      </c>
      <c r="M22" s="9">
        <f>1374.595745/4</f>
        <v>343.64893625000002</v>
      </c>
      <c r="N22" s="12">
        <v>0.98</v>
      </c>
      <c r="O22" s="13">
        <v>0.99</v>
      </c>
      <c r="P22" s="13">
        <f t="shared" si="11"/>
        <v>0.98989898989898994</v>
      </c>
      <c r="R22">
        <v>14</v>
      </c>
      <c r="S22" s="14">
        <f t="shared" si="3"/>
        <v>114.57142857142857</v>
      </c>
      <c r="T22" s="15">
        <f t="shared" si="4"/>
        <v>8.1836734693877542</v>
      </c>
      <c r="W22" s="16">
        <v>0.06</v>
      </c>
      <c r="X22" s="16">
        <v>0.92</v>
      </c>
      <c r="Y22" s="16">
        <v>0.02</v>
      </c>
      <c r="Z22" s="7">
        <v>1.1200000000000001</v>
      </c>
      <c r="AA22" s="17">
        <v>1</v>
      </c>
      <c r="AB22" s="11">
        <f t="shared" si="5"/>
        <v>-0.12000000000000011</v>
      </c>
      <c r="AC22" s="18">
        <v>0.41</v>
      </c>
      <c r="AD22" s="18">
        <v>0.33</v>
      </c>
      <c r="AE22" s="18">
        <v>0.33</v>
      </c>
      <c r="AF22" s="18">
        <v>0.96</v>
      </c>
      <c r="AG22" s="10">
        <v>0.9</v>
      </c>
      <c r="AH22" s="11">
        <f t="shared" si="6"/>
        <v>1.0666666666666667</v>
      </c>
      <c r="AI22" s="7">
        <v>4.8</v>
      </c>
      <c r="AJ22" s="19">
        <v>4.8</v>
      </c>
      <c r="AK22" s="11">
        <f t="shared" si="7"/>
        <v>1</v>
      </c>
      <c r="AL22" s="20">
        <v>4.8899999999999997</v>
      </c>
      <c r="AM22" s="19">
        <v>4.8</v>
      </c>
      <c r="AN22" s="11">
        <f t="shared" si="8"/>
        <v>1.01875</v>
      </c>
      <c r="AO22" s="18">
        <v>7.0000000000000001E-3</v>
      </c>
      <c r="AP22" s="21">
        <v>623</v>
      </c>
      <c r="AQ22" s="13">
        <v>0.01</v>
      </c>
      <c r="AR22" s="11">
        <f t="shared" si="9"/>
        <v>1.4285714285714286</v>
      </c>
      <c r="AS22" s="18">
        <v>5.0000000000000001E-3</v>
      </c>
      <c r="AT22" s="21">
        <v>340</v>
      </c>
    </row>
    <row r="23" spans="1:46" x14ac:dyDescent="0.3">
      <c r="A23" t="str">
        <f t="shared" si="1"/>
        <v>EgyptW42</v>
      </c>
      <c r="B23" t="s">
        <v>47</v>
      </c>
      <c r="C23" s="7" t="s">
        <v>56</v>
      </c>
      <c r="D23" s="8" t="str">
        <f t="shared" si="2"/>
        <v>42</v>
      </c>
      <c r="E23" s="7">
        <v>10</v>
      </c>
      <c r="F23" s="7" t="s">
        <v>46</v>
      </c>
      <c r="G23" s="7">
        <v>2023</v>
      </c>
      <c r="H23" s="9">
        <v>777</v>
      </c>
      <c r="I23" s="9">
        <v>43466.859999999935</v>
      </c>
      <c r="J23" s="10">
        <f t="shared" si="10"/>
        <v>1.2516595045052733E-2</v>
      </c>
      <c r="K23" s="10">
        <v>0.01</v>
      </c>
      <c r="L23" s="11">
        <f t="shared" si="0"/>
        <v>0.79893932527221667</v>
      </c>
      <c r="M23" s="9">
        <f>2176.228338/4</f>
        <v>544.05708449999997</v>
      </c>
      <c r="N23" s="12">
        <v>0.96</v>
      </c>
      <c r="O23" s="13">
        <v>0.99</v>
      </c>
      <c r="P23" s="13">
        <f t="shared" si="11"/>
        <v>0.96969696969696972</v>
      </c>
      <c r="R23">
        <v>8</v>
      </c>
      <c r="S23" s="14">
        <f t="shared" si="3"/>
        <v>111</v>
      </c>
      <c r="T23" s="15">
        <f t="shared" si="4"/>
        <v>13.875</v>
      </c>
      <c r="W23" s="16">
        <v>0.14000000000000001</v>
      </c>
      <c r="X23" s="16">
        <v>0.84</v>
      </c>
      <c r="Y23" s="16">
        <v>0.02</v>
      </c>
      <c r="Z23" s="7">
        <v>1.81</v>
      </c>
      <c r="AA23" s="17">
        <v>1</v>
      </c>
      <c r="AB23" s="11">
        <f t="shared" si="5"/>
        <v>-0.81</v>
      </c>
      <c r="AC23" s="18">
        <v>0.16</v>
      </c>
      <c r="AD23" s="18">
        <v>0.19</v>
      </c>
      <c r="AE23" s="18">
        <v>0.11</v>
      </c>
      <c r="AF23" s="18">
        <v>0.92</v>
      </c>
      <c r="AG23" s="10">
        <v>0.9</v>
      </c>
      <c r="AH23" s="11">
        <f t="shared" si="6"/>
        <v>1.0222222222222221</v>
      </c>
      <c r="AI23" s="7">
        <v>4.5</v>
      </c>
      <c r="AJ23" s="19">
        <v>4.8</v>
      </c>
      <c r="AK23" s="11">
        <f t="shared" si="7"/>
        <v>0.9375</v>
      </c>
      <c r="AL23" s="20">
        <v>4.8600000000000003</v>
      </c>
      <c r="AM23" s="19">
        <v>4.8</v>
      </c>
      <c r="AN23" s="11">
        <f t="shared" si="8"/>
        <v>1.0125000000000002</v>
      </c>
      <c r="AO23" s="18">
        <v>1.7999999999999999E-2</v>
      </c>
      <c r="AP23" s="21">
        <v>1186</v>
      </c>
      <c r="AQ23" s="13">
        <v>0.01</v>
      </c>
      <c r="AR23" s="11">
        <f t="shared" si="9"/>
        <v>0.55555555555555558</v>
      </c>
      <c r="AS23" s="18">
        <v>4.0000000000000001E-3</v>
      </c>
      <c r="AT23" s="21">
        <v>195</v>
      </c>
    </row>
    <row r="24" spans="1:46" x14ac:dyDescent="0.3">
      <c r="A24" t="str">
        <f t="shared" si="1"/>
        <v>JordanW42</v>
      </c>
      <c r="B24" t="s">
        <v>48</v>
      </c>
      <c r="C24" s="7" t="s">
        <v>56</v>
      </c>
      <c r="D24" s="8" t="str">
        <f t="shared" si="2"/>
        <v>42</v>
      </c>
      <c r="E24" s="7">
        <v>10</v>
      </c>
      <c r="F24" s="7" t="s">
        <v>46</v>
      </c>
      <c r="G24" s="7">
        <v>2023</v>
      </c>
      <c r="H24" s="9">
        <v>194</v>
      </c>
      <c r="I24" s="9">
        <v>13514.540000000003</v>
      </c>
      <c r="J24" s="10">
        <f t="shared" si="10"/>
        <v>6.3543221208416989E-2</v>
      </c>
      <c r="K24" s="10">
        <v>0.01</v>
      </c>
      <c r="L24" s="11">
        <f t="shared" si="0"/>
        <v>0.15737319905770517</v>
      </c>
      <c r="M24" s="22">
        <f>3435.029619/4</f>
        <v>858.75740474999998</v>
      </c>
      <c r="N24" s="12">
        <v>0.99</v>
      </c>
      <c r="O24" s="13">
        <v>0.99</v>
      </c>
      <c r="P24" s="13">
        <f t="shared" si="11"/>
        <v>1</v>
      </c>
      <c r="R24">
        <v>4.5</v>
      </c>
      <c r="S24" s="14">
        <f t="shared" si="3"/>
        <v>27.714285714285715</v>
      </c>
      <c r="T24" s="15">
        <f t="shared" si="4"/>
        <v>6.1587301587301591</v>
      </c>
      <c r="W24" s="16">
        <v>0.06</v>
      </c>
      <c r="X24" s="16">
        <v>0.93</v>
      </c>
      <c r="Y24" s="16">
        <v>0.01</v>
      </c>
      <c r="Z24" s="7">
        <v>1.53</v>
      </c>
      <c r="AA24" s="17">
        <v>1</v>
      </c>
      <c r="AB24" s="11">
        <f t="shared" si="5"/>
        <v>-0.53</v>
      </c>
      <c r="AC24" s="18">
        <v>0.08</v>
      </c>
      <c r="AD24" s="18">
        <v>0.1</v>
      </c>
      <c r="AE24" s="18">
        <v>0</v>
      </c>
      <c r="AF24" s="18">
        <v>0.9</v>
      </c>
      <c r="AG24" s="10">
        <v>0.9</v>
      </c>
      <c r="AH24" s="11">
        <f t="shared" si="6"/>
        <v>1</v>
      </c>
      <c r="AI24" s="7">
        <v>4.4000000000000004</v>
      </c>
      <c r="AJ24" s="19">
        <v>4.8</v>
      </c>
      <c r="AK24" s="11">
        <f t="shared" si="7"/>
        <v>0.91666666666666674</v>
      </c>
      <c r="AL24" s="20">
        <v>4.9000000000000004</v>
      </c>
      <c r="AM24" s="19">
        <v>4.8</v>
      </c>
      <c r="AN24" s="11">
        <f t="shared" si="8"/>
        <v>1.0208333333333335</v>
      </c>
      <c r="AO24" s="18">
        <v>0.01</v>
      </c>
      <c r="AP24" s="21">
        <v>546</v>
      </c>
      <c r="AQ24" s="13">
        <v>0.01</v>
      </c>
      <c r="AR24" s="11">
        <f t="shared" si="9"/>
        <v>1</v>
      </c>
      <c r="AS24" s="18">
        <v>2E-3</v>
      </c>
      <c r="AT24" s="21">
        <v>32</v>
      </c>
    </row>
    <row r="25" spans="1:46" x14ac:dyDescent="0.3">
      <c r="A25" t="str">
        <f t="shared" si="1"/>
        <v>KuwaitW42</v>
      </c>
      <c r="B25" t="s">
        <v>49</v>
      </c>
      <c r="C25" s="7" t="s">
        <v>56</v>
      </c>
      <c r="D25" s="8" t="str">
        <f t="shared" si="2"/>
        <v>42</v>
      </c>
      <c r="E25" s="7">
        <v>10</v>
      </c>
      <c r="F25" s="7" t="s">
        <v>46</v>
      </c>
      <c r="G25" s="7">
        <v>2023</v>
      </c>
      <c r="H25" s="9">
        <v>1211</v>
      </c>
      <c r="I25" s="9">
        <v>159330.16999999952</v>
      </c>
      <c r="J25" s="10">
        <f t="shared" si="10"/>
        <v>2.4943483130031256E-2</v>
      </c>
      <c r="K25" s="10">
        <v>0.01</v>
      </c>
      <c r="L25" s="11">
        <f t="shared" si="0"/>
        <v>0.40090631881159694</v>
      </c>
      <c r="M25" s="9">
        <f>15896.99763/4</f>
        <v>3974.2494075</v>
      </c>
      <c r="N25" s="12">
        <v>0.95</v>
      </c>
      <c r="O25" s="13">
        <v>0.99</v>
      </c>
      <c r="P25" s="13">
        <f t="shared" si="11"/>
        <v>0.95959595959595956</v>
      </c>
      <c r="R25">
        <v>23</v>
      </c>
      <c r="S25" s="14">
        <f t="shared" si="3"/>
        <v>173</v>
      </c>
      <c r="T25" s="15">
        <f t="shared" si="4"/>
        <v>7.5217391304347823</v>
      </c>
      <c r="W25" s="16">
        <v>0.06</v>
      </c>
      <c r="X25" s="16">
        <v>0.93</v>
      </c>
      <c r="Y25" s="16">
        <v>0.01</v>
      </c>
      <c r="Z25" s="7">
        <v>1.18</v>
      </c>
      <c r="AA25" s="17">
        <v>1</v>
      </c>
      <c r="AB25" s="11">
        <f t="shared" si="5"/>
        <v>-0.17999999999999994</v>
      </c>
      <c r="AC25" s="18">
        <v>0.22</v>
      </c>
      <c r="AD25" s="18">
        <v>0.2</v>
      </c>
      <c r="AE25" s="18">
        <v>0.24</v>
      </c>
      <c r="AF25" s="18">
        <v>0.93</v>
      </c>
      <c r="AG25" s="10">
        <v>0.9</v>
      </c>
      <c r="AH25" s="11">
        <f t="shared" si="6"/>
        <v>1.0333333333333334</v>
      </c>
      <c r="AI25" s="7">
        <v>4.7</v>
      </c>
      <c r="AJ25" s="19">
        <v>4.8</v>
      </c>
      <c r="AK25" s="11">
        <f t="shared" si="7"/>
        <v>0.97916666666666674</v>
      </c>
      <c r="AL25" s="20">
        <v>4.92</v>
      </c>
      <c r="AM25" s="19">
        <v>4.8</v>
      </c>
      <c r="AN25" s="11">
        <f t="shared" si="8"/>
        <v>1.0250000000000001</v>
      </c>
      <c r="AO25" s="18">
        <v>2.3E-2</v>
      </c>
      <c r="AP25" s="21">
        <v>2294</v>
      </c>
      <c r="AQ25" s="13">
        <v>0.01</v>
      </c>
      <c r="AR25" s="11">
        <f t="shared" si="9"/>
        <v>0.43478260869565222</v>
      </c>
      <c r="AS25" s="18">
        <v>3.0000000000000001E-3</v>
      </c>
      <c r="AT25" s="21">
        <v>401</v>
      </c>
    </row>
    <row r="26" spans="1:46" x14ac:dyDescent="0.3">
      <c r="A26" t="str">
        <f t="shared" si="1"/>
        <v>OmanW42</v>
      </c>
      <c r="B26" t="s">
        <v>50</v>
      </c>
      <c r="C26" s="7" t="s">
        <v>56</v>
      </c>
      <c r="D26" s="8" t="str">
        <f t="shared" si="2"/>
        <v>42</v>
      </c>
      <c r="E26" s="7">
        <v>10</v>
      </c>
      <c r="F26" s="7" t="s">
        <v>46</v>
      </c>
      <c r="G26" s="7">
        <v>2023</v>
      </c>
      <c r="H26" s="9">
        <v>1133</v>
      </c>
      <c r="I26" s="9">
        <v>83645.130000000048</v>
      </c>
      <c r="J26" s="10">
        <f t="shared" si="10"/>
        <v>8.5624976791834704E-3</v>
      </c>
      <c r="K26" s="10">
        <v>0.01</v>
      </c>
      <c r="L26" s="11">
        <f t="shared" si="0"/>
        <v>1.1678835282269662</v>
      </c>
      <c r="M26" s="22">
        <f>2864.844926/4</f>
        <v>716.21123150000005</v>
      </c>
      <c r="N26" s="12">
        <v>0.98</v>
      </c>
      <c r="O26" s="13">
        <v>0.99</v>
      </c>
      <c r="P26" s="13">
        <f t="shared" si="11"/>
        <v>0.98989898989898994</v>
      </c>
      <c r="R26">
        <v>13</v>
      </c>
      <c r="S26" s="14">
        <f t="shared" si="3"/>
        <v>161.85714285714286</v>
      </c>
      <c r="T26" s="15">
        <f t="shared" si="4"/>
        <v>12.450549450549451</v>
      </c>
      <c r="W26" s="16">
        <v>0.13</v>
      </c>
      <c r="X26" s="16">
        <v>0.86</v>
      </c>
      <c r="Y26" s="16">
        <v>0.01</v>
      </c>
      <c r="Z26" s="7">
        <v>1.82</v>
      </c>
      <c r="AA26" s="17">
        <v>1</v>
      </c>
      <c r="AB26" s="11">
        <f t="shared" si="5"/>
        <v>-0.82000000000000006</v>
      </c>
      <c r="AC26" s="18">
        <v>0.33</v>
      </c>
      <c r="AD26" s="18">
        <v>0.43</v>
      </c>
      <c r="AE26" s="18">
        <v>0.33</v>
      </c>
      <c r="AF26" s="18">
        <v>0.88</v>
      </c>
      <c r="AG26" s="10">
        <v>0.9</v>
      </c>
      <c r="AH26" s="11">
        <f t="shared" si="6"/>
        <v>0.97777777777777775</v>
      </c>
      <c r="AI26" s="7">
        <v>4.4000000000000004</v>
      </c>
      <c r="AJ26" s="19">
        <v>4.7</v>
      </c>
      <c r="AK26" s="11">
        <f t="shared" si="7"/>
        <v>0.93617021276595747</v>
      </c>
      <c r="AL26" s="20">
        <v>4.8600000000000003</v>
      </c>
      <c r="AM26" s="19">
        <v>4.8</v>
      </c>
      <c r="AN26" s="11">
        <f t="shared" si="8"/>
        <v>1.0125000000000002</v>
      </c>
      <c r="AO26" s="18">
        <v>2.5000000000000001E-2</v>
      </c>
      <c r="AP26" s="21">
        <v>1599</v>
      </c>
      <c r="AQ26" s="13">
        <v>0.01</v>
      </c>
      <c r="AR26" s="11">
        <f t="shared" si="9"/>
        <v>0.39999999999999997</v>
      </c>
      <c r="AS26" s="18">
        <v>5.0000000000000001E-3</v>
      </c>
      <c r="AT26" s="21">
        <v>418</v>
      </c>
    </row>
    <row r="27" spans="1:46" x14ac:dyDescent="0.3">
      <c r="A27" t="str">
        <f t="shared" si="1"/>
        <v>QatarW42</v>
      </c>
      <c r="B27" t="s">
        <v>51</v>
      </c>
      <c r="C27" s="7" t="s">
        <v>56</v>
      </c>
      <c r="D27" s="8" t="str">
        <f t="shared" si="2"/>
        <v>42</v>
      </c>
      <c r="E27" s="7">
        <v>10</v>
      </c>
      <c r="F27" s="7" t="s">
        <v>46</v>
      </c>
      <c r="G27" s="7">
        <v>2023</v>
      </c>
      <c r="H27" s="9">
        <v>2660</v>
      </c>
      <c r="I27" s="9">
        <v>257870.63000000181</v>
      </c>
      <c r="J27" s="10">
        <f t="shared" si="10"/>
        <v>1.230817254760644E-2</v>
      </c>
      <c r="K27" s="10">
        <v>0.01</v>
      </c>
      <c r="L27" s="11">
        <f t="shared" si="0"/>
        <v>0.8124682978989185</v>
      </c>
      <c r="M27" s="9">
        <f>12695.664836/4</f>
        <v>3173.916209</v>
      </c>
      <c r="N27" s="12">
        <v>0.98</v>
      </c>
      <c r="O27" s="13">
        <v>0.99</v>
      </c>
      <c r="P27" s="13">
        <f t="shared" si="11"/>
        <v>0.98989898989898994</v>
      </c>
      <c r="R27">
        <v>50</v>
      </c>
      <c r="S27" s="14">
        <f t="shared" si="3"/>
        <v>380</v>
      </c>
      <c r="T27" s="15">
        <f t="shared" si="4"/>
        <v>7.6</v>
      </c>
      <c r="W27" s="16">
        <v>0.08</v>
      </c>
      <c r="X27" s="16">
        <v>0.92</v>
      </c>
      <c r="Y27" s="16">
        <v>0</v>
      </c>
      <c r="Z27" s="7">
        <v>1.47</v>
      </c>
      <c r="AA27" s="17">
        <v>1</v>
      </c>
      <c r="AB27" s="11">
        <f t="shared" si="5"/>
        <v>-0.47</v>
      </c>
      <c r="AC27" s="18">
        <v>0.44</v>
      </c>
      <c r="AD27" s="18">
        <v>0.48</v>
      </c>
      <c r="AE27" s="18">
        <v>0.32</v>
      </c>
      <c r="AF27" s="18">
        <v>0.94</v>
      </c>
      <c r="AG27" s="10">
        <v>0.9</v>
      </c>
      <c r="AH27" s="11">
        <f t="shared" si="6"/>
        <v>1.0444444444444443</v>
      </c>
      <c r="AI27" s="7">
        <v>4.7</v>
      </c>
      <c r="AJ27" s="19">
        <v>4.8</v>
      </c>
      <c r="AK27" s="11">
        <f t="shared" si="7"/>
        <v>0.97916666666666674</v>
      </c>
      <c r="AL27" s="20">
        <v>4.92</v>
      </c>
      <c r="AM27" s="19">
        <v>4.8</v>
      </c>
      <c r="AN27" s="11">
        <f t="shared" si="8"/>
        <v>1.0250000000000001</v>
      </c>
      <c r="AO27" s="18">
        <v>1.7000000000000001E-2</v>
      </c>
      <c r="AP27" s="21">
        <v>4696</v>
      </c>
      <c r="AQ27" s="13">
        <v>0.01</v>
      </c>
      <c r="AR27" s="11">
        <f t="shared" si="9"/>
        <v>0.58823529411764708</v>
      </c>
      <c r="AS27" s="18">
        <v>5.0000000000000001E-3</v>
      </c>
      <c r="AT27" s="21">
        <v>1240</v>
      </c>
    </row>
    <row r="28" spans="1:46" x14ac:dyDescent="0.3">
      <c r="A28" t="str">
        <f t="shared" si="1"/>
        <v>Saudi ArabiaW42</v>
      </c>
      <c r="B28" t="s">
        <v>52</v>
      </c>
      <c r="C28" s="7" t="s">
        <v>56</v>
      </c>
      <c r="D28" s="8" t="str">
        <f t="shared" si="2"/>
        <v>42</v>
      </c>
      <c r="E28" s="7">
        <v>10</v>
      </c>
      <c r="F28" s="7" t="s">
        <v>46</v>
      </c>
      <c r="G28" s="7">
        <v>2023</v>
      </c>
      <c r="H28" s="9">
        <v>12536</v>
      </c>
      <c r="I28" s="9">
        <v>1313416.869999995</v>
      </c>
      <c r="J28" s="10">
        <f t="shared" si="10"/>
        <v>1.7547893685879098E-2</v>
      </c>
      <c r="K28" s="10">
        <v>0.01</v>
      </c>
      <c r="L28" s="11">
        <f t="shared" si="0"/>
        <v>0.56986896427615485</v>
      </c>
      <c r="M28" s="9">
        <f>92190.7984/4</f>
        <v>23047.6996</v>
      </c>
      <c r="N28" s="12">
        <v>0.94</v>
      </c>
      <c r="O28" s="13">
        <v>0.99</v>
      </c>
      <c r="P28" s="13">
        <f t="shared" si="11"/>
        <v>0.9494949494949495</v>
      </c>
      <c r="R28">
        <v>154</v>
      </c>
      <c r="S28" s="14">
        <f t="shared" si="3"/>
        <v>1790.8571428571429</v>
      </c>
      <c r="T28" s="15">
        <f t="shared" si="4"/>
        <v>11.628942486085343</v>
      </c>
      <c r="W28" s="16">
        <v>0.02</v>
      </c>
      <c r="X28" s="16">
        <v>0.93</v>
      </c>
      <c r="Y28" s="16">
        <v>0.05</v>
      </c>
      <c r="Z28" s="7">
        <v>1.53</v>
      </c>
      <c r="AA28" s="17">
        <v>1</v>
      </c>
      <c r="AB28" s="11">
        <f t="shared" si="5"/>
        <v>-0.53</v>
      </c>
      <c r="AC28" s="18">
        <v>0.36</v>
      </c>
      <c r="AD28" s="18">
        <v>0.42</v>
      </c>
      <c r="AE28" s="18">
        <v>0.23</v>
      </c>
      <c r="AF28" s="18">
        <v>0.88</v>
      </c>
      <c r="AG28" s="10">
        <v>0.9</v>
      </c>
      <c r="AH28" s="11">
        <f t="shared" si="6"/>
        <v>0.97777777777777775</v>
      </c>
      <c r="AI28" s="7">
        <v>4.5999999999999996</v>
      </c>
      <c r="AJ28" s="19">
        <v>4.7</v>
      </c>
      <c r="AK28" s="11">
        <f t="shared" si="7"/>
        <v>0.97872340425531901</v>
      </c>
      <c r="AL28" s="20">
        <v>4.8899999999999997</v>
      </c>
      <c r="AM28" s="19">
        <v>4.8</v>
      </c>
      <c r="AN28" s="11">
        <f t="shared" si="8"/>
        <v>1.01875</v>
      </c>
      <c r="AO28" s="18">
        <v>2.5999999999999999E-2</v>
      </c>
      <c r="AP28" s="21">
        <v>44469</v>
      </c>
      <c r="AQ28" s="13">
        <v>0.01</v>
      </c>
      <c r="AR28" s="11">
        <f t="shared" si="9"/>
        <v>0.38461538461538464</v>
      </c>
      <c r="AS28" s="18">
        <v>6.0000000000000001E-3</v>
      </c>
      <c r="AT28" s="21">
        <v>8085</v>
      </c>
    </row>
    <row r="29" spans="1:46" x14ac:dyDescent="0.3">
      <c r="A29" t="str">
        <f t="shared" si="1"/>
        <v>UAEW42</v>
      </c>
      <c r="B29" t="s">
        <v>53</v>
      </c>
      <c r="C29" s="7" t="s">
        <v>56</v>
      </c>
      <c r="D29" s="8" t="str">
        <f t="shared" si="2"/>
        <v>42</v>
      </c>
      <c r="E29" s="7">
        <v>10</v>
      </c>
      <c r="F29" s="7" t="s">
        <v>46</v>
      </c>
      <c r="G29" s="7">
        <v>2023</v>
      </c>
      <c r="H29" s="9">
        <v>3584</v>
      </c>
      <c r="I29" s="9">
        <v>364305.57000000449</v>
      </c>
      <c r="J29" s="10">
        <f t="shared" si="10"/>
        <v>2.0657799801825451E-2</v>
      </c>
      <c r="K29" s="10">
        <v>0.01</v>
      </c>
      <c r="L29" s="11">
        <f t="shared" si="0"/>
        <v>0.48407865774342235</v>
      </c>
      <c r="M29" s="9">
        <f>30103.006127/4</f>
        <v>7525.7515317500001</v>
      </c>
      <c r="N29" s="12">
        <v>0.96</v>
      </c>
      <c r="O29" s="13">
        <v>0.99</v>
      </c>
      <c r="P29" s="13">
        <f t="shared" si="11"/>
        <v>0.96969696969696972</v>
      </c>
      <c r="R29">
        <v>46</v>
      </c>
      <c r="S29" s="14">
        <f t="shared" si="3"/>
        <v>512</v>
      </c>
      <c r="T29" s="15">
        <f t="shared" si="4"/>
        <v>11.130434782608695</v>
      </c>
      <c r="W29" s="16">
        <v>0.02</v>
      </c>
      <c r="X29" s="16">
        <v>0.97</v>
      </c>
      <c r="Y29" s="16">
        <v>0.01</v>
      </c>
      <c r="Z29" s="7">
        <v>1.52</v>
      </c>
      <c r="AA29" s="17">
        <v>1</v>
      </c>
      <c r="AB29" s="11">
        <f t="shared" si="5"/>
        <v>-0.52</v>
      </c>
      <c r="AC29" s="18">
        <v>0.41</v>
      </c>
      <c r="AD29" s="18">
        <v>0.49</v>
      </c>
      <c r="AE29" s="18">
        <v>0.18</v>
      </c>
      <c r="AF29" s="18">
        <v>0.87</v>
      </c>
      <c r="AG29" s="10">
        <v>0.9</v>
      </c>
      <c r="AH29" s="11">
        <f t="shared" si="6"/>
        <v>0.96666666666666667</v>
      </c>
      <c r="AI29" s="7">
        <v>4.5999999999999996</v>
      </c>
      <c r="AJ29" s="19">
        <v>4.8</v>
      </c>
      <c r="AK29" s="11">
        <f t="shared" si="7"/>
        <v>0.95833333333333326</v>
      </c>
      <c r="AL29" s="20">
        <v>4.8</v>
      </c>
      <c r="AM29" s="19">
        <v>4.8</v>
      </c>
      <c r="AN29" s="11">
        <f t="shared" si="8"/>
        <v>1</v>
      </c>
      <c r="AO29" s="18">
        <v>1.7000000000000001E-2</v>
      </c>
      <c r="AP29" s="21">
        <v>10302</v>
      </c>
      <c r="AQ29" s="13">
        <v>0.01</v>
      </c>
      <c r="AR29" s="11">
        <f t="shared" si="9"/>
        <v>0.58823529411764708</v>
      </c>
      <c r="AS29" s="18">
        <v>4.0000000000000001E-3</v>
      </c>
      <c r="AT29" s="21">
        <v>1504</v>
      </c>
    </row>
    <row r="30" spans="1:46" x14ac:dyDescent="0.3">
      <c r="A30" t="str">
        <f t="shared" si="1"/>
        <v>UKW42</v>
      </c>
      <c r="B30" t="s">
        <v>54</v>
      </c>
      <c r="C30" s="7" t="s">
        <v>56</v>
      </c>
      <c r="D30" s="8" t="str">
        <f t="shared" si="2"/>
        <v>42</v>
      </c>
      <c r="E30" s="7">
        <v>10</v>
      </c>
      <c r="F30" s="7" t="s">
        <v>46</v>
      </c>
      <c r="G30" s="7">
        <v>2023</v>
      </c>
      <c r="H30" s="9">
        <v>169</v>
      </c>
      <c r="I30" s="9">
        <v>23354.999999999978</v>
      </c>
      <c r="J30" s="10">
        <f t="shared" si="10"/>
        <v>2.4769726075786792E-3</v>
      </c>
      <c r="K30" s="10">
        <v>0.01</v>
      </c>
      <c r="L30" s="11">
        <f t="shared" si="0"/>
        <v>4.0371863497413978</v>
      </c>
      <c r="M30" s="22">
        <f>231.398781/4</f>
        <v>57.849695250000003</v>
      </c>
      <c r="N30" s="12"/>
      <c r="O30" s="13"/>
      <c r="P30" s="13"/>
      <c r="R30">
        <v>3</v>
      </c>
      <c r="S30" s="14">
        <f t="shared" si="3"/>
        <v>24.142857142857142</v>
      </c>
      <c r="T30" s="15">
        <f t="shared" si="4"/>
        <v>8.0476190476190474</v>
      </c>
      <c r="W30" s="16">
        <v>0</v>
      </c>
      <c r="X30" s="16">
        <v>0</v>
      </c>
      <c r="Y30" s="16">
        <v>0</v>
      </c>
      <c r="Z30" s="25">
        <v>1.6</v>
      </c>
      <c r="AA30" s="17">
        <v>1</v>
      </c>
      <c r="AB30" s="11">
        <f t="shared" si="5"/>
        <v>-0.60000000000000009</v>
      </c>
      <c r="AC30" s="18">
        <v>0.24</v>
      </c>
      <c r="AD30" s="18">
        <v>0.38</v>
      </c>
      <c r="AE30" s="18">
        <v>0.11</v>
      </c>
      <c r="AF30" s="18">
        <v>0.82</v>
      </c>
      <c r="AG30" s="10">
        <v>0.9</v>
      </c>
      <c r="AH30" s="11">
        <f t="shared" si="6"/>
        <v>0.91111111111111098</v>
      </c>
      <c r="AI30" s="7">
        <v>4.3</v>
      </c>
      <c r="AJ30" s="19">
        <v>4.7</v>
      </c>
      <c r="AK30" s="11">
        <f t="shared" si="7"/>
        <v>0.91489361702127647</v>
      </c>
      <c r="AL30" s="20">
        <v>5</v>
      </c>
      <c r="AM30" s="19">
        <v>4.8</v>
      </c>
      <c r="AN30" s="11">
        <f t="shared" si="8"/>
        <v>1.0416666666666667</v>
      </c>
      <c r="AO30" s="18">
        <v>3.5999999999999997E-2</v>
      </c>
      <c r="AP30" s="21">
        <v>1415</v>
      </c>
      <c r="AQ30" s="13">
        <v>0.01</v>
      </c>
      <c r="AR30" s="11">
        <f t="shared" si="9"/>
        <v>0.27777777777777779</v>
      </c>
      <c r="AS30" s="18">
        <v>5.0999999999999997E-2</v>
      </c>
      <c r="AT30" s="21">
        <v>1190</v>
      </c>
    </row>
    <row r="31" spans="1:46" x14ac:dyDescent="0.3">
      <c r="A31" s="33" t="str">
        <f t="shared" si="1"/>
        <v>Total GroupW42</v>
      </c>
      <c r="B31" s="33" t="s">
        <v>71</v>
      </c>
      <c r="C31" s="1" t="s">
        <v>56</v>
      </c>
      <c r="D31" s="36" t="str">
        <f t="shared" si="2"/>
        <v>42</v>
      </c>
      <c r="E31" s="1">
        <v>10</v>
      </c>
      <c r="F31" s="1" t="s">
        <v>46</v>
      </c>
      <c r="G31" s="1">
        <v>2023</v>
      </c>
      <c r="H31" s="34">
        <f>SUM(H22:H30)</f>
        <v>23066</v>
      </c>
      <c r="I31" s="34">
        <f>SUM(I22:I30)</f>
        <v>2323767.9400000009</v>
      </c>
      <c r="J31" s="37">
        <f>AVERAGE(J22:J30)</f>
        <v>1.8650521693330611E-2</v>
      </c>
      <c r="K31" s="37">
        <v>0.01</v>
      </c>
      <c r="L31" s="23">
        <f t="shared" si="0"/>
        <v>0.53617803107223427</v>
      </c>
      <c r="M31" s="34">
        <f>SUM(M22:M30)</f>
        <v>40242.141100499997</v>
      </c>
      <c r="N31" s="38">
        <f>AVERAGE(N22:N29)</f>
        <v>0.96749999999999992</v>
      </c>
      <c r="O31" s="24">
        <f>AVERAGE(O22:O29)</f>
        <v>0.9900000000000001</v>
      </c>
      <c r="P31" s="24">
        <f t="shared" ref="P31" si="14">N31/O31</f>
        <v>0.97727272727272707</v>
      </c>
      <c r="R31" s="33">
        <f>SUM(R22:R30)</f>
        <v>315.5</v>
      </c>
      <c r="S31" s="39">
        <f t="shared" si="3"/>
        <v>3295.1428571428573</v>
      </c>
      <c r="T31" s="40">
        <f t="shared" si="4"/>
        <v>10.444192891102558</v>
      </c>
      <c r="W31" s="41">
        <v>0.04</v>
      </c>
      <c r="X31" s="41">
        <v>0.93</v>
      </c>
      <c r="Y31" s="41">
        <v>0.03</v>
      </c>
      <c r="Z31" s="42">
        <v>1.56</v>
      </c>
      <c r="AA31" s="46">
        <v>1</v>
      </c>
      <c r="AB31" s="23">
        <f t="shared" si="5"/>
        <v>-0.56000000000000005</v>
      </c>
      <c r="AC31" s="43">
        <v>0.35</v>
      </c>
      <c r="AD31" s="43">
        <v>0.41</v>
      </c>
      <c r="AE31" s="43">
        <v>0.22</v>
      </c>
      <c r="AF31" s="43">
        <v>0.9</v>
      </c>
      <c r="AG31" s="37">
        <v>0.9</v>
      </c>
      <c r="AH31" s="23">
        <f t="shared" si="6"/>
        <v>1</v>
      </c>
      <c r="AI31" s="1">
        <v>4.5999999999999996</v>
      </c>
      <c r="AJ31" s="47">
        <v>4.7</v>
      </c>
      <c r="AK31" s="23">
        <f t="shared" si="7"/>
        <v>0.97872340425531901</v>
      </c>
      <c r="AL31" s="44">
        <v>4.9000000000000004</v>
      </c>
      <c r="AM31" s="47">
        <v>4.8</v>
      </c>
      <c r="AN31" s="23">
        <f t="shared" si="8"/>
        <v>1.0208333333333335</v>
      </c>
      <c r="AO31" s="43">
        <v>2.1999999999999999E-2</v>
      </c>
      <c r="AP31" s="45">
        <f>SUM(AP22:AP30)</f>
        <v>67130</v>
      </c>
      <c r="AQ31" s="24">
        <v>0.01</v>
      </c>
      <c r="AR31" s="23">
        <f t="shared" si="9"/>
        <v>0.45454545454545459</v>
      </c>
      <c r="AS31" s="43">
        <v>6.0000000000000001E-3</v>
      </c>
      <c r="AT31" s="45">
        <f>SUM(AT22:AT30)</f>
        <v>13405</v>
      </c>
    </row>
    <row r="32" spans="1:46" x14ac:dyDescent="0.3">
      <c r="A32" t="str">
        <f t="shared" si="1"/>
        <v>BahrainW43</v>
      </c>
      <c r="B32" t="s">
        <v>44</v>
      </c>
      <c r="C32" s="7" t="s">
        <v>57</v>
      </c>
      <c r="D32" s="8" t="str">
        <f t="shared" si="2"/>
        <v>43</v>
      </c>
      <c r="E32" s="7">
        <v>10</v>
      </c>
      <c r="F32" s="7" t="s">
        <v>46</v>
      </c>
      <c r="G32" s="7">
        <v>2023</v>
      </c>
      <c r="H32" s="9">
        <v>829</v>
      </c>
      <c r="I32" s="9">
        <v>66814.25000000016</v>
      </c>
      <c r="J32" s="10">
        <f t="shared" si="10"/>
        <v>5.1433479572097146E-3</v>
      </c>
      <c r="K32" s="10">
        <v>0.01</v>
      </c>
      <c r="L32" s="11">
        <f t="shared" si="0"/>
        <v>1.9442588919115318</v>
      </c>
      <c r="M32" s="9">
        <f>1374.595745/4</f>
        <v>343.64893625000002</v>
      </c>
      <c r="N32" s="12">
        <v>0.97</v>
      </c>
      <c r="O32" s="13">
        <v>0.99</v>
      </c>
      <c r="P32" s="13">
        <f t="shared" si="11"/>
        <v>0.97979797979797978</v>
      </c>
      <c r="R32">
        <v>14</v>
      </c>
      <c r="S32" s="14">
        <f t="shared" si="3"/>
        <v>118.42857142857143</v>
      </c>
      <c r="T32" s="15">
        <f t="shared" si="4"/>
        <v>8.4591836734693882</v>
      </c>
      <c r="W32" s="16">
        <v>0.05</v>
      </c>
      <c r="X32" s="16">
        <v>0.94</v>
      </c>
      <c r="Y32" s="16">
        <v>0.01</v>
      </c>
      <c r="Z32" s="7">
        <v>1.29</v>
      </c>
      <c r="AA32" s="17">
        <v>1</v>
      </c>
      <c r="AB32" s="11">
        <f t="shared" si="5"/>
        <v>-0.29000000000000004</v>
      </c>
      <c r="AC32" s="18">
        <v>0.38</v>
      </c>
      <c r="AD32" s="18">
        <v>0.5</v>
      </c>
      <c r="AE32" s="18">
        <v>0</v>
      </c>
      <c r="AF32" s="18">
        <v>0.92</v>
      </c>
      <c r="AG32" s="10">
        <v>0.9</v>
      </c>
      <c r="AH32" s="11">
        <f t="shared" si="6"/>
        <v>1.0222222222222221</v>
      </c>
      <c r="AI32" s="7">
        <v>4.5999999999999996</v>
      </c>
      <c r="AJ32" s="19">
        <v>4.8</v>
      </c>
      <c r="AK32" s="11">
        <f t="shared" si="7"/>
        <v>0.95833333333333326</v>
      </c>
      <c r="AL32" s="20">
        <v>4.93</v>
      </c>
      <c r="AM32" s="19">
        <v>4.8</v>
      </c>
      <c r="AN32" s="11">
        <f t="shared" si="8"/>
        <v>1.0270833333333333</v>
      </c>
      <c r="AO32" s="18">
        <v>1.0999999999999999E-2</v>
      </c>
      <c r="AP32" s="21">
        <v>918</v>
      </c>
      <c r="AQ32" s="13">
        <v>0.01</v>
      </c>
      <c r="AR32" s="11">
        <f t="shared" si="9"/>
        <v>0.90909090909090917</v>
      </c>
      <c r="AS32" s="18">
        <v>3.0000000000000001E-3</v>
      </c>
      <c r="AT32" s="21">
        <v>173</v>
      </c>
    </row>
    <row r="33" spans="1:46" x14ac:dyDescent="0.3">
      <c r="A33" t="str">
        <f t="shared" si="1"/>
        <v>EgyptW43</v>
      </c>
      <c r="B33" t="s">
        <v>47</v>
      </c>
      <c r="C33" s="7" t="s">
        <v>57</v>
      </c>
      <c r="D33" s="8" t="str">
        <f t="shared" si="2"/>
        <v>43</v>
      </c>
      <c r="E33" s="7">
        <v>10</v>
      </c>
      <c r="F33" s="7" t="s">
        <v>46</v>
      </c>
      <c r="G33" s="7">
        <v>2023</v>
      </c>
      <c r="H33" s="9">
        <v>740</v>
      </c>
      <c r="I33" s="9">
        <v>39555.579999999936</v>
      </c>
      <c r="J33" s="10">
        <f t="shared" si="10"/>
        <v>1.3754243636422494E-2</v>
      </c>
      <c r="K33" s="10">
        <v>0.01</v>
      </c>
      <c r="L33" s="11">
        <f t="shared" si="0"/>
        <v>0.72704833972251925</v>
      </c>
      <c r="M33" s="9">
        <f>2176.228338/4</f>
        <v>544.05708449999997</v>
      </c>
      <c r="N33" s="12">
        <v>0.94</v>
      </c>
      <c r="O33" s="13">
        <v>0.99</v>
      </c>
      <c r="P33" s="13">
        <f t="shared" si="11"/>
        <v>0.9494949494949495</v>
      </c>
      <c r="R33">
        <v>8</v>
      </c>
      <c r="S33" s="14">
        <f t="shared" si="3"/>
        <v>105.71428571428571</v>
      </c>
      <c r="T33" s="15">
        <f t="shared" si="4"/>
        <v>13.214285714285714</v>
      </c>
      <c r="W33" s="16">
        <v>0.11</v>
      </c>
      <c r="X33" s="16">
        <v>0.87</v>
      </c>
      <c r="Y33" s="16">
        <v>0.02</v>
      </c>
      <c r="Z33" s="7">
        <v>1.95</v>
      </c>
      <c r="AA33" s="17">
        <v>1</v>
      </c>
      <c r="AB33" s="11">
        <f t="shared" si="5"/>
        <v>-0.95</v>
      </c>
      <c r="AC33" s="18">
        <v>0.32</v>
      </c>
      <c r="AD33" s="18">
        <v>0.46</v>
      </c>
      <c r="AE33" s="18">
        <v>0.11</v>
      </c>
      <c r="AF33" s="18">
        <v>0.9</v>
      </c>
      <c r="AG33" s="10">
        <v>0.9</v>
      </c>
      <c r="AH33" s="11">
        <f t="shared" si="6"/>
        <v>1</v>
      </c>
      <c r="AI33" s="7">
        <v>4.7</v>
      </c>
      <c r="AJ33" s="19">
        <v>4.8</v>
      </c>
      <c r="AK33" s="11">
        <f t="shared" si="7"/>
        <v>0.97916666666666674</v>
      </c>
      <c r="AL33" s="20">
        <v>4.9000000000000004</v>
      </c>
      <c r="AM33" s="19">
        <v>4.8</v>
      </c>
      <c r="AN33" s="11">
        <f t="shared" si="8"/>
        <v>1.0208333333333335</v>
      </c>
      <c r="AO33" s="18">
        <v>8.9999999999999993E-3</v>
      </c>
      <c r="AP33" s="21">
        <v>329</v>
      </c>
      <c r="AQ33" s="13">
        <v>0.01</v>
      </c>
      <c r="AR33" s="11">
        <f t="shared" si="9"/>
        <v>1.1111111111111112</v>
      </c>
      <c r="AS33" s="18">
        <v>2E-3</v>
      </c>
      <c r="AT33" s="21">
        <v>91</v>
      </c>
    </row>
    <row r="34" spans="1:46" x14ac:dyDescent="0.3">
      <c r="A34" t="str">
        <f t="shared" si="1"/>
        <v>JordanW43</v>
      </c>
      <c r="B34" t="s">
        <v>48</v>
      </c>
      <c r="C34" s="7" t="s">
        <v>57</v>
      </c>
      <c r="D34" s="8" t="str">
        <f t="shared" si="2"/>
        <v>43</v>
      </c>
      <c r="E34" s="7">
        <v>10</v>
      </c>
      <c r="F34" s="7" t="s">
        <v>46</v>
      </c>
      <c r="G34" s="7">
        <v>2023</v>
      </c>
      <c r="H34" s="9">
        <v>240</v>
      </c>
      <c r="I34" s="9">
        <v>19792.210000000003</v>
      </c>
      <c r="J34" s="10">
        <f t="shared" si="10"/>
        <v>4.3388656686140649E-2</v>
      </c>
      <c r="K34" s="10">
        <v>0.01</v>
      </c>
      <c r="L34" s="11">
        <f t="shared" si="0"/>
        <v>0.23047498502515829</v>
      </c>
      <c r="M34" s="22">
        <f>3435.029619/4</f>
        <v>858.75740474999998</v>
      </c>
      <c r="N34" s="12">
        <v>0.96</v>
      </c>
      <c r="O34" s="13">
        <v>0.99</v>
      </c>
      <c r="P34" s="13">
        <f t="shared" si="11"/>
        <v>0.96969696969696972</v>
      </c>
      <c r="R34">
        <v>4.5</v>
      </c>
      <c r="S34" s="14">
        <f t="shared" si="3"/>
        <v>34.285714285714285</v>
      </c>
      <c r="T34" s="15">
        <f t="shared" si="4"/>
        <v>7.6190476190476186</v>
      </c>
      <c r="W34" s="16">
        <v>0.02</v>
      </c>
      <c r="X34" s="16">
        <v>0.94</v>
      </c>
      <c r="Y34" s="16">
        <v>0.04</v>
      </c>
      <c r="Z34" s="7">
        <v>1.35</v>
      </c>
      <c r="AA34" s="17">
        <v>1</v>
      </c>
      <c r="AB34" s="11">
        <f t="shared" si="5"/>
        <v>-0.35000000000000009</v>
      </c>
      <c r="AC34" s="18">
        <v>0.4</v>
      </c>
      <c r="AD34" s="18">
        <v>0.33</v>
      </c>
      <c r="AE34" s="18">
        <v>0.5</v>
      </c>
      <c r="AF34" s="18">
        <v>1</v>
      </c>
      <c r="AG34" s="10">
        <v>0.9</v>
      </c>
      <c r="AH34" s="11">
        <f t="shared" si="6"/>
        <v>1.1111111111111112</v>
      </c>
      <c r="AI34" s="7">
        <v>5</v>
      </c>
      <c r="AJ34" s="19">
        <v>4.8</v>
      </c>
      <c r="AK34" s="11">
        <f t="shared" si="7"/>
        <v>1.0416666666666667</v>
      </c>
      <c r="AL34" s="20">
        <v>4.93</v>
      </c>
      <c r="AM34" s="19">
        <v>4.8</v>
      </c>
      <c r="AN34" s="11">
        <f t="shared" si="8"/>
        <v>1.0270833333333333</v>
      </c>
      <c r="AO34" s="18">
        <v>0.01</v>
      </c>
      <c r="AP34" s="21">
        <v>686</v>
      </c>
      <c r="AQ34" s="13">
        <v>0.01</v>
      </c>
      <c r="AR34" s="11">
        <f t="shared" si="9"/>
        <v>1</v>
      </c>
      <c r="AS34" s="18">
        <v>0.02</v>
      </c>
      <c r="AT34" s="21">
        <v>402</v>
      </c>
    </row>
    <row r="35" spans="1:46" x14ac:dyDescent="0.3">
      <c r="A35" t="str">
        <f t="shared" si="1"/>
        <v>KuwaitW43</v>
      </c>
      <c r="B35" t="s">
        <v>49</v>
      </c>
      <c r="C35" s="7" t="s">
        <v>57</v>
      </c>
      <c r="D35" s="8" t="str">
        <f t="shared" si="2"/>
        <v>43</v>
      </c>
      <c r="E35" s="7">
        <v>10</v>
      </c>
      <c r="F35" s="7" t="s">
        <v>46</v>
      </c>
      <c r="G35" s="7">
        <v>2023</v>
      </c>
      <c r="H35" s="9">
        <v>1518</v>
      </c>
      <c r="I35" s="9">
        <v>185258.71999999901</v>
      </c>
      <c r="J35" s="10">
        <f t="shared" si="10"/>
        <v>2.1452428298651859E-2</v>
      </c>
      <c r="K35" s="10">
        <v>0.01</v>
      </c>
      <c r="L35" s="11">
        <f t="shared" si="0"/>
        <v>0.46614769483361623</v>
      </c>
      <c r="M35" s="9">
        <f>15896.99763/4</f>
        <v>3974.2494075</v>
      </c>
      <c r="N35" s="12">
        <v>0.92</v>
      </c>
      <c r="O35" s="13">
        <v>0.99</v>
      </c>
      <c r="P35" s="13">
        <f t="shared" si="11"/>
        <v>0.92929292929292939</v>
      </c>
      <c r="R35">
        <v>23</v>
      </c>
      <c r="S35" s="14">
        <f t="shared" si="3"/>
        <v>216.85714285714286</v>
      </c>
      <c r="T35" s="15">
        <f t="shared" si="4"/>
        <v>9.4285714285714288</v>
      </c>
      <c r="W35" s="16">
        <v>0.06</v>
      </c>
      <c r="X35" s="16">
        <v>0.92</v>
      </c>
      <c r="Y35" s="16">
        <v>0.02</v>
      </c>
      <c r="Z35" s="7">
        <v>1.31</v>
      </c>
      <c r="AA35" s="17">
        <v>1</v>
      </c>
      <c r="AB35" s="11">
        <f t="shared" si="5"/>
        <v>-0.31000000000000005</v>
      </c>
      <c r="AC35" s="18">
        <v>0.31</v>
      </c>
      <c r="AD35" s="18">
        <v>0.41</v>
      </c>
      <c r="AE35" s="18">
        <v>0.18</v>
      </c>
      <c r="AF35" s="18">
        <v>0.96</v>
      </c>
      <c r="AG35" s="10">
        <v>0.9</v>
      </c>
      <c r="AH35" s="11">
        <f t="shared" si="6"/>
        <v>1.0666666666666667</v>
      </c>
      <c r="AI35" s="7">
        <v>4.8</v>
      </c>
      <c r="AJ35" s="19">
        <v>4.8</v>
      </c>
      <c r="AK35" s="11">
        <f t="shared" si="7"/>
        <v>1</v>
      </c>
      <c r="AL35" s="20">
        <v>4.9000000000000004</v>
      </c>
      <c r="AM35" s="19">
        <v>4.8</v>
      </c>
      <c r="AN35" s="11">
        <f t="shared" si="8"/>
        <v>1.0208333333333335</v>
      </c>
      <c r="AO35" s="18">
        <v>1.4E-2</v>
      </c>
      <c r="AP35" s="21">
        <v>2540</v>
      </c>
      <c r="AQ35" s="13">
        <v>0.01</v>
      </c>
      <c r="AR35" s="11">
        <f t="shared" si="9"/>
        <v>0.7142857142857143</v>
      </c>
      <c r="AS35" s="18">
        <v>2E-3</v>
      </c>
      <c r="AT35" s="21">
        <v>401</v>
      </c>
    </row>
    <row r="36" spans="1:46" x14ac:dyDescent="0.3">
      <c r="A36" t="str">
        <f t="shared" si="1"/>
        <v>OmanW43</v>
      </c>
      <c r="B36" t="s">
        <v>50</v>
      </c>
      <c r="C36" s="7" t="s">
        <v>57</v>
      </c>
      <c r="D36" s="8" t="str">
        <f t="shared" si="2"/>
        <v>43</v>
      </c>
      <c r="E36" s="7">
        <v>10</v>
      </c>
      <c r="F36" s="7" t="s">
        <v>46</v>
      </c>
      <c r="G36" s="7">
        <v>2023</v>
      </c>
      <c r="H36" s="9">
        <v>851</v>
      </c>
      <c r="I36" s="9">
        <v>63631.02000000004</v>
      </c>
      <c r="J36" s="10">
        <f t="shared" si="10"/>
        <v>1.1255693080198928E-2</v>
      </c>
      <c r="K36" s="10">
        <v>0.01</v>
      </c>
      <c r="L36" s="11">
        <f t="shared" si="0"/>
        <v>0.88843929278704747</v>
      </c>
      <c r="M36" s="22">
        <f>2864.844926/4</f>
        <v>716.21123150000005</v>
      </c>
      <c r="N36" s="12">
        <v>0.97</v>
      </c>
      <c r="O36" s="13">
        <v>0.99</v>
      </c>
      <c r="P36" s="13">
        <f>N36/O36</f>
        <v>0.97979797979797978</v>
      </c>
      <c r="R36">
        <v>13</v>
      </c>
      <c r="S36" s="14">
        <f t="shared" si="3"/>
        <v>121.57142857142857</v>
      </c>
      <c r="T36" s="15">
        <f t="shared" si="4"/>
        <v>9.3516483516483522</v>
      </c>
      <c r="W36" s="16">
        <v>0.06</v>
      </c>
      <c r="X36" s="16">
        <v>0.89</v>
      </c>
      <c r="Y36" s="16">
        <v>0.05</v>
      </c>
      <c r="Z36" s="25">
        <v>1.7</v>
      </c>
      <c r="AA36" s="17">
        <v>1</v>
      </c>
      <c r="AB36" s="11">
        <f t="shared" si="5"/>
        <v>-0.7</v>
      </c>
      <c r="AC36" s="18">
        <v>0.37</v>
      </c>
      <c r="AD36" s="18">
        <v>0.43</v>
      </c>
      <c r="AE36" s="18">
        <v>0</v>
      </c>
      <c r="AF36" s="18">
        <v>0.89</v>
      </c>
      <c r="AG36" s="10">
        <v>0.9</v>
      </c>
      <c r="AH36" s="11">
        <f t="shared" si="6"/>
        <v>0.98888888888888893</v>
      </c>
      <c r="AI36" s="7">
        <v>4.5</v>
      </c>
      <c r="AJ36" s="19">
        <v>4.7</v>
      </c>
      <c r="AK36" s="11">
        <f t="shared" si="7"/>
        <v>0.95744680851063824</v>
      </c>
      <c r="AL36" s="20">
        <v>4.7699999999999996</v>
      </c>
      <c r="AM36" s="19">
        <v>4.8</v>
      </c>
      <c r="AN36" s="11">
        <f t="shared" si="8"/>
        <v>0.99374999999999991</v>
      </c>
      <c r="AO36" s="18">
        <v>1.4999999999999999E-2</v>
      </c>
      <c r="AP36" s="21">
        <v>1152</v>
      </c>
      <c r="AQ36" s="13">
        <v>0.01</v>
      </c>
      <c r="AR36" s="11">
        <f t="shared" si="9"/>
        <v>0.66666666666666674</v>
      </c>
      <c r="AS36" s="18">
        <v>4.0000000000000001E-3</v>
      </c>
      <c r="AT36" s="21">
        <v>245</v>
      </c>
    </row>
    <row r="37" spans="1:46" x14ac:dyDescent="0.3">
      <c r="A37" t="str">
        <f t="shared" si="1"/>
        <v>QatarW43</v>
      </c>
      <c r="B37" t="s">
        <v>51</v>
      </c>
      <c r="C37" s="7" t="s">
        <v>57</v>
      </c>
      <c r="D37" s="8" t="str">
        <f t="shared" si="2"/>
        <v>43</v>
      </c>
      <c r="E37" s="7">
        <v>10</v>
      </c>
      <c r="F37" s="7" t="s">
        <v>46</v>
      </c>
      <c r="G37" s="7">
        <v>2023</v>
      </c>
      <c r="H37" s="9">
        <v>3096</v>
      </c>
      <c r="I37" s="9">
        <v>302803.27000000223</v>
      </c>
      <c r="J37" s="10">
        <f t="shared" si="10"/>
        <v>1.0481776531012947E-2</v>
      </c>
      <c r="K37" s="10">
        <v>0.01</v>
      </c>
      <c r="L37" s="11">
        <f t="shared" si="0"/>
        <v>0.95403674848557485</v>
      </c>
      <c r="M37" s="9">
        <f>12695.664836/4</f>
        <v>3173.916209</v>
      </c>
      <c r="N37" s="12">
        <v>0.97</v>
      </c>
      <c r="O37" s="13">
        <v>0.99</v>
      </c>
      <c r="P37" s="13">
        <f t="shared" si="11"/>
        <v>0.97979797979797978</v>
      </c>
      <c r="R37">
        <v>50</v>
      </c>
      <c r="S37" s="14">
        <f t="shared" si="3"/>
        <v>442.28571428571428</v>
      </c>
      <c r="T37" s="15">
        <f t="shared" si="4"/>
        <v>8.8457142857142852</v>
      </c>
      <c r="W37" s="16">
        <v>0.09</v>
      </c>
      <c r="X37" s="16">
        <v>0.88</v>
      </c>
      <c r="Y37" s="16">
        <v>0.03</v>
      </c>
      <c r="Z37" s="7">
        <v>1.46</v>
      </c>
      <c r="AA37" s="17">
        <v>1</v>
      </c>
      <c r="AB37" s="11">
        <f t="shared" si="5"/>
        <v>-0.45999999999999996</v>
      </c>
      <c r="AC37" s="18">
        <v>0.42</v>
      </c>
      <c r="AD37" s="18">
        <v>0.48</v>
      </c>
      <c r="AE37" s="18">
        <v>0.27</v>
      </c>
      <c r="AF37" s="18">
        <v>0.92</v>
      </c>
      <c r="AG37" s="10">
        <v>0.9</v>
      </c>
      <c r="AH37" s="11">
        <f t="shared" si="6"/>
        <v>1.0222222222222221</v>
      </c>
      <c r="AI37" s="7">
        <v>4.7</v>
      </c>
      <c r="AJ37" s="19">
        <v>4.8</v>
      </c>
      <c r="AK37" s="11">
        <f t="shared" si="7"/>
        <v>0.97916666666666674</v>
      </c>
      <c r="AL37" s="20">
        <v>4.8600000000000003</v>
      </c>
      <c r="AM37" s="19">
        <v>4.8</v>
      </c>
      <c r="AN37" s="11">
        <f t="shared" si="8"/>
        <v>1.0125000000000002</v>
      </c>
      <c r="AO37" s="18">
        <v>7.0000000000000001E-3</v>
      </c>
      <c r="AP37" s="21">
        <v>2236</v>
      </c>
      <c r="AQ37" s="13">
        <v>0.01</v>
      </c>
      <c r="AR37" s="11">
        <f t="shared" si="9"/>
        <v>1.4285714285714286</v>
      </c>
      <c r="AS37" s="18">
        <v>2E-3</v>
      </c>
      <c r="AT37" s="21">
        <v>614</v>
      </c>
    </row>
    <row r="38" spans="1:46" x14ac:dyDescent="0.3">
      <c r="A38" t="str">
        <f t="shared" si="1"/>
        <v>Saudi ArabiaW43</v>
      </c>
      <c r="B38" t="s">
        <v>52</v>
      </c>
      <c r="C38" s="7" t="s">
        <v>57</v>
      </c>
      <c r="D38" s="8" t="str">
        <f t="shared" si="2"/>
        <v>43</v>
      </c>
      <c r="E38" s="7">
        <v>10</v>
      </c>
      <c r="F38" s="7" t="s">
        <v>46</v>
      </c>
      <c r="G38" s="7">
        <v>2023</v>
      </c>
      <c r="H38" s="9">
        <v>12472</v>
      </c>
      <c r="I38" s="9">
        <v>1339681.229999993</v>
      </c>
      <c r="J38" s="10">
        <f t="shared" si="10"/>
        <v>1.72038684157724E-2</v>
      </c>
      <c r="K38" s="10">
        <v>0.01</v>
      </c>
      <c r="L38" s="11">
        <f t="shared" si="0"/>
        <v>0.58126461783630379</v>
      </c>
      <c r="M38" s="9">
        <f>92190.7984/4</f>
        <v>23047.6996</v>
      </c>
      <c r="N38" s="12">
        <v>0.96</v>
      </c>
      <c r="O38" s="13">
        <v>0.99</v>
      </c>
      <c r="P38" s="13">
        <f t="shared" si="11"/>
        <v>0.96969696969696972</v>
      </c>
      <c r="R38">
        <v>154</v>
      </c>
      <c r="S38" s="14">
        <f t="shared" si="3"/>
        <v>1781.7142857142858</v>
      </c>
      <c r="T38" s="15">
        <f t="shared" si="4"/>
        <v>11.569573283858999</v>
      </c>
      <c r="W38" s="16">
        <v>0.05</v>
      </c>
      <c r="X38" s="16">
        <v>0.93</v>
      </c>
      <c r="Y38" s="16">
        <v>0.02</v>
      </c>
      <c r="Z38" s="7">
        <v>1.51</v>
      </c>
      <c r="AA38" s="17">
        <v>1</v>
      </c>
      <c r="AB38" s="11">
        <f t="shared" si="5"/>
        <v>-0.51</v>
      </c>
      <c r="AC38" s="18">
        <v>0.39</v>
      </c>
      <c r="AD38" s="18">
        <v>0.44</v>
      </c>
      <c r="AE38" s="18">
        <v>0.21</v>
      </c>
      <c r="AF38" s="18">
        <v>0.93</v>
      </c>
      <c r="AG38" s="10">
        <v>0.9</v>
      </c>
      <c r="AH38" s="11">
        <f t="shared" si="6"/>
        <v>1.0333333333333334</v>
      </c>
      <c r="AI38" s="7">
        <v>4.7</v>
      </c>
      <c r="AJ38" s="19">
        <v>4.7</v>
      </c>
      <c r="AK38" s="11">
        <f t="shared" si="7"/>
        <v>1</v>
      </c>
      <c r="AL38" s="20">
        <v>4.88</v>
      </c>
      <c r="AM38" s="19">
        <v>4.8</v>
      </c>
      <c r="AN38" s="11">
        <f t="shared" si="8"/>
        <v>1.0166666666666666</v>
      </c>
      <c r="AO38" s="18">
        <v>1.9E-2</v>
      </c>
      <c r="AP38" s="21">
        <v>32535</v>
      </c>
      <c r="AQ38" s="13">
        <v>0.01</v>
      </c>
      <c r="AR38" s="11">
        <f t="shared" si="9"/>
        <v>0.52631578947368418</v>
      </c>
      <c r="AS38" s="18">
        <v>5.0000000000000001E-3</v>
      </c>
      <c r="AT38" s="21">
        <v>7121</v>
      </c>
    </row>
    <row r="39" spans="1:46" x14ac:dyDescent="0.3">
      <c r="A39" t="str">
        <f t="shared" si="1"/>
        <v>UAEW43</v>
      </c>
      <c r="B39" t="s">
        <v>53</v>
      </c>
      <c r="C39" s="7" t="s">
        <v>57</v>
      </c>
      <c r="D39" s="8" t="str">
        <f t="shared" si="2"/>
        <v>43</v>
      </c>
      <c r="E39" s="7">
        <v>10</v>
      </c>
      <c r="F39" s="7" t="s">
        <v>46</v>
      </c>
      <c r="G39" s="7">
        <v>2023</v>
      </c>
      <c r="H39" s="9">
        <v>3835</v>
      </c>
      <c r="I39" s="9">
        <v>392085.41000000533</v>
      </c>
      <c r="J39" s="10">
        <f t="shared" si="10"/>
        <v>1.919416366895646E-2</v>
      </c>
      <c r="K39" s="10">
        <v>0.01</v>
      </c>
      <c r="L39" s="11">
        <f t="shared" si="0"/>
        <v>0.52099170208564116</v>
      </c>
      <c r="M39" s="9">
        <f>30103.006127/4</f>
        <v>7525.7515317500001</v>
      </c>
      <c r="N39" s="12">
        <v>0.94</v>
      </c>
      <c r="O39" s="13">
        <v>0.99</v>
      </c>
      <c r="P39" s="13">
        <f t="shared" si="11"/>
        <v>0.9494949494949495</v>
      </c>
      <c r="R39">
        <v>46</v>
      </c>
      <c r="S39" s="14">
        <f t="shared" si="3"/>
        <v>547.85714285714289</v>
      </c>
      <c r="T39" s="15">
        <f t="shared" si="4"/>
        <v>11.909937888198758</v>
      </c>
      <c r="W39" s="16">
        <v>0.03</v>
      </c>
      <c r="X39" s="16">
        <v>0.95</v>
      </c>
      <c r="Y39" s="16">
        <v>0.02</v>
      </c>
      <c r="Z39" s="7">
        <v>1.61</v>
      </c>
      <c r="AA39" s="17">
        <v>1</v>
      </c>
      <c r="AB39" s="11">
        <f t="shared" si="5"/>
        <v>-0.6100000000000001</v>
      </c>
      <c r="AC39" s="18">
        <v>0.41</v>
      </c>
      <c r="AD39" s="18">
        <v>0.42</v>
      </c>
      <c r="AE39" s="18">
        <v>0.38</v>
      </c>
      <c r="AF39" s="18">
        <v>0.91</v>
      </c>
      <c r="AG39" s="10">
        <v>0.9</v>
      </c>
      <c r="AH39" s="11">
        <f t="shared" si="6"/>
        <v>1.0111111111111111</v>
      </c>
      <c r="AI39" s="7">
        <v>4.5999999999999996</v>
      </c>
      <c r="AJ39" s="19">
        <v>4.8</v>
      </c>
      <c r="AK39" s="11">
        <f t="shared" si="7"/>
        <v>0.95833333333333326</v>
      </c>
      <c r="AL39" s="20">
        <v>4.82</v>
      </c>
      <c r="AM39" s="19">
        <v>4.8</v>
      </c>
      <c r="AN39" s="11">
        <f t="shared" si="8"/>
        <v>1.0041666666666669</v>
      </c>
      <c r="AO39" s="18">
        <v>1.4999999999999999E-2</v>
      </c>
      <c r="AP39" s="21">
        <v>7479</v>
      </c>
      <c r="AQ39" s="13">
        <v>0.01</v>
      </c>
      <c r="AR39" s="11">
        <f t="shared" si="9"/>
        <v>0.66666666666666674</v>
      </c>
      <c r="AS39" s="18">
        <v>5.0000000000000001E-3</v>
      </c>
      <c r="AT39" s="21">
        <v>2098</v>
      </c>
    </row>
    <row r="40" spans="1:46" x14ac:dyDescent="0.3">
      <c r="A40" t="str">
        <f t="shared" si="1"/>
        <v>UKW43</v>
      </c>
      <c r="B40" t="s">
        <v>54</v>
      </c>
      <c r="C40" s="7" t="s">
        <v>57</v>
      </c>
      <c r="D40" s="8" t="str">
        <f t="shared" si="2"/>
        <v>43</v>
      </c>
      <c r="E40" s="7">
        <v>10</v>
      </c>
      <c r="F40" s="7" t="s">
        <v>46</v>
      </c>
      <c r="G40" s="7">
        <v>2023</v>
      </c>
      <c r="H40" s="9">
        <v>145</v>
      </c>
      <c r="I40" s="9">
        <v>20284.000000000004</v>
      </c>
      <c r="J40" s="10">
        <f t="shared" si="10"/>
        <v>2.8519865534411357E-3</v>
      </c>
      <c r="K40" s="10">
        <v>0.01</v>
      </c>
      <c r="L40" s="11">
        <f t="shared" si="0"/>
        <v>3.5063278920211771</v>
      </c>
      <c r="M40" s="22">
        <f>231.398781/4</f>
        <v>57.849695250000003</v>
      </c>
      <c r="N40" s="12"/>
      <c r="O40" s="13"/>
      <c r="P40" s="13"/>
      <c r="R40">
        <v>3</v>
      </c>
      <c r="S40" s="14">
        <f t="shared" si="3"/>
        <v>20.714285714285715</v>
      </c>
      <c r="T40" s="15">
        <f t="shared" si="4"/>
        <v>6.9047619047619051</v>
      </c>
      <c r="W40" s="16">
        <v>0</v>
      </c>
      <c r="X40" s="16">
        <v>0</v>
      </c>
      <c r="Y40" s="16">
        <v>0</v>
      </c>
      <c r="Z40" s="7">
        <v>2.4300000000000002</v>
      </c>
      <c r="AA40" s="17">
        <v>1</v>
      </c>
      <c r="AB40" s="11">
        <f t="shared" si="5"/>
        <v>-1.4300000000000002</v>
      </c>
      <c r="AC40" s="18">
        <v>0.27</v>
      </c>
      <c r="AD40" s="18">
        <v>0.17</v>
      </c>
      <c r="AE40" s="18">
        <v>0.33</v>
      </c>
      <c r="AF40" s="18">
        <v>0.44</v>
      </c>
      <c r="AG40" s="10">
        <v>0.9</v>
      </c>
      <c r="AH40" s="11">
        <f t="shared" si="6"/>
        <v>0.48888888888888887</v>
      </c>
      <c r="AI40" s="7">
        <v>3</v>
      </c>
      <c r="AJ40" s="19">
        <v>4.7</v>
      </c>
      <c r="AK40" s="11">
        <f t="shared" si="7"/>
        <v>0.63829787234042545</v>
      </c>
      <c r="AL40" s="20">
        <v>5</v>
      </c>
      <c r="AM40" s="19">
        <v>4.8</v>
      </c>
      <c r="AN40" s="11">
        <f t="shared" si="8"/>
        <v>1.0416666666666667</v>
      </c>
      <c r="AO40" s="18">
        <v>8.3000000000000004E-2</v>
      </c>
      <c r="AP40" s="21">
        <v>1699</v>
      </c>
      <c r="AQ40" s="13">
        <v>0.01</v>
      </c>
      <c r="AR40" s="11">
        <f t="shared" si="9"/>
        <v>0.12048192771084337</v>
      </c>
      <c r="AS40" s="18">
        <v>6.0000000000000001E-3</v>
      </c>
      <c r="AT40" s="21">
        <v>115</v>
      </c>
    </row>
    <row r="41" spans="1:46" s="33" customFormat="1" x14ac:dyDescent="0.3">
      <c r="A41" s="33" t="str">
        <f t="shared" si="1"/>
        <v>Total GroupW43</v>
      </c>
      <c r="B41" s="33" t="s">
        <v>71</v>
      </c>
      <c r="C41" s="1" t="s">
        <v>57</v>
      </c>
      <c r="D41" s="36" t="str">
        <f t="shared" si="2"/>
        <v>43</v>
      </c>
      <c r="E41" s="1">
        <v>11</v>
      </c>
      <c r="F41" s="1" t="s">
        <v>58</v>
      </c>
      <c r="G41" s="1">
        <v>2023</v>
      </c>
      <c r="H41" s="34">
        <f>SUM(H32:H40)</f>
        <v>23726</v>
      </c>
      <c r="I41" s="34">
        <f>SUM(I32:I40)</f>
        <v>2429905.69</v>
      </c>
      <c r="J41" s="37">
        <f>AVERAGE(J32:J40)</f>
        <v>1.6080684980867399E-2</v>
      </c>
      <c r="K41" s="37">
        <v>0.01</v>
      </c>
      <c r="L41" s="23">
        <f t="shared" si="0"/>
        <v>0.62186405690416036</v>
      </c>
      <c r="M41" s="34">
        <f>SUM(M32:M40)</f>
        <v>40242.141100499997</v>
      </c>
      <c r="N41" s="38">
        <f>AVERAGE(N32:N39)</f>
        <v>0.95374999999999988</v>
      </c>
      <c r="O41" s="24">
        <f>AVERAGE(O32:O39)</f>
        <v>0.9900000000000001</v>
      </c>
      <c r="P41" s="24">
        <f t="shared" ref="P41" si="15">N41/O41</f>
        <v>0.96338383838383812</v>
      </c>
      <c r="R41" s="33">
        <f>SUM(R32:R40)</f>
        <v>315.5</v>
      </c>
      <c r="S41" s="39">
        <f t="shared" si="3"/>
        <v>3389.4285714285716</v>
      </c>
      <c r="T41" s="40">
        <f t="shared" si="4"/>
        <v>10.743038261263301</v>
      </c>
      <c r="W41" s="41">
        <v>0.03</v>
      </c>
      <c r="X41" s="41">
        <v>0.95</v>
      </c>
      <c r="Y41" s="41">
        <v>0.02</v>
      </c>
      <c r="Z41" s="1">
        <v>1.57</v>
      </c>
      <c r="AA41" s="17">
        <v>1</v>
      </c>
      <c r="AB41" s="11">
        <f t="shared" si="5"/>
        <v>-0.57000000000000006</v>
      </c>
      <c r="AC41" s="43">
        <v>0.36</v>
      </c>
      <c r="AD41" s="43">
        <v>0.41</v>
      </c>
      <c r="AE41" s="43">
        <v>0.22</v>
      </c>
      <c r="AF41" s="43">
        <v>0.87</v>
      </c>
      <c r="AG41" s="37">
        <v>0.9</v>
      </c>
      <c r="AH41" s="23">
        <f t="shared" si="6"/>
        <v>0.96666666666666667</v>
      </c>
      <c r="AI41" s="48">
        <v>4.7</v>
      </c>
      <c r="AJ41" s="47">
        <v>4.7</v>
      </c>
      <c r="AK41" s="23">
        <f t="shared" si="7"/>
        <v>1</v>
      </c>
      <c r="AL41" s="44">
        <v>4.9000000000000004</v>
      </c>
      <c r="AM41" s="47">
        <v>4.8</v>
      </c>
      <c r="AN41" s="23">
        <f t="shared" si="8"/>
        <v>1.0208333333333335</v>
      </c>
      <c r="AO41" s="43">
        <v>1.6E-2</v>
      </c>
      <c r="AP41" s="45">
        <f>SUM(AP32:AP40)</f>
        <v>49574</v>
      </c>
      <c r="AQ41" s="24">
        <v>0.01</v>
      </c>
      <c r="AR41" s="23">
        <f t="shared" si="9"/>
        <v>0.625</v>
      </c>
      <c r="AS41" s="43">
        <v>5.0000000000000001E-3</v>
      </c>
      <c r="AT41" s="45">
        <f>SUM(AT32:AT40)</f>
        <v>11260</v>
      </c>
    </row>
    <row r="42" spans="1:46" x14ac:dyDescent="0.3">
      <c r="A42" t="str">
        <f t="shared" si="1"/>
        <v>BahrainW44</v>
      </c>
      <c r="B42" t="s">
        <v>44</v>
      </c>
      <c r="C42" s="7" t="s">
        <v>59</v>
      </c>
      <c r="D42" s="8" t="str">
        <f t="shared" si="2"/>
        <v>44</v>
      </c>
      <c r="E42" s="7">
        <v>11</v>
      </c>
      <c r="F42" s="7" t="s">
        <v>58</v>
      </c>
      <c r="G42" s="7">
        <v>2023</v>
      </c>
      <c r="H42" s="9">
        <v>865</v>
      </c>
      <c r="I42" s="9">
        <v>70851.390000000101</v>
      </c>
      <c r="J42" s="10">
        <f t="shared" si="10"/>
        <v>4.8502779726692664E-3</v>
      </c>
      <c r="K42" s="10">
        <v>0.01</v>
      </c>
      <c r="L42" s="11">
        <f t="shared" si="0"/>
        <v>2.0617375037778864</v>
      </c>
      <c r="M42" s="9">
        <f>1374.595745/4</f>
        <v>343.64893625000002</v>
      </c>
      <c r="N42" s="12">
        <v>0.97</v>
      </c>
      <c r="O42" s="13">
        <v>0.99</v>
      </c>
      <c r="P42" s="13">
        <f t="shared" si="11"/>
        <v>0.97979797979797978</v>
      </c>
      <c r="R42">
        <v>14</v>
      </c>
      <c r="S42" s="14">
        <f t="shared" si="3"/>
        <v>123.57142857142857</v>
      </c>
      <c r="T42" s="15">
        <f t="shared" si="4"/>
        <v>8.8265306122448983</v>
      </c>
      <c r="W42" s="16">
        <v>0.03</v>
      </c>
      <c r="X42" s="16">
        <v>0.96</v>
      </c>
      <c r="Y42" s="16">
        <v>0.01</v>
      </c>
      <c r="Z42" s="7">
        <v>1.29</v>
      </c>
      <c r="AA42" s="17">
        <v>1</v>
      </c>
      <c r="AB42" s="11">
        <f t="shared" si="5"/>
        <v>-0.29000000000000004</v>
      </c>
      <c r="AC42" s="18">
        <v>0.3</v>
      </c>
      <c r="AD42" s="18">
        <v>0.39</v>
      </c>
      <c r="AE42" s="18">
        <v>0.2</v>
      </c>
      <c r="AF42" s="18">
        <v>0.93</v>
      </c>
      <c r="AG42" s="10">
        <v>0.9</v>
      </c>
      <c r="AH42" s="11">
        <f t="shared" si="6"/>
        <v>1.0333333333333334</v>
      </c>
      <c r="AI42" s="7">
        <v>4.8</v>
      </c>
      <c r="AJ42" s="19">
        <v>4.8</v>
      </c>
      <c r="AK42" s="11">
        <f t="shared" si="7"/>
        <v>1</v>
      </c>
      <c r="AL42" s="20">
        <v>4.91</v>
      </c>
      <c r="AM42" s="19">
        <v>4.8</v>
      </c>
      <c r="AN42" s="11">
        <f t="shared" si="8"/>
        <v>1.0229166666666667</v>
      </c>
      <c r="AO42" s="18">
        <v>3.0000000000000001E-3</v>
      </c>
      <c r="AP42" s="21">
        <v>170</v>
      </c>
      <c r="AQ42" s="13">
        <v>0.01</v>
      </c>
      <c r="AR42" s="11">
        <f t="shared" si="9"/>
        <v>3.3333333333333335</v>
      </c>
      <c r="AS42" s="18">
        <v>2E-3</v>
      </c>
      <c r="AT42" s="21">
        <v>143</v>
      </c>
    </row>
    <row r="43" spans="1:46" x14ac:dyDescent="0.3">
      <c r="A43" t="str">
        <f t="shared" si="1"/>
        <v>EgyptW44</v>
      </c>
      <c r="B43" t="s">
        <v>47</v>
      </c>
      <c r="C43" s="7" t="s">
        <v>59</v>
      </c>
      <c r="D43" s="8" t="str">
        <f t="shared" si="2"/>
        <v>44</v>
      </c>
      <c r="E43" s="7">
        <v>11</v>
      </c>
      <c r="F43" s="7" t="s">
        <v>58</v>
      </c>
      <c r="G43" s="7">
        <v>2023</v>
      </c>
      <c r="H43" s="9">
        <v>845</v>
      </c>
      <c r="I43" s="9">
        <v>46020.429999999906</v>
      </c>
      <c r="J43" s="10">
        <f t="shared" si="10"/>
        <v>1.1822077379546455E-2</v>
      </c>
      <c r="K43" s="10">
        <v>0.01</v>
      </c>
      <c r="L43" s="11">
        <f t="shared" si="0"/>
        <v>0.84587502508663515</v>
      </c>
      <c r="M43" s="9">
        <f>2176.228338/4</f>
        <v>544.05708449999997</v>
      </c>
      <c r="N43" s="12">
        <v>0.94</v>
      </c>
      <c r="O43" s="13">
        <v>0.99</v>
      </c>
      <c r="P43" s="13">
        <f t="shared" si="11"/>
        <v>0.9494949494949495</v>
      </c>
      <c r="R43">
        <v>8</v>
      </c>
      <c r="S43" s="14">
        <f t="shared" si="3"/>
        <v>120.71428571428571</v>
      </c>
      <c r="T43" s="15">
        <f t="shared" si="4"/>
        <v>15.089285714285714</v>
      </c>
      <c r="W43" s="16">
        <v>0.03</v>
      </c>
      <c r="X43" s="16">
        <v>0.97</v>
      </c>
      <c r="Y43" s="16">
        <v>0</v>
      </c>
      <c r="Z43" s="7">
        <v>1.62</v>
      </c>
      <c r="AA43" s="17">
        <v>1</v>
      </c>
      <c r="AB43" s="11">
        <f t="shared" si="5"/>
        <v>-0.62000000000000011</v>
      </c>
      <c r="AC43" s="18">
        <v>0.26</v>
      </c>
      <c r="AD43" s="18">
        <v>0.28000000000000003</v>
      </c>
      <c r="AE43" s="18">
        <v>0.21</v>
      </c>
      <c r="AF43" s="18">
        <v>0.9</v>
      </c>
      <c r="AG43" s="10">
        <v>0.9</v>
      </c>
      <c r="AH43" s="11">
        <f t="shared" si="6"/>
        <v>1</v>
      </c>
      <c r="AI43" s="7">
        <v>4.5999999999999996</v>
      </c>
      <c r="AJ43" s="19">
        <v>4.8</v>
      </c>
      <c r="AK43" s="11">
        <f t="shared" si="7"/>
        <v>0.95833333333333326</v>
      </c>
      <c r="AL43" s="20">
        <v>4.8600000000000003</v>
      </c>
      <c r="AM43" s="19">
        <v>4.8</v>
      </c>
      <c r="AN43" s="11">
        <f t="shared" si="8"/>
        <v>1.0125000000000002</v>
      </c>
      <c r="AO43" s="18">
        <v>8.0000000000000002E-3</v>
      </c>
      <c r="AP43" s="21">
        <v>320</v>
      </c>
      <c r="AQ43" s="13">
        <v>0.01</v>
      </c>
      <c r="AR43" s="11">
        <f t="shared" si="9"/>
        <v>1.25</v>
      </c>
      <c r="AS43" s="18">
        <v>1E-3</v>
      </c>
      <c r="AT43" s="21">
        <v>61</v>
      </c>
    </row>
    <row r="44" spans="1:46" x14ac:dyDescent="0.3">
      <c r="A44" t="str">
        <f t="shared" si="1"/>
        <v>JordanW44</v>
      </c>
      <c r="B44" t="s">
        <v>48</v>
      </c>
      <c r="C44" s="7" t="s">
        <v>59</v>
      </c>
      <c r="D44" s="8" t="str">
        <f t="shared" si="2"/>
        <v>44</v>
      </c>
      <c r="E44" s="7">
        <v>11</v>
      </c>
      <c r="F44" s="7" t="s">
        <v>58</v>
      </c>
      <c r="G44" s="7">
        <v>2023</v>
      </c>
      <c r="H44" s="9">
        <v>255</v>
      </c>
      <c r="I44" s="9">
        <v>21084.040000000005</v>
      </c>
      <c r="J44" s="10">
        <f t="shared" si="10"/>
        <v>4.0730211323351681E-2</v>
      </c>
      <c r="K44" s="10">
        <v>0.01</v>
      </c>
      <c r="L44" s="11">
        <f t="shared" si="0"/>
        <v>0.24551799941844993</v>
      </c>
      <c r="M44" s="22">
        <f>3435.029619/4</f>
        <v>858.75740474999998</v>
      </c>
      <c r="N44" s="12">
        <v>0.96</v>
      </c>
      <c r="O44" s="13">
        <v>0.99</v>
      </c>
      <c r="P44" s="13">
        <f t="shared" si="11"/>
        <v>0.96969696969696972</v>
      </c>
      <c r="R44">
        <v>4.5</v>
      </c>
      <c r="S44" s="14">
        <f t="shared" si="3"/>
        <v>36.428571428571431</v>
      </c>
      <c r="T44" s="15">
        <f t="shared" si="4"/>
        <v>8.0952380952380949</v>
      </c>
      <c r="W44" s="16">
        <v>0.03</v>
      </c>
      <c r="X44" s="16">
        <v>0.97</v>
      </c>
      <c r="Y44" s="16">
        <v>0</v>
      </c>
      <c r="Z44" s="25">
        <v>1.5</v>
      </c>
      <c r="AA44" s="17">
        <v>1</v>
      </c>
      <c r="AB44" s="11">
        <f t="shared" si="5"/>
        <v>-0.5</v>
      </c>
      <c r="AC44" s="18">
        <v>0.28999999999999998</v>
      </c>
      <c r="AD44" s="18">
        <v>0</v>
      </c>
      <c r="AE44" s="18">
        <v>0.5</v>
      </c>
      <c r="AF44" s="18">
        <v>0.85</v>
      </c>
      <c r="AG44" s="10">
        <v>0.9</v>
      </c>
      <c r="AH44" s="11">
        <f t="shared" si="6"/>
        <v>0.94444444444444442</v>
      </c>
      <c r="AI44" s="7">
        <v>4.5</v>
      </c>
      <c r="AJ44" s="19">
        <v>4.8</v>
      </c>
      <c r="AK44" s="11">
        <f t="shared" si="7"/>
        <v>0.9375</v>
      </c>
      <c r="AL44" s="20">
        <v>4.8899999999999997</v>
      </c>
      <c r="AM44" s="19">
        <v>4.8</v>
      </c>
      <c r="AN44" s="11">
        <f t="shared" si="8"/>
        <v>1.01875</v>
      </c>
      <c r="AO44" s="18">
        <v>0.01</v>
      </c>
      <c r="AP44" s="21">
        <v>0</v>
      </c>
      <c r="AQ44" s="24">
        <v>0.01</v>
      </c>
      <c r="AR44" s="23">
        <f t="shared" si="9"/>
        <v>1</v>
      </c>
      <c r="AS44" s="18">
        <v>0</v>
      </c>
      <c r="AT44" s="21">
        <v>0</v>
      </c>
    </row>
    <row r="45" spans="1:46" x14ac:dyDescent="0.3">
      <c r="A45" t="str">
        <f t="shared" si="1"/>
        <v>KuwaitW44</v>
      </c>
      <c r="B45" t="s">
        <v>49</v>
      </c>
      <c r="C45" s="7" t="s">
        <v>59</v>
      </c>
      <c r="D45" s="8" t="str">
        <f t="shared" si="2"/>
        <v>44</v>
      </c>
      <c r="E45" s="7">
        <v>11</v>
      </c>
      <c r="F45" s="7" t="s">
        <v>58</v>
      </c>
      <c r="G45" s="7">
        <v>2023</v>
      </c>
      <c r="H45" s="9">
        <v>1483</v>
      </c>
      <c r="I45" s="9">
        <v>176511.60999999955</v>
      </c>
      <c r="J45" s="10">
        <f t="shared" si="10"/>
        <v>2.2515512761455237E-2</v>
      </c>
      <c r="K45" s="10">
        <v>0.01</v>
      </c>
      <c r="L45" s="11">
        <f t="shared" si="0"/>
        <v>0.44413823064776936</v>
      </c>
      <c r="M45" s="9">
        <f>15896.99763/4</f>
        <v>3974.2494075</v>
      </c>
      <c r="N45" s="12">
        <v>0.92</v>
      </c>
      <c r="O45" s="13">
        <v>0.99</v>
      </c>
      <c r="P45" s="13">
        <f t="shared" si="11"/>
        <v>0.92929292929292939</v>
      </c>
      <c r="R45">
        <v>23</v>
      </c>
      <c r="S45" s="14">
        <f t="shared" si="3"/>
        <v>211.85714285714286</v>
      </c>
      <c r="T45" s="15">
        <f t="shared" si="4"/>
        <v>9.2111801242236027</v>
      </c>
      <c r="W45" s="16">
        <v>0.06</v>
      </c>
      <c r="X45" s="16">
        <v>0.92</v>
      </c>
      <c r="Y45" s="16">
        <v>0.02</v>
      </c>
      <c r="Z45" s="7">
        <v>1.19</v>
      </c>
      <c r="AA45" s="17">
        <v>1</v>
      </c>
      <c r="AB45" s="11">
        <f t="shared" si="5"/>
        <v>-0.18999999999999995</v>
      </c>
      <c r="AC45" s="18">
        <v>0.33</v>
      </c>
      <c r="AD45" s="18">
        <v>0.44</v>
      </c>
      <c r="AE45" s="18">
        <v>0.12</v>
      </c>
      <c r="AF45" s="18">
        <v>0.94</v>
      </c>
      <c r="AG45" s="10">
        <v>0.9</v>
      </c>
      <c r="AH45" s="11">
        <f t="shared" si="6"/>
        <v>1.0444444444444443</v>
      </c>
      <c r="AI45" s="7">
        <v>4.8</v>
      </c>
      <c r="AJ45" s="19">
        <v>4.8</v>
      </c>
      <c r="AK45" s="11">
        <f t="shared" si="7"/>
        <v>1</v>
      </c>
      <c r="AL45" s="20">
        <v>4.9800000000000004</v>
      </c>
      <c r="AM45" s="19">
        <v>4.8</v>
      </c>
      <c r="AN45" s="11">
        <f t="shared" si="8"/>
        <v>1.0375000000000001</v>
      </c>
      <c r="AO45" s="18">
        <v>1.4999999999999999E-2</v>
      </c>
      <c r="AP45" s="21">
        <v>1868</v>
      </c>
      <c r="AQ45" s="13">
        <v>0.01</v>
      </c>
      <c r="AR45" s="11">
        <f t="shared" si="9"/>
        <v>0.66666666666666674</v>
      </c>
      <c r="AS45" s="18">
        <v>0</v>
      </c>
      <c r="AT45" s="21">
        <v>41</v>
      </c>
    </row>
    <row r="46" spans="1:46" x14ac:dyDescent="0.3">
      <c r="A46" t="str">
        <f t="shared" si="1"/>
        <v>OmanW44</v>
      </c>
      <c r="B46" t="s">
        <v>50</v>
      </c>
      <c r="C46" s="7" t="s">
        <v>59</v>
      </c>
      <c r="D46" s="8" t="str">
        <f t="shared" si="2"/>
        <v>44</v>
      </c>
      <c r="E46" s="7">
        <v>11</v>
      </c>
      <c r="F46" s="7" t="s">
        <v>58</v>
      </c>
      <c r="G46" s="7">
        <v>2023</v>
      </c>
      <c r="H46" s="9">
        <v>879</v>
      </c>
      <c r="I46" s="9">
        <v>64562.639999999956</v>
      </c>
      <c r="J46" s="10">
        <f t="shared" si="10"/>
        <v>1.1093276723194724E-2</v>
      </c>
      <c r="K46" s="10">
        <v>0.01</v>
      </c>
      <c r="L46" s="11">
        <f t="shared" si="0"/>
        <v>0.90144690784564929</v>
      </c>
      <c r="M46" s="22">
        <f>2864.844926/4</f>
        <v>716.21123150000005</v>
      </c>
      <c r="N46" s="12">
        <v>0.97</v>
      </c>
      <c r="O46" s="13">
        <v>0.99</v>
      </c>
      <c r="P46" s="13">
        <f t="shared" si="11"/>
        <v>0.97979797979797978</v>
      </c>
      <c r="R46">
        <v>13</v>
      </c>
      <c r="S46" s="14">
        <f t="shared" si="3"/>
        <v>125.57142857142857</v>
      </c>
      <c r="T46" s="15">
        <f t="shared" si="4"/>
        <v>9.6593406593406588</v>
      </c>
      <c r="W46" s="16">
        <v>0.03</v>
      </c>
      <c r="X46" s="16">
        <v>0.95</v>
      </c>
      <c r="Y46" s="16">
        <v>0.02</v>
      </c>
      <c r="Z46" s="7">
        <v>1.71</v>
      </c>
      <c r="AA46" s="17">
        <v>1</v>
      </c>
      <c r="AB46" s="11">
        <f t="shared" si="5"/>
        <v>-0.71</v>
      </c>
      <c r="AC46" s="18">
        <v>0.35</v>
      </c>
      <c r="AD46" s="18">
        <v>0.34</v>
      </c>
      <c r="AE46" s="18">
        <v>0.2</v>
      </c>
      <c r="AF46" s="18">
        <v>0.9</v>
      </c>
      <c r="AG46" s="10">
        <v>0.9</v>
      </c>
      <c r="AH46" s="11">
        <f t="shared" si="6"/>
        <v>1</v>
      </c>
      <c r="AI46" s="7">
        <v>4.5999999999999996</v>
      </c>
      <c r="AJ46" s="19">
        <v>4.7</v>
      </c>
      <c r="AK46" s="11">
        <f t="shared" si="7"/>
        <v>0.97872340425531901</v>
      </c>
      <c r="AL46" s="20">
        <v>4.8499999999999996</v>
      </c>
      <c r="AM46" s="19">
        <v>4.8</v>
      </c>
      <c r="AN46" s="11">
        <f t="shared" si="8"/>
        <v>1.0104166666666667</v>
      </c>
      <c r="AO46" s="18">
        <v>1.6E-2</v>
      </c>
      <c r="AP46" s="21">
        <v>963</v>
      </c>
      <c r="AQ46" s="13">
        <v>0.01</v>
      </c>
      <c r="AR46" s="11">
        <f t="shared" si="9"/>
        <v>0.625</v>
      </c>
      <c r="AS46" s="18">
        <v>4.0000000000000001E-3</v>
      </c>
      <c r="AT46" s="21">
        <v>270</v>
      </c>
    </row>
    <row r="47" spans="1:46" x14ac:dyDescent="0.3">
      <c r="A47" t="str">
        <f t="shared" si="1"/>
        <v>QatarW44</v>
      </c>
      <c r="B47" t="s">
        <v>51</v>
      </c>
      <c r="C47" s="7" t="s">
        <v>59</v>
      </c>
      <c r="D47" s="8" t="str">
        <f t="shared" si="2"/>
        <v>44</v>
      </c>
      <c r="E47" s="7">
        <v>11</v>
      </c>
      <c r="F47" s="7" t="s">
        <v>58</v>
      </c>
      <c r="G47" s="7">
        <v>2023</v>
      </c>
      <c r="H47" s="9">
        <v>4185</v>
      </c>
      <c r="I47" s="9">
        <v>497177.30000000494</v>
      </c>
      <c r="J47" s="10">
        <f t="shared" si="10"/>
        <v>6.383871928585574E-3</v>
      </c>
      <c r="K47" s="10">
        <v>0.01</v>
      </c>
      <c r="L47" s="11">
        <f t="shared" si="0"/>
        <v>1.5664474650912403</v>
      </c>
      <c r="M47" s="9">
        <f>12695.664836/4</f>
        <v>3173.916209</v>
      </c>
      <c r="N47" s="12">
        <v>0.97</v>
      </c>
      <c r="O47" s="13">
        <v>0.99</v>
      </c>
      <c r="P47" s="13">
        <f t="shared" si="11"/>
        <v>0.97979797979797978</v>
      </c>
      <c r="R47">
        <v>50</v>
      </c>
      <c r="S47" s="14">
        <f t="shared" si="3"/>
        <v>597.85714285714289</v>
      </c>
      <c r="T47" s="15">
        <f t="shared" si="4"/>
        <v>11.957142857142857</v>
      </c>
      <c r="W47" s="16">
        <v>0.05</v>
      </c>
      <c r="X47" s="16">
        <v>0.95</v>
      </c>
      <c r="Y47" s="16">
        <v>0</v>
      </c>
      <c r="Z47" s="25">
        <v>1.4</v>
      </c>
      <c r="AA47" s="17">
        <v>1</v>
      </c>
      <c r="AB47" s="11">
        <f t="shared" si="5"/>
        <v>-0.39999999999999991</v>
      </c>
      <c r="AC47" s="18">
        <v>0.5</v>
      </c>
      <c r="AD47" s="18">
        <v>0.55000000000000004</v>
      </c>
      <c r="AE47" s="18">
        <v>0.39</v>
      </c>
      <c r="AF47" s="18">
        <v>0.92</v>
      </c>
      <c r="AG47" s="10">
        <v>0.9</v>
      </c>
      <c r="AH47" s="11">
        <f t="shared" si="6"/>
        <v>1.0222222222222221</v>
      </c>
      <c r="AI47" s="7">
        <v>4.7</v>
      </c>
      <c r="AJ47" s="19">
        <v>4.8</v>
      </c>
      <c r="AK47" s="11">
        <f t="shared" si="7"/>
        <v>0.97916666666666674</v>
      </c>
      <c r="AL47" s="20">
        <v>4.96</v>
      </c>
      <c r="AM47" s="19">
        <v>4.8</v>
      </c>
      <c r="AN47" s="11">
        <f t="shared" si="8"/>
        <v>1.0333333333333334</v>
      </c>
      <c r="AO47" s="18">
        <v>8.0000000000000002E-3</v>
      </c>
      <c r="AP47" s="21">
        <v>2526</v>
      </c>
      <c r="AQ47" s="13">
        <v>0.01</v>
      </c>
      <c r="AR47" s="11">
        <f t="shared" si="9"/>
        <v>1.25</v>
      </c>
      <c r="AS47" s="18">
        <v>1E-3</v>
      </c>
      <c r="AT47" s="21">
        <v>479</v>
      </c>
    </row>
    <row r="48" spans="1:46" x14ac:dyDescent="0.3">
      <c r="A48" t="str">
        <f t="shared" si="1"/>
        <v>Saudi ArabiaW44</v>
      </c>
      <c r="B48" t="s">
        <v>52</v>
      </c>
      <c r="C48" s="7" t="s">
        <v>59</v>
      </c>
      <c r="D48" s="8" t="str">
        <f t="shared" si="2"/>
        <v>44</v>
      </c>
      <c r="E48" s="7">
        <v>11</v>
      </c>
      <c r="F48" s="7" t="s">
        <v>58</v>
      </c>
      <c r="G48" s="7">
        <v>2023</v>
      </c>
      <c r="H48" s="9">
        <v>13225</v>
      </c>
      <c r="I48" s="9">
        <v>1423173.5899999915</v>
      </c>
      <c r="J48" s="10">
        <f t="shared" si="10"/>
        <v>1.6194580732769318E-2</v>
      </c>
      <c r="K48" s="10">
        <v>0.01</v>
      </c>
      <c r="L48" s="11">
        <f t="shared" si="0"/>
        <v>0.61749051519223697</v>
      </c>
      <c r="M48" s="9">
        <f>92190.7984/4</f>
        <v>23047.6996</v>
      </c>
      <c r="N48" s="12">
        <v>0.96</v>
      </c>
      <c r="O48" s="13">
        <v>0.99</v>
      </c>
      <c r="P48" s="13">
        <f t="shared" si="11"/>
        <v>0.96969696969696972</v>
      </c>
      <c r="R48">
        <v>154</v>
      </c>
      <c r="S48" s="14">
        <f t="shared" si="3"/>
        <v>1889.2857142857142</v>
      </c>
      <c r="T48" s="15">
        <f t="shared" si="4"/>
        <v>12.268089053803338</v>
      </c>
      <c r="W48" s="16">
        <v>0.02</v>
      </c>
      <c r="X48" s="16">
        <v>0.97</v>
      </c>
      <c r="Y48" s="16">
        <v>0.01</v>
      </c>
      <c r="Z48" s="7">
        <v>1.47</v>
      </c>
      <c r="AA48" s="17">
        <v>1</v>
      </c>
      <c r="AB48" s="11">
        <f t="shared" si="5"/>
        <v>-0.47</v>
      </c>
      <c r="AC48" s="18">
        <v>0.42</v>
      </c>
      <c r="AD48" s="18">
        <v>0.46</v>
      </c>
      <c r="AE48" s="18">
        <v>0.28000000000000003</v>
      </c>
      <c r="AF48" s="18">
        <v>0.93</v>
      </c>
      <c r="AG48" s="10">
        <v>0.9</v>
      </c>
      <c r="AH48" s="11">
        <f t="shared" si="6"/>
        <v>1.0333333333333334</v>
      </c>
      <c r="AI48" s="7">
        <v>4.7</v>
      </c>
      <c r="AJ48" s="19">
        <v>4.7</v>
      </c>
      <c r="AK48" s="11">
        <f t="shared" si="7"/>
        <v>1</v>
      </c>
      <c r="AL48" s="20">
        <v>4.8499999999999996</v>
      </c>
      <c r="AM48" s="19">
        <v>4.8</v>
      </c>
      <c r="AN48" s="11">
        <f t="shared" si="8"/>
        <v>1.0104166666666667</v>
      </c>
      <c r="AO48" s="18">
        <v>1.2999999999999999E-2</v>
      </c>
      <c r="AP48" s="21">
        <v>18480</v>
      </c>
      <c r="AQ48" s="13">
        <v>0.01</v>
      </c>
      <c r="AR48" s="11">
        <f t="shared" si="9"/>
        <v>0.76923076923076927</v>
      </c>
      <c r="AS48" s="18">
        <v>3.0000000000000001E-3</v>
      </c>
      <c r="AT48" s="21">
        <v>5116</v>
      </c>
    </row>
    <row r="49" spans="1:49" x14ac:dyDescent="0.3">
      <c r="A49" t="str">
        <f t="shared" si="1"/>
        <v>UAEW44</v>
      </c>
      <c r="B49" t="s">
        <v>53</v>
      </c>
      <c r="C49" s="7" t="s">
        <v>59</v>
      </c>
      <c r="D49" s="8" t="str">
        <f t="shared" si="2"/>
        <v>44</v>
      </c>
      <c r="E49" s="7">
        <v>11</v>
      </c>
      <c r="F49" s="7" t="s">
        <v>58</v>
      </c>
      <c r="G49" s="7">
        <v>2023</v>
      </c>
      <c r="H49" s="9">
        <v>4456</v>
      </c>
      <c r="I49" s="9">
        <v>448089.01000000618</v>
      </c>
      <c r="J49" s="10">
        <f t="shared" si="10"/>
        <v>1.6795215601806204E-2</v>
      </c>
      <c r="K49" s="10">
        <v>0.01</v>
      </c>
      <c r="L49" s="11">
        <f t="shared" si="0"/>
        <v>0.59540765876947555</v>
      </c>
      <c r="M49" s="9">
        <f>30103.006127/4</f>
        <v>7525.7515317500001</v>
      </c>
      <c r="N49" s="12">
        <v>0.94</v>
      </c>
      <c r="O49" s="13">
        <v>0.99</v>
      </c>
      <c r="P49" s="13">
        <f t="shared" si="11"/>
        <v>0.9494949494949495</v>
      </c>
      <c r="R49">
        <v>46</v>
      </c>
      <c r="S49" s="14">
        <f t="shared" si="3"/>
        <v>636.57142857142856</v>
      </c>
      <c r="T49" s="15">
        <f t="shared" si="4"/>
        <v>13.838509316770185</v>
      </c>
      <c r="W49" s="16">
        <v>0.01</v>
      </c>
      <c r="X49" s="16">
        <v>0.98</v>
      </c>
      <c r="Y49" s="16">
        <v>0.01</v>
      </c>
      <c r="Z49" s="7">
        <v>1.71</v>
      </c>
      <c r="AA49" s="17">
        <v>1</v>
      </c>
      <c r="AB49" s="11">
        <f t="shared" si="5"/>
        <v>-0.71</v>
      </c>
      <c r="AC49" s="18">
        <v>0.36</v>
      </c>
      <c r="AD49" s="18">
        <v>0.43</v>
      </c>
      <c r="AE49" s="18">
        <v>0.16</v>
      </c>
      <c r="AF49" s="18">
        <v>0.89</v>
      </c>
      <c r="AG49" s="10">
        <v>0.9</v>
      </c>
      <c r="AH49" s="11">
        <f t="shared" si="6"/>
        <v>0.98888888888888893</v>
      </c>
      <c r="AI49" s="7">
        <v>4.5</v>
      </c>
      <c r="AJ49" s="19">
        <v>4.8</v>
      </c>
      <c r="AK49" s="11">
        <f t="shared" si="7"/>
        <v>0.9375</v>
      </c>
      <c r="AL49" s="20">
        <v>4.84</v>
      </c>
      <c r="AM49" s="19">
        <v>4.8</v>
      </c>
      <c r="AN49" s="11">
        <f t="shared" si="8"/>
        <v>1.0083333333333333</v>
      </c>
      <c r="AO49" s="18">
        <v>1.0999999999999999E-2</v>
      </c>
      <c r="AP49" s="21">
        <v>5021</v>
      </c>
      <c r="AQ49" s="13">
        <v>0.01</v>
      </c>
      <c r="AR49" s="11">
        <f t="shared" si="9"/>
        <v>0.90909090909090917</v>
      </c>
      <c r="AS49" s="18">
        <v>4.0000000000000001E-3</v>
      </c>
      <c r="AT49" s="21">
        <v>1406</v>
      </c>
    </row>
    <row r="50" spans="1:49" x14ac:dyDescent="0.3">
      <c r="A50" t="str">
        <f t="shared" si="1"/>
        <v>UKW44</v>
      </c>
      <c r="B50" t="s">
        <v>54</v>
      </c>
      <c r="C50" s="7" t="s">
        <v>59</v>
      </c>
      <c r="D50" s="8" t="str">
        <f t="shared" si="2"/>
        <v>44</v>
      </c>
      <c r="E50" s="7">
        <v>11</v>
      </c>
      <c r="F50" s="7" t="s">
        <v>58</v>
      </c>
      <c r="G50" s="7">
        <v>2023</v>
      </c>
      <c r="H50" s="9">
        <v>166</v>
      </c>
      <c r="I50" s="9">
        <v>20506.080000000002</v>
      </c>
      <c r="J50" s="10">
        <f t="shared" si="10"/>
        <v>2.8210996567847196E-3</v>
      </c>
      <c r="K50" s="10">
        <v>0.01</v>
      </c>
      <c r="L50" s="11">
        <f t="shared" si="0"/>
        <v>3.5447170311584313</v>
      </c>
      <c r="M50" s="22">
        <f>231.398781/4</f>
        <v>57.849695250000003</v>
      </c>
      <c r="N50" s="12"/>
      <c r="O50" s="13"/>
      <c r="P50" s="13"/>
      <c r="R50">
        <v>3</v>
      </c>
      <c r="S50" s="14">
        <f t="shared" si="3"/>
        <v>23.714285714285715</v>
      </c>
      <c r="T50" s="15">
        <f t="shared" si="4"/>
        <v>7.9047619047619051</v>
      </c>
      <c r="W50" s="16">
        <v>0</v>
      </c>
      <c r="X50" s="16">
        <v>0</v>
      </c>
      <c r="Y50" s="16">
        <v>0</v>
      </c>
      <c r="Z50" s="7">
        <v>1.74</v>
      </c>
      <c r="AA50" s="17">
        <v>1</v>
      </c>
      <c r="AB50" s="11">
        <f t="shared" si="5"/>
        <v>-0.74</v>
      </c>
      <c r="AC50" s="18">
        <v>0.17</v>
      </c>
      <c r="AD50" s="18">
        <v>0.2</v>
      </c>
      <c r="AE50" s="18">
        <v>0.16</v>
      </c>
      <c r="AF50" s="18">
        <v>0.86</v>
      </c>
      <c r="AG50" s="10">
        <v>0.9</v>
      </c>
      <c r="AH50" s="11">
        <f t="shared" si="6"/>
        <v>0.95555555555555549</v>
      </c>
      <c r="AI50" s="26">
        <v>4.4000000000000004</v>
      </c>
      <c r="AJ50" s="19">
        <v>4.7</v>
      </c>
      <c r="AK50" s="11">
        <f t="shared" si="7"/>
        <v>0.93617021276595747</v>
      </c>
      <c r="AL50" s="20">
        <v>5</v>
      </c>
      <c r="AM50" s="19">
        <v>4.8</v>
      </c>
      <c r="AN50" s="11">
        <f t="shared" si="8"/>
        <v>1.0416666666666667</v>
      </c>
      <c r="AO50" s="18">
        <v>2.8000000000000001E-2</v>
      </c>
      <c r="AP50" s="21">
        <v>430</v>
      </c>
      <c r="AQ50" s="13">
        <v>0.01</v>
      </c>
      <c r="AR50" s="11">
        <f t="shared" si="9"/>
        <v>0.35714285714285715</v>
      </c>
      <c r="AS50" s="18">
        <v>2.1000000000000001E-2</v>
      </c>
      <c r="AT50" s="21">
        <v>440</v>
      </c>
    </row>
    <row r="51" spans="1:49" s="33" customFormat="1" x14ac:dyDescent="0.3">
      <c r="A51" s="33" t="str">
        <f t="shared" si="1"/>
        <v>Total GroupW44</v>
      </c>
      <c r="B51" s="33" t="s">
        <v>71</v>
      </c>
      <c r="C51" s="1" t="s">
        <v>59</v>
      </c>
      <c r="D51" s="36" t="str">
        <f t="shared" si="2"/>
        <v>44</v>
      </c>
      <c r="E51" s="1">
        <v>11</v>
      </c>
      <c r="F51" s="1" t="s">
        <v>58</v>
      </c>
      <c r="G51" s="1">
        <v>2023</v>
      </c>
      <c r="H51" s="34">
        <f>SUM(H42:H50)</f>
        <v>26359</v>
      </c>
      <c r="I51" s="34">
        <f>SUM(I42:I50)</f>
        <v>2767976.0900000022</v>
      </c>
      <c r="J51" s="37">
        <v>3.5000000000000003E-2</v>
      </c>
      <c r="K51" s="37">
        <v>0.01</v>
      </c>
      <c r="L51" s="23">
        <f t="shared" si="0"/>
        <v>0.2857142857142857</v>
      </c>
      <c r="M51" s="34">
        <f>SUM(M42:M50)</f>
        <v>40242.141100499997</v>
      </c>
      <c r="N51" s="38">
        <f>AVERAGE(N42:N49)</f>
        <v>0.95374999999999988</v>
      </c>
      <c r="O51" s="24">
        <f>AVERAGE(O42:O49)</f>
        <v>0.9900000000000001</v>
      </c>
      <c r="P51" s="24">
        <f t="shared" ref="P51" si="16">N51/O51</f>
        <v>0.96338383838383812</v>
      </c>
      <c r="R51" s="33">
        <f>SUM(R42:R50)</f>
        <v>315.5</v>
      </c>
      <c r="S51" s="39">
        <f t="shared" si="3"/>
        <v>3765.5714285714284</v>
      </c>
      <c r="T51" s="40">
        <f t="shared" si="4"/>
        <v>11.935250169798506</v>
      </c>
      <c r="W51" s="41">
        <v>0.03</v>
      </c>
      <c r="X51" s="41">
        <v>0.96</v>
      </c>
      <c r="Y51" s="41">
        <v>0.01</v>
      </c>
      <c r="Z51" s="1">
        <v>1.54</v>
      </c>
      <c r="AA51" s="17">
        <v>1</v>
      </c>
      <c r="AB51" s="11">
        <f t="shared" si="5"/>
        <v>-0.54</v>
      </c>
      <c r="AC51" s="43">
        <v>0.39</v>
      </c>
      <c r="AD51" s="43">
        <v>0.44</v>
      </c>
      <c r="AE51" s="43">
        <v>0.26</v>
      </c>
      <c r="AF51" s="43">
        <v>0.92</v>
      </c>
      <c r="AG51" s="37">
        <v>0.9</v>
      </c>
      <c r="AH51" s="23">
        <f t="shared" si="6"/>
        <v>1.0222222222222221</v>
      </c>
      <c r="AI51" s="48">
        <v>4.7</v>
      </c>
      <c r="AJ51" s="47">
        <v>4.7</v>
      </c>
      <c r="AK51" s="23">
        <f t="shared" si="7"/>
        <v>1</v>
      </c>
      <c r="AL51" s="44">
        <v>4.9000000000000004</v>
      </c>
      <c r="AM51" s="47">
        <v>4.8</v>
      </c>
      <c r="AN51" s="23">
        <f t="shared" si="8"/>
        <v>1.0208333333333335</v>
      </c>
      <c r="AO51" s="43">
        <v>1.0999999999999999E-2</v>
      </c>
      <c r="AP51" s="45">
        <f>SUM(AP42:AP50)</f>
        <v>29778</v>
      </c>
      <c r="AQ51" s="24">
        <v>0.01</v>
      </c>
      <c r="AR51" s="23">
        <f t="shared" si="9"/>
        <v>0.90909090909090917</v>
      </c>
      <c r="AS51" s="43">
        <v>3.0000000000000001E-3</v>
      </c>
      <c r="AT51" s="45">
        <f>SUM(AT42:AT50)</f>
        <v>7956</v>
      </c>
    </row>
    <row r="52" spans="1:49" x14ac:dyDescent="0.3">
      <c r="A52" t="str">
        <f t="shared" si="1"/>
        <v>BahrainW45</v>
      </c>
      <c r="B52" t="s">
        <v>44</v>
      </c>
      <c r="C52" s="7" t="s">
        <v>60</v>
      </c>
      <c r="D52" s="8" t="str">
        <f t="shared" si="2"/>
        <v>45</v>
      </c>
      <c r="E52" s="7">
        <v>11</v>
      </c>
      <c r="F52" s="7" t="s">
        <v>58</v>
      </c>
      <c r="G52" s="7">
        <v>2023</v>
      </c>
      <c r="H52" s="9">
        <v>923</v>
      </c>
      <c r="I52" s="9">
        <v>76813.390000000218</v>
      </c>
      <c r="J52" s="10">
        <f t="shared" si="10"/>
        <v>4.4738155190130139E-3</v>
      </c>
      <c r="K52" s="10">
        <v>0.01</v>
      </c>
      <c r="L52" s="11">
        <f t="shared" si="0"/>
        <v>2.23522851076482</v>
      </c>
      <c r="M52" s="9">
        <f>1374.595745/4</f>
        <v>343.64893625000002</v>
      </c>
      <c r="N52" s="12">
        <v>0.99</v>
      </c>
      <c r="O52" s="13">
        <v>0.99</v>
      </c>
      <c r="P52" s="13">
        <f t="shared" si="11"/>
        <v>1</v>
      </c>
      <c r="R52">
        <v>14</v>
      </c>
      <c r="S52" s="14">
        <f t="shared" si="3"/>
        <v>131.85714285714286</v>
      </c>
      <c r="T52" s="15">
        <f t="shared" si="4"/>
        <v>9.4183673469387763</v>
      </c>
      <c r="W52" s="16">
        <v>3.4700000000000002E-2</v>
      </c>
      <c r="X52" s="16">
        <v>0.9577</v>
      </c>
      <c r="Y52" s="16">
        <v>7.6E-3</v>
      </c>
      <c r="Z52" s="25">
        <v>1.1755146262188516</v>
      </c>
      <c r="AA52" s="17">
        <v>1</v>
      </c>
      <c r="AB52" s="11">
        <f t="shared" si="5"/>
        <v>-0.17551462621885161</v>
      </c>
      <c r="AC52" s="18">
        <v>0.11111111111111099</v>
      </c>
      <c r="AD52" s="18">
        <v>0.15384615384615299</v>
      </c>
      <c r="AE52" s="18">
        <v>0</v>
      </c>
      <c r="AF52" s="18">
        <v>0.92156862745098</v>
      </c>
      <c r="AG52" s="10">
        <v>0.9</v>
      </c>
      <c r="AH52" s="11">
        <f t="shared" si="6"/>
        <v>1.0239651416122</v>
      </c>
      <c r="AI52" s="26">
        <v>4.6470588235294104</v>
      </c>
      <c r="AJ52" s="19">
        <v>4.7</v>
      </c>
      <c r="AK52" s="11">
        <f t="shared" si="7"/>
        <v>0.98873591989987453</v>
      </c>
      <c r="AL52" s="20">
        <v>4.78</v>
      </c>
      <c r="AM52" s="19">
        <v>4.8</v>
      </c>
      <c r="AN52" s="11">
        <f t="shared" si="8"/>
        <v>0.99583333333333346</v>
      </c>
      <c r="AO52" s="18">
        <v>1.7334777898158179E-2</v>
      </c>
      <c r="AP52" s="21">
        <v>1148</v>
      </c>
      <c r="AQ52" s="13">
        <v>0.01</v>
      </c>
      <c r="AR52" s="11">
        <f t="shared" si="9"/>
        <v>0.57687500000000003</v>
      </c>
      <c r="AS52" s="18">
        <v>2.811496587248647E-3</v>
      </c>
      <c r="AT52" s="21">
        <v>215.96058383999997</v>
      </c>
    </row>
    <row r="53" spans="1:49" x14ac:dyDescent="0.3">
      <c r="A53" t="str">
        <f t="shared" si="1"/>
        <v>EgyptW45</v>
      </c>
      <c r="B53" t="s">
        <v>47</v>
      </c>
      <c r="C53" s="7" t="s">
        <v>60</v>
      </c>
      <c r="D53" s="8" t="str">
        <f t="shared" si="2"/>
        <v>45</v>
      </c>
      <c r="E53" s="7">
        <v>11</v>
      </c>
      <c r="F53" s="7" t="s">
        <v>58</v>
      </c>
      <c r="G53" s="7">
        <v>2023</v>
      </c>
      <c r="H53" s="9">
        <v>764</v>
      </c>
      <c r="I53" s="9">
        <v>45369.719999999972</v>
      </c>
      <c r="J53" s="10">
        <f t="shared" si="10"/>
        <v>1.1991634167017127E-2</v>
      </c>
      <c r="K53" s="10">
        <v>0.01</v>
      </c>
      <c r="L53" s="11">
        <f t="shared" si="0"/>
        <v>0.83391469925799633</v>
      </c>
      <c r="M53" s="9">
        <f>2176.228338/4</f>
        <v>544.05708449999997</v>
      </c>
      <c r="N53" s="12">
        <v>0.97</v>
      </c>
      <c r="O53" s="13">
        <v>0.99</v>
      </c>
      <c r="P53" s="13">
        <f t="shared" si="11"/>
        <v>0.97979797979797978</v>
      </c>
      <c r="R53">
        <v>8</v>
      </c>
      <c r="S53" s="14">
        <f t="shared" si="3"/>
        <v>109.14285714285714</v>
      </c>
      <c r="T53" s="15">
        <f t="shared" si="4"/>
        <v>13.642857142857142</v>
      </c>
      <c r="W53" s="16">
        <v>2.75E-2</v>
      </c>
      <c r="X53" s="16">
        <v>0.95680000000000009</v>
      </c>
      <c r="Y53" s="16">
        <v>1.5700000000000002E-2</v>
      </c>
      <c r="Z53" s="25">
        <v>1.8586387434554974</v>
      </c>
      <c r="AA53" s="17">
        <v>1</v>
      </c>
      <c r="AB53" s="11">
        <f t="shared" si="5"/>
        <v>-0.8586387434554974</v>
      </c>
      <c r="AC53" s="18">
        <v>0.23076923076923</v>
      </c>
      <c r="AD53" s="18">
        <v>0.22222222222222199</v>
      </c>
      <c r="AE53" s="18">
        <v>0.25</v>
      </c>
      <c r="AF53" s="18">
        <v>0.87218045112781895</v>
      </c>
      <c r="AG53" s="10">
        <v>0.9</v>
      </c>
      <c r="AH53" s="11">
        <f t="shared" si="6"/>
        <v>0.969089390142021</v>
      </c>
      <c r="AI53" s="26">
        <v>4.5112781954887202</v>
      </c>
      <c r="AJ53" s="19">
        <v>4.7</v>
      </c>
      <c r="AK53" s="11">
        <f t="shared" si="7"/>
        <v>0.95984642457206815</v>
      </c>
      <c r="AL53" s="20">
        <v>4.9800000000000004</v>
      </c>
      <c r="AM53" s="19">
        <v>4.8</v>
      </c>
      <c r="AN53" s="11">
        <f t="shared" si="8"/>
        <v>1.0375000000000001</v>
      </c>
      <c r="AO53" s="18">
        <v>1.1780104712041885E-2</v>
      </c>
      <c r="AP53" s="21">
        <v>338</v>
      </c>
      <c r="AQ53" s="13">
        <v>0.01</v>
      </c>
      <c r="AR53" s="11">
        <f t="shared" si="9"/>
        <v>0.84888888888888892</v>
      </c>
      <c r="AS53" s="18">
        <v>3.6808690906622306E-3</v>
      </c>
      <c r="AT53" s="21">
        <v>167</v>
      </c>
    </row>
    <row r="54" spans="1:49" x14ac:dyDescent="0.3">
      <c r="A54" t="str">
        <f t="shared" si="1"/>
        <v>JordanW45</v>
      </c>
      <c r="B54" t="s">
        <v>48</v>
      </c>
      <c r="C54" s="7" t="s">
        <v>60</v>
      </c>
      <c r="D54" s="8" t="str">
        <f t="shared" si="2"/>
        <v>45</v>
      </c>
      <c r="E54" s="7">
        <v>11</v>
      </c>
      <c r="F54" s="7" t="s">
        <v>58</v>
      </c>
      <c r="G54" s="7">
        <v>2023</v>
      </c>
      <c r="H54" s="9">
        <v>242</v>
      </c>
      <c r="I54" s="9">
        <v>21234.480000000007</v>
      </c>
      <c r="J54" s="10">
        <f t="shared" si="10"/>
        <v>4.0441649842614454E-2</v>
      </c>
      <c r="K54" s="10">
        <v>0.01</v>
      </c>
      <c r="L54" s="11">
        <f t="shared" si="0"/>
        <v>0.24726983293007823</v>
      </c>
      <c r="M54" s="22">
        <f>3435.029619/4</f>
        <v>858.75740474999998</v>
      </c>
      <c r="N54" s="12">
        <v>0.99</v>
      </c>
      <c r="O54" s="13">
        <v>0.99</v>
      </c>
      <c r="P54" s="13">
        <f t="shared" si="11"/>
        <v>1</v>
      </c>
      <c r="R54">
        <v>4.5</v>
      </c>
      <c r="S54" s="14">
        <f t="shared" si="3"/>
        <v>34.571428571428569</v>
      </c>
      <c r="T54" s="15">
        <f t="shared" si="4"/>
        <v>7.6825396825396819</v>
      </c>
      <c r="W54" s="16">
        <v>2.4500000000000001E-2</v>
      </c>
      <c r="X54" s="16">
        <v>0.95099999999999996</v>
      </c>
      <c r="Y54" s="16">
        <v>2.4500000000000001E-2</v>
      </c>
      <c r="Z54" s="25">
        <v>1.5206611570247934</v>
      </c>
      <c r="AA54" s="17">
        <v>1</v>
      </c>
      <c r="AB54" s="11">
        <f t="shared" si="5"/>
        <v>-0.52066115702479343</v>
      </c>
      <c r="AC54" s="18">
        <v>0.28571428571428498</v>
      </c>
      <c r="AD54" s="18">
        <v>0.33333333333333298</v>
      </c>
      <c r="AE54" s="18">
        <v>0</v>
      </c>
      <c r="AF54" s="18">
        <v>0.97058823529411697</v>
      </c>
      <c r="AG54" s="10">
        <v>0.9</v>
      </c>
      <c r="AH54" s="11">
        <f t="shared" si="6"/>
        <v>1.0784313725490189</v>
      </c>
      <c r="AI54" s="26">
        <v>4.8823529411764701</v>
      </c>
      <c r="AJ54" s="19">
        <v>4.7</v>
      </c>
      <c r="AK54" s="11">
        <f t="shared" si="7"/>
        <v>1.0387984981226532</v>
      </c>
      <c r="AL54" s="20">
        <v>5</v>
      </c>
      <c r="AM54" s="19">
        <v>4.8</v>
      </c>
      <c r="AN54" s="11">
        <f t="shared" si="8"/>
        <v>1.0416666666666667</v>
      </c>
      <c r="AO54" s="18">
        <v>0.01</v>
      </c>
      <c r="AP54" s="21">
        <v>802</v>
      </c>
      <c r="AQ54" s="13">
        <v>0.01</v>
      </c>
      <c r="AR54" s="11">
        <f t="shared" si="9"/>
        <v>1</v>
      </c>
      <c r="AS54" s="18">
        <v>7.5349149119733575E-4</v>
      </c>
      <c r="AT54" s="21">
        <v>16</v>
      </c>
    </row>
    <row r="55" spans="1:49" x14ac:dyDescent="0.3">
      <c r="A55" t="str">
        <f t="shared" si="1"/>
        <v>KuwaitW45</v>
      </c>
      <c r="B55" t="s">
        <v>49</v>
      </c>
      <c r="C55" s="7" t="s">
        <v>60</v>
      </c>
      <c r="D55" s="8" t="str">
        <f t="shared" si="2"/>
        <v>45</v>
      </c>
      <c r="E55" s="7">
        <v>11</v>
      </c>
      <c r="F55" s="7" t="s">
        <v>58</v>
      </c>
      <c r="G55" s="7">
        <v>2023</v>
      </c>
      <c r="H55" s="9">
        <v>1369</v>
      </c>
      <c r="I55" s="9">
        <v>168891.20999999947</v>
      </c>
      <c r="J55" s="10">
        <f t="shared" si="10"/>
        <v>2.3531416510663952E-2</v>
      </c>
      <c r="K55" s="10">
        <v>0.01</v>
      </c>
      <c r="L55" s="11">
        <f t="shared" si="0"/>
        <v>0.42496379236108489</v>
      </c>
      <c r="M55" s="9">
        <f>15896.99763/4</f>
        <v>3974.2494075</v>
      </c>
      <c r="N55" s="12">
        <v>0.98</v>
      </c>
      <c r="O55" s="13">
        <v>0.99</v>
      </c>
      <c r="P55" s="13">
        <f t="shared" si="11"/>
        <v>0.98989898989898994</v>
      </c>
      <c r="R55">
        <v>23</v>
      </c>
      <c r="S55" s="14">
        <f t="shared" si="3"/>
        <v>195.57142857142858</v>
      </c>
      <c r="T55" s="15">
        <f t="shared" si="4"/>
        <v>8.5031055900621126</v>
      </c>
      <c r="W55" s="16">
        <v>3.7000000000000005E-2</v>
      </c>
      <c r="X55" s="16">
        <v>0.94629999999999992</v>
      </c>
      <c r="Y55" s="16">
        <v>1.67E-2</v>
      </c>
      <c r="Z55" s="25">
        <v>1.2790357925493061</v>
      </c>
      <c r="AA55" s="17">
        <v>1</v>
      </c>
      <c r="AB55" s="11">
        <f t="shared" si="5"/>
        <v>-0.27903579254930611</v>
      </c>
      <c r="AC55" s="18">
        <v>0.27272727272727199</v>
      </c>
      <c r="AD55" s="18">
        <v>0.4</v>
      </c>
      <c r="AE55" s="18">
        <v>0.16666666666666599</v>
      </c>
      <c r="AF55" s="18">
        <v>0.91752577319587603</v>
      </c>
      <c r="AG55" s="10">
        <v>0.9</v>
      </c>
      <c r="AH55" s="11">
        <f t="shared" si="6"/>
        <v>1.0194730813287511</v>
      </c>
      <c r="AI55" s="26">
        <v>4.68041237113402</v>
      </c>
      <c r="AJ55" s="19">
        <v>4.7</v>
      </c>
      <c r="AK55" s="11">
        <f t="shared" si="7"/>
        <v>0.99583241939021694</v>
      </c>
      <c r="AL55" s="20">
        <v>4.88</v>
      </c>
      <c r="AM55" s="19">
        <v>4.8</v>
      </c>
      <c r="AN55" s="11">
        <f t="shared" si="8"/>
        <v>1.0166666666666666</v>
      </c>
      <c r="AO55" s="18">
        <v>2.1183345507669833E-2</v>
      </c>
      <c r="AP55" s="21">
        <v>2923</v>
      </c>
      <c r="AQ55" s="13">
        <v>0.01</v>
      </c>
      <c r="AR55" s="11">
        <f t="shared" si="9"/>
        <v>0.47206896551724137</v>
      </c>
      <c r="AS55" s="18">
        <v>9.3727361536459172E-4</v>
      </c>
      <c r="AT55" s="21">
        <v>158.29727499999998</v>
      </c>
    </row>
    <row r="56" spans="1:49" x14ac:dyDescent="0.3">
      <c r="A56" t="str">
        <f t="shared" si="1"/>
        <v>OmanW45</v>
      </c>
      <c r="B56" t="s">
        <v>50</v>
      </c>
      <c r="C56" s="7" t="s">
        <v>60</v>
      </c>
      <c r="D56" s="8" t="str">
        <f t="shared" si="2"/>
        <v>45</v>
      </c>
      <c r="E56" s="7">
        <v>11</v>
      </c>
      <c r="F56" s="7" t="s">
        <v>58</v>
      </c>
      <c r="G56" s="7">
        <v>2023</v>
      </c>
      <c r="H56" s="9">
        <v>803</v>
      </c>
      <c r="I56" s="9">
        <v>64949.5099999999</v>
      </c>
      <c r="J56" s="10">
        <f t="shared" si="10"/>
        <v>1.1027199920368932E-2</v>
      </c>
      <c r="K56" s="10">
        <v>0.01</v>
      </c>
      <c r="L56" s="11">
        <f t="shared" si="0"/>
        <v>0.90684852657186932</v>
      </c>
      <c r="M56" s="22">
        <f>2864.844926/4</f>
        <v>716.21123150000005</v>
      </c>
      <c r="N56" s="12">
        <v>0.96</v>
      </c>
      <c r="O56" s="13">
        <v>0.99</v>
      </c>
      <c r="P56" s="13">
        <f t="shared" si="11"/>
        <v>0.96969696969696972</v>
      </c>
      <c r="R56">
        <v>13</v>
      </c>
      <c r="S56" s="14">
        <f t="shared" si="3"/>
        <v>114.71428571428571</v>
      </c>
      <c r="T56" s="15">
        <f t="shared" si="4"/>
        <v>8.824175824175823</v>
      </c>
      <c r="W56" s="16">
        <v>1.3600000000000001E-2</v>
      </c>
      <c r="X56" s="16">
        <v>0.97640000000000005</v>
      </c>
      <c r="Y56" s="16">
        <v>9.9000000000000008E-3</v>
      </c>
      <c r="Z56" s="25">
        <v>1.6836861768368618</v>
      </c>
      <c r="AA56" s="17">
        <v>1</v>
      </c>
      <c r="AB56" s="11">
        <f t="shared" si="5"/>
        <v>-0.68368617683686184</v>
      </c>
      <c r="AC56" s="18">
        <v>0.18181818181818099</v>
      </c>
      <c r="AD56" s="18">
        <v>0.22222222222222199</v>
      </c>
      <c r="AE56" s="18">
        <v>0</v>
      </c>
      <c r="AF56" s="18">
        <v>0.93798449612403101</v>
      </c>
      <c r="AG56" s="10">
        <v>0.9</v>
      </c>
      <c r="AH56" s="11">
        <f t="shared" si="6"/>
        <v>1.0422049956933677</v>
      </c>
      <c r="AI56" s="26">
        <v>4.6821705426356504</v>
      </c>
      <c r="AJ56" s="19">
        <v>4.7</v>
      </c>
      <c r="AK56" s="11">
        <f t="shared" si="7"/>
        <v>0.99620649843311704</v>
      </c>
      <c r="AL56" s="20">
        <v>4.88</v>
      </c>
      <c r="AM56" s="19">
        <v>4.8</v>
      </c>
      <c r="AN56" s="11">
        <f t="shared" si="8"/>
        <v>1.0166666666666666</v>
      </c>
      <c r="AO56" s="18">
        <v>2.3661270236612703E-2</v>
      </c>
      <c r="AP56" s="21">
        <v>1579</v>
      </c>
      <c r="AQ56" s="13">
        <v>0.01</v>
      </c>
      <c r="AR56" s="11">
        <f t="shared" si="9"/>
        <v>0.42263157894736841</v>
      </c>
      <c r="AS56" s="18">
        <v>7.9988286285762695E-5</v>
      </c>
      <c r="AT56" s="21">
        <v>5.1951999999999998</v>
      </c>
    </row>
    <row r="57" spans="1:49" x14ac:dyDescent="0.3">
      <c r="A57" t="str">
        <f t="shared" si="1"/>
        <v>QatarW45</v>
      </c>
      <c r="B57" t="s">
        <v>51</v>
      </c>
      <c r="C57" s="7" t="s">
        <v>60</v>
      </c>
      <c r="D57" s="8" t="str">
        <f t="shared" si="2"/>
        <v>45</v>
      </c>
      <c r="E57" s="7">
        <v>11</v>
      </c>
      <c r="F57" s="7" t="s">
        <v>58</v>
      </c>
      <c r="G57" s="7">
        <v>2023</v>
      </c>
      <c r="H57" s="9">
        <v>3661</v>
      </c>
      <c r="I57" s="9">
        <v>357926.26000000478</v>
      </c>
      <c r="J57" s="10">
        <f t="shared" si="10"/>
        <v>8.8675142444143602E-3</v>
      </c>
      <c r="K57" s="10">
        <v>0.01</v>
      </c>
      <c r="L57" s="11">
        <f t="shared" si="0"/>
        <v>1.127711749242353</v>
      </c>
      <c r="M57" s="9">
        <f>12695.664836/4</f>
        <v>3173.916209</v>
      </c>
      <c r="N57" s="12">
        <v>0.95</v>
      </c>
      <c r="O57" s="13">
        <v>0.99</v>
      </c>
      <c r="P57" s="13">
        <f t="shared" si="11"/>
        <v>0.95959595959595956</v>
      </c>
      <c r="R57">
        <v>50</v>
      </c>
      <c r="S57" s="14">
        <f t="shared" si="3"/>
        <v>523</v>
      </c>
      <c r="T57" s="15">
        <f t="shared" si="4"/>
        <v>10.46</v>
      </c>
      <c r="W57" s="16">
        <v>5.2999999999999999E-2</v>
      </c>
      <c r="X57" s="16">
        <v>0.94590000000000007</v>
      </c>
      <c r="Y57" s="16">
        <v>1.1000000000000001E-3</v>
      </c>
      <c r="Z57" s="25">
        <v>1.4277519803332424</v>
      </c>
      <c r="AA57" s="17">
        <v>1</v>
      </c>
      <c r="AB57" s="11">
        <f t="shared" si="5"/>
        <v>-0.42775198033324235</v>
      </c>
      <c r="AC57" s="18">
        <v>0.30769230769230699</v>
      </c>
      <c r="AD57" s="18">
        <v>0.4</v>
      </c>
      <c r="AE57" s="18">
        <v>0.14285714285714199</v>
      </c>
      <c r="AF57" s="18">
        <v>0.93465909090909005</v>
      </c>
      <c r="AG57" s="10">
        <v>0.9</v>
      </c>
      <c r="AH57" s="11">
        <f t="shared" si="6"/>
        <v>1.0385101010101001</v>
      </c>
      <c r="AI57" s="26">
        <v>4.71875</v>
      </c>
      <c r="AJ57" s="19">
        <v>4.7</v>
      </c>
      <c r="AK57" s="11">
        <f t="shared" si="7"/>
        <v>1.0039893617021276</v>
      </c>
      <c r="AL57" s="20">
        <v>4.8099999999999996</v>
      </c>
      <c r="AM57" s="19">
        <v>4.8</v>
      </c>
      <c r="AN57" s="11">
        <f t="shared" si="8"/>
        <v>1.0020833333333332</v>
      </c>
      <c r="AO57" s="18">
        <v>1.8574160065555859E-2</v>
      </c>
      <c r="AP57" s="21">
        <v>6377</v>
      </c>
      <c r="AQ57" s="13">
        <v>0.01</v>
      </c>
      <c r="AR57" s="11">
        <f t="shared" si="9"/>
        <v>0.53838235294117653</v>
      </c>
      <c r="AS57" s="18">
        <v>6.2119549428979318E-4</v>
      </c>
      <c r="AT57" s="21">
        <v>222.34217999999998</v>
      </c>
    </row>
    <row r="58" spans="1:49" x14ac:dyDescent="0.3">
      <c r="A58" t="str">
        <f t="shared" si="1"/>
        <v>Saudi ArabiaW45</v>
      </c>
      <c r="B58" t="s">
        <v>52</v>
      </c>
      <c r="C58" s="7" t="s">
        <v>60</v>
      </c>
      <c r="D58" s="8" t="str">
        <f t="shared" si="2"/>
        <v>45</v>
      </c>
      <c r="E58" s="7">
        <v>11</v>
      </c>
      <c r="F58" s="7" t="s">
        <v>58</v>
      </c>
      <c r="G58" s="7">
        <v>2023</v>
      </c>
      <c r="H58" s="9">
        <v>11917</v>
      </c>
      <c r="I58" s="9">
        <v>1340093.179999996</v>
      </c>
      <c r="J58" s="10">
        <f t="shared" si="10"/>
        <v>1.7198579877856009E-2</v>
      </c>
      <c r="K58" s="10">
        <v>0.01</v>
      </c>
      <c r="L58" s="11">
        <f t="shared" si="0"/>
        <v>0.58144335584797191</v>
      </c>
      <c r="M58" s="9">
        <f>92190.7984/4</f>
        <v>23047.6996</v>
      </c>
      <c r="N58" s="12">
        <v>0.9</v>
      </c>
      <c r="O58" s="13">
        <v>0.99</v>
      </c>
      <c r="P58" s="13">
        <f t="shared" si="11"/>
        <v>0.90909090909090917</v>
      </c>
      <c r="R58">
        <v>154</v>
      </c>
      <c r="S58" s="14">
        <f t="shared" si="3"/>
        <v>1702.4285714285713</v>
      </c>
      <c r="T58" s="15">
        <f t="shared" si="4"/>
        <v>11.054730983302411</v>
      </c>
      <c r="W58" s="16">
        <v>1.0500000000000001E-2</v>
      </c>
      <c r="X58" s="16">
        <v>0.98370000000000002</v>
      </c>
      <c r="Y58" s="16">
        <v>5.7999999999999996E-3</v>
      </c>
      <c r="Z58" s="25">
        <v>1.5178316690442226</v>
      </c>
      <c r="AA58" s="17">
        <v>1</v>
      </c>
      <c r="AB58" s="11">
        <f t="shared" si="5"/>
        <v>-0.51783166904422262</v>
      </c>
      <c r="AC58" s="18">
        <v>0.41592920353982299</v>
      </c>
      <c r="AD58" s="18">
        <v>0.45921450151057402</v>
      </c>
      <c r="AE58" s="18">
        <v>0.29752066115702402</v>
      </c>
      <c r="AF58" s="18">
        <v>0.92496526169522897</v>
      </c>
      <c r="AG58" s="10">
        <v>0.9</v>
      </c>
      <c r="AH58" s="11">
        <f t="shared" si="6"/>
        <v>1.0277391796613655</v>
      </c>
      <c r="AI58" s="26">
        <v>4.7159406858202004</v>
      </c>
      <c r="AJ58" s="19">
        <v>4.7</v>
      </c>
      <c r="AK58" s="11">
        <f t="shared" si="7"/>
        <v>1.0033916352808936</v>
      </c>
      <c r="AL58" s="20">
        <v>4.8899999999999997</v>
      </c>
      <c r="AM58" s="19">
        <v>4.8</v>
      </c>
      <c r="AN58" s="11">
        <f t="shared" si="8"/>
        <v>1.01875</v>
      </c>
      <c r="AO58" s="18">
        <v>3.1971133674582528E-2</v>
      </c>
      <c r="AP58" s="21">
        <v>40761</v>
      </c>
      <c r="AQ58" s="13">
        <v>0.01</v>
      </c>
      <c r="AR58" s="11">
        <f t="shared" si="9"/>
        <v>0.31278215223097117</v>
      </c>
      <c r="AS58" s="18">
        <v>3.1917217555573227E-3</v>
      </c>
      <c r="AT58" s="21">
        <v>4277.2045570800001</v>
      </c>
    </row>
    <row r="59" spans="1:49" x14ac:dyDescent="0.3">
      <c r="A59" t="str">
        <f t="shared" si="1"/>
        <v>UAEW45</v>
      </c>
      <c r="B59" t="s">
        <v>53</v>
      </c>
      <c r="C59" s="7" t="s">
        <v>60</v>
      </c>
      <c r="D59" s="8" t="str">
        <f t="shared" si="2"/>
        <v>45</v>
      </c>
      <c r="E59" s="7">
        <v>11</v>
      </c>
      <c r="F59" s="7" t="s">
        <v>58</v>
      </c>
      <c r="G59" s="7">
        <v>2023</v>
      </c>
      <c r="H59" s="9">
        <v>3858</v>
      </c>
      <c r="I59" s="9">
        <v>404477.66000000283</v>
      </c>
      <c r="J59" s="10">
        <f t="shared" si="10"/>
        <v>1.8606099362199504E-2</v>
      </c>
      <c r="K59" s="10">
        <v>0.01</v>
      </c>
      <c r="L59" s="11">
        <f t="shared" si="0"/>
        <v>0.53745816387050938</v>
      </c>
      <c r="M59" s="9">
        <f>30103.006127/4</f>
        <v>7525.7515317500001</v>
      </c>
      <c r="N59" s="12">
        <v>0.94</v>
      </c>
      <c r="O59" s="13">
        <v>0.99</v>
      </c>
      <c r="P59" s="13">
        <f t="shared" si="11"/>
        <v>0.9494949494949495</v>
      </c>
      <c r="R59">
        <v>46</v>
      </c>
      <c r="S59" s="14">
        <f t="shared" si="3"/>
        <v>551.14285714285711</v>
      </c>
      <c r="T59" s="15">
        <f t="shared" si="4"/>
        <v>11.981366459627328</v>
      </c>
      <c r="W59" s="16">
        <v>1.8600000000000002E-2</v>
      </c>
      <c r="X59" s="16">
        <v>0.9708</v>
      </c>
      <c r="Y59" s="16">
        <v>1.06E-2</v>
      </c>
      <c r="Z59" s="25">
        <v>1.7789009849663038</v>
      </c>
      <c r="AA59" s="17">
        <v>1</v>
      </c>
      <c r="AB59" s="11">
        <f t="shared" si="5"/>
        <v>-0.77890098496630378</v>
      </c>
      <c r="AC59" s="18">
        <v>0.40566037735848998</v>
      </c>
      <c r="AD59" s="18">
        <v>0.49295774647887303</v>
      </c>
      <c r="AE59" s="18">
        <v>0.22857142857142801</v>
      </c>
      <c r="AF59" s="18">
        <v>0.91576673866090696</v>
      </c>
      <c r="AG59" s="10">
        <v>0.9</v>
      </c>
      <c r="AH59" s="11">
        <f t="shared" si="6"/>
        <v>1.0175185985121189</v>
      </c>
      <c r="AI59" s="26">
        <v>4.6933045356371403</v>
      </c>
      <c r="AJ59" s="19">
        <v>4.7</v>
      </c>
      <c r="AK59" s="11">
        <f t="shared" si="7"/>
        <v>0.99857543311428509</v>
      </c>
      <c r="AL59" s="20">
        <v>4.82</v>
      </c>
      <c r="AM59" s="19">
        <v>4.8</v>
      </c>
      <c r="AN59" s="11">
        <f t="shared" si="8"/>
        <v>1.0041666666666669</v>
      </c>
      <c r="AO59" s="18">
        <v>1.9699326075686883E-2</v>
      </c>
      <c r="AP59" s="21">
        <v>8321</v>
      </c>
      <c r="AQ59" s="13">
        <v>0.01</v>
      </c>
      <c r="AR59" s="11">
        <f t="shared" si="9"/>
        <v>0.50763157894736843</v>
      </c>
      <c r="AS59" s="18">
        <v>3.2899999013542452E-3</v>
      </c>
      <c r="AT59" s="21">
        <v>1330.7314615</v>
      </c>
    </row>
    <row r="60" spans="1:49" x14ac:dyDescent="0.3">
      <c r="A60" t="str">
        <f t="shared" si="1"/>
        <v>UKW45</v>
      </c>
      <c r="B60" t="s">
        <v>54</v>
      </c>
      <c r="C60" s="7" t="s">
        <v>60</v>
      </c>
      <c r="D60" s="8" t="str">
        <f t="shared" si="2"/>
        <v>45</v>
      </c>
      <c r="E60" s="7">
        <v>11</v>
      </c>
      <c r="F60" s="7" t="s">
        <v>58</v>
      </c>
      <c r="G60" s="7">
        <v>2023</v>
      </c>
      <c r="H60" s="9">
        <v>187</v>
      </c>
      <c r="I60" s="9">
        <v>26574.559999999998</v>
      </c>
      <c r="J60" s="10">
        <f t="shared" si="10"/>
        <v>2.1768825241132877E-3</v>
      </c>
      <c r="K60" s="10">
        <v>0.01</v>
      </c>
      <c r="L60" s="11">
        <f t="shared" si="0"/>
        <v>4.5937251501770007</v>
      </c>
      <c r="M60" s="22">
        <f>231.398781/4</f>
        <v>57.849695250000003</v>
      </c>
      <c r="N60" s="12"/>
      <c r="O60" s="13"/>
      <c r="P60" s="13"/>
      <c r="R60">
        <v>3</v>
      </c>
      <c r="S60" s="14">
        <f t="shared" si="3"/>
        <v>26.714285714285715</v>
      </c>
      <c r="T60" s="15">
        <f t="shared" si="4"/>
        <v>8.9047619047619051</v>
      </c>
      <c r="W60" s="16">
        <v>0</v>
      </c>
      <c r="X60" s="16">
        <v>0</v>
      </c>
      <c r="Y60" s="16">
        <v>0</v>
      </c>
      <c r="Z60" s="25">
        <v>2.2673796791443852</v>
      </c>
      <c r="AA60" s="17">
        <v>1</v>
      </c>
      <c r="AB60" s="11">
        <f t="shared" si="5"/>
        <v>-1.2673796791443852</v>
      </c>
      <c r="AC60" s="18">
        <v>0.296296296296296</v>
      </c>
      <c r="AD60" s="18">
        <v>0.33333333333333298</v>
      </c>
      <c r="AE60" s="18">
        <v>0.266666666666666</v>
      </c>
      <c r="AF60" s="18">
        <v>0.75</v>
      </c>
      <c r="AG60" s="10">
        <v>0.9</v>
      </c>
      <c r="AH60" s="11">
        <f t="shared" si="6"/>
        <v>0.83333333333333326</v>
      </c>
      <c r="AI60" s="26">
        <v>4</v>
      </c>
      <c r="AJ60" s="19">
        <v>4.7</v>
      </c>
      <c r="AK60" s="11">
        <f t="shared" si="7"/>
        <v>0.85106382978723405</v>
      </c>
      <c r="AL60" s="20">
        <v>5</v>
      </c>
      <c r="AM60" s="19">
        <v>4.8</v>
      </c>
      <c r="AN60" s="11">
        <f t="shared" si="8"/>
        <v>1.0416666666666667</v>
      </c>
      <c r="AO60" s="18">
        <v>4.2780748663101602E-2</v>
      </c>
      <c r="AP60" s="21">
        <v>1777</v>
      </c>
      <c r="AQ60" s="13">
        <v>0.01</v>
      </c>
      <c r="AR60" s="11">
        <f t="shared" si="9"/>
        <v>0.23375000000000001</v>
      </c>
      <c r="AS60" s="18">
        <v>2.811496587248647E-3</v>
      </c>
      <c r="AT60" s="21">
        <v>78</v>
      </c>
    </row>
    <row r="61" spans="1:49" s="33" customFormat="1" x14ac:dyDescent="0.3">
      <c r="A61" s="33" t="str">
        <f t="shared" si="1"/>
        <v>Total GroupW45</v>
      </c>
      <c r="B61" s="33" t="s">
        <v>71</v>
      </c>
      <c r="C61" s="1" t="s">
        <v>60</v>
      </c>
      <c r="D61" s="36" t="str">
        <f t="shared" si="2"/>
        <v>45</v>
      </c>
      <c r="E61" s="1">
        <v>11</v>
      </c>
      <c r="F61" s="1" t="s">
        <v>58</v>
      </c>
      <c r="G61" s="1">
        <v>2023</v>
      </c>
      <c r="H61" s="34">
        <f>SUM(H52:H60)</f>
        <v>23724</v>
      </c>
      <c r="I61" s="34">
        <f>SUM(I52:I60)</f>
        <v>2506329.9700000035</v>
      </c>
      <c r="J61" s="37">
        <f>AVERAGE(J52:J60)</f>
        <v>1.5368310218695629E-2</v>
      </c>
      <c r="K61" s="37">
        <v>0.01</v>
      </c>
      <c r="L61" s="23">
        <f t="shared" si="0"/>
        <v>0.65068962414846032</v>
      </c>
      <c r="M61" s="34">
        <f>SUM(M52:M60)</f>
        <v>40242.141100499997</v>
      </c>
      <c r="N61" s="38">
        <f>AVERAGE(N52:N59)</f>
        <v>0.96000000000000019</v>
      </c>
      <c r="O61" s="24">
        <f>AVERAGE(O52:O59)</f>
        <v>0.9900000000000001</v>
      </c>
      <c r="P61" s="24">
        <f t="shared" ref="P61" si="17">N61/O61</f>
        <v>0.96969696969696983</v>
      </c>
      <c r="R61" s="33">
        <f>SUM(R52:R60)</f>
        <v>315.5</v>
      </c>
      <c r="S61" s="14">
        <f t="shared" si="3"/>
        <v>3389.1428571428573</v>
      </c>
      <c r="T61" s="15">
        <f t="shared" si="4"/>
        <v>10.742132669232511</v>
      </c>
      <c r="W61" s="41">
        <v>0.02</v>
      </c>
      <c r="X61" s="41">
        <v>0.97</v>
      </c>
      <c r="Y61" s="41">
        <v>0.01</v>
      </c>
      <c r="Z61" s="1">
        <v>1.58</v>
      </c>
      <c r="AA61" s="17">
        <v>1</v>
      </c>
      <c r="AB61" s="11">
        <f t="shared" si="5"/>
        <v>-0.58000000000000007</v>
      </c>
      <c r="AC61" s="43">
        <v>0.37</v>
      </c>
      <c r="AD61" s="43">
        <v>0.43</v>
      </c>
      <c r="AE61" s="43">
        <v>0.25</v>
      </c>
      <c r="AF61" s="43">
        <v>0.92</v>
      </c>
      <c r="AG61" s="37">
        <v>0.9</v>
      </c>
      <c r="AH61" s="23">
        <f t="shared" si="6"/>
        <v>1.0222222222222221</v>
      </c>
      <c r="AI61" s="48">
        <v>4.7</v>
      </c>
      <c r="AJ61" s="47">
        <v>4.7</v>
      </c>
      <c r="AK61" s="23">
        <f t="shared" si="7"/>
        <v>1</v>
      </c>
      <c r="AL61" s="44">
        <v>4.9000000000000004</v>
      </c>
      <c r="AM61" s="47">
        <v>4.9000000000000004</v>
      </c>
      <c r="AN61" s="23">
        <f t="shared" si="8"/>
        <v>1</v>
      </c>
      <c r="AO61" s="43">
        <v>2.5999999999999999E-2</v>
      </c>
      <c r="AP61" s="45">
        <f>SUM(AP52:AP60)</f>
        <v>64026</v>
      </c>
      <c r="AQ61" s="24">
        <v>0.01</v>
      </c>
      <c r="AR61" s="23">
        <f t="shared" si="9"/>
        <v>0.38461538461538464</v>
      </c>
      <c r="AS61" s="18">
        <v>3.0000000000000001E-3</v>
      </c>
      <c r="AT61" s="21">
        <f>SUM(AT52:AT60)</f>
        <v>6470.7312574200005</v>
      </c>
    </row>
    <row r="62" spans="1:49" x14ac:dyDescent="0.3">
      <c r="A62" t="str">
        <f t="shared" si="1"/>
        <v>BahrainW46</v>
      </c>
      <c r="B62" t="s">
        <v>44</v>
      </c>
      <c r="C62" s="7" t="s">
        <v>61</v>
      </c>
      <c r="D62" s="8" t="str">
        <f t="shared" si="2"/>
        <v>46</v>
      </c>
      <c r="E62" s="7">
        <v>11</v>
      </c>
      <c r="F62" s="7" t="s">
        <v>58</v>
      </c>
      <c r="G62" s="7">
        <v>2023</v>
      </c>
      <c r="H62" s="9">
        <v>772</v>
      </c>
      <c r="I62" s="9">
        <v>62821.780000000152</v>
      </c>
      <c r="J62" s="10">
        <f t="shared" ref="J62:J70" si="18">M62/I62</f>
        <v>5.4702196634670202E-3</v>
      </c>
      <c r="K62" s="10">
        <v>0.01</v>
      </c>
      <c r="L62" s="11">
        <f t="shared" si="0"/>
        <v>1.8280801531216773</v>
      </c>
      <c r="M62" s="22">
        <f>1374.595745/4</f>
        <v>343.64893625000002</v>
      </c>
      <c r="N62" s="12">
        <v>0.99</v>
      </c>
      <c r="O62" s="13">
        <v>0.99</v>
      </c>
      <c r="P62" s="13">
        <f t="shared" ref="P62:P69" si="19">N62/O62</f>
        <v>1</v>
      </c>
      <c r="R62">
        <v>13</v>
      </c>
      <c r="S62" s="14">
        <f t="shared" si="3"/>
        <v>110.28571428571429</v>
      </c>
      <c r="T62" s="15">
        <f>S62/R62</f>
        <v>8.4835164835164836</v>
      </c>
      <c r="W62" s="16">
        <v>3.3500000000000002E-2</v>
      </c>
      <c r="X62" s="16">
        <v>0.95879999999999999</v>
      </c>
      <c r="Y62" s="16">
        <v>7.7000000000000002E-3</v>
      </c>
      <c r="Z62" s="25">
        <v>1.2590673575129534</v>
      </c>
      <c r="AA62" s="17">
        <v>1</v>
      </c>
      <c r="AB62" s="11">
        <f t="shared" si="5"/>
        <v>-0.2590673575129534</v>
      </c>
      <c r="AC62" s="18">
        <v>0.36842105263157798</v>
      </c>
      <c r="AD62" s="18">
        <v>0.375</v>
      </c>
      <c r="AE62" s="18">
        <v>0.33333333333333298</v>
      </c>
      <c r="AF62" s="18">
        <v>0.94230769230769196</v>
      </c>
      <c r="AG62" s="10">
        <v>0.9</v>
      </c>
      <c r="AH62" s="11">
        <f t="shared" si="6"/>
        <v>1.0470085470085466</v>
      </c>
      <c r="AI62" s="26">
        <v>4.8173076923076898</v>
      </c>
      <c r="AJ62" s="19">
        <v>4.7</v>
      </c>
      <c r="AK62" s="11">
        <f t="shared" si="7"/>
        <v>1.0249590834697213</v>
      </c>
      <c r="AL62" s="20">
        <v>4.8793103448275801</v>
      </c>
      <c r="AM62" s="19">
        <v>4.8</v>
      </c>
      <c r="AN62" s="11">
        <f t="shared" si="8"/>
        <v>1.0165229885057459</v>
      </c>
      <c r="AO62" s="18">
        <v>8.0000000000000002E-3</v>
      </c>
      <c r="AP62" s="21">
        <v>522.30000000000007</v>
      </c>
      <c r="AQ62" s="13">
        <v>0.01</v>
      </c>
      <c r="AR62" s="11">
        <f t="shared" si="9"/>
        <v>1.25</v>
      </c>
      <c r="AS62" s="18">
        <v>2.5038999076756551E-3</v>
      </c>
      <c r="AT62" s="21">
        <v>157.30000000000001</v>
      </c>
    </row>
    <row r="63" spans="1:49" x14ac:dyDescent="0.3">
      <c r="A63" t="str">
        <f t="shared" si="1"/>
        <v>EgyptW46</v>
      </c>
      <c r="B63" t="s">
        <v>47</v>
      </c>
      <c r="C63" s="7" t="s">
        <v>61</v>
      </c>
      <c r="D63" s="8" t="str">
        <f t="shared" si="2"/>
        <v>46</v>
      </c>
      <c r="E63" s="7">
        <v>11</v>
      </c>
      <c r="F63" s="7" t="s">
        <v>58</v>
      </c>
      <c r="G63" s="7">
        <v>2023</v>
      </c>
      <c r="H63" s="9">
        <v>725</v>
      </c>
      <c r="I63" s="9">
        <v>39912.439999999959</v>
      </c>
      <c r="J63" s="10">
        <f t="shared" si="18"/>
        <v>1.3631265953672603E-2</v>
      </c>
      <c r="K63" s="10">
        <v>0.01</v>
      </c>
      <c r="L63" s="11">
        <f t="shared" si="0"/>
        <v>0.73360757790113773</v>
      </c>
      <c r="M63" s="22">
        <f>2176.228338/4</f>
        <v>544.05708449999997</v>
      </c>
      <c r="N63" s="12">
        <v>0.96</v>
      </c>
      <c r="O63" s="13">
        <v>0.99</v>
      </c>
      <c r="P63" s="13">
        <f t="shared" si="19"/>
        <v>0.96969696969696972</v>
      </c>
      <c r="R63">
        <v>8</v>
      </c>
      <c r="S63" s="14">
        <f t="shared" si="3"/>
        <v>103.57142857142857</v>
      </c>
      <c r="T63" s="15">
        <f t="shared" ref="T63:T91" si="20">S63/R63</f>
        <v>12.946428571428571</v>
      </c>
      <c r="W63" s="16">
        <v>3.3599999999999998E-2</v>
      </c>
      <c r="X63" s="16">
        <v>0.94620000000000004</v>
      </c>
      <c r="Y63" s="16">
        <v>2.0199999999999999E-2</v>
      </c>
      <c r="Z63" s="25">
        <v>1.72</v>
      </c>
      <c r="AA63" s="17">
        <v>1</v>
      </c>
      <c r="AB63" s="11">
        <f t="shared" si="5"/>
        <v>-0.72</v>
      </c>
      <c r="AC63" s="18">
        <v>0.4</v>
      </c>
      <c r="AD63" s="18">
        <v>0.39285714285714202</v>
      </c>
      <c r="AE63" s="18">
        <v>0.41666666666666602</v>
      </c>
      <c r="AF63" s="18">
        <v>0.92372881355932202</v>
      </c>
      <c r="AG63" s="10">
        <v>0.9</v>
      </c>
      <c r="AH63" s="11">
        <f t="shared" si="6"/>
        <v>1.0263653483992468</v>
      </c>
      <c r="AI63" s="26">
        <v>4.6779661016949099</v>
      </c>
      <c r="AJ63" s="19">
        <v>4.7</v>
      </c>
      <c r="AK63" s="11">
        <f t="shared" si="7"/>
        <v>0.99531193653083183</v>
      </c>
      <c r="AL63" s="20">
        <v>4.9249999999999998</v>
      </c>
      <c r="AM63" s="19">
        <v>4.8</v>
      </c>
      <c r="AN63" s="11">
        <f t="shared" si="8"/>
        <v>1.0260416666666667</v>
      </c>
      <c r="AO63" s="18">
        <v>2.1999999999999999E-2</v>
      </c>
      <c r="AP63" s="21">
        <v>1009.6</v>
      </c>
      <c r="AQ63" s="13">
        <v>0.01</v>
      </c>
      <c r="AR63" s="11">
        <f t="shared" si="9"/>
        <v>0.45454545454545459</v>
      </c>
      <c r="AS63" s="18">
        <v>2.1271797955502115E-3</v>
      </c>
      <c r="AT63" s="21">
        <v>84.900000000000034</v>
      </c>
    </row>
    <row r="64" spans="1:49" x14ac:dyDescent="0.3">
      <c r="A64" t="str">
        <f t="shared" si="1"/>
        <v>JordanW46</v>
      </c>
      <c r="B64" t="s">
        <v>48</v>
      </c>
      <c r="C64" s="7" t="s">
        <v>61</v>
      </c>
      <c r="D64" s="8" t="str">
        <f t="shared" si="2"/>
        <v>46</v>
      </c>
      <c r="E64" s="7">
        <v>11</v>
      </c>
      <c r="F64" s="7" t="s">
        <v>58</v>
      </c>
      <c r="G64" s="7">
        <v>2023</v>
      </c>
      <c r="H64" s="9">
        <v>265</v>
      </c>
      <c r="I64" s="9">
        <v>22218.57999999998</v>
      </c>
      <c r="J64" s="10">
        <f t="shared" si="18"/>
        <v>3.8650418017263065E-2</v>
      </c>
      <c r="K64" s="10">
        <v>0.01</v>
      </c>
      <c r="L64" s="11">
        <f t="shared" si="0"/>
        <v>0.25872941388456749</v>
      </c>
      <c r="M64" s="22">
        <f>3435.029619/4</f>
        <v>858.75740474999998</v>
      </c>
      <c r="N64" s="12">
        <v>0.98</v>
      </c>
      <c r="O64" s="13">
        <v>0.99</v>
      </c>
      <c r="P64" s="13">
        <f t="shared" si="19"/>
        <v>0.98989898989898994</v>
      </c>
      <c r="R64">
        <v>4.5</v>
      </c>
      <c r="S64" s="14">
        <f t="shared" si="3"/>
        <v>37.857142857142854</v>
      </c>
      <c r="T64" s="15">
        <f t="shared" si="20"/>
        <v>8.4126984126984112</v>
      </c>
      <c r="W64" s="16">
        <v>1.1299999999999999E-2</v>
      </c>
      <c r="X64" s="16">
        <v>0.96240000000000003</v>
      </c>
      <c r="Y64" s="16">
        <v>2.63E-2</v>
      </c>
      <c r="Z64" s="25">
        <v>1.5811320754716982</v>
      </c>
      <c r="AA64" s="17">
        <v>1</v>
      </c>
      <c r="AB64" s="11">
        <f t="shared" si="5"/>
        <v>-0.58113207547169821</v>
      </c>
      <c r="AC64" s="18">
        <v>0.4</v>
      </c>
      <c r="AD64" s="18">
        <v>0.66666666666666596</v>
      </c>
      <c r="AE64" s="18">
        <v>0</v>
      </c>
      <c r="AF64" s="18">
        <v>0.88095238095238004</v>
      </c>
      <c r="AG64" s="10">
        <v>0.9</v>
      </c>
      <c r="AH64" s="11">
        <f t="shared" si="6"/>
        <v>0.97883597883597784</v>
      </c>
      <c r="AI64" s="26">
        <v>4.5952380952380896</v>
      </c>
      <c r="AJ64" s="19">
        <v>4.7</v>
      </c>
      <c r="AK64" s="11">
        <f t="shared" si="7"/>
        <v>0.97771023302938076</v>
      </c>
      <c r="AL64" s="20">
        <v>5</v>
      </c>
      <c r="AM64" s="19">
        <v>4.8</v>
      </c>
      <c r="AN64" s="11">
        <f t="shared" si="8"/>
        <v>1.0416666666666667</v>
      </c>
      <c r="AO64" s="18">
        <v>0.01</v>
      </c>
      <c r="AP64" s="21">
        <v>111.4</v>
      </c>
      <c r="AQ64" s="13">
        <v>0.01</v>
      </c>
      <c r="AR64" s="11">
        <f t="shared" si="9"/>
        <v>1</v>
      </c>
      <c r="AS64" s="18">
        <v>0</v>
      </c>
      <c r="AT64" s="21">
        <v>0</v>
      </c>
      <c r="AW64" s="27"/>
    </row>
    <row r="65" spans="1:46" x14ac:dyDescent="0.3">
      <c r="A65" t="str">
        <f t="shared" si="1"/>
        <v>KuwaitW46</v>
      </c>
      <c r="B65" t="s">
        <v>49</v>
      </c>
      <c r="C65" s="7" t="s">
        <v>61</v>
      </c>
      <c r="D65" s="8" t="str">
        <f t="shared" si="2"/>
        <v>46</v>
      </c>
      <c r="E65" s="7">
        <v>11</v>
      </c>
      <c r="F65" s="7" t="s">
        <v>58</v>
      </c>
      <c r="G65" s="7">
        <v>2023</v>
      </c>
      <c r="H65" s="9">
        <v>1206</v>
      </c>
      <c r="I65" s="9">
        <v>150916.95999999973</v>
      </c>
      <c r="J65" s="10">
        <f t="shared" si="18"/>
        <v>2.633401446398077E-2</v>
      </c>
      <c r="K65" s="10">
        <v>0.01</v>
      </c>
      <c r="L65" s="11">
        <f t="shared" si="0"/>
        <v>0.37973701327147957</v>
      </c>
      <c r="M65" s="22">
        <f>15896.99763/4</f>
        <v>3974.2494075</v>
      </c>
      <c r="N65" s="12">
        <v>0.99</v>
      </c>
      <c r="O65" s="13">
        <v>0.99</v>
      </c>
      <c r="P65" s="13">
        <f t="shared" si="19"/>
        <v>1</v>
      </c>
      <c r="R65">
        <v>23</v>
      </c>
      <c r="S65" s="14">
        <f t="shared" si="3"/>
        <v>172.28571428571428</v>
      </c>
      <c r="T65" s="15">
        <f t="shared" si="20"/>
        <v>7.4906832298136639</v>
      </c>
      <c r="W65" s="16">
        <v>4.36E-2</v>
      </c>
      <c r="X65" s="16">
        <v>0.94410000000000005</v>
      </c>
      <c r="Y65" s="16">
        <v>1.23E-2</v>
      </c>
      <c r="Z65" s="25">
        <v>1.4353233830845771</v>
      </c>
      <c r="AA65" s="17">
        <v>1</v>
      </c>
      <c r="AB65" s="11">
        <f t="shared" si="5"/>
        <v>-0.43532338308457708</v>
      </c>
      <c r="AC65" s="18">
        <v>0.256410256410256</v>
      </c>
      <c r="AD65" s="18">
        <v>0.41176470588235198</v>
      </c>
      <c r="AE65" s="18">
        <v>0.13636363636363599</v>
      </c>
      <c r="AF65" s="18">
        <v>0.93846153846153801</v>
      </c>
      <c r="AG65" s="10">
        <v>0.9</v>
      </c>
      <c r="AH65" s="11">
        <f t="shared" si="6"/>
        <v>1.0427350427350421</v>
      </c>
      <c r="AI65" s="26">
        <v>4.7538461538461503</v>
      </c>
      <c r="AJ65" s="19">
        <v>4.7</v>
      </c>
      <c r="AK65" s="11">
        <f t="shared" si="7"/>
        <v>1.0114566284779043</v>
      </c>
      <c r="AL65" s="20">
        <v>4.84883720930232</v>
      </c>
      <c r="AM65" s="19">
        <v>4.8</v>
      </c>
      <c r="AN65" s="11">
        <f t="shared" si="8"/>
        <v>1.01017441860465</v>
      </c>
      <c r="AO65" s="18">
        <v>1.7000000000000001E-2</v>
      </c>
      <c r="AP65" s="21">
        <v>1924.7999999999997</v>
      </c>
      <c r="AQ65" s="13">
        <v>0.01</v>
      </c>
      <c r="AR65" s="11">
        <f t="shared" si="9"/>
        <v>0.58823529411764708</v>
      </c>
      <c r="AS65" s="18">
        <v>2.7167250872996414E-5</v>
      </c>
      <c r="AT65" s="21">
        <v>4.0999999999999996</v>
      </c>
    </row>
    <row r="66" spans="1:46" x14ac:dyDescent="0.3">
      <c r="A66" t="str">
        <f t="shared" si="1"/>
        <v>OmanW46</v>
      </c>
      <c r="B66" t="s">
        <v>50</v>
      </c>
      <c r="C66" s="7" t="s">
        <v>61</v>
      </c>
      <c r="D66" s="8" t="str">
        <f t="shared" si="2"/>
        <v>46</v>
      </c>
      <c r="E66" s="7">
        <v>11</v>
      </c>
      <c r="F66" s="7" t="s">
        <v>58</v>
      </c>
      <c r="G66" s="7">
        <v>2023</v>
      </c>
      <c r="H66" s="9">
        <v>764</v>
      </c>
      <c r="I66" s="9">
        <v>49014.94000000001</v>
      </c>
      <c r="J66" s="10">
        <f t="shared" si="18"/>
        <v>1.4612100545262321E-2</v>
      </c>
      <c r="K66" s="10">
        <v>0.01</v>
      </c>
      <c r="L66" s="11">
        <f t="shared" ref="L66:L91" si="21">K66/J66</f>
        <v>0.68436430265615023</v>
      </c>
      <c r="M66" s="22">
        <f>2864.844926/4</f>
        <v>716.21123150000005</v>
      </c>
      <c r="N66" s="12">
        <v>0.95</v>
      </c>
      <c r="O66" s="13">
        <v>0.99</v>
      </c>
      <c r="P66" s="13">
        <f t="shared" si="19"/>
        <v>0.95959595959595956</v>
      </c>
      <c r="R66">
        <v>13</v>
      </c>
      <c r="S66" s="14">
        <f t="shared" si="3"/>
        <v>109.14285714285714</v>
      </c>
      <c r="T66" s="15">
        <f t="shared" si="20"/>
        <v>8.395604395604396</v>
      </c>
      <c r="W66" s="16">
        <v>2.0799999999999999E-2</v>
      </c>
      <c r="X66" s="16">
        <v>0.97270000000000001</v>
      </c>
      <c r="Y66" s="16">
        <v>6.4999999999999997E-3</v>
      </c>
      <c r="Z66" s="25">
        <v>1.7460732984293195</v>
      </c>
      <c r="AA66" s="17">
        <v>1</v>
      </c>
      <c r="AB66" s="11">
        <f t="shared" si="5"/>
        <v>-0.74607329842931946</v>
      </c>
      <c r="AC66" s="18">
        <v>0.31111111111111101</v>
      </c>
      <c r="AD66" s="18">
        <v>0.34285714285714203</v>
      </c>
      <c r="AE66" s="18">
        <v>0.2</v>
      </c>
      <c r="AF66" s="18">
        <v>0.87903225806451601</v>
      </c>
      <c r="AG66" s="10">
        <v>0.9</v>
      </c>
      <c r="AH66" s="11">
        <f t="shared" si="6"/>
        <v>0.97670250896057331</v>
      </c>
      <c r="AI66" s="26">
        <v>4.5</v>
      </c>
      <c r="AJ66" s="19">
        <v>4.7</v>
      </c>
      <c r="AK66" s="11">
        <f t="shared" si="7"/>
        <v>0.95744680851063824</v>
      </c>
      <c r="AL66" s="20">
        <v>4.8275862068965498</v>
      </c>
      <c r="AM66" s="19">
        <v>4.8</v>
      </c>
      <c r="AN66" s="11">
        <f t="shared" si="8"/>
        <v>1.0057471264367812</v>
      </c>
      <c r="AO66" s="18">
        <v>2.1999999999999999E-2</v>
      </c>
      <c r="AP66" s="21">
        <v>1218.5999999999999</v>
      </c>
      <c r="AQ66" s="13">
        <v>0.01</v>
      </c>
      <c r="AR66" s="11">
        <f t="shared" si="9"/>
        <v>0.45454545454545459</v>
      </c>
      <c r="AS66" s="18">
        <v>1.2343160257064164E-3</v>
      </c>
      <c r="AT66" s="21">
        <v>60.5</v>
      </c>
    </row>
    <row r="67" spans="1:46" x14ac:dyDescent="0.3">
      <c r="A67" t="str">
        <f t="shared" ref="A67:A90" si="22">B67&amp;C67</f>
        <v>QatarW46</v>
      </c>
      <c r="B67" t="s">
        <v>51</v>
      </c>
      <c r="C67" s="7" t="s">
        <v>61</v>
      </c>
      <c r="D67" s="8" t="str">
        <f t="shared" ref="D67:D92" si="23">RIGHT(C67,2)</f>
        <v>46</v>
      </c>
      <c r="E67" s="7">
        <v>11</v>
      </c>
      <c r="F67" s="7" t="s">
        <v>58</v>
      </c>
      <c r="G67" s="7">
        <v>2023</v>
      </c>
      <c r="H67" s="9">
        <v>2962</v>
      </c>
      <c r="I67" s="9">
        <v>280097.25000000163</v>
      </c>
      <c r="J67" s="10">
        <f t="shared" si="18"/>
        <v>1.1331479366541376E-2</v>
      </c>
      <c r="K67" s="10">
        <v>0.01</v>
      </c>
      <c r="L67" s="11">
        <f t="shared" si="21"/>
        <v>0.88249730476738508</v>
      </c>
      <c r="M67" s="22">
        <f>12695.664836/4</f>
        <v>3173.916209</v>
      </c>
      <c r="N67" s="12">
        <v>0.93</v>
      </c>
      <c r="O67" s="13">
        <v>0.99</v>
      </c>
      <c r="P67" s="13">
        <f t="shared" si="19"/>
        <v>0.93939393939393945</v>
      </c>
      <c r="R67">
        <v>50</v>
      </c>
      <c r="S67" s="14">
        <f t="shared" ref="S67:S91" si="24">H67/7</f>
        <v>423.14285714285717</v>
      </c>
      <c r="T67" s="15">
        <f t="shared" si="20"/>
        <v>8.4628571428571426</v>
      </c>
      <c r="W67" s="16">
        <v>3.8800000000000001E-2</v>
      </c>
      <c r="X67" s="16">
        <v>0.95989999999999998</v>
      </c>
      <c r="Y67" s="16">
        <v>1.2999999999999999E-3</v>
      </c>
      <c r="Z67" s="25">
        <v>1.4176232275489533</v>
      </c>
      <c r="AA67" s="17">
        <v>1</v>
      </c>
      <c r="AB67" s="11">
        <f t="shared" ref="AB67:AB81" si="25">1-(Z67/AA67)</f>
        <v>-0.41762322754895331</v>
      </c>
      <c r="AC67" s="18">
        <v>0.46753246753246702</v>
      </c>
      <c r="AD67" s="18">
        <v>0.50943396226415005</v>
      </c>
      <c r="AE67" s="18">
        <v>0.375</v>
      </c>
      <c r="AF67" s="18">
        <v>0.91156462585034004</v>
      </c>
      <c r="AG67" s="10">
        <v>0.9</v>
      </c>
      <c r="AH67" s="11">
        <f t="shared" ref="AH67:AH81" si="26">AF67/AG67</f>
        <v>1.0128495842781555</v>
      </c>
      <c r="AI67" s="26">
        <v>4.6313993174061396</v>
      </c>
      <c r="AJ67" s="19">
        <v>4.7</v>
      </c>
      <c r="AK67" s="11">
        <f t="shared" ref="AK67:AK81" si="27">AI67/AJ67</f>
        <v>0.9854041100864126</v>
      </c>
      <c r="AL67" s="20">
        <v>4.88</v>
      </c>
      <c r="AM67" s="19">
        <v>4.8</v>
      </c>
      <c r="AN67" s="11">
        <f t="shared" ref="AN67:AN81" si="28">AL67/AM67</f>
        <v>1.0166666666666666</v>
      </c>
      <c r="AO67" s="18">
        <v>1.7999999999999999E-2</v>
      </c>
      <c r="AP67" s="21">
        <v>4532.1999999999989</v>
      </c>
      <c r="AQ67" s="13">
        <v>0.01</v>
      </c>
      <c r="AR67" s="11">
        <f t="shared" ref="AR67:AR70" si="29">AQ67/AO67</f>
        <v>0.55555555555555558</v>
      </c>
      <c r="AS67" s="18">
        <v>1E-3</v>
      </c>
      <c r="AT67" s="21">
        <v>257.3</v>
      </c>
    </row>
    <row r="68" spans="1:46" x14ac:dyDescent="0.3">
      <c r="A68" t="str">
        <f t="shared" si="22"/>
        <v>Saudi ArabiaW46</v>
      </c>
      <c r="B68" t="s">
        <v>52</v>
      </c>
      <c r="C68" s="7" t="s">
        <v>61</v>
      </c>
      <c r="D68" s="8" t="str">
        <f t="shared" si="23"/>
        <v>46</v>
      </c>
      <c r="E68" s="7">
        <v>11</v>
      </c>
      <c r="F68" s="7" t="s">
        <v>58</v>
      </c>
      <c r="G68" s="7">
        <v>2023</v>
      </c>
      <c r="H68" s="9">
        <v>10741</v>
      </c>
      <c r="I68" s="9">
        <v>1205988.8199999938</v>
      </c>
      <c r="J68" s="10">
        <f t="shared" si="18"/>
        <v>1.9111039188572345E-2</v>
      </c>
      <c r="K68" s="10">
        <v>0.01</v>
      </c>
      <c r="L68" s="11">
        <f t="shared" si="21"/>
        <v>0.52325778317589389</v>
      </c>
      <c r="M68" s="22">
        <f>92190.7984/4</f>
        <v>23047.6996</v>
      </c>
      <c r="N68" s="12">
        <v>0.91</v>
      </c>
      <c r="O68" s="13">
        <v>0.99</v>
      </c>
      <c r="P68" s="13">
        <f t="shared" si="19"/>
        <v>0.91919191919191923</v>
      </c>
      <c r="R68">
        <v>154</v>
      </c>
      <c r="S68" s="14">
        <f t="shared" si="24"/>
        <v>1534.4285714285713</v>
      </c>
      <c r="T68" s="15">
        <f t="shared" si="20"/>
        <v>9.9638218923933195</v>
      </c>
      <c r="W68" s="16">
        <v>9.7000000000000003E-3</v>
      </c>
      <c r="X68" s="16">
        <v>0.97889999999999999</v>
      </c>
      <c r="Y68" s="16">
        <v>1.14E-2</v>
      </c>
      <c r="Z68" s="25">
        <v>1.4180243925146634</v>
      </c>
      <c r="AA68" s="17">
        <v>1</v>
      </c>
      <c r="AB68" s="11">
        <f t="shared" si="25"/>
        <v>-0.41802439251466339</v>
      </c>
      <c r="AC68" s="18">
        <v>0.40808823529411697</v>
      </c>
      <c r="AD68" s="18">
        <v>0.47837837837837799</v>
      </c>
      <c r="AE68" s="18">
        <v>0.25862068965517199</v>
      </c>
      <c r="AF68" s="18">
        <v>0.91060850834679496</v>
      </c>
      <c r="AG68" s="10">
        <v>0.9</v>
      </c>
      <c r="AH68" s="11">
        <f t="shared" si="26"/>
        <v>1.0117872314964389</v>
      </c>
      <c r="AI68" s="26">
        <v>4.6623586429725297</v>
      </c>
      <c r="AJ68" s="19">
        <v>4.7</v>
      </c>
      <c r="AK68" s="11">
        <f t="shared" si="27"/>
        <v>0.99199120063245305</v>
      </c>
      <c r="AL68" s="20">
        <v>4.88935456831517</v>
      </c>
      <c r="AM68" s="19">
        <v>4.8</v>
      </c>
      <c r="AN68" s="11">
        <f t="shared" si="28"/>
        <v>1.0186155350656605</v>
      </c>
      <c r="AO68" s="18">
        <v>2.5999999999999999E-2</v>
      </c>
      <c r="AP68" s="21">
        <v>28139.399999999998</v>
      </c>
      <c r="AQ68" s="13">
        <v>0.01</v>
      </c>
      <c r="AR68" s="11">
        <f t="shared" si="29"/>
        <v>0.38461538461538464</v>
      </c>
      <c r="AS68" s="18">
        <v>2E-3</v>
      </c>
      <c r="AT68" s="21">
        <v>2873.3999999999992</v>
      </c>
    </row>
    <row r="69" spans="1:46" x14ac:dyDescent="0.3">
      <c r="A69" t="str">
        <f t="shared" si="22"/>
        <v>UAEW46</v>
      </c>
      <c r="B69" t="s">
        <v>53</v>
      </c>
      <c r="C69" s="7" t="s">
        <v>61</v>
      </c>
      <c r="D69" s="8" t="str">
        <f t="shared" si="23"/>
        <v>46</v>
      </c>
      <c r="E69" s="7">
        <v>11</v>
      </c>
      <c r="F69" s="7" t="s">
        <v>58</v>
      </c>
      <c r="G69" s="7">
        <v>2023</v>
      </c>
      <c r="H69" s="9">
        <v>3424</v>
      </c>
      <c r="I69" s="9">
        <v>366491.70000000199</v>
      </c>
      <c r="J69" s="10">
        <f t="shared" si="18"/>
        <v>2.0534575630907766E-2</v>
      </c>
      <c r="K69" s="10">
        <v>0.01</v>
      </c>
      <c r="L69" s="11">
        <f t="shared" si="21"/>
        <v>0.4869835237767674</v>
      </c>
      <c r="M69" s="22">
        <f>30103.006127/4</f>
        <v>7525.7515317500001</v>
      </c>
      <c r="N69" s="12">
        <v>0.94</v>
      </c>
      <c r="O69" s="13">
        <v>0.99</v>
      </c>
      <c r="P69" s="13">
        <f t="shared" si="19"/>
        <v>0.9494949494949495</v>
      </c>
      <c r="R69">
        <v>46</v>
      </c>
      <c r="S69" s="14">
        <f t="shared" si="24"/>
        <v>489.14285714285717</v>
      </c>
      <c r="T69" s="15">
        <f t="shared" si="20"/>
        <v>10.633540372670808</v>
      </c>
      <c r="W69" s="16">
        <v>1.7999999999999999E-2</v>
      </c>
      <c r="X69" s="16">
        <v>0.97070000000000001</v>
      </c>
      <c r="Y69" s="16">
        <v>1.1299999999999999E-2</v>
      </c>
      <c r="Z69" s="25">
        <v>1.6787383177570094</v>
      </c>
      <c r="AA69" s="17">
        <v>1</v>
      </c>
      <c r="AB69" s="11">
        <f t="shared" si="25"/>
        <v>-0.67873831775700944</v>
      </c>
      <c r="AC69" s="18">
        <v>0.30630630630630601</v>
      </c>
      <c r="AD69" s="18">
        <v>0.38157894736842102</v>
      </c>
      <c r="AE69" s="18">
        <v>0.14285714285714199</v>
      </c>
      <c r="AF69" s="18">
        <v>0.92009685230024196</v>
      </c>
      <c r="AG69" s="10">
        <v>0.9</v>
      </c>
      <c r="AH69" s="11">
        <f t="shared" si="26"/>
        <v>1.0223298358891577</v>
      </c>
      <c r="AI69" s="26">
        <v>4.6900726392251801</v>
      </c>
      <c r="AJ69" s="19">
        <v>4.7</v>
      </c>
      <c r="AK69" s="11">
        <f t="shared" si="27"/>
        <v>0.99788779557982554</v>
      </c>
      <c r="AL69" s="20">
        <v>4.8536585365853604</v>
      </c>
      <c r="AM69" s="19">
        <v>4.8</v>
      </c>
      <c r="AN69" s="11">
        <f t="shared" si="28"/>
        <v>1.0111788617886168</v>
      </c>
      <c r="AO69" s="18">
        <v>1.4999999999999999E-2</v>
      </c>
      <c r="AP69" s="21">
        <v>4889.5999999999985</v>
      </c>
      <c r="AQ69" s="13">
        <v>0.01</v>
      </c>
      <c r="AR69" s="11">
        <f t="shared" si="29"/>
        <v>0.66666666666666674</v>
      </c>
      <c r="AS69" s="18">
        <v>1.0848804339521735E-3</v>
      </c>
      <c r="AT69" s="21">
        <v>397.59999999999997</v>
      </c>
    </row>
    <row r="70" spans="1:46" x14ac:dyDescent="0.3">
      <c r="A70" t="str">
        <f t="shared" si="22"/>
        <v>UKW46</v>
      </c>
      <c r="B70" t="s">
        <v>54</v>
      </c>
      <c r="C70" s="7" t="s">
        <v>61</v>
      </c>
      <c r="D70" s="8" t="str">
        <f t="shared" si="23"/>
        <v>46</v>
      </c>
      <c r="E70" s="7">
        <v>11</v>
      </c>
      <c r="F70" s="7" t="s">
        <v>58</v>
      </c>
      <c r="G70" s="7">
        <v>2023</v>
      </c>
      <c r="H70" s="9">
        <v>179</v>
      </c>
      <c r="I70" s="9">
        <v>28948.649999999994</v>
      </c>
      <c r="J70" s="10">
        <f t="shared" si="18"/>
        <v>1.9983555450772323E-3</v>
      </c>
      <c r="K70" s="10">
        <v>0.01</v>
      </c>
      <c r="L70" s="11">
        <f t="shared" si="21"/>
        <v>5.0041145203785646</v>
      </c>
      <c r="M70" s="22">
        <f>231.398781/4</f>
        <v>57.849695250000003</v>
      </c>
      <c r="N70" s="12"/>
      <c r="O70" s="13"/>
      <c r="P70" s="13"/>
      <c r="R70">
        <v>3</v>
      </c>
      <c r="S70" s="14">
        <f t="shared" si="24"/>
        <v>25.571428571428573</v>
      </c>
      <c r="T70" s="15">
        <f t="shared" si="20"/>
        <v>8.5238095238095237</v>
      </c>
      <c r="W70" s="16">
        <v>0</v>
      </c>
      <c r="X70" s="16">
        <v>0</v>
      </c>
      <c r="Y70" s="16">
        <v>0</v>
      </c>
      <c r="Z70" s="25">
        <v>2.011173184357542</v>
      </c>
      <c r="AA70" s="17">
        <v>1</v>
      </c>
      <c r="AB70" s="11">
        <f t="shared" si="25"/>
        <v>-1.011173184357542</v>
      </c>
      <c r="AC70" s="18">
        <v>0.2</v>
      </c>
      <c r="AD70" s="18">
        <v>0.33333333333333298</v>
      </c>
      <c r="AE70" s="18">
        <v>0.17647058823529399</v>
      </c>
      <c r="AF70" s="18">
        <v>0.83333333333333304</v>
      </c>
      <c r="AG70" s="10">
        <v>0.9</v>
      </c>
      <c r="AH70" s="11">
        <f t="shared" si="26"/>
        <v>0.9259259259259256</v>
      </c>
      <c r="AI70" s="26">
        <v>4.4444444444444402</v>
      </c>
      <c r="AJ70" s="19">
        <v>4.7</v>
      </c>
      <c r="AK70" s="11">
        <f t="shared" si="27"/>
        <v>0.94562647754137019</v>
      </c>
      <c r="AL70" s="20">
        <v>5</v>
      </c>
      <c r="AM70" s="19">
        <v>4.8</v>
      </c>
      <c r="AN70" s="11">
        <f t="shared" si="28"/>
        <v>1.0416666666666667</v>
      </c>
      <c r="AO70" s="18">
        <v>3.4000000000000002E-2</v>
      </c>
      <c r="AP70" s="21">
        <v>508.3</v>
      </c>
      <c r="AQ70" s="13">
        <v>0.01</v>
      </c>
      <c r="AR70" s="11">
        <f t="shared" si="29"/>
        <v>0.29411764705882354</v>
      </c>
      <c r="AS70" s="18">
        <v>1E-3</v>
      </c>
      <c r="AT70" s="21">
        <v>36.799999999999997</v>
      </c>
    </row>
    <row r="71" spans="1:46" ht="13.8" customHeight="1" x14ac:dyDescent="0.3">
      <c r="A71" s="33" t="str">
        <f t="shared" si="22"/>
        <v>Total GroupW46</v>
      </c>
      <c r="B71" s="33" t="s">
        <v>71</v>
      </c>
      <c r="C71" s="1" t="s">
        <v>61</v>
      </c>
      <c r="D71" s="36" t="str">
        <f t="shared" si="23"/>
        <v>46</v>
      </c>
      <c r="E71" s="1">
        <v>11</v>
      </c>
      <c r="F71" s="1" t="s">
        <v>58</v>
      </c>
      <c r="G71" s="1">
        <v>2023</v>
      </c>
      <c r="H71" s="34">
        <f>SUM(H62:H70)</f>
        <v>21038</v>
      </c>
      <c r="I71" s="34">
        <f>SUM(I62:I70)</f>
        <v>2206411.1199999973</v>
      </c>
      <c r="J71" s="37">
        <f>AVERAGE(J62:J70)</f>
        <v>1.6852607597193835E-2</v>
      </c>
      <c r="K71" s="37">
        <v>0.01</v>
      </c>
      <c r="L71" s="23">
        <f t="shared" si="21"/>
        <v>0.593379982434595</v>
      </c>
      <c r="M71" s="34">
        <f>SUM(M62:M70)</f>
        <v>40242.141100499997</v>
      </c>
      <c r="N71" s="38">
        <f>AVERAGE(N62:N69)</f>
        <v>0.95625000000000004</v>
      </c>
      <c r="O71" s="24">
        <f>AVERAGE(O62:O69)</f>
        <v>0.9900000000000001</v>
      </c>
      <c r="P71" s="24">
        <f t="shared" ref="P71" si="30">N71/O71</f>
        <v>0.96590909090909083</v>
      </c>
      <c r="Q71" s="33"/>
      <c r="R71" s="33">
        <f>SUM(R62:R70)</f>
        <v>314.5</v>
      </c>
      <c r="S71" s="39">
        <f t="shared" si="24"/>
        <v>3005.4285714285716</v>
      </c>
      <c r="T71" s="40">
        <f t="shared" si="20"/>
        <v>9.5562116738587335</v>
      </c>
      <c r="U71" s="33"/>
      <c r="V71" s="33"/>
      <c r="W71" s="41">
        <v>1.9199999999999998E-2</v>
      </c>
      <c r="X71" s="41">
        <v>0.97050000000000003</v>
      </c>
      <c r="Y71" s="41">
        <v>1.0200000000000001E-2</v>
      </c>
      <c r="Z71" s="42">
        <v>1.52</v>
      </c>
      <c r="AA71" s="46">
        <v>1</v>
      </c>
      <c r="AB71" s="23">
        <f t="shared" si="25"/>
        <v>-0.52</v>
      </c>
      <c r="AC71" s="43">
        <v>0.38</v>
      </c>
      <c r="AD71" s="43">
        <v>0.45</v>
      </c>
      <c r="AE71" s="43">
        <v>0.24</v>
      </c>
      <c r="AF71" s="43">
        <v>0.91</v>
      </c>
      <c r="AG71" s="37">
        <v>0.9</v>
      </c>
      <c r="AH71" s="23">
        <f t="shared" si="26"/>
        <v>1.0111111111111111</v>
      </c>
      <c r="AI71" s="1">
        <v>4.7</v>
      </c>
      <c r="AJ71" s="47">
        <v>4.7</v>
      </c>
      <c r="AK71" s="23">
        <f t="shared" si="27"/>
        <v>1</v>
      </c>
      <c r="AL71" s="33">
        <v>4.9000000000000004</v>
      </c>
      <c r="AM71" s="47">
        <v>4.8</v>
      </c>
      <c r="AN71" s="23">
        <f t="shared" si="28"/>
        <v>1.0208333333333335</v>
      </c>
      <c r="AO71" s="43">
        <v>2.1000000000000001E-2</v>
      </c>
      <c r="AP71" s="45">
        <f>SUM(AP62:AP70)</f>
        <v>42856.2</v>
      </c>
      <c r="AQ71" s="24">
        <v>0.01</v>
      </c>
      <c r="AR71" s="23">
        <f>AQ71/AO71</f>
        <v>0.47619047619047616</v>
      </c>
      <c r="AS71" s="43">
        <v>2E-3</v>
      </c>
      <c r="AT71" s="45">
        <f>SUM(AT62:AT70)</f>
        <v>3871.8999999999992</v>
      </c>
    </row>
    <row r="72" spans="1:46" x14ac:dyDescent="0.3">
      <c r="A72" t="str">
        <f t="shared" si="22"/>
        <v>BahrainW47</v>
      </c>
      <c r="B72" t="s">
        <v>44</v>
      </c>
      <c r="C72" s="7" t="s">
        <v>62</v>
      </c>
      <c r="D72" s="8" t="str">
        <f t="shared" si="23"/>
        <v>47</v>
      </c>
      <c r="E72" s="7">
        <v>11</v>
      </c>
      <c r="F72" s="7" t="s">
        <v>58</v>
      </c>
      <c r="G72" s="7">
        <v>2023</v>
      </c>
      <c r="H72" s="9">
        <v>803</v>
      </c>
      <c r="I72" s="9">
        <v>64854.470000000052</v>
      </c>
      <c r="J72" s="10">
        <f t="shared" ref="J72:J80" si="31">M72/I72</f>
        <v>5.2987702505316861E-3</v>
      </c>
      <c r="K72" s="10">
        <v>0.01</v>
      </c>
      <c r="L72" s="11">
        <f t="shared" si="21"/>
        <v>1.8872303434927351</v>
      </c>
      <c r="M72" s="22">
        <f>1374.595745/4</f>
        <v>343.64893625000002</v>
      </c>
      <c r="N72" s="12">
        <v>0.99</v>
      </c>
      <c r="O72" s="13">
        <v>0.99</v>
      </c>
      <c r="P72" s="13">
        <f t="shared" ref="P72:P79" si="32">N72/O72</f>
        <v>1</v>
      </c>
      <c r="R72">
        <v>13</v>
      </c>
      <c r="S72" s="14">
        <f t="shared" si="24"/>
        <v>114.71428571428571</v>
      </c>
      <c r="T72" s="15">
        <f t="shared" si="20"/>
        <v>8.824175824175823</v>
      </c>
      <c r="W72" s="16">
        <v>2.1099999999999997E-2</v>
      </c>
      <c r="X72" s="16">
        <v>0.96900000000000008</v>
      </c>
      <c r="Y72" s="16">
        <v>9.9000000000000008E-3</v>
      </c>
      <c r="Z72" s="25">
        <v>1.19</v>
      </c>
      <c r="AA72" s="17">
        <v>1</v>
      </c>
      <c r="AB72" s="11">
        <f t="shared" si="25"/>
        <v>-0.18999999999999995</v>
      </c>
      <c r="AC72" s="18">
        <v>0.4375</v>
      </c>
      <c r="AD72" s="18">
        <f>VLOOKUP(B72,'[1]winback_rate___by_country_2023-'!$1:$1048576,2,0)</f>
        <v>0.41666666666666602</v>
      </c>
      <c r="AE72" s="18">
        <v>0.5</v>
      </c>
      <c r="AF72" s="18">
        <v>0.91</v>
      </c>
      <c r="AG72" s="10">
        <v>0.9</v>
      </c>
      <c r="AH72" s="11">
        <f t="shared" si="26"/>
        <v>1.0111111111111111</v>
      </c>
      <c r="AI72" s="26">
        <v>4.63</v>
      </c>
      <c r="AJ72" s="19">
        <v>4.7</v>
      </c>
      <c r="AK72" s="11">
        <f t="shared" si="27"/>
        <v>0.98510638297872333</v>
      </c>
      <c r="AL72" s="20">
        <v>4.97</v>
      </c>
      <c r="AM72" s="19">
        <v>4.8</v>
      </c>
      <c r="AN72" s="11">
        <f t="shared" si="28"/>
        <v>1.0354166666666667</v>
      </c>
      <c r="AO72" s="18">
        <v>1.89E-2</v>
      </c>
      <c r="AP72" s="21">
        <v>1224</v>
      </c>
      <c r="AQ72" s="13">
        <v>0.01</v>
      </c>
      <c r="AR72" s="11">
        <f t="shared" ref="AR72:AR80" si="33">AQ72/AO72</f>
        <v>0.52910052910052907</v>
      </c>
      <c r="AS72" s="18">
        <v>2E-3</v>
      </c>
      <c r="AT72" s="21">
        <v>119.3069964</v>
      </c>
    </row>
    <row r="73" spans="1:46" x14ac:dyDescent="0.3">
      <c r="A73" t="str">
        <f t="shared" si="22"/>
        <v>EgyptW47</v>
      </c>
      <c r="B73" t="s">
        <v>47</v>
      </c>
      <c r="C73" s="7" t="s">
        <v>62</v>
      </c>
      <c r="D73" s="8" t="str">
        <f t="shared" si="23"/>
        <v>47</v>
      </c>
      <c r="E73" s="7">
        <v>11</v>
      </c>
      <c r="F73" s="7" t="s">
        <v>58</v>
      </c>
      <c r="G73" s="7">
        <v>2023</v>
      </c>
      <c r="H73" s="9">
        <v>741</v>
      </c>
      <c r="I73" s="9">
        <v>42689.229999999967</v>
      </c>
      <c r="J73" s="10">
        <f t="shared" si="31"/>
        <v>1.2744598215990319E-2</v>
      </c>
      <c r="K73" s="10">
        <v>0.01</v>
      </c>
      <c r="L73" s="11">
        <f t="shared" si="21"/>
        <v>0.78464615600460896</v>
      </c>
      <c r="M73" s="22">
        <f>2176.228338/4</f>
        <v>544.05708449999997</v>
      </c>
      <c r="N73" s="12">
        <v>0.96</v>
      </c>
      <c r="O73" s="13">
        <v>0.99</v>
      </c>
      <c r="P73" s="13">
        <f t="shared" si="32"/>
        <v>0.96969696969696972</v>
      </c>
      <c r="R73">
        <v>8</v>
      </c>
      <c r="S73" s="14">
        <f t="shared" si="24"/>
        <v>105.85714285714286</v>
      </c>
      <c r="T73" s="15">
        <f t="shared" si="20"/>
        <v>13.232142857142858</v>
      </c>
      <c r="W73" s="16">
        <v>2.69E-2</v>
      </c>
      <c r="X73" s="16">
        <v>0.96099999999999997</v>
      </c>
      <c r="Y73" s="16">
        <v>1.21E-2</v>
      </c>
      <c r="Z73" s="25">
        <v>1.51</v>
      </c>
      <c r="AA73" s="17">
        <v>1</v>
      </c>
      <c r="AB73" s="11">
        <f t="shared" si="25"/>
        <v>-0.51</v>
      </c>
      <c r="AC73" s="18">
        <v>0.2</v>
      </c>
      <c r="AD73" s="18">
        <f>VLOOKUP(B73,'[1]winback_rate___by_country_2023-'!$1:$1048576,2,0)</f>
        <v>0.25</v>
      </c>
      <c r="AE73" s="18" t="s">
        <v>63</v>
      </c>
      <c r="AF73" s="18">
        <v>0.92</v>
      </c>
      <c r="AG73" s="10">
        <v>0.9</v>
      </c>
      <c r="AH73" s="11">
        <f t="shared" si="26"/>
        <v>1.0222222222222221</v>
      </c>
      <c r="AI73" s="26">
        <v>4.6399999999999997</v>
      </c>
      <c r="AJ73" s="19">
        <v>4.7</v>
      </c>
      <c r="AK73" s="11">
        <f t="shared" si="27"/>
        <v>0.98723404255319136</v>
      </c>
      <c r="AL73" s="20">
        <v>4.92</v>
      </c>
      <c r="AM73" s="19">
        <v>4.8</v>
      </c>
      <c r="AN73" s="11">
        <f t="shared" si="28"/>
        <v>1.0250000000000001</v>
      </c>
      <c r="AO73" s="18">
        <v>8.8999999999999999E-3</v>
      </c>
      <c r="AP73" s="21">
        <v>380</v>
      </c>
      <c r="AQ73" s="13">
        <v>0.01</v>
      </c>
      <c r="AR73" s="11">
        <f t="shared" si="33"/>
        <v>1.1235955056179776</v>
      </c>
      <c r="AS73" s="18">
        <v>3.0000000000000001E-3</v>
      </c>
      <c r="AT73" s="21">
        <v>125.12262400000004</v>
      </c>
    </row>
    <row r="74" spans="1:46" x14ac:dyDescent="0.3">
      <c r="A74" t="str">
        <f t="shared" si="22"/>
        <v>JordanW47</v>
      </c>
      <c r="B74" t="s">
        <v>48</v>
      </c>
      <c r="C74" s="7" t="s">
        <v>62</v>
      </c>
      <c r="D74" s="8" t="str">
        <f t="shared" si="23"/>
        <v>47</v>
      </c>
      <c r="E74" s="7">
        <v>11</v>
      </c>
      <c r="F74" s="7" t="s">
        <v>58</v>
      </c>
      <c r="G74" s="7">
        <v>2023</v>
      </c>
      <c r="H74" s="9">
        <v>239</v>
      </c>
      <c r="I74" s="9">
        <v>19461.230000000014</v>
      </c>
      <c r="J74" s="10">
        <f t="shared" si="31"/>
        <v>4.4126573949847946E-2</v>
      </c>
      <c r="K74" s="10">
        <v>0.01</v>
      </c>
      <c r="L74" s="11">
        <f t="shared" si="21"/>
        <v>0.22662081156278979</v>
      </c>
      <c r="M74" s="22">
        <f>3435.029619/4</f>
        <v>858.75740474999998</v>
      </c>
      <c r="N74" s="12">
        <v>0.98</v>
      </c>
      <c r="O74" s="13">
        <v>0.99</v>
      </c>
      <c r="P74" s="13">
        <f t="shared" si="32"/>
        <v>0.98989898989898994</v>
      </c>
      <c r="R74">
        <v>4.5</v>
      </c>
      <c r="S74" s="14">
        <f t="shared" si="24"/>
        <v>34.142857142857146</v>
      </c>
      <c r="T74" s="15">
        <f t="shared" si="20"/>
        <v>7.5873015873015879</v>
      </c>
      <c r="W74" s="16">
        <v>3.3500000000000002E-2</v>
      </c>
      <c r="X74" s="16">
        <v>0.94980000000000009</v>
      </c>
      <c r="Y74" s="16">
        <v>1.67E-2</v>
      </c>
      <c r="Z74" s="25">
        <v>1.76</v>
      </c>
      <c r="AA74" s="17">
        <v>1</v>
      </c>
      <c r="AB74" s="11">
        <f t="shared" si="25"/>
        <v>-0.76</v>
      </c>
      <c r="AC74" s="18">
        <v>0.4</v>
      </c>
      <c r="AD74" s="18">
        <f>VLOOKUP(B74,'[1]winback_rate___by_country_2023-'!$1:$1048576,2,0)</f>
        <v>0.5</v>
      </c>
      <c r="AE74" s="18" t="s">
        <v>63</v>
      </c>
      <c r="AF74" s="18">
        <v>0.88</v>
      </c>
      <c r="AG74" s="10">
        <v>0.9</v>
      </c>
      <c r="AH74" s="11">
        <f t="shared" si="26"/>
        <v>0.97777777777777775</v>
      </c>
      <c r="AI74" s="26">
        <v>4.63</v>
      </c>
      <c r="AJ74" s="19">
        <v>4.7</v>
      </c>
      <c r="AK74" s="11">
        <f t="shared" si="27"/>
        <v>0.98510638297872333</v>
      </c>
      <c r="AL74" s="20">
        <v>5</v>
      </c>
      <c r="AM74" s="19">
        <v>4.8</v>
      </c>
      <c r="AN74" s="11">
        <f t="shared" si="28"/>
        <v>1.0416666666666667</v>
      </c>
      <c r="AO74" s="18">
        <v>3.1399999999999997E-2</v>
      </c>
      <c r="AP74" s="21">
        <v>611</v>
      </c>
      <c r="AQ74" s="13">
        <v>0.01</v>
      </c>
      <c r="AR74" s="11">
        <f t="shared" si="33"/>
        <v>0.31847133757961787</v>
      </c>
      <c r="AS74" s="18">
        <v>0</v>
      </c>
      <c r="AT74" s="21">
        <v>0</v>
      </c>
    </row>
    <row r="75" spans="1:46" x14ac:dyDescent="0.3">
      <c r="A75" t="str">
        <f t="shared" si="22"/>
        <v>KuwaitW47</v>
      </c>
      <c r="B75" t="s">
        <v>49</v>
      </c>
      <c r="C75" s="7" t="s">
        <v>62</v>
      </c>
      <c r="D75" s="8" t="str">
        <f t="shared" si="23"/>
        <v>47</v>
      </c>
      <c r="E75" s="7">
        <v>11</v>
      </c>
      <c r="F75" s="7" t="s">
        <v>58</v>
      </c>
      <c r="G75" s="7">
        <v>2023</v>
      </c>
      <c r="H75" s="9">
        <v>1349</v>
      </c>
      <c r="I75" s="9">
        <v>168315.41999999995</v>
      </c>
      <c r="J75" s="10">
        <f t="shared" si="31"/>
        <v>2.3611915102609144E-2</v>
      </c>
      <c r="K75" s="10">
        <v>0.01</v>
      </c>
      <c r="L75" s="11">
        <f t="shared" si="21"/>
        <v>0.42351499048440117</v>
      </c>
      <c r="M75" s="22">
        <f>15896.99763/4</f>
        <v>3974.2494075</v>
      </c>
      <c r="N75" s="12">
        <v>0.99</v>
      </c>
      <c r="O75" s="13">
        <v>0.99</v>
      </c>
      <c r="P75" s="13">
        <f t="shared" si="32"/>
        <v>1</v>
      </c>
      <c r="R75">
        <v>23</v>
      </c>
      <c r="S75" s="14">
        <f t="shared" si="24"/>
        <v>192.71428571428572</v>
      </c>
      <c r="T75" s="15">
        <f t="shared" si="20"/>
        <v>8.3788819875776408</v>
      </c>
      <c r="W75" s="16">
        <v>3.6200000000000003E-2</v>
      </c>
      <c r="X75" s="16">
        <v>0.95200000000000007</v>
      </c>
      <c r="Y75" s="16">
        <v>1.18E-2</v>
      </c>
      <c r="Z75" s="25">
        <v>1.27</v>
      </c>
      <c r="AA75" s="17">
        <v>1</v>
      </c>
      <c r="AB75" s="11">
        <f t="shared" si="25"/>
        <v>-0.27</v>
      </c>
      <c r="AC75" s="18">
        <v>0.34375</v>
      </c>
      <c r="AD75" s="18">
        <f>VLOOKUP(B75,'[1]winback_rate___by_country_2023-'!$1:$1048576,2,0)</f>
        <v>0.42105263157894701</v>
      </c>
      <c r="AE75" s="18">
        <v>0.23080000000000001</v>
      </c>
      <c r="AF75" s="18">
        <v>0.94</v>
      </c>
      <c r="AG75" s="10">
        <v>0.9</v>
      </c>
      <c r="AH75" s="11">
        <f t="shared" si="26"/>
        <v>1.0444444444444443</v>
      </c>
      <c r="AI75" s="26">
        <v>4.76</v>
      </c>
      <c r="AJ75" s="19">
        <v>4.7</v>
      </c>
      <c r="AK75" s="11">
        <f t="shared" si="27"/>
        <v>1.0127659574468084</v>
      </c>
      <c r="AL75" s="20">
        <v>4.91</v>
      </c>
      <c r="AM75" s="19">
        <v>4.8</v>
      </c>
      <c r="AN75" s="11">
        <f t="shared" si="28"/>
        <v>1.0229166666666667</v>
      </c>
      <c r="AO75" s="18">
        <v>1.29E-2</v>
      </c>
      <c r="AP75" s="21">
        <v>2178</v>
      </c>
      <c r="AQ75" s="13">
        <v>0.01</v>
      </c>
      <c r="AR75" s="11">
        <f t="shared" si="33"/>
        <v>0.77519379844961245</v>
      </c>
      <c r="AS75" s="18">
        <v>1E-3</v>
      </c>
      <c r="AT75" s="21">
        <v>221.06190000000001</v>
      </c>
    </row>
    <row r="76" spans="1:46" x14ac:dyDescent="0.3">
      <c r="A76" t="str">
        <f t="shared" si="22"/>
        <v>OmanW47</v>
      </c>
      <c r="B76" t="s">
        <v>50</v>
      </c>
      <c r="C76" s="7" t="s">
        <v>62</v>
      </c>
      <c r="D76" s="8" t="str">
        <f t="shared" si="23"/>
        <v>47</v>
      </c>
      <c r="E76" s="7">
        <v>11</v>
      </c>
      <c r="F76" s="7" t="s">
        <v>58</v>
      </c>
      <c r="G76" s="7">
        <v>2023</v>
      </c>
      <c r="H76" s="9">
        <v>692</v>
      </c>
      <c r="I76" s="9">
        <v>48824.580000000024</v>
      </c>
      <c r="J76" s="10">
        <f t="shared" si="31"/>
        <v>1.4669071019146497E-2</v>
      </c>
      <c r="K76" s="10">
        <v>0.01</v>
      </c>
      <c r="L76" s="11">
        <f t="shared" si="21"/>
        <v>0.68170642755411781</v>
      </c>
      <c r="M76" s="22">
        <f>2864.844926/4</f>
        <v>716.21123150000005</v>
      </c>
      <c r="N76" s="12">
        <v>0.95</v>
      </c>
      <c r="O76" s="13">
        <v>0.99</v>
      </c>
      <c r="P76" s="13">
        <f t="shared" si="32"/>
        <v>0.95959595959595956</v>
      </c>
      <c r="R76">
        <v>13</v>
      </c>
      <c r="S76" s="14">
        <f t="shared" si="24"/>
        <v>98.857142857142861</v>
      </c>
      <c r="T76" s="15">
        <f t="shared" si="20"/>
        <v>7.6043956043956049</v>
      </c>
      <c r="W76" s="16">
        <v>2.1600000000000001E-2</v>
      </c>
      <c r="X76" s="16">
        <v>0.96099999999999997</v>
      </c>
      <c r="Y76" s="16">
        <v>1.7299999999999999E-2</v>
      </c>
      <c r="Z76" s="25">
        <v>1.73</v>
      </c>
      <c r="AA76" s="17">
        <v>1</v>
      </c>
      <c r="AB76" s="11">
        <f t="shared" si="25"/>
        <v>-0.73</v>
      </c>
      <c r="AC76" s="18">
        <v>0.40909090909090901</v>
      </c>
      <c r="AD76" s="18">
        <f>VLOOKUP(B76,'[1]winback_rate___by_country_2023-'!$1:$1048576,2,0)</f>
        <v>0.35714285714285698</v>
      </c>
      <c r="AE76" s="18">
        <v>0.5</v>
      </c>
      <c r="AF76" s="18">
        <v>0.87</v>
      </c>
      <c r="AG76" s="10">
        <v>0.9</v>
      </c>
      <c r="AH76" s="11">
        <f t="shared" si="26"/>
        <v>0.96666666666666667</v>
      </c>
      <c r="AI76" s="26">
        <v>4.51</v>
      </c>
      <c r="AJ76" s="19">
        <v>4.7</v>
      </c>
      <c r="AK76" s="11">
        <f t="shared" si="27"/>
        <v>0.95957446808510627</v>
      </c>
      <c r="AL76" s="20">
        <v>4.87</v>
      </c>
      <c r="AM76" s="19">
        <v>4.8</v>
      </c>
      <c r="AN76" s="11">
        <f t="shared" si="28"/>
        <v>1.0145833333333334</v>
      </c>
      <c r="AO76" s="18">
        <v>1.4E-2</v>
      </c>
      <c r="AP76" s="21">
        <v>682</v>
      </c>
      <c r="AQ76" s="13">
        <v>0.01</v>
      </c>
      <c r="AR76" s="11">
        <f t="shared" si="33"/>
        <v>0.7142857142857143</v>
      </c>
      <c r="AS76" s="18">
        <v>5.0000000000000001E-3</v>
      </c>
      <c r="AT76" s="21">
        <v>251.74640400000001</v>
      </c>
    </row>
    <row r="77" spans="1:46" x14ac:dyDescent="0.3">
      <c r="A77" t="str">
        <f t="shared" si="22"/>
        <v>QatarW47</v>
      </c>
      <c r="B77" t="s">
        <v>51</v>
      </c>
      <c r="C77" s="7" t="s">
        <v>62</v>
      </c>
      <c r="D77" s="8" t="str">
        <f t="shared" si="23"/>
        <v>47</v>
      </c>
      <c r="E77" s="7">
        <v>11</v>
      </c>
      <c r="F77" s="7" t="s">
        <v>58</v>
      </c>
      <c r="G77" s="7">
        <v>2023</v>
      </c>
      <c r="H77" s="9">
        <v>2624</v>
      </c>
      <c r="I77" s="9">
        <v>255203.19000000137</v>
      </c>
      <c r="J77" s="10">
        <f t="shared" si="31"/>
        <v>1.2436820280342041E-2</v>
      </c>
      <c r="K77" s="10">
        <v>0.01</v>
      </c>
      <c r="L77" s="11">
        <f t="shared" si="21"/>
        <v>0.80406404326725367</v>
      </c>
      <c r="M77" s="22">
        <f>12695.664836/4</f>
        <v>3173.916209</v>
      </c>
      <c r="N77" s="12">
        <v>0.93</v>
      </c>
      <c r="O77" s="13">
        <v>0.99</v>
      </c>
      <c r="P77" s="13">
        <f t="shared" si="32"/>
        <v>0.93939393939393945</v>
      </c>
      <c r="R77">
        <v>50</v>
      </c>
      <c r="S77" s="14">
        <f t="shared" si="24"/>
        <v>374.85714285714283</v>
      </c>
      <c r="T77" s="15">
        <f t="shared" si="20"/>
        <v>7.4971428571428564</v>
      </c>
      <c r="W77" s="16">
        <v>5.8499999999999996E-2</v>
      </c>
      <c r="X77" s="16">
        <v>0.94110000000000005</v>
      </c>
      <c r="Y77" s="16">
        <v>4.0000000000000002E-4</v>
      </c>
      <c r="Z77" s="25">
        <v>1.38</v>
      </c>
      <c r="AA77" s="17">
        <v>1</v>
      </c>
      <c r="AB77" s="11">
        <f t="shared" si="25"/>
        <v>-0.37999999999999989</v>
      </c>
      <c r="AC77" s="18">
        <v>0.30555555555555503</v>
      </c>
      <c r="AD77" s="18">
        <f>VLOOKUP(B77,'[1]winback_rate___by_country_2023-'!$1:$1048576,2,0)</f>
        <v>0.39285714285714202</v>
      </c>
      <c r="AE77" s="18" t="s">
        <v>63</v>
      </c>
      <c r="AF77" s="18">
        <v>0.89</v>
      </c>
      <c r="AG77" s="10">
        <v>0.9</v>
      </c>
      <c r="AH77" s="11">
        <f t="shared" si="26"/>
        <v>0.98888888888888893</v>
      </c>
      <c r="AI77" s="26">
        <v>4.5999999999999996</v>
      </c>
      <c r="AJ77" s="19">
        <v>4.7</v>
      </c>
      <c r="AK77" s="11">
        <f t="shared" si="27"/>
        <v>0.97872340425531901</v>
      </c>
      <c r="AL77" s="20">
        <v>4.82</v>
      </c>
      <c r="AM77" s="19">
        <v>4.8</v>
      </c>
      <c r="AN77" s="11">
        <f t="shared" si="28"/>
        <v>1.0041666666666669</v>
      </c>
      <c r="AO77" s="18">
        <v>1.4E-2</v>
      </c>
      <c r="AP77" s="21">
        <v>3579</v>
      </c>
      <c r="AQ77" s="13">
        <v>0.01</v>
      </c>
      <c r="AR77" s="11">
        <f t="shared" si="33"/>
        <v>0.7142857142857143</v>
      </c>
      <c r="AS77" s="18">
        <v>2E-3</v>
      </c>
      <c r="AT77" s="21">
        <v>430.75707000000006</v>
      </c>
    </row>
    <row r="78" spans="1:46" x14ac:dyDescent="0.3">
      <c r="A78" t="str">
        <f t="shared" si="22"/>
        <v>Saudi ArabiaW47</v>
      </c>
      <c r="B78" t="s">
        <v>52</v>
      </c>
      <c r="C78" s="7" t="s">
        <v>62</v>
      </c>
      <c r="D78" s="8" t="str">
        <f t="shared" si="23"/>
        <v>47</v>
      </c>
      <c r="E78" s="7">
        <v>11</v>
      </c>
      <c r="F78" s="7" t="s">
        <v>58</v>
      </c>
      <c r="G78" s="7">
        <v>2023</v>
      </c>
      <c r="H78" s="9">
        <v>9255</v>
      </c>
      <c r="I78" s="9">
        <v>1058668.4199999927</v>
      </c>
      <c r="J78" s="10">
        <f t="shared" si="31"/>
        <v>2.1770461047662268E-2</v>
      </c>
      <c r="K78" s="10">
        <v>0.01</v>
      </c>
      <c r="L78" s="11">
        <f t="shared" si="21"/>
        <v>0.45933799831372013</v>
      </c>
      <c r="M78" s="22">
        <f>92190.7984/4</f>
        <v>23047.6996</v>
      </c>
      <c r="N78" s="12">
        <v>0.91</v>
      </c>
      <c r="O78" s="13">
        <v>0.99</v>
      </c>
      <c r="P78" s="13">
        <f t="shared" si="32"/>
        <v>0.91919191919191923</v>
      </c>
      <c r="R78">
        <v>154</v>
      </c>
      <c r="S78" s="14">
        <f t="shared" si="24"/>
        <v>1322.1428571428571</v>
      </c>
      <c r="T78" s="15">
        <f t="shared" si="20"/>
        <v>8.5853432282003705</v>
      </c>
      <c r="W78" s="16">
        <v>6.1000000000000004E-3</v>
      </c>
      <c r="X78" s="16">
        <v>0.98799999999999999</v>
      </c>
      <c r="Y78" s="16">
        <v>5.7999999999999996E-3</v>
      </c>
      <c r="Z78" s="25">
        <v>1.34</v>
      </c>
      <c r="AA78" s="17">
        <v>1</v>
      </c>
      <c r="AB78" s="11">
        <f t="shared" si="25"/>
        <v>-0.34000000000000008</v>
      </c>
      <c r="AC78" s="18">
        <v>0.34782608695652101</v>
      </c>
      <c r="AD78" s="18">
        <f>VLOOKUP(B78,'[1]winback_rate___by_country_2023-'!$1:$1048576,2,0)</f>
        <v>0.38853503184713301</v>
      </c>
      <c r="AE78" s="18">
        <v>0.22</v>
      </c>
      <c r="AF78" s="18">
        <v>0.9</v>
      </c>
      <c r="AG78" s="10">
        <v>0.9</v>
      </c>
      <c r="AH78" s="11">
        <f t="shared" si="26"/>
        <v>1</v>
      </c>
      <c r="AI78" s="26">
        <v>4.63</v>
      </c>
      <c r="AJ78" s="19">
        <v>4.7</v>
      </c>
      <c r="AK78" s="11">
        <f t="shared" si="27"/>
        <v>0.98510638297872333</v>
      </c>
      <c r="AL78" s="20">
        <v>4.9000000000000004</v>
      </c>
      <c r="AM78" s="19">
        <v>4.8</v>
      </c>
      <c r="AN78" s="11">
        <f t="shared" si="28"/>
        <v>1.0208333333333335</v>
      </c>
      <c r="AO78" s="18">
        <v>2.9899999999999999E-2</v>
      </c>
      <c r="AP78" s="21">
        <v>31683</v>
      </c>
      <c r="AQ78" s="13">
        <v>0.01</v>
      </c>
      <c r="AR78" s="11">
        <f t="shared" si="33"/>
        <v>0.33444816053511706</v>
      </c>
      <c r="AS78" s="18">
        <v>5.0000000000000001E-3</v>
      </c>
      <c r="AT78" s="21">
        <v>5129.3101503000007</v>
      </c>
    </row>
    <row r="79" spans="1:46" x14ac:dyDescent="0.3">
      <c r="A79" t="str">
        <f t="shared" si="22"/>
        <v>UAEW47</v>
      </c>
      <c r="B79" t="s">
        <v>53</v>
      </c>
      <c r="C79" s="7" t="s">
        <v>62</v>
      </c>
      <c r="D79" s="8" t="str">
        <f t="shared" si="23"/>
        <v>47</v>
      </c>
      <c r="E79" s="7">
        <v>11</v>
      </c>
      <c r="F79" s="7" t="s">
        <v>58</v>
      </c>
      <c r="G79" s="7">
        <v>2023</v>
      </c>
      <c r="H79" s="9">
        <v>3275</v>
      </c>
      <c r="I79" s="9">
        <v>350639.67000000167</v>
      </c>
      <c r="J79" s="10">
        <f t="shared" si="31"/>
        <v>2.1462920985951088E-2</v>
      </c>
      <c r="K79" s="10">
        <v>0.01</v>
      </c>
      <c r="L79" s="11">
        <f t="shared" si="21"/>
        <v>0.46591980684016249</v>
      </c>
      <c r="M79" s="22">
        <f>30103.006127/4</f>
        <v>7525.7515317500001</v>
      </c>
      <c r="N79" s="12">
        <v>0.94</v>
      </c>
      <c r="O79" s="13">
        <v>0.99</v>
      </c>
      <c r="P79" s="13">
        <f t="shared" si="32"/>
        <v>0.9494949494949495</v>
      </c>
      <c r="R79">
        <v>46</v>
      </c>
      <c r="S79" s="14">
        <f t="shared" si="24"/>
        <v>467.85714285714283</v>
      </c>
      <c r="T79" s="15">
        <f t="shared" si="20"/>
        <v>10.170807453416149</v>
      </c>
      <c r="W79" s="16">
        <v>1.7000000000000001E-2</v>
      </c>
      <c r="X79" s="16">
        <v>0.97530000000000006</v>
      </c>
      <c r="Y79" s="16">
        <v>7.6E-3</v>
      </c>
      <c r="Z79" s="25">
        <v>1.77</v>
      </c>
      <c r="AA79" s="17">
        <v>1</v>
      </c>
      <c r="AB79" s="11">
        <f t="shared" si="25"/>
        <v>-0.77</v>
      </c>
      <c r="AC79" s="18">
        <v>0.45161290322580599</v>
      </c>
      <c r="AD79" s="18">
        <v>0.50684931506849296</v>
      </c>
      <c r="AE79" s="18">
        <v>0.25</v>
      </c>
      <c r="AF79" s="18">
        <v>0.91</v>
      </c>
      <c r="AG79" s="10">
        <v>0.9</v>
      </c>
      <c r="AH79" s="11">
        <f t="shared" si="26"/>
        <v>1.0111111111111111</v>
      </c>
      <c r="AI79" s="26">
        <v>4.6500000000000004</v>
      </c>
      <c r="AJ79" s="19">
        <v>4.7</v>
      </c>
      <c r="AK79" s="11">
        <f t="shared" si="27"/>
        <v>0.98936170212765961</v>
      </c>
      <c r="AL79" s="20">
        <v>4.83</v>
      </c>
      <c r="AM79" s="19">
        <v>4.8</v>
      </c>
      <c r="AN79" s="11">
        <f t="shared" si="28"/>
        <v>1.0062500000000001</v>
      </c>
      <c r="AO79" s="18">
        <v>1.46E-2</v>
      </c>
      <c r="AP79" s="21">
        <v>5110</v>
      </c>
      <c r="AQ79" s="13">
        <v>0.01</v>
      </c>
      <c r="AR79" s="11">
        <f t="shared" si="33"/>
        <v>0.68493150684931503</v>
      </c>
      <c r="AS79" s="18">
        <v>3.0000000000000001E-3</v>
      </c>
      <c r="AT79" s="21">
        <v>1015.9047367000001</v>
      </c>
    </row>
    <row r="80" spans="1:46" x14ac:dyDescent="0.3">
      <c r="A80" t="str">
        <f t="shared" si="22"/>
        <v>UKW47</v>
      </c>
      <c r="B80" t="s">
        <v>54</v>
      </c>
      <c r="C80" s="7" t="s">
        <v>62</v>
      </c>
      <c r="D80" s="8" t="str">
        <f t="shared" si="23"/>
        <v>47</v>
      </c>
      <c r="E80" s="7">
        <v>11</v>
      </c>
      <c r="F80" s="7" t="s">
        <v>58</v>
      </c>
      <c r="G80" s="7">
        <v>2023</v>
      </c>
      <c r="H80" s="9">
        <v>221</v>
      </c>
      <c r="I80" s="9">
        <v>28615.65</v>
      </c>
      <c r="J80" s="10">
        <f t="shared" si="31"/>
        <v>2.0216103862746434E-3</v>
      </c>
      <c r="K80" s="10">
        <v>0.01</v>
      </c>
      <c r="L80" s="11">
        <f t="shared" si="21"/>
        <v>4.9465515550836026</v>
      </c>
      <c r="M80" s="22">
        <f>231.398781/4</f>
        <v>57.849695250000003</v>
      </c>
      <c r="O80" s="28"/>
      <c r="P80" s="28"/>
      <c r="R80">
        <v>3</v>
      </c>
      <c r="S80" s="14">
        <f t="shared" si="24"/>
        <v>31.571428571428573</v>
      </c>
      <c r="T80" s="15">
        <f t="shared" si="20"/>
        <v>10.523809523809524</v>
      </c>
      <c r="W80" s="16">
        <v>0</v>
      </c>
      <c r="X80" s="16">
        <v>0</v>
      </c>
      <c r="Y80" s="16">
        <v>0</v>
      </c>
      <c r="Z80" s="25">
        <v>1.9</v>
      </c>
      <c r="AA80" s="17">
        <v>1</v>
      </c>
      <c r="AB80" s="11">
        <f t="shared" si="25"/>
        <v>-0.89999999999999991</v>
      </c>
      <c r="AC80" s="18">
        <v>0.217391304347826</v>
      </c>
      <c r="AD80" s="18">
        <v>0.33333333333333298</v>
      </c>
      <c r="AE80" s="18">
        <v>0.17649999999999999</v>
      </c>
      <c r="AF80" s="18">
        <v>0.72</v>
      </c>
      <c r="AG80" s="10">
        <v>0.9</v>
      </c>
      <c r="AH80" s="11">
        <f t="shared" si="26"/>
        <v>0.79999999999999993</v>
      </c>
      <c r="AI80" s="26">
        <v>4.08</v>
      </c>
      <c r="AJ80" s="19">
        <v>4.7</v>
      </c>
      <c r="AK80" s="11">
        <f t="shared" si="27"/>
        <v>0.86808510638297876</v>
      </c>
      <c r="AL80" s="20">
        <v>5</v>
      </c>
      <c r="AM80" s="19">
        <v>4.8</v>
      </c>
      <c r="AN80" s="11">
        <f t="shared" si="28"/>
        <v>1.0416666666666667</v>
      </c>
      <c r="AO80" s="18">
        <v>1.01E-2</v>
      </c>
      <c r="AP80" s="21">
        <v>288</v>
      </c>
      <c r="AQ80" s="13">
        <v>0.01</v>
      </c>
      <c r="AR80" s="11">
        <f t="shared" si="33"/>
        <v>0.9900990099009902</v>
      </c>
      <c r="AS80" s="18">
        <v>1E-3</v>
      </c>
      <c r="AT80" s="21">
        <v>31.949280000000002</v>
      </c>
    </row>
    <row r="81" spans="1:46" x14ac:dyDescent="0.3">
      <c r="A81" s="33" t="str">
        <f t="shared" si="22"/>
        <v>Total GroupW47</v>
      </c>
      <c r="B81" s="33" t="s">
        <v>71</v>
      </c>
      <c r="C81" s="1" t="s">
        <v>62</v>
      </c>
      <c r="D81" s="36" t="str">
        <f t="shared" si="23"/>
        <v>47</v>
      </c>
      <c r="E81" s="1">
        <v>11</v>
      </c>
      <c r="F81" s="1" t="s">
        <v>58</v>
      </c>
      <c r="G81" s="1">
        <v>2023</v>
      </c>
      <c r="H81" s="34">
        <f>SUM(H72:H80)</f>
        <v>19199</v>
      </c>
      <c r="I81" s="34">
        <f>SUM(I72:I80)</f>
        <v>2037271.8599999957</v>
      </c>
      <c r="J81" s="37">
        <f>AVERAGE(J72:J80)</f>
        <v>1.7571415693150627E-2</v>
      </c>
      <c r="K81" s="37">
        <v>0.01</v>
      </c>
      <c r="L81" s="23">
        <f t="shared" si="21"/>
        <v>0.56910610816054052</v>
      </c>
      <c r="M81" s="34">
        <f>SUM(M72:M80)</f>
        <v>40242.141100499997</v>
      </c>
      <c r="N81" s="38">
        <f>AVERAGE(N72:N79)</f>
        <v>0.95625000000000004</v>
      </c>
      <c r="O81" s="24">
        <f>AVERAGE(O72:O79)</f>
        <v>0.9900000000000001</v>
      </c>
      <c r="P81" s="24">
        <f t="shared" ref="P81" si="34">N81/O81</f>
        <v>0.96590909090909083</v>
      </c>
      <c r="R81" s="33">
        <f>SUM(R72:R80)</f>
        <v>314.5</v>
      </c>
      <c r="S81" s="39">
        <f t="shared" si="24"/>
        <v>2742.7142857142858</v>
      </c>
      <c r="T81" s="40">
        <f t="shared" si="20"/>
        <v>8.7208721326368384</v>
      </c>
      <c r="W81" s="41">
        <v>1.9699999999999999E-2</v>
      </c>
      <c r="X81" s="41">
        <v>0.97340000000000004</v>
      </c>
      <c r="Y81" s="41">
        <v>6.8999999999999999E-3</v>
      </c>
      <c r="Z81" s="42">
        <v>1.48</v>
      </c>
      <c r="AA81" s="46">
        <v>1</v>
      </c>
      <c r="AB81" s="23">
        <f t="shared" si="25"/>
        <v>-0.48</v>
      </c>
      <c r="AC81" s="43">
        <v>0.36</v>
      </c>
      <c r="AD81" s="43">
        <v>0.40460000000000002</v>
      </c>
      <c r="AE81" s="43">
        <v>0.35670000000000002</v>
      </c>
      <c r="AF81" s="43">
        <v>0.9</v>
      </c>
      <c r="AG81" s="37">
        <v>0.9</v>
      </c>
      <c r="AH81" s="23">
        <f t="shared" si="26"/>
        <v>1</v>
      </c>
      <c r="AI81" s="48">
        <v>4.5999999999999996</v>
      </c>
      <c r="AJ81" s="47">
        <v>4.7</v>
      </c>
      <c r="AK81" s="23">
        <f t="shared" si="27"/>
        <v>0.97872340425531901</v>
      </c>
      <c r="AL81" s="44">
        <v>4.8899999999999997</v>
      </c>
      <c r="AM81" s="47">
        <v>4.8</v>
      </c>
      <c r="AN81" s="23">
        <f t="shared" si="28"/>
        <v>1.01875</v>
      </c>
      <c r="AO81" s="43">
        <v>2.24E-2</v>
      </c>
      <c r="AP81" s="45">
        <v>45735</v>
      </c>
      <c r="AQ81" s="24">
        <v>0.01</v>
      </c>
      <c r="AR81" s="23">
        <f>AQ81/AO81</f>
        <v>0.44642857142857145</v>
      </c>
      <c r="AS81" s="43">
        <v>4.2399839557986036E-3</v>
      </c>
      <c r="AT81" s="45">
        <v>7325</v>
      </c>
    </row>
    <row r="82" spans="1:46" x14ac:dyDescent="0.3">
      <c r="A82" t="str">
        <f t="shared" si="22"/>
        <v>BahrainW48</v>
      </c>
      <c r="B82" t="s">
        <v>44</v>
      </c>
      <c r="C82" s="7" t="s">
        <v>64</v>
      </c>
      <c r="D82" s="8" t="str">
        <f t="shared" si="23"/>
        <v>48</v>
      </c>
      <c r="E82" s="7">
        <v>11</v>
      </c>
      <c r="F82" s="7" t="s">
        <v>58</v>
      </c>
      <c r="G82" s="7">
        <v>2023</v>
      </c>
      <c r="H82" s="9">
        <v>1110</v>
      </c>
      <c r="I82" s="9">
        <v>93268.230000000287</v>
      </c>
      <c r="J82" s="10">
        <f t="shared" ref="J82:J90" si="35">M82/I82</f>
        <v>3.684522974757846E-3</v>
      </c>
      <c r="K82" s="10">
        <v>0.01</v>
      </c>
      <c r="L82" s="11">
        <f t="shared" si="21"/>
        <v>2.7140555421987074</v>
      </c>
      <c r="M82" s="22">
        <f>1374.595745/4</f>
        <v>343.64893625000002</v>
      </c>
      <c r="O82" s="13">
        <v>0.99</v>
      </c>
      <c r="P82" s="13">
        <f t="shared" ref="P82:P89" si="36">N82/O82</f>
        <v>0</v>
      </c>
      <c r="R82">
        <v>13</v>
      </c>
      <c r="S82" s="14">
        <f t="shared" si="24"/>
        <v>158.57142857142858</v>
      </c>
      <c r="T82" s="15">
        <f t="shared" si="20"/>
        <v>12.197802197802199</v>
      </c>
      <c r="W82" s="16">
        <v>3.32E-2</v>
      </c>
      <c r="X82" s="16">
        <v>0.93799999999999994</v>
      </c>
      <c r="Y82" s="16">
        <v>2.8799999999999999E-2</v>
      </c>
      <c r="Z82" s="25">
        <v>1.1599999999999999</v>
      </c>
      <c r="AA82" s="17">
        <v>1</v>
      </c>
      <c r="AB82" s="11">
        <f t="shared" ref="AB82:AB91" si="37">1-(Z82/AA82)</f>
        <v>-0.15999999999999992</v>
      </c>
      <c r="AC82" s="18">
        <v>0.1</v>
      </c>
      <c r="AD82" s="18">
        <v>0</v>
      </c>
      <c r="AE82" s="18">
        <v>0.25</v>
      </c>
      <c r="AF82" s="18">
        <v>0.93</v>
      </c>
      <c r="AG82" s="10">
        <v>0.9</v>
      </c>
      <c r="AH82" s="11">
        <f t="shared" ref="AH82:AH91" si="38">AF82/AG82</f>
        <v>1.0333333333333334</v>
      </c>
      <c r="AI82" s="26">
        <v>4.7</v>
      </c>
      <c r="AJ82" s="19">
        <v>4.7</v>
      </c>
      <c r="AK82" s="11">
        <f t="shared" ref="AK82:AK91" si="39">AI82/AJ82</f>
        <v>1</v>
      </c>
      <c r="AL82">
        <v>5</v>
      </c>
      <c r="AM82" s="19">
        <v>4.8</v>
      </c>
      <c r="AN82" s="11">
        <f t="shared" ref="AN82:AN91" si="40">AL82/AM82</f>
        <v>1.0416666666666667</v>
      </c>
    </row>
    <row r="83" spans="1:46" x14ac:dyDescent="0.3">
      <c r="A83" t="str">
        <f t="shared" si="22"/>
        <v>EgyptW48</v>
      </c>
      <c r="B83" t="s">
        <v>47</v>
      </c>
      <c r="C83" s="7" t="s">
        <v>64</v>
      </c>
      <c r="D83" s="8" t="str">
        <f t="shared" si="23"/>
        <v>48</v>
      </c>
      <c r="E83" s="7">
        <v>11</v>
      </c>
      <c r="F83" s="7" t="s">
        <v>58</v>
      </c>
      <c r="G83" s="7">
        <v>2023</v>
      </c>
      <c r="H83" s="9">
        <v>829</v>
      </c>
      <c r="I83" s="9">
        <v>48000.879999999939</v>
      </c>
      <c r="J83" s="10">
        <f t="shared" si="35"/>
        <v>1.1334314797978718E-2</v>
      </c>
      <c r="K83" s="10">
        <v>0.01</v>
      </c>
      <c r="L83" s="11">
        <f t="shared" si="21"/>
        <v>0.88227653618578961</v>
      </c>
      <c r="M83" s="22">
        <f>2176.228338/4</f>
        <v>544.05708449999997</v>
      </c>
      <c r="O83" s="13">
        <v>0.99</v>
      </c>
      <c r="P83" s="13">
        <f t="shared" si="36"/>
        <v>0</v>
      </c>
      <c r="R83">
        <v>8</v>
      </c>
      <c r="S83" s="14">
        <f t="shared" si="24"/>
        <v>118.42857142857143</v>
      </c>
      <c r="T83" s="15">
        <f t="shared" si="20"/>
        <v>14.803571428571429</v>
      </c>
      <c r="W83" s="16">
        <v>2.5000000000000001E-2</v>
      </c>
      <c r="X83" s="16">
        <v>0.96310000000000007</v>
      </c>
      <c r="Y83" s="16">
        <v>1.1899999999999999E-2</v>
      </c>
      <c r="Z83" s="25">
        <v>1.73</v>
      </c>
      <c r="AA83" s="17">
        <v>1</v>
      </c>
      <c r="AB83" s="11">
        <f t="shared" si="37"/>
        <v>-0.73</v>
      </c>
      <c r="AC83" s="18">
        <v>0.27</v>
      </c>
      <c r="AD83" s="18">
        <v>0.35</v>
      </c>
      <c r="AE83" s="18">
        <v>0.11</v>
      </c>
      <c r="AF83" s="18">
        <v>0.97</v>
      </c>
      <c r="AG83" s="10">
        <v>0.9</v>
      </c>
      <c r="AH83" s="11">
        <f t="shared" si="38"/>
        <v>1.0777777777777777</v>
      </c>
      <c r="AI83" s="26">
        <v>4.8</v>
      </c>
      <c r="AJ83" s="19">
        <v>4.7</v>
      </c>
      <c r="AK83" s="11">
        <f t="shared" si="39"/>
        <v>1.0212765957446808</v>
      </c>
      <c r="AL83" s="20">
        <v>4.9000000000000004</v>
      </c>
      <c r="AM83" s="19">
        <v>4.8</v>
      </c>
      <c r="AN83" s="11">
        <f t="shared" si="40"/>
        <v>1.0208333333333335</v>
      </c>
    </row>
    <row r="84" spans="1:46" x14ac:dyDescent="0.3">
      <c r="A84" t="str">
        <f t="shared" si="22"/>
        <v>JordanW48</v>
      </c>
      <c r="B84" t="s">
        <v>48</v>
      </c>
      <c r="C84" s="7" t="s">
        <v>64</v>
      </c>
      <c r="D84" s="8" t="str">
        <f t="shared" si="23"/>
        <v>48</v>
      </c>
      <c r="E84" s="7">
        <v>11</v>
      </c>
      <c r="F84" s="7" t="s">
        <v>58</v>
      </c>
      <c r="G84" s="7">
        <v>2023</v>
      </c>
      <c r="H84" s="9">
        <v>307</v>
      </c>
      <c r="I84" s="9">
        <v>24129.25</v>
      </c>
      <c r="J84" s="10">
        <f t="shared" si="35"/>
        <v>3.5589892132992115E-2</v>
      </c>
      <c r="K84" s="10">
        <v>0.01</v>
      </c>
      <c r="L84" s="11">
        <f t="shared" si="21"/>
        <v>0.28097865435028729</v>
      </c>
      <c r="M84" s="22">
        <f>3435.029619/4</f>
        <v>858.75740474999998</v>
      </c>
      <c r="O84" s="13">
        <v>0.99</v>
      </c>
      <c r="P84" s="13">
        <f t="shared" si="36"/>
        <v>0</v>
      </c>
      <c r="R84">
        <v>4.5</v>
      </c>
      <c r="S84" s="14">
        <f t="shared" si="24"/>
        <v>43.857142857142854</v>
      </c>
      <c r="T84" s="15">
        <f t="shared" si="20"/>
        <v>9.7460317460317452</v>
      </c>
      <c r="W84" s="16">
        <v>9.7000000000000003E-3</v>
      </c>
      <c r="X84" s="16">
        <v>0.98380000000000001</v>
      </c>
      <c r="Y84" s="16">
        <v>6.4999999999999997E-3</v>
      </c>
      <c r="Z84" s="25">
        <v>1.35</v>
      </c>
      <c r="AA84" s="17">
        <v>1</v>
      </c>
      <c r="AB84" s="11">
        <f t="shared" si="37"/>
        <v>-0.35000000000000009</v>
      </c>
      <c r="AC84" s="18">
        <v>0</v>
      </c>
      <c r="AD84" s="18">
        <v>0</v>
      </c>
      <c r="AE84" s="18">
        <v>0</v>
      </c>
      <c r="AF84" s="18">
        <v>0.95</v>
      </c>
      <c r="AG84" s="10">
        <v>0.9</v>
      </c>
      <c r="AH84" s="11">
        <f t="shared" si="38"/>
        <v>1.0555555555555556</v>
      </c>
      <c r="AI84" s="26">
        <v>4.8</v>
      </c>
      <c r="AJ84" s="19">
        <v>4.7</v>
      </c>
      <c r="AK84" s="11">
        <f t="shared" si="39"/>
        <v>1.0212765957446808</v>
      </c>
      <c r="AL84" s="20">
        <v>4.9000000000000004</v>
      </c>
      <c r="AM84" s="19">
        <v>4.8</v>
      </c>
      <c r="AN84" s="11">
        <f t="shared" si="40"/>
        <v>1.0208333333333335</v>
      </c>
    </row>
    <row r="85" spans="1:46" x14ac:dyDescent="0.3">
      <c r="A85" t="str">
        <f t="shared" si="22"/>
        <v>KuwaitW48</v>
      </c>
      <c r="B85" t="s">
        <v>49</v>
      </c>
      <c r="C85" s="7" t="s">
        <v>64</v>
      </c>
      <c r="D85" s="8" t="str">
        <f t="shared" si="23"/>
        <v>48</v>
      </c>
      <c r="E85" s="7">
        <v>11</v>
      </c>
      <c r="F85" s="7" t="s">
        <v>58</v>
      </c>
      <c r="G85" s="7">
        <v>2023</v>
      </c>
      <c r="H85" s="9">
        <v>1543</v>
      </c>
      <c r="I85" s="9">
        <v>182088.68999999968</v>
      </c>
      <c r="J85" s="10">
        <f t="shared" si="35"/>
        <v>2.1825899277434568E-2</v>
      </c>
      <c r="K85" s="10">
        <v>0.01</v>
      </c>
      <c r="L85" s="11">
        <f t="shared" si="21"/>
        <v>0.45817127041994704</v>
      </c>
      <c r="M85" s="22">
        <f>15896.99763/4</f>
        <v>3974.2494075</v>
      </c>
      <c r="O85" s="13">
        <v>0.99</v>
      </c>
      <c r="P85" s="13">
        <f t="shared" si="36"/>
        <v>0</v>
      </c>
      <c r="R85">
        <v>23</v>
      </c>
      <c r="S85" s="14">
        <f t="shared" si="24"/>
        <v>220.42857142857142</v>
      </c>
      <c r="T85" s="15">
        <f t="shared" si="20"/>
        <v>9.5838509316770182</v>
      </c>
      <c r="W85" s="16">
        <v>5.2199999999999996E-2</v>
      </c>
      <c r="X85" s="16">
        <v>0.93230000000000002</v>
      </c>
      <c r="Y85" s="16">
        <v>1.55E-2</v>
      </c>
      <c r="Z85" s="25">
        <v>1.28</v>
      </c>
      <c r="AA85" s="17">
        <v>1</v>
      </c>
      <c r="AB85" s="11">
        <f t="shared" si="37"/>
        <v>-0.28000000000000003</v>
      </c>
      <c r="AC85" s="18">
        <v>0.23</v>
      </c>
      <c r="AD85" s="18">
        <v>0.36</v>
      </c>
      <c r="AE85" s="18">
        <v>0.16</v>
      </c>
      <c r="AF85" s="18">
        <v>0.93</v>
      </c>
      <c r="AG85" s="10">
        <v>0.9</v>
      </c>
      <c r="AH85" s="11">
        <f t="shared" si="38"/>
        <v>1.0333333333333334</v>
      </c>
      <c r="AI85" s="26">
        <v>4.7</v>
      </c>
      <c r="AJ85" s="19">
        <v>4.7</v>
      </c>
      <c r="AK85" s="11">
        <f t="shared" si="39"/>
        <v>1</v>
      </c>
      <c r="AL85" s="20">
        <v>4.9000000000000004</v>
      </c>
      <c r="AM85" s="19">
        <v>4.8</v>
      </c>
      <c r="AN85" s="11">
        <f t="shared" si="40"/>
        <v>1.0208333333333335</v>
      </c>
    </row>
    <row r="86" spans="1:46" x14ac:dyDescent="0.3">
      <c r="A86" t="str">
        <f t="shared" si="22"/>
        <v>OmanW48</v>
      </c>
      <c r="B86" t="s">
        <v>50</v>
      </c>
      <c r="C86" s="7" t="s">
        <v>64</v>
      </c>
      <c r="D86" s="8" t="str">
        <f t="shared" si="23"/>
        <v>48</v>
      </c>
      <c r="E86" s="7">
        <v>11</v>
      </c>
      <c r="F86" s="7" t="s">
        <v>58</v>
      </c>
      <c r="G86" s="7">
        <v>2023</v>
      </c>
      <c r="H86" s="9">
        <v>858</v>
      </c>
      <c r="I86" s="9">
        <v>61276.020000000048</v>
      </c>
      <c r="J86" s="10">
        <f t="shared" si="35"/>
        <v>1.1688279224074923E-2</v>
      </c>
      <c r="K86" s="10">
        <v>0.01</v>
      </c>
      <c r="L86" s="11">
        <f t="shared" si="21"/>
        <v>0.85555793186412843</v>
      </c>
      <c r="M86" s="22">
        <f>2864.844926/4</f>
        <v>716.21123150000005</v>
      </c>
      <c r="O86" s="13">
        <v>0.99</v>
      </c>
      <c r="P86" s="13">
        <f t="shared" si="36"/>
        <v>0</v>
      </c>
      <c r="R86">
        <v>13</v>
      </c>
      <c r="S86" s="14">
        <f t="shared" si="24"/>
        <v>122.57142857142857</v>
      </c>
      <c r="T86" s="15">
        <f t="shared" si="20"/>
        <v>9.4285714285714288</v>
      </c>
      <c r="W86" s="16">
        <v>1.38E-2</v>
      </c>
      <c r="X86" s="16">
        <v>0.97920000000000007</v>
      </c>
      <c r="Y86" s="16">
        <v>6.8999999999999999E-3</v>
      </c>
      <c r="Z86" s="25">
        <v>1.6</v>
      </c>
      <c r="AA86" s="17">
        <v>1</v>
      </c>
      <c r="AB86" s="11">
        <f t="shared" si="37"/>
        <v>-0.60000000000000009</v>
      </c>
      <c r="AC86" s="18">
        <v>0.35</v>
      </c>
      <c r="AD86" s="18">
        <v>0.4</v>
      </c>
      <c r="AE86" s="18">
        <v>0</v>
      </c>
      <c r="AF86" s="18">
        <v>0.91</v>
      </c>
      <c r="AG86" s="10">
        <v>0.9</v>
      </c>
      <c r="AH86" s="11">
        <f t="shared" si="38"/>
        <v>1.0111111111111111</v>
      </c>
      <c r="AI86" s="26">
        <v>4.5999999999999996</v>
      </c>
      <c r="AJ86" s="19">
        <v>4.7</v>
      </c>
      <c r="AK86" s="11">
        <f t="shared" si="39"/>
        <v>0.97872340425531901</v>
      </c>
      <c r="AL86" s="20">
        <v>4.7</v>
      </c>
      <c r="AM86" s="19">
        <v>4.8</v>
      </c>
      <c r="AN86" s="11">
        <f t="shared" si="40"/>
        <v>0.97916666666666674</v>
      </c>
    </row>
    <row r="87" spans="1:46" x14ac:dyDescent="0.3">
      <c r="A87" t="str">
        <f t="shared" si="22"/>
        <v>QatarW48</v>
      </c>
      <c r="B87" t="s">
        <v>51</v>
      </c>
      <c r="C87" s="7" t="s">
        <v>64</v>
      </c>
      <c r="D87" s="8" t="str">
        <f t="shared" si="23"/>
        <v>48</v>
      </c>
      <c r="E87" s="7">
        <v>11</v>
      </c>
      <c r="F87" s="7" t="s">
        <v>58</v>
      </c>
      <c r="G87" s="7">
        <v>2023</v>
      </c>
      <c r="H87" s="9">
        <v>3503</v>
      </c>
      <c r="I87" s="9">
        <v>370688.84000000439</v>
      </c>
      <c r="J87" s="10">
        <f t="shared" si="35"/>
        <v>8.562211392714068E-3</v>
      </c>
      <c r="K87" s="10">
        <v>0.01</v>
      </c>
      <c r="L87" s="11">
        <f t="shared" si="21"/>
        <v>1.1679225776309849</v>
      </c>
      <c r="M87" s="22">
        <f>12695.664836/4</f>
        <v>3173.916209</v>
      </c>
      <c r="O87" s="13">
        <v>0.99</v>
      </c>
      <c r="P87" s="13">
        <f t="shared" si="36"/>
        <v>0</v>
      </c>
      <c r="R87">
        <v>50</v>
      </c>
      <c r="S87" s="14">
        <f t="shared" si="24"/>
        <v>500.42857142857144</v>
      </c>
      <c r="T87" s="15">
        <f t="shared" si="20"/>
        <v>10.008571428571429</v>
      </c>
      <c r="W87" s="16">
        <v>4.1500000000000002E-2</v>
      </c>
      <c r="X87" s="16">
        <v>0.95650000000000002</v>
      </c>
      <c r="Y87" s="16">
        <v>2E-3</v>
      </c>
      <c r="Z87" s="25">
        <v>1.46</v>
      </c>
      <c r="AA87" s="17">
        <v>1</v>
      </c>
      <c r="AB87" s="11">
        <f t="shared" si="37"/>
        <v>-0.45999999999999996</v>
      </c>
      <c r="AC87" s="18">
        <v>0.5</v>
      </c>
      <c r="AD87" s="18">
        <v>0.59</v>
      </c>
      <c r="AE87" s="18">
        <v>0.41</v>
      </c>
      <c r="AF87" s="18">
        <v>0.91</v>
      </c>
      <c r="AG87" s="10">
        <v>0.9</v>
      </c>
      <c r="AH87" s="11">
        <f t="shared" si="38"/>
        <v>1.0111111111111111</v>
      </c>
      <c r="AI87" s="26">
        <v>4.7</v>
      </c>
      <c r="AJ87" s="19">
        <v>4.7</v>
      </c>
      <c r="AK87" s="11">
        <f t="shared" si="39"/>
        <v>1</v>
      </c>
      <c r="AL87" s="20">
        <v>4.9000000000000004</v>
      </c>
      <c r="AM87" s="19">
        <v>4.8</v>
      </c>
      <c r="AN87" s="11">
        <f t="shared" si="40"/>
        <v>1.0208333333333335</v>
      </c>
    </row>
    <row r="88" spans="1:46" x14ac:dyDescent="0.3">
      <c r="A88" t="str">
        <f t="shared" si="22"/>
        <v>Saudi ArabiaW48</v>
      </c>
      <c r="B88" t="s">
        <v>52</v>
      </c>
      <c r="C88" s="7" t="s">
        <v>64</v>
      </c>
      <c r="D88" s="8" t="str">
        <f t="shared" si="23"/>
        <v>48</v>
      </c>
      <c r="E88" s="7">
        <v>11</v>
      </c>
      <c r="F88" s="7" t="s">
        <v>58</v>
      </c>
      <c r="G88" s="7">
        <v>2023</v>
      </c>
      <c r="H88" s="9">
        <v>11861</v>
      </c>
      <c r="I88" s="9">
        <v>1376150.670000002</v>
      </c>
      <c r="J88" s="10">
        <f t="shared" si="35"/>
        <v>1.6747947810104229E-2</v>
      </c>
      <c r="K88" s="10">
        <v>0.01</v>
      </c>
      <c r="L88" s="11">
        <f t="shared" si="21"/>
        <v>0.59708807988802581</v>
      </c>
      <c r="M88" s="22">
        <f>92190.7984/4</f>
        <v>23047.6996</v>
      </c>
      <c r="O88" s="13">
        <v>0.99</v>
      </c>
      <c r="P88" s="13">
        <f t="shared" si="36"/>
        <v>0</v>
      </c>
      <c r="R88">
        <v>154</v>
      </c>
      <c r="S88" s="14">
        <f t="shared" si="24"/>
        <v>1694.4285714285713</v>
      </c>
      <c r="T88" s="15">
        <f t="shared" si="20"/>
        <v>11.002782931354359</v>
      </c>
      <c r="W88" s="16">
        <v>9.1000000000000004E-3</v>
      </c>
      <c r="X88" s="16">
        <v>0.98219999999999996</v>
      </c>
      <c r="Y88" s="16">
        <v>8.6999999999999994E-3</v>
      </c>
      <c r="Z88" s="25">
        <v>1.44</v>
      </c>
      <c r="AA88" s="17">
        <v>1</v>
      </c>
      <c r="AB88" s="11">
        <f t="shared" si="37"/>
        <v>-0.43999999999999995</v>
      </c>
      <c r="AC88" s="18">
        <v>0.33</v>
      </c>
      <c r="AD88" s="18">
        <v>0.38</v>
      </c>
      <c r="AE88" s="18">
        <v>0.16</v>
      </c>
      <c r="AF88" s="18">
        <v>0.92</v>
      </c>
      <c r="AG88" s="10">
        <v>0.9</v>
      </c>
      <c r="AH88" s="11">
        <f t="shared" si="38"/>
        <v>1.0222222222222221</v>
      </c>
      <c r="AI88" s="26">
        <v>4.7</v>
      </c>
      <c r="AJ88" s="19">
        <v>4.7</v>
      </c>
      <c r="AK88" s="11">
        <f t="shared" si="39"/>
        <v>1</v>
      </c>
      <c r="AL88" s="20">
        <v>4.9000000000000004</v>
      </c>
      <c r="AM88" s="19">
        <v>4.8</v>
      </c>
      <c r="AN88" s="11">
        <f t="shared" si="40"/>
        <v>1.0208333333333335</v>
      </c>
    </row>
    <row r="89" spans="1:46" x14ac:dyDescent="0.3">
      <c r="A89" t="str">
        <f t="shared" si="22"/>
        <v>UAEW48</v>
      </c>
      <c r="B89" t="s">
        <v>53</v>
      </c>
      <c r="C89" s="7" t="s">
        <v>64</v>
      </c>
      <c r="D89" s="8" t="str">
        <f t="shared" si="23"/>
        <v>48</v>
      </c>
      <c r="E89" s="7">
        <v>11</v>
      </c>
      <c r="F89" s="7" t="s">
        <v>58</v>
      </c>
      <c r="G89" s="7">
        <v>2023</v>
      </c>
      <c r="H89" s="9">
        <v>4101</v>
      </c>
      <c r="I89" s="9">
        <v>441374.59000000561</v>
      </c>
      <c r="J89" s="10">
        <f t="shared" si="35"/>
        <v>1.7050713163505638E-2</v>
      </c>
      <c r="K89" s="10">
        <v>0.01</v>
      </c>
      <c r="L89" s="11">
        <f t="shared" si="21"/>
        <v>0.58648573253835634</v>
      </c>
      <c r="M89" s="22">
        <f>30103.006127/4</f>
        <v>7525.7515317500001</v>
      </c>
      <c r="O89" s="13">
        <v>0.99</v>
      </c>
      <c r="P89" s="13">
        <f t="shared" si="36"/>
        <v>0</v>
      </c>
      <c r="R89">
        <v>46</v>
      </c>
      <c r="S89" s="14">
        <f t="shared" si="24"/>
        <v>585.85714285714289</v>
      </c>
      <c r="T89" s="15">
        <f t="shared" si="20"/>
        <v>12.736024844720498</v>
      </c>
      <c r="W89" s="16">
        <v>2.1299999999999999E-2</v>
      </c>
      <c r="X89" s="16">
        <v>0.95450000000000002</v>
      </c>
      <c r="Y89" s="16">
        <v>2.4199999999999999E-2</v>
      </c>
      <c r="Z89" s="25">
        <v>1.82</v>
      </c>
      <c r="AA89" s="17">
        <v>1</v>
      </c>
      <c r="AB89" s="11">
        <f t="shared" si="37"/>
        <v>-0.82000000000000006</v>
      </c>
      <c r="AC89" s="18">
        <v>0.37</v>
      </c>
      <c r="AD89" s="18">
        <v>0.41</v>
      </c>
      <c r="AE89" s="18">
        <v>0.17</v>
      </c>
      <c r="AF89" s="18">
        <v>0.89</v>
      </c>
      <c r="AG89" s="10">
        <v>0.9</v>
      </c>
      <c r="AH89" s="11">
        <f t="shared" si="38"/>
        <v>0.98888888888888893</v>
      </c>
      <c r="AI89" s="26">
        <v>4.5999999999999996</v>
      </c>
      <c r="AJ89" s="19">
        <v>4.7</v>
      </c>
      <c r="AK89" s="11">
        <f t="shared" si="39"/>
        <v>0.97872340425531901</v>
      </c>
      <c r="AL89" s="20">
        <v>4.9000000000000004</v>
      </c>
      <c r="AM89" s="19">
        <v>4.8</v>
      </c>
      <c r="AN89" s="11">
        <f t="shared" si="40"/>
        <v>1.0208333333333335</v>
      </c>
    </row>
    <row r="90" spans="1:46" x14ac:dyDescent="0.3">
      <c r="A90" t="str">
        <f t="shared" si="22"/>
        <v>UKW48</v>
      </c>
      <c r="B90" t="s">
        <v>54</v>
      </c>
      <c r="C90" s="7" t="s">
        <v>64</v>
      </c>
      <c r="D90" s="8" t="str">
        <f t="shared" si="23"/>
        <v>48</v>
      </c>
      <c r="E90" s="7">
        <v>11</v>
      </c>
      <c r="F90" s="7" t="s">
        <v>58</v>
      </c>
      <c r="G90" s="7">
        <v>2023</v>
      </c>
      <c r="H90" s="9">
        <v>260</v>
      </c>
      <c r="I90" s="9">
        <v>34290.960000000006</v>
      </c>
      <c r="J90" s="10">
        <f t="shared" si="35"/>
        <v>1.687024663351507E-3</v>
      </c>
      <c r="K90" s="10">
        <v>0.01</v>
      </c>
      <c r="L90" s="11">
        <f t="shared" si="21"/>
        <v>5.9275956168498576</v>
      </c>
      <c r="M90" s="22">
        <f>231.398781/4</f>
        <v>57.849695250000003</v>
      </c>
      <c r="O90" s="13"/>
      <c r="P90" s="13"/>
      <c r="R90">
        <v>3</v>
      </c>
      <c r="S90" s="14">
        <f t="shared" si="24"/>
        <v>37.142857142857146</v>
      </c>
      <c r="T90" s="15">
        <f t="shared" si="20"/>
        <v>12.380952380952381</v>
      </c>
      <c r="W90" s="16">
        <v>0</v>
      </c>
      <c r="X90" s="16">
        <v>0</v>
      </c>
      <c r="Y90" s="16">
        <v>0</v>
      </c>
      <c r="Z90" s="25">
        <v>1.72</v>
      </c>
      <c r="AA90" s="17">
        <v>1</v>
      </c>
      <c r="AB90" s="11">
        <f t="shared" si="37"/>
        <v>-0.72</v>
      </c>
      <c r="AC90" s="18">
        <v>0.33</v>
      </c>
      <c r="AD90" s="18">
        <v>0.43</v>
      </c>
      <c r="AE90" s="18">
        <v>0.27</v>
      </c>
      <c r="AF90" s="18">
        <v>0.69</v>
      </c>
      <c r="AG90" s="10">
        <v>0.9</v>
      </c>
      <c r="AH90" s="11">
        <f t="shared" si="38"/>
        <v>0.76666666666666661</v>
      </c>
      <c r="AI90" s="26">
        <v>3.8</v>
      </c>
      <c r="AJ90" s="19">
        <v>4.7</v>
      </c>
      <c r="AK90" s="11">
        <f t="shared" si="39"/>
        <v>0.80851063829787229</v>
      </c>
      <c r="AL90" s="20">
        <v>5</v>
      </c>
      <c r="AM90" s="19">
        <v>4.8</v>
      </c>
      <c r="AN90" s="11">
        <f t="shared" si="40"/>
        <v>1.0416666666666667</v>
      </c>
    </row>
    <row r="91" spans="1:46" x14ac:dyDescent="0.3">
      <c r="A91" s="33" t="str">
        <f>B91&amp;C91</f>
        <v>Total GroupW48</v>
      </c>
      <c r="B91" s="33" t="s">
        <v>71</v>
      </c>
      <c r="C91" s="1" t="s">
        <v>64</v>
      </c>
      <c r="D91" s="36" t="str">
        <f t="shared" si="23"/>
        <v>48</v>
      </c>
      <c r="E91" s="1">
        <v>11</v>
      </c>
      <c r="F91" s="1" t="s">
        <v>58</v>
      </c>
      <c r="G91" s="1">
        <v>2023</v>
      </c>
      <c r="H91" s="34">
        <f>SUM(H82:H90)</f>
        <v>24372</v>
      </c>
      <c r="I91" s="34">
        <f>SUM(I82:I90)</f>
        <v>2631268.130000012</v>
      </c>
      <c r="J91" s="37">
        <f>AVERAGE(J82:J90)</f>
        <v>1.4241200604101513E-2</v>
      </c>
      <c r="K91" s="37">
        <v>0.01</v>
      </c>
      <c r="L91" s="23">
        <f t="shared" si="21"/>
        <v>0.70218798807735128</v>
      </c>
      <c r="M91" s="34">
        <f>SUM(M82:M90)</f>
        <v>40242.141100499997</v>
      </c>
      <c r="O91" s="24">
        <f>AVERAGE(O82:O89)</f>
        <v>0.9900000000000001</v>
      </c>
      <c r="P91" s="24">
        <f t="shared" ref="P91" si="41">N91/O91</f>
        <v>0</v>
      </c>
      <c r="R91" s="33">
        <f>SUM(R82:R90)</f>
        <v>314.5</v>
      </c>
      <c r="S91" s="39">
        <f t="shared" si="24"/>
        <v>3481.7142857142858</v>
      </c>
      <c r="T91" s="40">
        <f t="shared" si="20"/>
        <v>11.070633658868953</v>
      </c>
      <c r="W91" s="41">
        <v>2.0400000000000001E-2</v>
      </c>
      <c r="X91" s="41">
        <v>0.96789999999999998</v>
      </c>
      <c r="Y91" s="41">
        <v>1.17E-2</v>
      </c>
      <c r="Z91" s="42">
        <v>1.53</v>
      </c>
      <c r="AA91" s="46">
        <v>1</v>
      </c>
      <c r="AB91" s="23">
        <f t="shared" si="37"/>
        <v>-0.53</v>
      </c>
      <c r="AC91" s="12">
        <v>0.33</v>
      </c>
      <c r="AD91" s="38">
        <v>0.39</v>
      </c>
      <c r="AE91" s="49">
        <v>0.2</v>
      </c>
      <c r="AF91" s="38">
        <v>0.92</v>
      </c>
      <c r="AG91" s="37">
        <v>0.9</v>
      </c>
      <c r="AH91" s="23">
        <f t="shared" si="38"/>
        <v>1.0222222222222221</v>
      </c>
      <c r="AI91" s="48">
        <v>4.7</v>
      </c>
      <c r="AJ91" s="47">
        <v>4.7</v>
      </c>
      <c r="AK91" s="23">
        <f t="shared" si="39"/>
        <v>1</v>
      </c>
      <c r="AL91" s="44">
        <v>4.9000000000000004</v>
      </c>
      <c r="AM91" s="47">
        <v>4.8</v>
      </c>
      <c r="AN91" s="23">
        <f t="shared" si="40"/>
        <v>1.0208333333333335</v>
      </c>
    </row>
    <row r="92" spans="1:46" s="33" customFormat="1" x14ac:dyDescent="0.3">
      <c r="A92" s="33" t="str">
        <f>B92&amp;C92</f>
        <v>Grand Total</v>
      </c>
      <c r="B92" s="33" t="s">
        <v>66</v>
      </c>
      <c r="D92" s="33" t="str">
        <f t="shared" si="23"/>
        <v/>
      </c>
      <c r="H92" s="34">
        <f>SUM(H91,H81,H71,H61,H51,H41,H31,H21,H11)</f>
        <v>219696</v>
      </c>
      <c r="I92" s="35">
        <f>SUM(I91,I81,I71,I61,I51,I41,I31,I21,I11)</f>
        <v>22696015.250000015</v>
      </c>
      <c r="J92" s="34"/>
      <c r="K92" s="34"/>
      <c r="L92" s="34"/>
      <c r="M92" s="35">
        <f>SUM(M91,M81,M71,M61,M51,M41,M31,M21,M11)</f>
        <v>362179.26990450005</v>
      </c>
      <c r="N92" s="51">
        <f>AVERAGE(N2:N91)</f>
        <v>0.95921874999999979</v>
      </c>
      <c r="O92" s="34"/>
      <c r="P92" s="51">
        <f>AVERAGE(P2:P91)</f>
        <v>0.86125140291806923</v>
      </c>
      <c r="Q92" s="34"/>
      <c r="R92" s="34"/>
      <c r="S92" s="34">
        <f>SUM(S91,S81,S71,S61,S51,S41,S31,S21,S11)</f>
        <v>31385.142857142855</v>
      </c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CA712-AB5B-4598-8B29-BF664870D2AD}">
  <dimension ref="A1:B11"/>
  <sheetViews>
    <sheetView workbookViewId="0">
      <selection activeCell="P4" sqref="P4"/>
    </sheetView>
  </sheetViews>
  <sheetFormatPr defaultRowHeight="14.4" x14ac:dyDescent="0.3"/>
  <cols>
    <col min="1" max="1" width="12.5546875" bestFit="1" customWidth="1"/>
    <col min="2" max="2" width="24.77734375" bestFit="1" customWidth="1"/>
    <col min="3" max="3" width="6.77734375" bestFit="1" customWidth="1"/>
    <col min="4" max="4" width="6.6640625" bestFit="1" customWidth="1"/>
    <col min="5" max="5" width="6.88671875" bestFit="1" customWidth="1"/>
    <col min="6" max="6" width="6.77734375" bestFit="1" customWidth="1"/>
    <col min="7" max="7" width="6.88671875" bestFit="1" customWidth="1"/>
    <col min="8" max="8" width="11.5546875" bestFit="1" customWidth="1"/>
    <col min="9" max="9" width="6.88671875" bestFit="1" customWidth="1"/>
    <col min="10" max="10" width="5.33203125" bestFit="1" customWidth="1"/>
    <col min="11" max="11" width="10.77734375" bestFit="1" customWidth="1"/>
  </cols>
  <sheetData>
    <row r="1" spans="1:2" x14ac:dyDescent="0.3">
      <c r="A1" s="29" t="s">
        <v>65</v>
      </c>
      <c r="B1" t="s">
        <v>68</v>
      </c>
    </row>
    <row r="2" spans="1:2" x14ac:dyDescent="0.3">
      <c r="A2" s="30" t="s">
        <v>45</v>
      </c>
      <c r="B2" s="31">
        <v>3617.5555555555557</v>
      </c>
    </row>
    <row r="3" spans="1:2" x14ac:dyDescent="0.3">
      <c r="A3" s="30" t="s">
        <v>55</v>
      </c>
      <c r="B3" s="31">
        <v>2850.4444444444443</v>
      </c>
    </row>
    <row r="4" spans="1:2" x14ac:dyDescent="0.3">
      <c r="A4" s="30" t="s">
        <v>56</v>
      </c>
      <c r="B4" s="31">
        <v>2562.8888888888887</v>
      </c>
    </row>
    <row r="5" spans="1:2" x14ac:dyDescent="0.3">
      <c r="A5" s="30" t="s">
        <v>57</v>
      </c>
      <c r="B5" s="31">
        <v>2636.2222222222222</v>
      </c>
    </row>
    <row r="6" spans="1:2" x14ac:dyDescent="0.3">
      <c r="A6" s="30" t="s">
        <v>59</v>
      </c>
      <c r="B6" s="31">
        <v>2928.7777777777778</v>
      </c>
    </row>
    <row r="7" spans="1:2" x14ac:dyDescent="0.3">
      <c r="A7" s="30" t="s">
        <v>60</v>
      </c>
      <c r="B7" s="31">
        <v>2636</v>
      </c>
    </row>
    <row r="8" spans="1:2" x14ac:dyDescent="0.3">
      <c r="A8" s="30" t="s">
        <v>61</v>
      </c>
      <c r="B8" s="31">
        <v>2337.5555555555557</v>
      </c>
    </row>
    <row r="9" spans="1:2" x14ac:dyDescent="0.3">
      <c r="A9" s="30" t="s">
        <v>62</v>
      </c>
      <c r="B9" s="31">
        <v>2133.2222222222222</v>
      </c>
    </row>
    <row r="10" spans="1:2" x14ac:dyDescent="0.3">
      <c r="A10" s="30" t="s">
        <v>64</v>
      </c>
      <c r="B10" s="31">
        <v>2708</v>
      </c>
    </row>
    <row r="11" spans="1:2" x14ac:dyDescent="0.3">
      <c r="A11" s="30" t="s">
        <v>66</v>
      </c>
      <c r="B11" s="31">
        <v>2712.2962962962961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3C462-AC3A-4453-912B-BCC313B5B0CB}">
  <dimension ref="A1:B11"/>
  <sheetViews>
    <sheetView topLeftCell="C1" workbookViewId="0">
      <selection activeCell="K8" sqref="K8"/>
    </sheetView>
  </sheetViews>
  <sheetFormatPr defaultRowHeight="14.4" x14ac:dyDescent="0.3"/>
  <cols>
    <col min="1" max="1" width="12.5546875" bestFit="1" customWidth="1"/>
    <col min="2" max="2" width="21.6640625" bestFit="1" customWidth="1"/>
    <col min="3" max="3" width="18.88671875" bestFit="1" customWidth="1"/>
  </cols>
  <sheetData>
    <row r="1" spans="1:2" x14ac:dyDescent="0.3">
      <c r="A1" s="29" t="s">
        <v>65</v>
      </c>
      <c r="B1" t="s">
        <v>67</v>
      </c>
    </row>
    <row r="2" spans="1:2" x14ac:dyDescent="0.3">
      <c r="A2" s="30" t="s">
        <v>44</v>
      </c>
      <c r="B2" s="31">
        <v>8249</v>
      </c>
    </row>
    <row r="3" spans="1:2" x14ac:dyDescent="0.3">
      <c r="A3" s="30" t="s">
        <v>47</v>
      </c>
      <c r="B3" s="31">
        <v>7233</v>
      </c>
    </row>
    <row r="4" spans="1:2" x14ac:dyDescent="0.3">
      <c r="A4" s="30" t="s">
        <v>48</v>
      </c>
      <c r="B4" s="31">
        <v>2321</v>
      </c>
    </row>
    <row r="5" spans="1:2" x14ac:dyDescent="0.3">
      <c r="A5" s="30" t="s">
        <v>49</v>
      </c>
      <c r="B5" s="31">
        <v>13040</v>
      </c>
    </row>
    <row r="6" spans="1:2" x14ac:dyDescent="0.3">
      <c r="A6" s="30" t="s">
        <v>50</v>
      </c>
      <c r="B6" s="31">
        <v>7798</v>
      </c>
    </row>
    <row r="7" spans="1:2" x14ac:dyDescent="0.3">
      <c r="A7" s="30" t="s">
        <v>51</v>
      </c>
      <c r="B7" s="31">
        <v>30884</v>
      </c>
    </row>
    <row r="8" spans="1:2" x14ac:dyDescent="0.3">
      <c r="A8" s="30" t="s">
        <v>52</v>
      </c>
      <c r="B8" s="31">
        <v>112153</v>
      </c>
    </row>
    <row r="9" spans="1:2" x14ac:dyDescent="0.3">
      <c r="A9" s="30" t="s">
        <v>53</v>
      </c>
      <c r="B9" s="31">
        <v>36244</v>
      </c>
    </row>
    <row r="10" spans="1:2" x14ac:dyDescent="0.3">
      <c r="A10" s="30" t="s">
        <v>54</v>
      </c>
      <c r="B10" s="31">
        <v>1774</v>
      </c>
    </row>
    <row r="11" spans="1:2" x14ac:dyDescent="0.3">
      <c r="A11" s="30" t="s">
        <v>66</v>
      </c>
      <c r="B11" s="31">
        <v>219696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AB9C5-4662-4A8A-8FA7-1EBB94BCC73E}">
  <dimension ref="A3:D18"/>
  <sheetViews>
    <sheetView workbookViewId="0">
      <selection activeCell="C18" sqref="C18"/>
    </sheetView>
  </sheetViews>
  <sheetFormatPr defaultRowHeight="14.4" x14ac:dyDescent="0.3"/>
  <cols>
    <col min="1" max="1" width="12.5546875" bestFit="1" customWidth="1"/>
    <col min="2" max="2" width="24.77734375" bestFit="1" customWidth="1"/>
    <col min="3" max="3" width="14.88671875" bestFit="1" customWidth="1"/>
    <col min="4" max="5" width="12" bestFit="1" customWidth="1"/>
  </cols>
  <sheetData>
    <row r="3" spans="1:4" x14ac:dyDescent="0.3">
      <c r="A3" s="29" t="s">
        <v>65</v>
      </c>
      <c r="B3" t="s">
        <v>69</v>
      </c>
      <c r="C3" t="s">
        <v>70</v>
      </c>
    </row>
    <row r="4" spans="1:4" x14ac:dyDescent="0.3">
      <c r="A4" s="30" t="s">
        <v>44</v>
      </c>
      <c r="B4" s="31">
        <v>3092.8404262500007</v>
      </c>
      <c r="C4" s="31">
        <v>667511.80000000179</v>
      </c>
    </row>
    <row r="5" spans="1:4" x14ac:dyDescent="0.3">
      <c r="A5" s="30" t="s">
        <v>47</v>
      </c>
      <c r="B5" s="31">
        <v>4896.5137605000009</v>
      </c>
      <c r="C5" s="31">
        <v>404275.63999999961</v>
      </c>
    </row>
    <row r="6" spans="1:4" x14ac:dyDescent="0.3">
      <c r="A6" s="30" t="s">
        <v>48</v>
      </c>
      <c r="B6" s="31">
        <v>7728.8166427500009</v>
      </c>
      <c r="C6" s="31">
        <v>188498.85000000003</v>
      </c>
    </row>
    <row r="7" spans="1:4" x14ac:dyDescent="0.3">
      <c r="A7" s="30" t="s">
        <v>49</v>
      </c>
      <c r="B7" s="31">
        <v>35768.244667500003</v>
      </c>
      <c r="C7" s="31">
        <v>1600266.5899999964</v>
      </c>
    </row>
    <row r="8" spans="1:4" x14ac:dyDescent="0.3">
      <c r="A8" s="30" t="s">
        <v>50</v>
      </c>
      <c r="B8" s="31">
        <v>6445.9010835000017</v>
      </c>
      <c r="C8" s="31">
        <v>558703.33000000019</v>
      </c>
    </row>
    <row r="9" spans="1:4" x14ac:dyDescent="0.3">
      <c r="A9" s="30" t="s">
        <v>51</v>
      </c>
      <c r="B9" s="31">
        <v>28565.245880999995</v>
      </c>
      <c r="C9" s="31">
        <v>3103224.6700000316</v>
      </c>
    </row>
    <row r="10" spans="1:4" x14ac:dyDescent="0.3">
      <c r="A10" s="30" t="s">
        <v>52</v>
      </c>
      <c r="B10" s="31">
        <v>207429.29639999996</v>
      </c>
      <c r="C10" s="31">
        <v>12189148.569999943</v>
      </c>
    </row>
    <row r="11" spans="1:4" x14ac:dyDescent="0.3">
      <c r="A11" s="30" t="s">
        <v>53</v>
      </c>
      <c r="B11" s="31">
        <v>67731.763785749994</v>
      </c>
      <c r="C11" s="31">
        <v>3749206.2200000421</v>
      </c>
    </row>
    <row r="12" spans="1:4" x14ac:dyDescent="0.3">
      <c r="A12" s="30" t="s">
        <v>54</v>
      </c>
      <c r="B12" s="31">
        <v>520.64725725000005</v>
      </c>
      <c r="C12" s="31">
        <v>235179.57999999996</v>
      </c>
    </row>
    <row r="13" spans="1:4" x14ac:dyDescent="0.3">
      <c r="A13" s="30" t="s">
        <v>66</v>
      </c>
      <c r="B13" s="31">
        <v>362179.26990449993</v>
      </c>
      <c r="C13" s="31">
        <v>22696015.250000015</v>
      </c>
      <c r="D13" s="50">
        <f>GETPIVOTDATA("Sum of Damage Amount ($)",$A$3)/GETPIVOTDATA("Sum of Revenue",$A$3)</f>
        <v>1.5957835149255979E-2</v>
      </c>
    </row>
    <row r="17" spans="2:3" x14ac:dyDescent="0.3">
      <c r="B17" t="s">
        <v>72</v>
      </c>
      <c r="C17" s="52">
        <v>45293</v>
      </c>
    </row>
    <row r="18" spans="2:3" x14ac:dyDescent="0.3">
      <c r="B18" t="s">
        <v>73</v>
      </c>
      <c r="C18" s="53">
        <f>C17</f>
        <v>45293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9C2DA-4C31-4659-BB54-261F1B1B7F26}">
  <dimension ref="A1"/>
  <sheetViews>
    <sheetView zoomScale="49" workbookViewId="0">
      <selection activeCell="E15" sqref="E15"/>
    </sheetView>
  </sheetViews>
  <sheetFormatPr defaultRowHeight="14.4" x14ac:dyDescent="0.3"/>
  <cols>
    <col min="1" max="1" width="12.5546875" bestFit="1" customWidth="1"/>
    <col min="2" max="2" width="31.6640625" bestFit="1" customWidth="1"/>
    <col min="3" max="3" width="37.5546875" bestFit="1" customWidth="1"/>
    <col min="4" max="4" width="31.6640625" bestFit="1" customWidth="1"/>
    <col min="5" max="5" width="37.5546875" bestFit="1" customWidth="1"/>
    <col min="6" max="6" width="31.6640625" bestFit="1" customWidth="1"/>
    <col min="7" max="7" width="37.5546875" bestFit="1" customWidth="1"/>
    <col min="8" max="8" width="31.6640625" bestFit="1" customWidth="1"/>
    <col min="9" max="9" width="37.5546875" bestFit="1" customWidth="1"/>
    <col min="10" max="10" width="31.6640625" bestFit="1" customWidth="1"/>
    <col min="11" max="11" width="37.5546875" bestFit="1" customWidth="1"/>
    <col min="12" max="12" width="31.6640625" bestFit="1" customWidth="1"/>
    <col min="13" max="13" width="37.5546875" bestFit="1" customWidth="1"/>
    <col min="14" max="14" width="31.6640625" bestFit="1" customWidth="1"/>
    <col min="15" max="15" width="37.5546875" bestFit="1" customWidth="1"/>
    <col min="16" max="16" width="31.6640625" bestFit="1" customWidth="1"/>
    <col min="17" max="17" width="37.5546875" bestFit="1" customWidth="1"/>
    <col min="18" max="18" width="31.6640625" bestFit="1" customWidth="1"/>
    <col min="19" max="19" width="37.5546875" bestFit="1" customWidth="1"/>
    <col min="20" max="20" width="36.44140625" bestFit="1" customWidth="1"/>
    <col min="21" max="21" width="42.44140625" bestFit="1" customWidth="1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FBA64-E582-44F1-90C2-FB5D9514D244}">
  <sheetPr>
    <pageSetUpPr fitToPage="1"/>
  </sheetPr>
  <dimension ref="A36"/>
  <sheetViews>
    <sheetView tabSelected="1" zoomScale="85" zoomScaleNormal="85" zoomScaleSheetLayoutView="70" workbookViewId="0">
      <selection activeCell="V15" sqref="V12:V15"/>
    </sheetView>
  </sheetViews>
  <sheetFormatPr defaultRowHeight="14.4" x14ac:dyDescent="0.3"/>
  <cols>
    <col min="1" max="1" width="2.77734375" style="32" customWidth="1"/>
    <col min="2" max="18" width="8.88671875" style="32"/>
    <col min="19" max="19" width="4.109375" style="32" customWidth="1"/>
    <col min="20" max="16384" width="8.88671875" style="32"/>
  </cols>
  <sheetData>
    <row r="36" ht="15" customHeight="1" x14ac:dyDescent="0.3"/>
  </sheetData>
  <pageMargins left="0.5" right="0.25" top="0.5" bottom="0.25" header="0.3" footer="0.3"/>
  <pageSetup scale="87" fitToHeight="0" orientation="landscape" horizontalDpi="1200" verticalDpi="1200" r:id="rId1"/>
  <rowBreaks count="1" manualBreakCount="1">
    <brk id="39" min="1" max="17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S w i f t T o k e n s   x m l n s : x s d = " h t t p : / / w w w . w 3 . o r g / 2 0 0 1 / X M L S c h e m a "   x m l n s : x s i = " h t t p : / / w w w . w 3 . o r g / 2 0 0 1 / X M L S c h e m a - i n s t a n c e " > < T o k e n s / > < / S w i f t T o k e n s > 
</file>

<file path=customXml/itemProps1.xml><?xml version="1.0" encoding="utf-8"?>
<ds:datastoreItem xmlns:ds="http://schemas.openxmlformats.org/officeDocument/2006/customXml" ds:itemID="{1FA62353-9E6E-48DA-A1F2-6D34911994F1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Management KPI Data</vt:lpstr>
      <vt:lpstr>ORDERED DELIVERED LINE CHART</vt:lpstr>
      <vt:lpstr>ORDER DELIVERED BAR CHART</vt:lpstr>
      <vt:lpstr>TOTAL REVENUE &amp; DAMAGE</vt:lpstr>
      <vt:lpstr>IN-STOCK PRIORITY LINE CHART</vt:lpstr>
      <vt:lpstr>INVENTORY DASHBOARD</vt:lpstr>
      <vt:lpstr>'INVENTORY DASHBOARD'!Print_Area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Mahir Darvesh</dc:creator>
  <cp:lastModifiedBy>Shahzaib Naeem</cp:lastModifiedBy>
  <cp:lastPrinted>2023-12-31T11:07:51Z</cp:lastPrinted>
  <dcterms:created xsi:type="dcterms:W3CDTF">2023-12-04T11:33:53Z</dcterms:created>
  <dcterms:modified xsi:type="dcterms:W3CDTF">2024-01-02T09:30:41Z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lanSwiftJobName">
    <vt:lpwstr/>
  </property>
  <property fmtid="{D5CDD505-2E9C-101B-9397-08002B2CF9AE}" pid="3" name="PlanSwiftJobGuid">
    <vt:lpwstr/>
  </property>
  <property fmtid="{D5CDD505-2E9C-101B-9397-08002B2CF9AE}" pid="4" name="LinkedDataId">
    <vt:lpwstr>{1FA62353-9E6E-48DA-A1F2-6D34911994F1}</vt:lpwstr>
  </property>
  <property fmtid="{D5CDD505-2E9C-101B-9397-08002B2CF9AE}" pid="5" name="MSIP_Label_defa4170-0d19-0005-0004-bc88714345d2_Enabled">
    <vt:lpwstr>true</vt:lpwstr>
  </property>
  <property fmtid="{D5CDD505-2E9C-101B-9397-08002B2CF9AE}" pid="6" name="MSIP_Label_defa4170-0d19-0005-0004-bc88714345d2_SetDate">
    <vt:lpwstr>2023-12-10T05:01:31Z</vt:lpwstr>
  </property>
  <property fmtid="{D5CDD505-2E9C-101B-9397-08002B2CF9AE}" pid="7" name="MSIP_Label_defa4170-0d19-0005-0004-bc88714345d2_Method">
    <vt:lpwstr>Standard</vt:lpwstr>
  </property>
  <property fmtid="{D5CDD505-2E9C-101B-9397-08002B2CF9AE}" pid="8" name="MSIP_Label_defa4170-0d19-0005-0004-bc88714345d2_Name">
    <vt:lpwstr>defa4170-0d19-0005-0004-bc88714345d2</vt:lpwstr>
  </property>
  <property fmtid="{D5CDD505-2E9C-101B-9397-08002B2CF9AE}" pid="9" name="MSIP_Label_defa4170-0d19-0005-0004-bc88714345d2_SiteId">
    <vt:lpwstr>5676d6ed-25ad-4485-8bab-13793b303fcd</vt:lpwstr>
  </property>
  <property fmtid="{D5CDD505-2E9C-101B-9397-08002B2CF9AE}" pid="10" name="MSIP_Label_defa4170-0d19-0005-0004-bc88714345d2_ActionId">
    <vt:lpwstr>ea6be925-99d3-4fd9-ab34-4749884ce221</vt:lpwstr>
  </property>
  <property fmtid="{D5CDD505-2E9C-101B-9397-08002B2CF9AE}" pid="11" name="MSIP_Label_defa4170-0d19-0005-0004-bc88714345d2_ContentBits">
    <vt:lpwstr>0</vt:lpwstr>
  </property>
</Properties>
</file>