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result sheet" sheetId="2" r:id="rId5"/>
  </sheets>
  <definedNames>
    <definedName name="data">'result sheet'!$A$9:$V$17</definedName>
  </definedNames>
  <calcPr/>
  <extLst>
    <ext uri="GoogleSheetsCustomDataVersion2">
      <go:sheetsCustomData xmlns:go="http://customooxmlschemas.google.com/" r:id="rId6" roundtripDataChecksum="FJhV6WWTRO60kPtyDLHg2OtAWD48C1MZkTT+qqkEh18="/>
    </ext>
  </extLst>
</workbook>
</file>

<file path=xl/sharedStrings.xml><?xml version="1.0" encoding="utf-8"?>
<sst xmlns="http://schemas.openxmlformats.org/spreadsheetml/2006/main" count="125" uniqueCount="88">
  <si>
    <t>Shahzal Rehman Board Results</t>
  </si>
  <si>
    <t xml:space="preserve">Search your name here </t>
  </si>
  <si>
    <t>Annual Examinations Results 2022</t>
  </si>
  <si>
    <t>Roll No.</t>
  </si>
  <si>
    <t>Student Name</t>
  </si>
  <si>
    <t>Father Name</t>
  </si>
  <si>
    <t>Roll no .</t>
  </si>
  <si>
    <t>Name</t>
  </si>
  <si>
    <t>Class</t>
  </si>
  <si>
    <t>Father's Name</t>
  </si>
  <si>
    <t>Reg no.</t>
  </si>
  <si>
    <t>alpha 61</t>
  </si>
  <si>
    <t>ENG</t>
  </si>
  <si>
    <t>URDU</t>
  </si>
  <si>
    <t>Roll NO.</t>
  </si>
  <si>
    <t>NAME</t>
  </si>
  <si>
    <t>FATHER NAME</t>
  </si>
  <si>
    <t>MATH</t>
  </si>
  <si>
    <t>Shahzal Rehman</t>
  </si>
  <si>
    <t>Abdul   Rashid</t>
  </si>
  <si>
    <t>CHEM</t>
  </si>
  <si>
    <t>alpha2</t>
  </si>
  <si>
    <t>PHY</t>
  </si>
  <si>
    <t>alpha3</t>
  </si>
  <si>
    <t>BIO</t>
  </si>
  <si>
    <t>Asma Rashid</t>
  </si>
  <si>
    <t>PST</t>
  </si>
  <si>
    <t>neon 5</t>
  </si>
  <si>
    <t>ISL</t>
  </si>
  <si>
    <t>alpha</t>
  </si>
  <si>
    <t>alpha 7</t>
  </si>
  <si>
    <t>PRACTICAL</t>
  </si>
  <si>
    <t>alpha 81</t>
  </si>
  <si>
    <t>neon x</t>
  </si>
  <si>
    <t>alpha4</t>
  </si>
  <si>
    <t>neon 6</t>
  </si>
  <si>
    <t>Total mrks .</t>
  </si>
  <si>
    <t>Per</t>
  </si>
  <si>
    <t>Obt mrk .</t>
  </si>
  <si>
    <t>Pass / Fail</t>
  </si>
  <si>
    <t>Grade</t>
  </si>
  <si>
    <t>Position</t>
  </si>
  <si>
    <t>SR 2 ND JULY ,2022</t>
  </si>
  <si>
    <t>SR ADVANCE MS EXCLE 2022-2023</t>
  </si>
  <si>
    <t>RESULTS CADRS 2022-2023</t>
  </si>
  <si>
    <t>Roll NO .</t>
  </si>
  <si>
    <t>REG.NO</t>
  </si>
  <si>
    <t>COUNT SUBJECT</t>
  </si>
  <si>
    <t>OBT. MARKS</t>
  </si>
  <si>
    <t>TOTAL. MARKS</t>
  </si>
  <si>
    <t>PERCENTAGE</t>
  </si>
  <si>
    <t>%AGE</t>
  </si>
  <si>
    <t>PASS /    FAIL</t>
  </si>
  <si>
    <t>GRADE by if formula</t>
  </si>
  <si>
    <t>Positions</t>
  </si>
  <si>
    <t>GRADE BY VLOOKUP FORMULA</t>
  </si>
  <si>
    <t>NEW GRADING 2022</t>
  </si>
  <si>
    <t>BR-01</t>
  </si>
  <si>
    <t>1st  Year</t>
  </si>
  <si>
    <t>FAIL</t>
  </si>
  <si>
    <t>F</t>
  </si>
  <si>
    <t>BR-02</t>
  </si>
  <si>
    <t>13 th</t>
  </si>
  <si>
    <t>Fair</t>
  </si>
  <si>
    <t>D</t>
  </si>
  <si>
    <t>BR-03</t>
  </si>
  <si>
    <t>10 th</t>
  </si>
  <si>
    <t>Satisfactory</t>
  </si>
  <si>
    <t>C</t>
  </si>
  <si>
    <t>BR-04</t>
  </si>
  <si>
    <t>8 th</t>
  </si>
  <si>
    <t>Good</t>
  </si>
  <si>
    <t>B</t>
  </si>
  <si>
    <t>BR-05</t>
  </si>
  <si>
    <t>9 th</t>
  </si>
  <si>
    <t>Very Good</t>
  </si>
  <si>
    <t>B+</t>
  </si>
  <si>
    <t>BR-06</t>
  </si>
  <si>
    <t>Excellent</t>
  </si>
  <si>
    <t>A</t>
  </si>
  <si>
    <t>BR-07</t>
  </si>
  <si>
    <t>5 th</t>
  </si>
  <si>
    <t>Outstanding</t>
  </si>
  <si>
    <t>A+</t>
  </si>
  <si>
    <t>BR-08</t>
  </si>
  <si>
    <t>7 th</t>
  </si>
  <si>
    <t>SUPERB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</si>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</sst>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sz val="28.0"/>
      <color theme="1"/>
      <name val="Calibri"/>
    </font>
    <font/>
    <font>
      <u/>
      <sz val="22.0"/>
      <color theme="1"/>
      <name val="Calibri"/>
    </font>
    <font>
      <sz val="16.0"/>
      <color theme="1"/>
      <name val="Calibri"/>
    </font>
    <font>
      <sz val="14.0"/>
      <color theme="1"/>
      <name val="Times New Roman"/>
    </font>
    <font>
      <sz val="18.0"/>
      <color theme="1"/>
      <name val="Calibri"/>
    </font>
    <font>
      <sz val="12.0"/>
      <color theme="1"/>
      <name val="Calibri"/>
    </font>
    <font>
      <sz val="72.0"/>
      <color theme="1"/>
      <name val="Calibri"/>
    </font>
    <font>
      <sz val="36.0"/>
      <color theme="1"/>
      <name val="Calibri"/>
    </font>
    <font>
      <sz val="26.0"/>
      <color theme="1"/>
      <name val="Calibri"/>
    </font>
    <font>
      <sz val="11.0"/>
      <color theme="0"/>
      <name val="Calibri"/>
    </font>
    <font>
      <sz val="10.0"/>
      <color theme="0"/>
      <name val="Calibri"/>
    </font>
    <font>
      <sz val="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theme="7"/>
        <bgColor theme="7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double">
        <color rgb="FF002060"/>
      </left>
      <top style="double">
        <color rgb="FF002060"/>
      </top>
      <bottom style="double">
        <color rgb="FF002060"/>
      </bottom>
    </border>
    <border>
      <top style="double">
        <color rgb="FF002060"/>
      </top>
      <bottom style="double">
        <color rgb="FF002060"/>
      </bottom>
    </border>
    <border>
      <right style="double">
        <color rgb="FF002060"/>
      </right>
      <top style="double">
        <color rgb="FF002060"/>
      </top>
      <bottom style="double">
        <color rgb="FF002060"/>
      </bottom>
    </border>
    <border>
      <left style="double">
        <color rgb="FF002060"/>
      </left>
      <right style="double">
        <color rgb="FF002060"/>
      </right>
      <top style="double">
        <color rgb="FF002060"/>
      </top>
      <bottom style="double">
        <color rgb="FF002060"/>
      </bottom>
    </border>
    <border>
      <top style="thin">
        <color rgb="FF000000"/>
      </top>
    </border>
    <border>
      <left style="double">
        <color rgb="FF1E4E79"/>
      </left>
      <right style="double">
        <color rgb="FF1E4E79"/>
      </right>
      <top style="double">
        <color rgb="FF1E4E79"/>
      </top>
      <bottom style="double">
        <color rgb="FF1E4E79"/>
      </bottom>
    </border>
    <border>
      <left style="double">
        <color rgb="FF002060"/>
      </left>
      <top style="double">
        <color rgb="FF002060"/>
      </top>
    </border>
    <border>
      <top style="double">
        <color rgb="FF002060"/>
      </top>
    </border>
    <border>
      <right style="double">
        <color rgb="FF002060"/>
      </right>
      <top style="double">
        <color rgb="FF002060"/>
      </top>
    </border>
    <border>
      <bottom style="thin">
        <color rgb="FF000000"/>
      </bottom>
    </border>
    <border>
      <left style="double">
        <color rgb="FF002060"/>
      </left>
      <bottom style="double">
        <color rgb="FF002060"/>
      </bottom>
    </border>
    <border>
      <bottom style="double">
        <color rgb="FF002060"/>
      </bottom>
    </border>
    <border>
      <right style="double">
        <color rgb="FF002060"/>
      </right>
      <bottom style="double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1E4E79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double">
        <color rgb="FF00B0F0"/>
      </left>
      <right style="double">
        <color rgb="FF00B0F0"/>
      </right>
      <top style="double">
        <color rgb="FF00B0F0"/>
      </top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</border>
    <border>
      <left style="double">
        <color rgb="FF00B0F0"/>
      </left>
      <right style="double">
        <color rgb="FF00B0F0"/>
      </right>
    </border>
    <border>
      <left style="double">
        <color rgb="FF00B0F0"/>
      </left>
      <right style="double">
        <color rgb="FF00B0F0"/>
      </right>
      <bottom style="double">
        <color rgb="FF00B0F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3" fontId="4" numFmtId="0" xfId="0" applyAlignment="1" applyBorder="1" applyFill="1" applyFont="1">
      <alignment horizontal="center" vertical="center"/>
    </xf>
    <xf borderId="8" fillId="4" fontId="5" numFmtId="0" xfId="0" applyAlignment="1" applyBorder="1" applyFill="1" applyFont="1">
      <alignment horizontal="center" shrinkToFit="0" vertical="center" wrapText="1"/>
    </xf>
    <xf borderId="8" fillId="3" fontId="5" numFmtId="0" xfId="0" applyAlignment="1" applyBorder="1" applyFont="1">
      <alignment horizontal="center" vertical="center"/>
    </xf>
    <xf borderId="9" fillId="0" fontId="1" numFmtId="0" xfId="0" applyBorder="1" applyFont="1"/>
    <xf borderId="10" fillId="2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0" fontId="1" numFmtId="0" xfId="0" applyAlignment="1" applyBorder="1" applyFont="1">
      <alignment horizontal="center"/>
    </xf>
    <xf borderId="12" fillId="0" fontId="3" numFmtId="0" xfId="0" applyBorder="1" applyFont="1"/>
    <xf borderId="13" fillId="0" fontId="3" numFmtId="0" xfId="0" applyBorder="1" applyFont="1"/>
    <xf borderId="8" fillId="0" fontId="1" numFmtId="0" xfId="0" applyBorder="1" applyFont="1"/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2" fontId="5" numFmtId="0" xfId="0" applyAlignment="1" applyBorder="1" applyFont="1">
      <alignment horizontal="center" shrinkToFit="0" vertical="center" wrapText="1"/>
    </xf>
    <xf borderId="18" fillId="3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8" fillId="2" fontId="8" numFmtId="0" xfId="0" applyAlignment="1" applyBorder="1" applyFont="1">
      <alignment horizontal="center" readingOrder="0" shrinkToFit="0" vertical="center" wrapText="1"/>
    </xf>
    <xf borderId="20" fillId="3" fontId="5" numFmtId="0" xfId="0" applyAlignment="1" applyBorder="1" applyFont="1">
      <alignment horizontal="center" shrinkToFit="0" vertical="center" wrapText="1"/>
    </xf>
    <xf borderId="21" fillId="2" fontId="5" numFmtId="0" xfId="0" applyAlignment="1" applyBorder="1" applyFont="1">
      <alignment horizontal="center" shrinkToFit="0" vertical="center" wrapText="1"/>
    </xf>
    <xf borderId="22" fillId="3" fontId="9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2" fillId="5" fontId="10" numFmtId="0" xfId="0" applyAlignment="1" applyBorder="1" applyFill="1" applyFont="1">
      <alignment horizontal="center" shrinkToFit="0" vertical="center" wrapText="1"/>
    </xf>
    <xf borderId="22" fillId="6" fontId="11" numFmtId="0" xfId="0" applyAlignment="1" applyBorder="1" applyFill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25" fillId="7" fontId="12" numFmtId="0" xfId="0" applyAlignment="1" applyBorder="1" applyFill="1" applyFont="1">
      <alignment horizontal="center" shrinkToFit="0" vertical="center" wrapText="1"/>
    </xf>
    <xf borderId="26" fillId="7" fontId="12" numFmtId="0" xfId="0" applyAlignment="1" applyBorder="1" applyFont="1">
      <alignment horizontal="center" shrinkToFit="0" vertical="center" wrapText="1"/>
    </xf>
    <xf borderId="26" fillId="7" fontId="13" numFmtId="0" xfId="0" applyAlignment="1" applyBorder="1" applyFont="1">
      <alignment horizontal="center" shrinkToFit="0" vertical="center" wrapText="1"/>
    </xf>
    <xf borderId="18" fillId="0" fontId="14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28" fillId="0" fontId="3" numFmtId="0" xfId="0" applyBorder="1" applyFont="1"/>
    <xf borderId="18" fillId="0" fontId="8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center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3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33.0"/>
    <col customWidth="1" min="4" max="4" width="30.0"/>
    <col customWidth="1" min="5" max="5" width="29.86"/>
    <col customWidth="1" min="6" max="6" width="10.57"/>
    <col customWidth="1" min="7" max="7" width="27.71"/>
    <col customWidth="1" min="8" max="8" width="28.14"/>
    <col customWidth="1" min="9" max="9" width="31.0"/>
    <col customWidth="1" min="10" max="26" width="8.71"/>
  </cols>
  <sheetData>
    <row r="1">
      <c r="G1" s="1"/>
    </row>
    <row r="2">
      <c r="B2" s="2" t="s">
        <v>0</v>
      </c>
      <c r="C2" s="3"/>
      <c r="D2" s="3"/>
      <c r="E2" s="4"/>
      <c r="F2" s="5"/>
      <c r="G2" s="6" t="s">
        <v>1</v>
      </c>
      <c r="H2" s="7"/>
      <c r="I2" s="8"/>
    </row>
    <row r="3">
      <c r="B3" s="9" t="s">
        <v>2</v>
      </c>
      <c r="C3" s="3"/>
      <c r="D3" s="3"/>
      <c r="E3" s="4"/>
      <c r="F3" s="1"/>
      <c r="G3" s="10" t="s">
        <v>3</v>
      </c>
      <c r="H3" s="11" t="s">
        <v>4</v>
      </c>
      <c r="I3" s="11" t="s">
        <v>5</v>
      </c>
    </row>
    <row r="4" ht="34.5" customHeight="1">
      <c r="C4" s="12"/>
      <c r="G4" s="10">
        <v>2.01962316E8</v>
      </c>
      <c r="H4" s="11" t="str">
        <f>VLOOKUP(G4,G13:I20,2,0)</f>
        <v>alpha 61</v>
      </c>
      <c r="I4" s="11" t="str">
        <f>VLOOKUP(G4,G13:I20,3,0)</f>
        <v>neon 5</v>
      </c>
    </row>
    <row r="5" ht="30.0" customHeight="1">
      <c r="C5" s="13" t="s">
        <v>6</v>
      </c>
      <c r="D5" s="14">
        <v>2.01962315E8</v>
      </c>
      <c r="E5" s="1"/>
      <c r="F5" s="15"/>
      <c r="G5" s="16"/>
      <c r="H5" s="17"/>
      <c r="I5" s="18"/>
      <c r="M5" s="19"/>
    </row>
    <row r="6" ht="13.5" customHeight="1">
      <c r="C6" s="20"/>
      <c r="E6" s="20"/>
      <c r="F6" s="15"/>
      <c r="G6" s="21"/>
      <c r="H6" s="22"/>
      <c r="I6" s="23"/>
    </row>
    <row r="7" ht="33.0" customHeight="1">
      <c r="B7" s="24" t="s">
        <v>7</v>
      </c>
      <c r="C7" s="25" t="str">
        <f>VLOOKUP(D5,data,3,0)</f>
        <v>Asma Rashid</v>
      </c>
      <c r="D7" s="24" t="s">
        <v>8</v>
      </c>
      <c r="E7" s="25" t="str">
        <f>VLOOKUP(D5,data,5,0)</f>
        <v>8 th</v>
      </c>
      <c r="F7" s="15"/>
      <c r="G7" s="10" t="s">
        <v>4</v>
      </c>
      <c r="H7" s="10" t="s">
        <v>5</v>
      </c>
      <c r="I7" s="10" t="s">
        <v>3</v>
      </c>
    </row>
    <row r="8" ht="35.25" customHeight="1">
      <c r="B8" s="24" t="s">
        <v>9</v>
      </c>
      <c r="C8" s="25" t="str">
        <f>VLOOKUP(D5,data,4,0)</f>
        <v>Abdul   Rashid</v>
      </c>
      <c r="D8" s="24" t="s">
        <v>10</v>
      </c>
      <c r="E8" s="26" t="str">
        <f>VLOOKUP(D5,data,2,0)</f>
        <v>BR-04</v>
      </c>
      <c r="F8" s="15"/>
      <c r="G8" s="10" t="s">
        <v>11</v>
      </c>
      <c r="H8" s="11" t="str">
        <f>VLOOKUP(G8,H12:I19,2,0)</f>
        <v>neon 5</v>
      </c>
      <c r="I8" s="11">
        <f t="array" ref="I8">INDEX($G$12:$G$19,MATCH(G8,$H$12:$H$19,0))</f>
        <v>201962316</v>
      </c>
    </row>
    <row r="9" ht="18.0" customHeight="1">
      <c r="F9" s="15"/>
      <c r="G9" s="16"/>
      <c r="H9" s="17"/>
      <c r="I9" s="18"/>
    </row>
    <row r="10">
      <c r="B10" s="15"/>
      <c r="C10" s="27" t="s">
        <v>12</v>
      </c>
      <c r="D10" s="25">
        <f>VLOOKUP(D5,data,6,0)</f>
        <v>140</v>
      </c>
      <c r="E10" s="15"/>
      <c r="F10" s="15"/>
      <c r="G10" s="21"/>
      <c r="H10" s="22"/>
      <c r="I10" s="23"/>
    </row>
    <row r="11">
      <c r="B11" s="15"/>
      <c r="C11" s="27" t="s">
        <v>13</v>
      </c>
      <c r="D11" s="25">
        <f>VLOOKUP(D5,data,7,0)</f>
        <v>140</v>
      </c>
      <c r="E11" s="15"/>
      <c r="F11" s="15"/>
      <c r="G11" s="28" t="s">
        <v>14</v>
      </c>
      <c r="H11" s="29" t="s">
        <v>15</v>
      </c>
      <c r="I11" s="29" t="s">
        <v>16</v>
      </c>
    </row>
    <row r="12">
      <c r="B12" s="15"/>
      <c r="C12" s="27" t="s">
        <v>17</v>
      </c>
      <c r="D12" s="25" t="str">
        <f>VLOOKUP(D5,data,8,0)</f>
        <v/>
      </c>
      <c r="E12" s="15"/>
      <c r="F12" s="15"/>
      <c r="G12" s="30">
        <v>2.01962312E8</v>
      </c>
      <c r="H12" s="31" t="s">
        <v>18</v>
      </c>
      <c r="I12" s="32" t="s">
        <v>19</v>
      </c>
    </row>
    <row r="13">
      <c r="B13" s="15"/>
      <c r="C13" s="27" t="s">
        <v>20</v>
      </c>
      <c r="D13" s="25">
        <f>VLOOKUP(D5,data,9,0)</f>
        <v>120</v>
      </c>
      <c r="E13" s="15"/>
      <c r="F13" s="15"/>
      <c r="G13" s="30">
        <v>2.01962313E8</v>
      </c>
      <c r="H13" s="33" t="s">
        <v>21</v>
      </c>
      <c r="I13" s="32" t="s">
        <v>21</v>
      </c>
    </row>
    <row r="14">
      <c r="B14" s="15"/>
      <c r="C14" s="27" t="s">
        <v>22</v>
      </c>
      <c r="D14" s="25">
        <f>VLOOKUP(D5,data,10,0)</f>
        <v>120</v>
      </c>
      <c r="E14" s="15"/>
      <c r="F14" s="15"/>
      <c r="G14" s="30">
        <v>2.01962314E8</v>
      </c>
      <c r="H14" s="33" t="s">
        <v>23</v>
      </c>
      <c r="I14" s="32" t="s">
        <v>23</v>
      </c>
    </row>
    <row r="15">
      <c r="B15" s="15"/>
      <c r="C15" s="27" t="s">
        <v>24</v>
      </c>
      <c r="D15" s="25">
        <f>VLOOKUP(D5,data,11,0)</f>
        <v>120</v>
      </c>
      <c r="E15" s="15"/>
      <c r="G15" s="30">
        <v>2.01962315E8</v>
      </c>
      <c r="H15" s="33" t="s">
        <v>25</v>
      </c>
      <c r="I15" s="32" t="s">
        <v>19</v>
      </c>
    </row>
    <row r="16">
      <c r="B16" s="15"/>
      <c r="C16" s="27" t="s">
        <v>26</v>
      </c>
      <c r="D16" s="25">
        <f>VLOOKUP(D5,data,12,0)</f>
        <v>100</v>
      </c>
      <c r="E16" s="15"/>
      <c r="G16" s="30">
        <v>2.01962316E8</v>
      </c>
      <c r="H16" s="31" t="s">
        <v>11</v>
      </c>
      <c r="I16" s="30" t="s">
        <v>27</v>
      </c>
    </row>
    <row r="17">
      <c r="B17" s="15"/>
      <c r="C17" s="27" t="s">
        <v>28</v>
      </c>
      <c r="D17" s="25">
        <f>VLOOKUP(D5,data,13,0)</f>
        <v>100</v>
      </c>
      <c r="E17" s="15"/>
      <c r="F17" s="15"/>
      <c r="G17" s="30">
        <v>2.01962317E8</v>
      </c>
      <c r="H17" s="33" t="s">
        <v>29</v>
      </c>
      <c r="I17" s="32" t="s">
        <v>30</v>
      </c>
    </row>
    <row r="18">
      <c r="B18" s="15"/>
      <c r="C18" s="27" t="s">
        <v>31</v>
      </c>
      <c r="D18" s="25">
        <f>VLOOKUP(D5,data,14,0)</f>
        <v>90</v>
      </c>
      <c r="E18" s="15"/>
      <c r="G18" s="30">
        <v>2.01962318E8</v>
      </c>
      <c r="H18" s="31" t="s">
        <v>32</v>
      </c>
      <c r="I18" s="30" t="s">
        <v>33</v>
      </c>
    </row>
    <row r="19">
      <c r="G19" s="30">
        <v>2.01962319E8</v>
      </c>
      <c r="H19" s="33" t="s">
        <v>34</v>
      </c>
      <c r="I19" s="32" t="s">
        <v>35</v>
      </c>
    </row>
    <row r="20">
      <c r="B20" s="24" t="s">
        <v>36</v>
      </c>
      <c r="C20" s="34">
        <f>VLOOKUP(D5,data,17,0)</f>
        <v>1100</v>
      </c>
      <c r="D20" s="35" t="s">
        <v>37</v>
      </c>
      <c r="E20" s="25">
        <f>VLOOKUP(D5,data,18,0)</f>
        <v>84.54545455</v>
      </c>
    </row>
    <row r="21" ht="15.75" customHeight="1">
      <c r="B21" s="24" t="s">
        <v>38</v>
      </c>
      <c r="C21" s="25">
        <f>VLOOKUP(D5,data,16,0)</f>
        <v>930</v>
      </c>
      <c r="D21" s="24" t="s">
        <v>39</v>
      </c>
      <c r="E21" s="25" t="str">
        <f>VLOOKUP(D5,data,20,0)</f>
        <v>Pass</v>
      </c>
    </row>
    <row r="22" ht="15.75" customHeight="1">
      <c r="B22" s="24" t="s">
        <v>40</v>
      </c>
      <c r="C22" s="25" t="str">
        <f>VLOOKUP(D5,data,21,0)</f>
        <v>B+</v>
      </c>
      <c r="D22" s="24" t="s">
        <v>41</v>
      </c>
      <c r="E22" s="25">
        <f>VLOOKUP(D5,data,22,0)</f>
        <v>3</v>
      </c>
    </row>
    <row r="23" ht="15.75" customHeight="1">
      <c r="D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E2"/>
    <mergeCell ref="G2:I2"/>
    <mergeCell ref="B3:E3"/>
    <mergeCell ref="G5:I6"/>
    <mergeCell ref="G9:I10"/>
  </mergeCells>
  <dataValidations>
    <dataValidation type="list" allowBlank="1" showErrorMessage="1" sqref="G4 D5">
      <formula1>$G$12:$G$19</formula1>
    </dataValidation>
    <dataValidation type="list" allowBlank="1" showErrorMessage="1" sqref="G8">
      <formula1>$H$12:$H$19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.14"/>
    <col customWidth="1" min="3" max="3" width="14.14"/>
    <col customWidth="1" min="4" max="4" width="16.14"/>
    <col customWidth="1" min="5" max="5" width="9.14"/>
    <col customWidth="1" min="6" max="17" width="8.71"/>
    <col customWidth="1" min="18" max="18" width="9.14"/>
    <col customWidth="1" min="19" max="20" width="8.71"/>
    <col customWidth="1" min="21" max="21" width="10.0"/>
    <col customWidth="1" min="22" max="22" width="9.29"/>
    <col customWidth="1" min="23" max="24" width="25.57"/>
    <col customWidth="1" min="25" max="25" width="14.29"/>
    <col customWidth="1" min="26" max="26" width="9.14"/>
    <col customWidth="1" min="27" max="27" width="22.57"/>
    <col customWidth="1" min="28" max="28" width="8.71"/>
  </cols>
  <sheetData>
    <row r="1">
      <c r="A1" s="36" t="s">
        <v>42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1"/>
      <c r="AA1" s="1"/>
      <c r="AB1" s="1"/>
    </row>
    <row r="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1"/>
      <c r="AA2" s="1"/>
      <c r="AB2" s="1"/>
    </row>
    <row r="3">
      <c r="A3" s="40" t="s">
        <v>43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1"/>
      <c r="AA3" s="1"/>
      <c r="AB3" s="1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1"/>
      <c r="AA4" s="1"/>
      <c r="AB4" s="1"/>
    </row>
    <row r="5">
      <c r="A5" s="39"/>
      <c r="B5" s="39"/>
      <c r="C5" s="39"/>
      <c r="D5" s="39"/>
      <c r="E5" s="39"/>
      <c r="F5" s="39"/>
      <c r="G5" s="41" t="s">
        <v>44</v>
      </c>
      <c r="H5" s="37"/>
      <c r="I5" s="37"/>
      <c r="J5" s="37"/>
      <c r="K5" s="37"/>
      <c r="L5" s="37"/>
      <c r="M5" s="37"/>
      <c r="N5" s="37"/>
      <c r="O5" s="37"/>
      <c r="P5" s="37"/>
      <c r="Q5" s="38"/>
      <c r="R5" s="39"/>
      <c r="S5" s="39"/>
      <c r="T5" s="39"/>
      <c r="U5" s="39"/>
      <c r="V5" s="39"/>
      <c r="W5" s="39"/>
      <c r="X5" s="39"/>
      <c r="Y5" s="39"/>
      <c r="Z5" s="1"/>
      <c r="AA5" s="1"/>
      <c r="AB5" s="1"/>
    </row>
    <row r="6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1"/>
      <c r="AA6" s="1"/>
      <c r="AB6" s="1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1"/>
      <c r="AA7" s="1"/>
      <c r="AB7" s="1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1"/>
      <c r="AA8" s="1"/>
      <c r="AB8" s="1"/>
    </row>
    <row r="9" ht="30.0" customHeight="1">
      <c r="A9" s="42" t="s">
        <v>45</v>
      </c>
      <c r="B9" s="42" t="s">
        <v>46</v>
      </c>
      <c r="C9" s="42" t="s">
        <v>15</v>
      </c>
      <c r="D9" s="42" t="s">
        <v>16</v>
      </c>
      <c r="E9" s="42" t="s">
        <v>8</v>
      </c>
      <c r="F9" s="43" t="s">
        <v>12</v>
      </c>
      <c r="G9" s="44" t="s">
        <v>13</v>
      </c>
      <c r="H9" s="44" t="s">
        <v>17</v>
      </c>
      <c r="I9" s="44" t="s">
        <v>20</v>
      </c>
      <c r="J9" s="44" t="s">
        <v>22</v>
      </c>
      <c r="K9" s="44" t="s">
        <v>24</v>
      </c>
      <c r="L9" s="44" t="s">
        <v>26</v>
      </c>
      <c r="M9" s="44" t="s">
        <v>28</v>
      </c>
      <c r="N9" s="45" t="s">
        <v>31</v>
      </c>
      <c r="O9" s="46" t="s">
        <v>47</v>
      </c>
      <c r="P9" s="46" t="s">
        <v>48</v>
      </c>
      <c r="Q9" s="46" t="s">
        <v>49</v>
      </c>
      <c r="R9" s="46" t="s">
        <v>50</v>
      </c>
      <c r="S9" s="42" t="s">
        <v>51</v>
      </c>
      <c r="T9" s="42" t="s">
        <v>52</v>
      </c>
      <c r="U9" s="42" t="s">
        <v>53</v>
      </c>
      <c r="V9" s="42" t="s">
        <v>54</v>
      </c>
      <c r="W9" s="42" t="s">
        <v>55</v>
      </c>
      <c r="X9" s="42" t="s">
        <v>55</v>
      </c>
      <c r="Y9" s="39"/>
      <c r="Z9" s="47" t="s">
        <v>56</v>
      </c>
      <c r="AA9" s="48"/>
      <c r="AB9" s="49"/>
    </row>
    <row r="10" ht="26.25" customHeight="1">
      <c r="A10" s="42">
        <v>2.01962312E8</v>
      </c>
      <c r="B10" s="42" t="s">
        <v>57</v>
      </c>
      <c r="C10" s="50" t="s">
        <v>18</v>
      </c>
      <c r="D10" s="51" t="s">
        <v>19</v>
      </c>
      <c r="E10" s="51" t="s">
        <v>58</v>
      </c>
      <c r="F10" s="52">
        <v>137.0</v>
      </c>
      <c r="G10" s="42">
        <v>137.0</v>
      </c>
      <c r="H10" s="42">
        <v>137.0</v>
      </c>
      <c r="I10" s="42">
        <v>117.0</v>
      </c>
      <c r="J10" s="42">
        <v>117.0</v>
      </c>
      <c r="K10" s="42">
        <v>117.0</v>
      </c>
      <c r="L10" s="42">
        <v>97.0</v>
      </c>
      <c r="M10" s="42">
        <v>97.0</v>
      </c>
      <c r="N10" s="42">
        <v>87.0</v>
      </c>
      <c r="O10" s="42">
        <f t="shared" ref="O10:O17" si="1">COUNT(F10:N10)</f>
        <v>9</v>
      </c>
      <c r="P10" s="42">
        <f t="shared" ref="P10:P17" si="2">SUM(F10:N10)</f>
        <v>1043</v>
      </c>
      <c r="Q10" s="42">
        <v>1100.0</v>
      </c>
      <c r="R10" s="42">
        <f t="shared" ref="R10:R17" si="3">P10/Q10*100</f>
        <v>94.81818182</v>
      </c>
      <c r="S10" s="42">
        <f t="shared" ref="S10:S17" si="4">P10/O10</f>
        <v>115.8888889</v>
      </c>
      <c r="T10" s="42" t="str">
        <f t="shared" ref="T10:T17" si="5">IF(R10&gt;50,"Pass","Fail")</f>
        <v>Pass</v>
      </c>
      <c r="U10" s="42" t="str">
        <f t="shared" ref="U10:U17" si="6">IF(R10&gt;=99,"AA",IF(R10&gt;=90,"A+",IF(R10&gt;=80,"B+",IF(R10&gt;=70,"B",IF(R10&gt;=60,"B",IF(R10&gt;=50,"C",IF(R10&gt;=40,"D",IF(R10&gt;=33,"F"))))))))</f>
        <v>A+</v>
      </c>
      <c r="V10" s="42">
        <f t="shared" ref="V10:V17" si="7">RANK(P10,$P$10:$P$17)</f>
        <v>2</v>
      </c>
      <c r="W10" s="42" t="str">
        <f t="shared" ref="W10:W17" si="8">VLOOKUP(R10,$Z$10:$AB$17,2,1)</f>
        <v>Outstanding</v>
      </c>
      <c r="X10" s="42" t="str">
        <f t="shared" ref="X10:X17" si="9">VLOOKUP(R10,$Z$10:$AB$17,3,1)</f>
        <v>A+</v>
      </c>
      <c r="Y10" s="39"/>
      <c r="Z10" s="53">
        <v>33.0</v>
      </c>
      <c r="AA10" s="54" t="s">
        <v>59</v>
      </c>
      <c r="AB10" s="55" t="s">
        <v>60</v>
      </c>
    </row>
    <row r="11" ht="26.25" customHeight="1">
      <c r="A11" s="42">
        <v>2.01962313E8</v>
      </c>
      <c r="B11" s="42" t="s">
        <v>61</v>
      </c>
      <c r="C11" s="56" t="s">
        <v>21</v>
      </c>
      <c r="D11" s="51" t="s">
        <v>21</v>
      </c>
      <c r="E11" s="42" t="s">
        <v>62</v>
      </c>
      <c r="F11" s="52"/>
      <c r="G11" s="42">
        <v>138.0</v>
      </c>
      <c r="H11" s="42">
        <v>138.0</v>
      </c>
      <c r="I11" s="42">
        <v>118.0</v>
      </c>
      <c r="J11" s="42">
        <v>118.0</v>
      </c>
      <c r="K11" s="42">
        <v>118.0</v>
      </c>
      <c r="L11" s="42">
        <v>98.0</v>
      </c>
      <c r="M11" s="42">
        <v>98.0</v>
      </c>
      <c r="N11" s="42">
        <v>88.0</v>
      </c>
      <c r="O11" s="42">
        <f t="shared" si="1"/>
        <v>8</v>
      </c>
      <c r="P11" s="42">
        <f t="shared" si="2"/>
        <v>914</v>
      </c>
      <c r="Q11" s="42">
        <v>1100.0</v>
      </c>
      <c r="R11" s="42">
        <f t="shared" si="3"/>
        <v>83.09090909</v>
      </c>
      <c r="S11" s="42">
        <f t="shared" si="4"/>
        <v>114.25</v>
      </c>
      <c r="T11" s="42" t="str">
        <f t="shared" si="5"/>
        <v>Pass</v>
      </c>
      <c r="U11" s="42" t="str">
        <f t="shared" si="6"/>
        <v>B+</v>
      </c>
      <c r="V11" s="42">
        <f t="shared" si="7"/>
        <v>4</v>
      </c>
      <c r="W11" s="42" t="str">
        <f t="shared" si="8"/>
        <v>Excellent</v>
      </c>
      <c r="X11" s="42" t="str">
        <f t="shared" si="9"/>
        <v>A</v>
      </c>
      <c r="Y11" s="39"/>
      <c r="Z11" s="57">
        <v>40.0</v>
      </c>
      <c r="AA11" s="58" t="s">
        <v>63</v>
      </c>
      <c r="AB11" s="55" t="s">
        <v>64</v>
      </c>
    </row>
    <row r="12" ht="26.25" customHeight="1">
      <c r="A12" s="42">
        <v>2.01962314E8</v>
      </c>
      <c r="B12" s="42" t="s">
        <v>65</v>
      </c>
      <c r="C12" s="56" t="s">
        <v>23</v>
      </c>
      <c r="D12" s="51" t="s">
        <v>23</v>
      </c>
      <c r="E12" s="42" t="s">
        <v>66</v>
      </c>
      <c r="F12" s="52">
        <v>139.0</v>
      </c>
      <c r="G12" s="42">
        <v>139.0</v>
      </c>
      <c r="H12" s="42">
        <v>139.0</v>
      </c>
      <c r="I12" s="42">
        <v>119.0</v>
      </c>
      <c r="J12" s="42"/>
      <c r="K12" s="42">
        <v>119.0</v>
      </c>
      <c r="L12" s="42"/>
      <c r="M12" s="42">
        <v>99.0</v>
      </c>
      <c r="N12" s="42"/>
      <c r="O12" s="42">
        <f t="shared" si="1"/>
        <v>6</v>
      </c>
      <c r="P12" s="42">
        <f t="shared" si="2"/>
        <v>754</v>
      </c>
      <c r="Q12" s="42">
        <v>1100.0</v>
      </c>
      <c r="R12" s="42">
        <f t="shared" si="3"/>
        <v>68.54545455</v>
      </c>
      <c r="S12" s="42">
        <f t="shared" si="4"/>
        <v>125.6666667</v>
      </c>
      <c r="T12" s="42" t="str">
        <f t="shared" si="5"/>
        <v>Pass</v>
      </c>
      <c r="U12" s="42" t="str">
        <f t="shared" si="6"/>
        <v>B</v>
      </c>
      <c r="V12" s="42">
        <f t="shared" si="7"/>
        <v>7</v>
      </c>
      <c r="W12" s="42" t="str">
        <f t="shared" si="8"/>
        <v>Good</v>
      </c>
      <c r="X12" s="42" t="str">
        <f t="shared" si="9"/>
        <v>B</v>
      </c>
      <c r="Y12" s="39"/>
      <c r="Z12" s="57">
        <v>50.0</v>
      </c>
      <c r="AA12" s="59" t="s">
        <v>67</v>
      </c>
      <c r="AB12" s="55" t="s">
        <v>68</v>
      </c>
    </row>
    <row r="13" ht="26.25" customHeight="1">
      <c r="A13" s="42">
        <v>2.01962315E8</v>
      </c>
      <c r="B13" s="42" t="s">
        <v>69</v>
      </c>
      <c r="C13" s="56" t="s">
        <v>25</v>
      </c>
      <c r="D13" s="51" t="s">
        <v>19</v>
      </c>
      <c r="E13" s="51" t="s">
        <v>70</v>
      </c>
      <c r="F13" s="52">
        <v>140.0</v>
      </c>
      <c r="G13" s="42">
        <v>140.0</v>
      </c>
      <c r="H13" s="42"/>
      <c r="I13" s="42">
        <v>120.0</v>
      </c>
      <c r="J13" s="42">
        <v>120.0</v>
      </c>
      <c r="K13" s="42">
        <v>120.0</v>
      </c>
      <c r="L13" s="42">
        <v>100.0</v>
      </c>
      <c r="M13" s="42">
        <v>100.0</v>
      </c>
      <c r="N13" s="42">
        <v>90.0</v>
      </c>
      <c r="O13" s="42">
        <f t="shared" si="1"/>
        <v>8</v>
      </c>
      <c r="P13" s="42">
        <f t="shared" si="2"/>
        <v>930</v>
      </c>
      <c r="Q13" s="42">
        <v>1100.0</v>
      </c>
      <c r="R13" s="42">
        <f t="shared" si="3"/>
        <v>84.54545455</v>
      </c>
      <c r="S13" s="42">
        <f t="shared" si="4"/>
        <v>116.25</v>
      </c>
      <c r="T13" s="42" t="str">
        <f t="shared" si="5"/>
        <v>Pass</v>
      </c>
      <c r="U13" s="42" t="str">
        <f t="shared" si="6"/>
        <v>B+</v>
      </c>
      <c r="V13" s="42">
        <f t="shared" si="7"/>
        <v>3</v>
      </c>
      <c r="W13" s="42" t="str">
        <f t="shared" si="8"/>
        <v>Excellent</v>
      </c>
      <c r="X13" s="42" t="str">
        <f t="shared" si="9"/>
        <v>A</v>
      </c>
      <c r="Y13" s="39"/>
      <c r="Z13" s="57">
        <v>60.0</v>
      </c>
      <c r="AA13" s="54" t="s">
        <v>71</v>
      </c>
      <c r="AB13" s="55" t="s">
        <v>72</v>
      </c>
    </row>
    <row r="14" ht="26.25" customHeight="1">
      <c r="A14" s="42">
        <v>2.01962316E8</v>
      </c>
      <c r="B14" s="42" t="s">
        <v>73</v>
      </c>
      <c r="C14" s="50" t="s">
        <v>11</v>
      </c>
      <c r="D14" s="42" t="s">
        <v>27</v>
      </c>
      <c r="E14" s="42" t="s">
        <v>74</v>
      </c>
      <c r="F14" s="52">
        <v>141.0</v>
      </c>
      <c r="G14" s="42">
        <v>141.0</v>
      </c>
      <c r="H14" s="42">
        <v>141.0</v>
      </c>
      <c r="I14" s="42"/>
      <c r="J14" s="42">
        <v>121.0</v>
      </c>
      <c r="K14" s="42">
        <v>121.0</v>
      </c>
      <c r="L14" s="42"/>
      <c r="M14" s="42">
        <v>101.0</v>
      </c>
      <c r="N14" s="42">
        <v>91.0</v>
      </c>
      <c r="O14" s="42">
        <f t="shared" si="1"/>
        <v>7</v>
      </c>
      <c r="P14" s="42">
        <f t="shared" si="2"/>
        <v>857</v>
      </c>
      <c r="Q14" s="42">
        <v>1100.0</v>
      </c>
      <c r="R14" s="42">
        <f t="shared" si="3"/>
        <v>77.90909091</v>
      </c>
      <c r="S14" s="42">
        <f t="shared" si="4"/>
        <v>122.4285714</v>
      </c>
      <c r="T14" s="42" t="str">
        <f t="shared" si="5"/>
        <v>Pass</v>
      </c>
      <c r="U14" s="42" t="str">
        <f t="shared" si="6"/>
        <v>B</v>
      </c>
      <c r="V14" s="42">
        <f t="shared" si="7"/>
        <v>5</v>
      </c>
      <c r="W14" s="42" t="str">
        <f t="shared" si="8"/>
        <v>Very Good</v>
      </c>
      <c r="X14" s="42" t="str">
        <f t="shared" si="9"/>
        <v>B+</v>
      </c>
      <c r="Y14" s="39"/>
      <c r="Z14" s="57">
        <v>70.0</v>
      </c>
      <c r="AA14" s="58" t="s">
        <v>75</v>
      </c>
      <c r="AB14" s="55" t="s">
        <v>76</v>
      </c>
    </row>
    <row r="15" ht="26.25" customHeight="1">
      <c r="A15" s="42">
        <v>2.01962317E8</v>
      </c>
      <c r="B15" s="42" t="s">
        <v>77</v>
      </c>
      <c r="C15" s="56" t="s">
        <v>29</v>
      </c>
      <c r="D15" s="51" t="s">
        <v>30</v>
      </c>
      <c r="E15" s="42" t="s">
        <v>62</v>
      </c>
      <c r="F15" s="52">
        <v>142.0</v>
      </c>
      <c r="G15" s="42">
        <v>142.0</v>
      </c>
      <c r="H15" s="42">
        <v>142.0</v>
      </c>
      <c r="I15" s="42">
        <v>122.0</v>
      </c>
      <c r="J15" s="42">
        <v>122.0</v>
      </c>
      <c r="K15" s="42">
        <v>122.0</v>
      </c>
      <c r="L15" s="42">
        <v>102.0</v>
      </c>
      <c r="M15" s="42">
        <v>102.0</v>
      </c>
      <c r="N15" s="42">
        <v>92.0</v>
      </c>
      <c r="O15" s="42">
        <f t="shared" si="1"/>
        <v>9</v>
      </c>
      <c r="P15" s="42">
        <f t="shared" si="2"/>
        <v>1088</v>
      </c>
      <c r="Q15" s="42">
        <v>1100.0</v>
      </c>
      <c r="R15" s="42">
        <f t="shared" si="3"/>
        <v>98.90909091</v>
      </c>
      <c r="S15" s="42">
        <f t="shared" si="4"/>
        <v>120.8888889</v>
      </c>
      <c r="T15" s="42" t="str">
        <f t="shared" si="5"/>
        <v>Pass</v>
      </c>
      <c r="U15" s="42" t="str">
        <f t="shared" si="6"/>
        <v>A+</v>
      </c>
      <c r="V15" s="42">
        <f t="shared" si="7"/>
        <v>1</v>
      </c>
      <c r="W15" s="42" t="str">
        <f t="shared" si="8"/>
        <v>Outstanding</v>
      </c>
      <c r="X15" s="42" t="str">
        <f t="shared" si="9"/>
        <v>A+</v>
      </c>
      <c r="Y15" s="39"/>
      <c r="Z15" s="57">
        <v>80.0</v>
      </c>
      <c r="AA15" s="58" t="s">
        <v>78</v>
      </c>
      <c r="AB15" s="55" t="s">
        <v>79</v>
      </c>
    </row>
    <row r="16" ht="26.25" customHeight="1">
      <c r="A16" s="42">
        <v>2.01962318E8</v>
      </c>
      <c r="B16" s="42" t="s">
        <v>80</v>
      </c>
      <c r="C16" s="50" t="s">
        <v>32</v>
      </c>
      <c r="D16" s="42" t="s">
        <v>33</v>
      </c>
      <c r="E16" s="42" t="s">
        <v>81</v>
      </c>
      <c r="F16" s="52"/>
      <c r="G16" s="42">
        <v>143.0</v>
      </c>
      <c r="H16" s="42"/>
      <c r="I16" s="42"/>
      <c r="J16" s="42">
        <v>123.0</v>
      </c>
      <c r="K16" s="42"/>
      <c r="L16" s="42">
        <v>103.0</v>
      </c>
      <c r="M16" s="42"/>
      <c r="N16" s="42"/>
      <c r="O16" s="42">
        <f t="shared" si="1"/>
        <v>3</v>
      </c>
      <c r="P16" s="42">
        <f t="shared" si="2"/>
        <v>369</v>
      </c>
      <c r="Q16" s="42">
        <v>1100.0</v>
      </c>
      <c r="R16" s="42">
        <f t="shared" si="3"/>
        <v>33.54545455</v>
      </c>
      <c r="S16" s="42">
        <f t="shared" si="4"/>
        <v>123</v>
      </c>
      <c r="T16" s="42" t="str">
        <f t="shared" si="5"/>
        <v>Fail</v>
      </c>
      <c r="U16" s="42" t="str">
        <f t="shared" si="6"/>
        <v>F</v>
      </c>
      <c r="V16" s="42">
        <f t="shared" si="7"/>
        <v>8</v>
      </c>
      <c r="W16" s="42" t="str">
        <f t="shared" si="8"/>
        <v>FAIL</v>
      </c>
      <c r="X16" s="42" t="str">
        <f t="shared" si="9"/>
        <v>F</v>
      </c>
      <c r="Y16" s="39"/>
      <c r="Z16" s="57">
        <v>90.0</v>
      </c>
      <c r="AA16" s="60" t="s">
        <v>82</v>
      </c>
      <c r="AB16" s="55" t="s">
        <v>83</v>
      </c>
    </row>
    <row r="17" ht="26.25" customHeight="1">
      <c r="A17" s="42">
        <v>2.01962319E8</v>
      </c>
      <c r="B17" s="42" t="s">
        <v>84</v>
      </c>
      <c r="C17" s="56" t="s">
        <v>34</v>
      </c>
      <c r="D17" s="51" t="s">
        <v>35</v>
      </c>
      <c r="E17" s="42" t="s">
        <v>85</v>
      </c>
      <c r="F17" s="52"/>
      <c r="G17" s="42"/>
      <c r="H17" s="42">
        <v>144.0</v>
      </c>
      <c r="I17" s="42">
        <v>124.0</v>
      </c>
      <c r="J17" s="42">
        <v>124.0</v>
      </c>
      <c r="K17" s="42">
        <v>124.0</v>
      </c>
      <c r="L17" s="42">
        <v>104.0</v>
      </c>
      <c r="M17" s="42">
        <v>104.0</v>
      </c>
      <c r="N17" s="42">
        <v>94.0</v>
      </c>
      <c r="O17" s="42">
        <f t="shared" si="1"/>
        <v>7</v>
      </c>
      <c r="P17" s="42">
        <f t="shared" si="2"/>
        <v>818</v>
      </c>
      <c r="Q17" s="42">
        <v>1100.0</v>
      </c>
      <c r="R17" s="42">
        <f t="shared" si="3"/>
        <v>74.36363636</v>
      </c>
      <c r="S17" s="42">
        <f t="shared" si="4"/>
        <v>116.8571429</v>
      </c>
      <c r="T17" s="42" t="str">
        <f t="shared" si="5"/>
        <v>Pass</v>
      </c>
      <c r="U17" s="42" t="str">
        <f t="shared" si="6"/>
        <v>B</v>
      </c>
      <c r="V17" s="42">
        <f t="shared" si="7"/>
        <v>6</v>
      </c>
      <c r="W17" s="42" t="str">
        <f t="shared" si="8"/>
        <v>Very Good</v>
      </c>
      <c r="X17" s="42" t="str">
        <f t="shared" si="9"/>
        <v>B+</v>
      </c>
      <c r="Y17" s="39"/>
      <c r="Z17" s="61">
        <v>100.0</v>
      </c>
      <c r="AA17" s="60" t="s">
        <v>86</v>
      </c>
      <c r="AB17" s="55" t="s">
        <v>87</v>
      </c>
    </row>
    <row r="18">
      <c r="A18" s="42">
        <v>1.0</v>
      </c>
      <c r="B18" s="42">
        <v>2.0</v>
      </c>
      <c r="C18" s="42">
        <v>3.0</v>
      </c>
      <c r="D18" s="42">
        <v>4.0</v>
      </c>
      <c r="E18" s="42">
        <v>5.0</v>
      </c>
      <c r="F18" s="42">
        <v>6.0</v>
      </c>
      <c r="G18" s="42">
        <v>7.0</v>
      </c>
      <c r="H18" s="42">
        <v>8.0</v>
      </c>
      <c r="I18" s="42">
        <v>9.0</v>
      </c>
      <c r="J18" s="42">
        <v>10.0</v>
      </c>
      <c r="K18" s="42">
        <v>11.0</v>
      </c>
      <c r="L18" s="42">
        <v>12.0</v>
      </c>
      <c r="M18" s="42">
        <v>13.0</v>
      </c>
      <c r="N18" s="42">
        <v>14.0</v>
      </c>
      <c r="O18" s="42">
        <v>15.0</v>
      </c>
      <c r="P18" s="42">
        <v>16.0</v>
      </c>
      <c r="Q18" s="42">
        <v>17.0</v>
      </c>
      <c r="R18" s="42">
        <v>18.0</v>
      </c>
      <c r="S18" s="42">
        <v>19.0</v>
      </c>
      <c r="T18" s="42">
        <v>20.0</v>
      </c>
      <c r="U18" s="42">
        <v>21.0</v>
      </c>
      <c r="V18" s="42">
        <v>22.0</v>
      </c>
      <c r="W18" s="42">
        <v>23.0</v>
      </c>
      <c r="X18" s="42">
        <v>24.0</v>
      </c>
      <c r="Y18" s="39"/>
      <c r="Z18" s="62">
        <v>24.0</v>
      </c>
      <c r="AA18" s="63"/>
      <c r="AB18" s="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Y1"/>
    <mergeCell ref="A3:Y3"/>
    <mergeCell ref="G5:Q5"/>
    <mergeCell ref="Z9:AB9"/>
    <mergeCell ref="Z18:AB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2022-06-27T12:49:05Z</dcterms:created>
  <dc:creator>DELL</dc:creator>
</cp:coreProperties>
</file>