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26_1234/data/"/>
    </mc:Choice>
  </mc:AlternateContent>
  <xr:revisionPtr revIDLastSave="0" documentId="13_ncr:1_{C2CB68FF-4DD5-D640-B9A7-29EEB1DC2332}" xr6:coauthVersionLast="45" xr6:coauthVersionMax="45" xr10:uidLastSave="{00000000-0000-0000-0000-000000000000}"/>
  <bookViews>
    <workbookView xWindow="33600" yWindow="-2680" windowWidth="33600" windowHeight="20540" xr2:uid="{A86D1036-0752-124D-A288-1321B898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5" i="1" l="1"/>
  <c r="R34" i="1"/>
  <c r="R33" i="1"/>
  <c r="R32" i="1"/>
  <c r="R31" i="1"/>
  <c r="R30" i="1"/>
  <c r="R29" i="1"/>
  <c r="R28" i="1"/>
  <c r="R27" i="1"/>
  <c r="J30" i="1"/>
  <c r="I30" i="1"/>
  <c r="L30" i="1" s="1"/>
  <c r="J29" i="1"/>
  <c r="I29" i="1"/>
  <c r="L29" i="1" s="1"/>
  <c r="J28" i="1"/>
  <c r="I28" i="1"/>
  <c r="L28" i="1" s="1"/>
  <c r="J27" i="1"/>
  <c r="I27" i="1"/>
  <c r="L27" i="1" s="1"/>
  <c r="R26" i="1"/>
  <c r="R25" i="1"/>
  <c r="R24" i="1"/>
  <c r="R23" i="1"/>
  <c r="R22" i="1"/>
  <c r="K26" i="1"/>
  <c r="J26" i="1"/>
  <c r="L26" i="1" s="1"/>
  <c r="K25" i="1"/>
  <c r="J25" i="1"/>
  <c r="L25" i="1" s="1"/>
  <c r="K24" i="1"/>
  <c r="J24" i="1"/>
  <c r="L24" i="1" s="1"/>
  <c r="K23" i="1"/>
  <c r="J23" i="1"/>
  <c r="L23" i="1" s="1"/>
  <c r="K22" i="1"/>
  <c r="J22" i="1"/>
  <c r="L22" i="1" s="1"/>
  <c r="R20" i="1"/>
  <c r="R19" i="1"/>
  <c r="R18" i="1"/>
  <c r="R17" i="1"/>
  <c r="K20" i="1"/>
  <c r="J20" i="1"/>
  <c r="L20" i="1" s="1"/>
  <c r="K19" i="1"/>
  <c r="J19" i="1"/>
  <c r="L19" i="1" s="1"/>
  <c r="K18" i="1"/>
  <c r="J18" i="1"/>
  <c r="L18" i="1" s="1"/>
  <c r="K17" i="1"/>
  <c r="J17" i="1"/>
  <c r="L17" i="1" s="1"/>
  <c r="M24" i="1" l="1"/>
  <c r="K27" i="1"/>
  <c r="K28" i="1"/>
  <c r="K29" i="1"/>
  <c r="K30" i="1"/>
  <c r="M23" i="1"/>
  <c r="M25" i="1"/>
  <c r="M22" i="1"/>
  <c r="M26" i="1"/>
  <c r="M17" i="1"/>
  <c r="M20" i="1"/>
  <c r="M19" i="1"/>
  <c r="M18" i="1"/>
  <c r="R16" i="1" l="1"/>
  <c r="J16" i="1"/>
  <c r="L16" i="1" s="1"/>
  <c r="F16" i="1"/>
  <c r="K16" i="1" s="1"/>
  <c r="M16" i="1" l="1"/>
  <c r="D35" i="1"/>
  <c r="D34" i="1"/>
  <c r="D33" i="1"/>
  <c r="D32" i="1"/>
  <c r="D31" i="1"/>
  <c r="F35" i="1"/>
  <c r="K35" i="1" s="1"/>
  <c r="J35" i="1"/>
  <c r="L35" i="1" s="1"/>
  <c r="J34" i="1"/>
  <c r="M34" i="1" s="1"/>
  <c r="K33" i="1"/>
  <c r="J33" i="1"/>
  <c r="M33" i="1" s="1"/>
  <c r="F34" i="1"/>
  <c r="K34" i="1" s="1"/>
  <c r="F32" i="1"/>
  <c r="K32" i="1" s="1"/>
  <c r="J32" i="1"/>
  <c r="M32" i="1" s="1"/>
  <c r="J31" i="1"/>
  <c r="L31" i="1" s="1"/>
  <c r="K3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21" i="1"/>
  <c r="R2" i="1"/>
  <c r="M35" i="1" l="1"/>
  <c r="L32" i="1"/>
  <c r="L34" i="1"/>
  <c r="L33" i="1"/>
  <c r="M31" i="1"/>
  <c r="J21" i="1" l="1"/>
  <c r="M21" i="1" s="1"/>
  <c r="D21" i="1"/>
  <c r="F21" i="1"/>
  <c r="K21" i="1" s="1"/>
  <c r="D15" i="1"/>
  <c r="K15" i="1"/>
  <c r="J15" i="1"/>
  <c r="L15" i="1" s="1"/>
  <c r="D14" i="1"/>
  <c r="F14" i="1"/>
  <c r="K14" i="1" s="1"/>
  <c r="J14" i="1"/>
  <c r="M14" i="1" s="1"/>
  <c r="D13" i="1"/>
  <c r="J13" i="1"/>
  <c r="M13" i="1" s="1"/>
  <c r="F13" i="1"/>
  <c r="K13" i="1" s="1"/>
  <c r="D12" i="1"/>
  <c r="J12" i="1"/>
  <c r="L12" i="1" s="1"/>
  <c r="F12" i="1"/>
  <c r="K12" i="1" s="1"/>
  <c r="D11" i="1"/>
  <c r="K11" i="1"/>
  <c r="J11" i="1"/>
  <c r="M11" i="1" s="1"/>
  <c r="J10" i="1"/>
  <c r="M10" i="1" s="1"/>
  <c r="G10" i="1"/>
  <c r="F10" i="1"/>
  <c r="K10" i="1" s="1"/>
  <c r="G8" i="1"/>
  <c r="D9" i="1"/>
  <c r="K9" i="1"/>
  <c r="J9" i="1"/>
  <c r="L9" i="1" s="1"/>
  <c r="F8" i="1"/>
  <c r="K8" i="1" s="1"/>
  <c r="F7" i="1"/>
  <c r="J8" i="1"/>
  <c r="M8" i="1" s="1"/>
  <c r="D8" i="1"/>
  <c r="F6" i="1"/>
  <c r="K6" i="1" s="1"/>
  <c r="J6" i="1"/>
  <c r="L6" i="1" s="1"/>
  <c r="D6" i="1"/>
  <c r="M12" i="1" l="1"/>
  <c r="L14" i="1"/>
  <c r="L10" i="1"/>
  <c r="L21" i="1"/>
  <c r="M15" i="1"/>
  <c r="M9" i="1"/>
  <c r="L8" i="1"/>
  <c r="M6" i="1"/>
  <c r="L13" i="1"/>
  <c r="L11" i="1"/>
  <c r="D2" i="1"/>
  <c r="D3" i="1" l="1"/>
  <c r="D4" i="1"/>
  <c r="J5" i="1"/>
  <c r="M5" i="1" s="1"/>
  <c r="F2" i="1"/>
  <c r="F3" i="1"/>
  <c r="F4" i="1"/>
  <c r="F5" i="1"/>
  <c r="K5" i="1" s="1"/>
  <c r="D5" i="1"/>
  <c r="J3" i="1" l="1"/>
  <c r="M3" i="1" s="1"/>
  <c r="J4" i="1"/>
  <c r="L4" i="1" s="1"/>
  <c r="J7" i="1"/>
  <c r="M7" i="1" s="1"/>
  <c r="J2" i="1"/>
  <c r="M2" i="1" s="1"/>
  <c r="M4" i="1" l="1"/>
  <c r="L2" i="1"/>
  <c r="L3" i="1"/>
  <c r="L7" i="1"/>
  <c r="K7" i="1"/>
  <c r="K4" i="1"/>
  <c r="K3" i="1" l="1"/>
  <c r="K2" i="1"/>
</calcChain>
</file>

<file path=xl/sharedStrings.xml><?xml version="1.0" encoding="utf-8"?>
<sst xmlns="http://schemas.openxmlformats.org/spreadsheetml/2006/main" count="204" uniqueCount="97">
  <si>
    <t>bld_address</t>
  </si>
  <si>
    <t>OriginalUnits</t>
  </si>
  <si>
    <t>OriginalFloors</t>
  </si>
  <si>
    <t>OriginalHouseSize</t>
  </si>
  <si>
    <t>purchase_p</t>
  </si>
  <si>
    <t>rent_price</t>
  </si>
  <si>
    <t>bld_operation</t>
  </si>
  <si>
    <t>pointPolygon</t>
  </si>
  <si>
    <t>Point</t>
  </si>
  <si>
    <t>Old_Purchase</t>
  </si>
  <si>
    <t>OldRent</t>
  </si>
  <si>
    <t>Maintenace</t>
  </si>
  <si>
    <t>ParcelChange</t>
  </si>
  <si>
    <t>No</t>
  </si>
  <si>
    <t>FuturePlanID</t>
  </si>
  <si>
    <t>215_22</t>
  </si>
  <si>
    <t>Address Title</t>
  </si>
  <si>
    <t>סוקולוב 22, בת ים</t>
  </si>
  <si>
    <t>TypeTitle</t>
  </si>
  <si>
    <t>תמ״א 38/1</t>
  </si>
  <si>
    <t>מסריק 10, בת ים</t>
  </si>
  <si>
    <t>216_10</t>
  </si>
  <si>
    <t>216_4</t>
  </si>
  <si>
    <t>מסריק 4, בת ים</t>
  </si>
  <si>
    <t>תמ״א 38/2</t>
  </si>
  <si>
    <t>209_6</t>
  </si>
  <si>
    <t>Polygon</t>
  </si>
  <si>
    <t>Yes</t>
  </si>
  <si>
    <t>502-0317495</t>
  </si>
  <si>
    <t>תב״ע פינוי בינוי</t>
  </si>
  <si>
    <t>Arnona</t>
  </si>
  <si>
    <t>ArnonaPerMeter</t>
  </si>
  <si>
    <t>Tax and Maintenace</t>
  </si>
  <si>
    <t>502-0178285</t>
  </si>
  <si>
    <t>216_7</t>
  </si>
  <si>
    <t>originalRentPercent</t>
  </si>
  <si>
    <t>מסריק 7, בת ים</t>
  </si>
  <si>
    <t>סוקולוב 15, בת ים</t>
  </si>
  <si>
    <t>215_15</t>
  </si>
  <si>
    <t>ארלוזורוב 6, בת ים</t>
  </si>
  <si>
    <t>209_8</t>
  </si>
  <si>
    <t>ארלוזורוב 8, בת ים</t>
  </si>
  <si>
    <t>הלפר 12, בת ים</t>
  </si>
  <si>
    <t>208_12</t>
  </si>
  <si>
    <t>210_56</t>
  </si>
  <si>
    <t>הרצל 56, בת ים</t>
  </si>
  <si>
    <t>210_11</t>
  </si>
  <si>
    <t>הרצל 11, בת ים</t>
  </si>
  <si>
    <t>216_3</t>
  </si>
  <si>
    <t>מסריק 3, בת ים</t>
  </si>
  <si>
    <t>215_18</t>
  </si>
  <si>
    <t>סוקולוב 18, בת ים</t>
  </si>
  <si>
    <t>215_24</t>
  </si>
  <si>
    <t>סוקולוב 24, בת ים</t>
  </si>
  <si>
    <t>220_4</t>
  </si>
  <si>
    <t>רוטשילד 4, בת ים</t>
  </si>
  <si>
    <t>502-0147678</t>
  </si>
  <si>
    <t>רוטשילד2 וסוקלוב 2, בת ים</t>
  </si>
  <si>
    <t>212_53</t>
  </si>
  <si>
    <t>בן גוריון 53, בת ים</t>
  </si>
  <si>
    <t>502-0201483</t>
  </si>
  <si>
    <t>GIS_layer</t>
  </si>
  <si>
    <t>סוקולוב 14, בת ים</t>
  </si>
  <si>
    <t>209_33c</t>
  </si>
  <si>
    <t>215_6</t>
  </si>
  <si>
    <t>ארלוזורוב 33 ג, בת ים</t>
  </si>
  <si>
    <t>סוקולוב 6, בת ים</t>
  </si>
  <si>
    <t>209_29</t>
  </si>
  <si>
    <t>ארלוזורוב 29, בת ים</t>
  </si>
  <si>
    <t>209_4</t>
  </si>
  <si>
    <t>ארלוזורוב 4, בת ים</t>
  </si>
  <si>
    <t>217_5</t>
  </si>
  <si>
    <t>אבא ברדיצב 17, בת ים</t>
  </si>
  <si>
    <t>﻿215_2</t>
  </si>
  <si>
    <t>225_6</t>
  </si>
  <si>
    <t>225_6a</t>
  </si>
  <si>
    <t>225_8</t>
  </si>
  <si>
    <t>210_8</t>
  </si>
  <si>
    <t>הרצל 8, בת ים</t>
  </si>
  <si>
    <t>דוד מסיקה 6, בת ים</t>
  </si>
  <si>
    <t>דוד מסיקה6א, בת ים</t>
  </si>
  <si>
    <t>210_16</t>
  </si>
  <si>
    <t>210_18</t>
  </si>
  <si>
    <t>211_7</t>
  </si>
  <si>
    <t>211_9</t>
  </si>
  <si>
    <t>211_11</t>
  </si>
  <si>
    <t>הרצל 16, בת ים</t>
  </si>
  <si>
    <t>הרצל 18, בת ים</t>
  </si>
  <si>
    <t>חנה סנש 7, בת ים</t>
  </si>
  <si>
    <t>חנה סנש 9, בת ים</t>
  </si>
  <si>
    <t>חנה סנש 11, בת ים</t>
  </si>
  <si>
    <t>215_12c</t>
  </si>
  <si>
    <t>215_12a</t>
  </si>
  <si>
    <t>215_14</t>
  </si>
  <si>
    <t>102_3</t>
  </si>
  <si>
    <t>סוקולוב 12ג, בת ים</t>
  </si>
  <si>
    <t>סוקולוב 12א, בת 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</si>
</sst>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color rgb="FF2AA198"/>
      <name val="Menlo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92D-0617-114F-905A-ECB223F31F24}">
  <dimension ref="A1:T35"/>
  <sheetViews>
    <sheetView tabSelected="1" zoomScale="90" workbookViewId="0">
      <selection activeCell="O20" sqref="O20"/>
    </sheetView>
  </sheetViews>
  <sheetFormatPr baseColWidth="10" defaultRowHeight="16" x14ac:dyDescent="0.2"/>
  <cols>
    <col min="1" max="1" width="15.33203125" bestFit="1" customWidth="1"/>
    <col min="2" max="2" width="10.33203125" customWidth="1"/>
    <col min="3" max="3" width="11.83203125" bestFit="1" customWidth="1"/>
    <col min="4" max="4" width="6.33203125" customWidth="1"/>
    <col min="5" max="5" width="15" bestFit="1" customWidth="1"/>
    <col min="10" max="10" width="8" customWidth="1"/>
    <col min="12" max="12" width="7.5" bestFit="1" customWidth="1"/>
    <col min="13" max="13" width="9.6640625" customWidth="1"/>
    <col min="14" max="14" width="5.83203125" customWidth="1"/>
    <col min="18" max="18" width="14.83203125" bestFit="1" customWidth="1"/>
    <col min="19" max="19" width="17" customWidth="1"/>
    <col min="20" max="20" width="16.6640625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35</v>
      </c>
      <c r="E1" s="2" t="s">
        <v>3</v>
      </c>
      <c r="F1" s="2" t="s">
        <v>4</v>
      </c>
      <c r="G1" s="2" t="s">
        <v>5</v>
      </c>
      <c r="H1" s="2" t="s">
        <v>11</v>
      </c>
      <c r="I1" s="2" t="s">
        <v>31</v>
      </c>
      <c r="J1" s="2" t="s">
        <v>30</v>
      </c>
      <c r="K1" s="2" t="s">
        <v>9</v>
      </c>
      <c r="L1" s="2" t="s">
        <v>10</v>
      </c>
      <c r="M1" s="2" t="s">
        <v>32</v>
      </c>
      <c r="N1" s="2" t="s">
        <v>6</v>
      </c>
      <c r="O1" s="2" t="s">
        <v>7</v>
      </c>
      <c r="P1" s="2" t="s">
        <v>12</v>
      </c>
      <c r="Q1" s="2" t="s">
        <v>14</v>
      </c>
      <c r="R1" s="4" t="s">
        <v>61</v>
      </c>
      <c r="S1" s="3" t="s">
        <v>16</v>
      </c>
      <c r="T1" s="3" t="s">
        <v>18</v>
      </c>
    </row>
    <row r="2" spans="1:20" x14ac:dyDescent="0.2">
      <c r="A2" t="s">
        <v>15</v>
      </c>
      <c r="B2">
        <v>18</v>
      </c>
      <c r="C2">
        <v>3</v>
      </c>
      <c r="D2">
        <f>7/33</f>
        <v>0.21212121212121213</v>
      </c>
      <c r="E2" s="1">
        <v>88</v>
      </c>
      <c r="F2">
        <f>22930/1.2</f>
        <v>19108.333333333336</v>
      </c>
      <c r="G2">
        <v>62</v>
      </c>
      <c r="H2">
        <v>100</v>
      </c>
      <c r="I2" s="7">
        <v>5.4358000000000004</v>
      </c>
      <c r="J2" s="7">
        <f>INT(I2*E2)</f>
        <v>478</v>
      </c>
      <c r="K2">
        <f t="shared" ref="K2:K32" si="0">F2*E2</f>
        <v>1681533.3333333335</v>
      </c>
      <c r="L2">
        <f>G2*E2+H2+J2</f>
        <v>6034</v>
      </c>
      <c r="M2">
        <f>J2+H2</f>
        <v>578</v>
      </c>
      <c r="N2">
        <v>1</v>
      </c>
      <c r="O2" t="s">
        <v>8</v>
      </c>
      <c r="P2" t="s">
        <v>13</v>
      </c>
      <c r="Q2">
        <v>20140882</v>
      </c>
      <c r="R2" t="str">
        <f>A2</f>
        <v>215_22</v>
      </c>
      <c r="S2" t="s">
        <v>17</v>
      </c>
      <c r="T2" t="s">
        <v>19</v>
      </c>
    </row>
    <row r="3" spans="1:20" x14ac:dyDescent="0.2">
      <c r="A3" t="s">
        <v>21</v>
      </c>
      <c r="B3">
        <v>12</v>
      </c>
      <c r="C3">
        <v>3</v>
      </c>
      <c r="D3">
        <f>6/20</f>
        <v>0.3</v>
      </c>
      <c r="E3">
        <v>100</v>
      </c>
      <c r="F3">
        <f>24376/1.2</f>
        <v>20313.333333333336</v>
      </c>
      <c r="G3">
        <v>68</v>
      </c>
      <c r="H3">
        <v>100</v>
      </c>
      <c r="I3" s="7">
        <v>5.4358000000000004</v>
      </c>
      <c r="J3" s="7">
        <f t="shared" ref="J3:J4" si="1">INT(I3*E3)</f>
        <v>543</v>
      </c>
      <c r="K3">
        <f t="shared" si="0"/>
        <v>2031333.3333333335</v>
      </c>
      <c r="L3">
        <f t="shared" ref="L3:L6" si="2">G3*E3+H3+J3</f>
        <v>7443</v>
      </c>
      <c r="M3">
        <f t="shared" ref="M3:M6" si="3">J3+H3</f>
        <v>643</v>
      </c>
      <c r="N3">
        <v>1</v>
      </c>
      <c r="O3" t="s">
        <v>8</v>
      </c>
      <c r="P3" t="s">
        <v>13</v>
      </c>
      <c r="Q3">
        <v>20120398</v>
      </c>
      <c r="R3" t="str">
        <f>A3</f>
        <v>216_10</v>
      </c>
      <c r="S3" t="s">
        <v>20</v>
      </c>
      <c r="T3" t="s">
        <v>19</v>
      </c>
    </row>
    <row r="4" spans="1:20" x14ac:dyDescent="0.2">
      <c r="A4" t="s">
        <v>22</v>
      </c>
      <c r="B4">
        <v>12</v>
      </c>
      <c r="C4">
        <v>3</v>
      </c>
      <c r="D4">
        <f>12/19</f>
        <v>0.63157894736842102</v>
      </c>
      <c r="E4">
        <v>94</v>
      </c>
      <c r="F4">
        <f>23351/1.2</f>
        <v>19459.166666666668</v>
      </c>
      <c r="G4">
        <v>67</v>
      </c>
      <c r="H4">
        <v>100</v>
      </c>
      <c r="I4" s="7">
        <v>5.4358000000000004</v>
      </c>
      <c r="J4" s="7">
        <f t="shared" si="1"/>
        <v>510</v>
      </c>
      <c r="K4">
        <f t="shared" si="0"/>
        <v>1829161.6666666667</v>
      </c>
      <c r="L4">
        <f t="shared" si="2"/>
        <v>6908</v>
      </c>
      <c r="M4">
        <f t="shared" si="3"/>
        <v>610</v>
      </c>
      <c r="N4">
        <v>1</v>
      </c>
      <c r="O4" t="s">
        <v>8</v>
      </c>
      <c r="P4" t="s">
        <v>13</v>
      </c>
      <c r="Q4">
        <v>20141086</v>
      </c>
      <c r="R4" t="str">
        <f>A4</f>
        <v>216_4</v>
      </c>
      <c r="S4" t="s">
        <v>23</v>
      </c>
      <c r="T4" t="s">
        <v>19</v>
      </c>
    </row>
    <row r="5" spans="1:20" x14ac:dyDescent="0.2">
      <c r="A5" s="8" t="s">
        <v>34</v>
      </c>
      <c r="B5">
        <v>18</v>
      </c>
      <c r="C5">
        <v>3</v>
      </c>
      <c r="D5">
        <f>8/25</f>
        <v>0.32</v>
      </c>
      <c r="E5">
        <v>75</v>
      </c>
      <c r="F5">
        <f>2500/1.2</f>
        <v>2083.3333333333335</v>
      </c>
      <c r="G5">
        <v>60</v>
      </c>
      <c r="H5">
        <v>100</v>
      </c>
      <c r="I5" s="7">
        <v>5.4358000000000004</v>
      </c>
      <c r="J5" s="7">
        <f t="shared" ref="J5:J32" si="4">INT(I5*E5)</f>
        <v>407</v>
      </c>
      <c r="K5">
        <f t="shared" si="0"/>
        <v>156250</v>
      </c>
      <c r="L5">
        <v>6000</v>
      </c>
      <c r="M5">
        <f t="shared" si="3"/>
        <v>507</v>
      </c>
      <c r="N5">
        <v>1</v>
      </c>
      <c r="O5" t="s">
        <v>8</v>
      </c>
      <c r="P5" t="s">
        <v>13</v>
      </c>
      <c r="Q5">
        <v>20160636</v>
      </c>
      <c r="R5" t="str">
        <f>A5</f>
        <v>216_7</v>
      </c>
      <c r="S5" t="s">
        <v>36</v>
      </c>
      <c r="T5" t="s">
        <v>19</v>
      </c>
    </row>
    <row r="6" spans="1:20" x14ac:dyDescent="0.2">
      <c r="A6" t="s">
        <v>38</v>
      </c>
      <c r="B6">
        <v>12</v>
      </c>
      <c r="C6">
        <v>3</v>
      </c>
      <c r="D6">
        <f>8/16</f>
        <v>0.5</v>
      </c>
      <c r="E6">
        <v>80</v>
      </c>
      <c r="F6">
        <f>21731.335/1.2</f>
        <v>18109.445833333335</v>
      </c>
      <c r="G6">
        <v>60</v>
      </c>
      <c r="H6">
        <v>100</v>
      </c>
      <c r="I6" s="7">
        <v>5.4358000000000004</v>
      </c>
      <c r="J6" s="9">
        <f t="shared" si="4"/>
        <v>434</v>
      </c>
      <c r="K6">
        <f t="shared" si="0"/>
        <v>1448755.6666666667</v>
      </c>
      <c r="L6">
        <f t="shared" si="2"/>
        <v>5334</v>
      </c>
      <c r="M6">
        <f t="shared" si="3"/>
        <v>534</v>
      </c>
      <c r="N6">
        <v>1</v>
      </c>
      <c r="O6" t="s">
        <v>8</v>
      </c>
      <c r="P6" t="s">
        <v>13</v>
      </c>
      <c r="Q6">
        <v>20140449</v>
      </c>
      <c r="R6" t="str">
        <f>A6</f>
        <v>215_15</v>
      </c>
      <c r="S6" t="s">
        <v>37</v>
      </c>
      <c r="T6" t="s">
        <v>19</v>
      </c>
    </row>
    <row r="7" spans="1:20" x14ac:dyDescent="0.2">
      <c r="A7" t="s">
        <v>25</v>
      </c>
      <c r="B7">
        <v>6</v>
      </c>
      <c r="C7">
        <v>3</v>
      </c>
      <c r="D7">
        <v>0</v>
      </c>
      <c r="E7">
        <v>94</v>
      </c>
      <c r="F7">
        <f>22922/1.2</f>
        <v>19101.666666666668</v>
      </c>
      <c r="G7">
        <v>50</v>
      </c>
      <c r="H7">
        <v>100</v>
      </c>
      <c r="I7" s="7">
        <v>5.4358000000000004</v>
      </c>
      <c r="J7" s="7">
        <f t="shared" si="4"/>
        <v>510</v>
      </c>
      <c r="K7">
        <f t="shared" si="0"/>
        <v>1795556.6666666667</v>
      </c>
      <c r="L7">
        <f t="shared" ref="L7:L32" si="5">G7*E7+H7+J7</f>
        <v>5310</v>
      </c>
      <c r="M7">
        <f t="shared" ref="M7:M32" si="6">J7+H7</f>
        <v>610</v>
      </c>
      <c r="N7">
        <v>2</v>
      </c>
      <c r="O7" t="s">
        <v>8</v>
      </c>
      <c r="P7" t="s">
        <v>13</v>
      </c>
      <c r="Q7" s="5">
        <v>20140231</v>
      </c>
      <c r="R7" t="str">
        <f>A7</f>
        <v>209_6</v>
      </c>
      <c r="S7" t="s">
        <v>39</v>
      </c>
      <c r="T7" t="s">
        <v>24</v>
      </c>
    </row>
    <row r="8" spans="1:20" x14ac:dyDescent="0.2">
      <c r="A8" t="s">
        <v>40</v>
      </c>
      <c r="B8">
        <v>40</v>
      </c>
      <c r="C8">
        <v>4</v>
      </c>
      <c r="D8">
        <f>11/40</f>
        <v>0.27500000000000002</v>
      </c>
      <c r="E8">
        <v>75</v>
      </c>
      <c r="F8">
        <f>23869/1.2</f>
        <v>19890.833333333336</v>
      </c>
      <c r="G8">
        <f>ROUND(85/1.2,0)</f>
        <v>71</v>
      </c>
      <c r="H8">
        <v>100</v>
      </c>
      <c r="I8" s="7">
        <v>5.4358000000000004</v>
      </c>
      <c r="J8" s="7">
        <f t="shared" si="4"/>
        <v>407</v>
      </c>
      <c r="K8">
        <f t="shared" si="0"/>
        <v>1491812.5000000002</v>
      </c>
      <c r="L8">
        <f t="shared" si="5"/>
        <v>5832</v>
      </c>
      <c r="M8">
        <f t="shared" si="6"/>
        <v>507</v>
      </c>
      <c r="N8">
        <v>1</v>
      </c>
      <c r="O8" t="s">
        <v>8</v>
      </c>
      <c r="P8" t="s">
        <v>13</v>
      </c>
      <c r="Q8">
        <v>20120894</v>
      </c>
      <c r="R8" t="str">
        <f>A8</f>
        <v>209_8</v>
      </c>
      <c r="S8" t="s">
        <v>41</v>
      </c>
      <c r="T8" t="s">
        <v>19</v>
      </c>
    </row>
    <row r="9" spans="1:20" x14ac:dyDescent="0.2">
      <c r="A9" s="8" t="s">
        <v>43</v>
      </c>
      <c r="B9">
        <v>24</v>
      </c>
      <c r="C9">
        <v>3</v>
      </c>
      <c r="D9">
        <f>7/24</f>
        <v>0.29166666666666669</v>
      </c>
      <c r="E9">
        <v>85</v>
      </c>
      <c r="F9" s="8">
        <v>18357.297999999999</v>
      </c>
      <c r="G9" s="8">
        <v>62</v>
      </c>
      <c r="H9">
        <v>100</v>
      </c>
      <c r="I9" s="7">
        <v>5.4358000000000004</v>
      </c>
      <c r="J9" s="7">
        <f t="shared" si="4"/>
        <v>462</v>
      </c>
      <c r="K9">
        <f t="shared" si="0"/>
        <v>1560370.3299999998</v>
      </c>
      <c r="L9">
        <f t="shared" si="5"/>
        <v>5832</v>
      </c>
      <c r="M9">
        <f t="shared" si="6"/>
        <v>562</v>
      </c>
      <c r="N9">
        <v>1</v>
      </c>
      <c r="O9" t="s">
        <v>8</v>
      </c>
      <c r="P9" t="s">
        <v>13</v>
      </c>
      <c r="Q9">
        <v>20181295</v>
      </c>
      <c r="R9" t="str">
        <f>A9</f>
        <v>208_12</v>
      </c>
      <c r="S9" t="s">
        <v>42</v>
      </c>
      <c r="T9" t="s">
        <v>19</v>
      </c>
    </row>
    <row r="10" spans="1:20" x14ac:dyDescent="0.2">
      <c r="A10" s="8" t="s">
        <v>44</v>
      </c>
      <c r="B10">
        <v>10</v>
      </c>
      <c r="C10">
        <v>2</v>
      </c>
      <c r="D10">
        <v>0</v>
      </c>
      <c r="E10">
        <v>65</v>
      </c>
      <c r="F10" s="8">
        <f>21994.789/1.2</f>
        <v>18328.990833333333</v>
      </c>
      <c r="G10">
        <f>ROUND(74/1.1,0)</f>
        <v>67</v>
      </c>
      <c r="H10">
        <v>100</v>
      </c>
      <c r="I10" s="7">
        <v>5.4358000000000004</v>
      </c>
      <c r="J10" s="7">
        <f t="shared" si="4"/>
        <v>353</v>
      </c>
      <c r="K10">
        <f t="shared" si="0"/>
        <v>1191384.4041666666</v>
      </c>
      <c r="L10">
        <f t="shared" si="5"/>
        <v>4808</v>
      </c>
      <c r="M10">
        <f t="shared" si="6"/>
        <v>453</v>
      </c>
      <c r="N10">
        <v>2</v>
      </c>
      <c r="O10" t="s">
        <v>8</v>
      </c>
      <c r="P10" t="s">
        <v>13</v>
      </c>
      <c r="Q10">
        <v>20180335</v>
      </c>
      <c r="R10" t="str">
        <f>A10</f>
        <v>210_56</v>
      </c>
      <c r="S10" t="s">
        <v>45</v>
      </c>
      <c r="T10" t="s">
        <v>24</v>
      </c>
    </row>
    <row r="11" spans="1:20" x14ac:dyDescent="0.2">
      <c r="A11" s="8" t="s">
        <v>46</v>
      </c>
      <c r="B11">
        <v>12</v>
      </c>
      <c r="C11">
        <v>3</v>
      </c>
      <c r="D11">
        <f>4/12</f>
        <v>0.33333333333333331</v>
      </c>
      <c r="E11">
        <v>85</v>
      </c>
      <c r="F11" s="8">
        <v>19858.652999999998</v>
      </c>
      <c r="G11">
        <v>65</v>
      </c>
      <c r="H11">
        <v>100</v>
      </c>
      <c r="I11" s="7">
        <v>5.4358000000000004</v>
      </c>
      <c r="J11" s="7">
        <f t="shared" si="4"/>
        <v>462</v>
      </c>
      <c r="K11">
        <f t="shared" si="0"/>
        <v>1687985.5049999999</v>
      </c>
      <c r="L11">
        <f t="shared" si="5"/>
        <v>6087</v>
      </c>
      <c r="M11">
        <f t="shared" si="6"/>
        <v>562</v>
      </c>
      <c r="N11">
        <v>1</v>
      </c>
      <c r="O11" t="s">
        <v>8</v>
      </c>
      <c r="P11" t="s">
        <v>13</v>
      </c>
      <c r="Q11">
        <v>20150274</v>
      </c>
      <c r="R11" t="str">
        <f>A11</f>
        <v>210_11</v>
      </c>
      <c r="S11" t="s">
        <v>47</v>
      </c>
      <c r="T11" t="s">
        <v>19</v>
      </c>
    </row>
    <row r="12" spans="1:20" x14ac:dyDescent="0.2">
      <c r="A12" s="8" t="s">
        <v>48</v>
      </c>
      <c r="B12">
        <v>18</v>
      </c>
      <c r="C12">
        <v>3</v>
      </c>
      <c r="D12">
        <f>10/37</f>
        <v>0.27027027027027029</v>
      </c>
      <c r="E12">
        <v>78</v>
      </c>
      <c r="F12" s="8">
        <f>20676.289</f>
        <v>20676.289000000001</v>
      </c>
      <c r="G12">
        <v>62</v>
      </c>
      <c r="H12">
        <v>100</v>
      </c>
      <c r="I12" s="7">
        <v>5.4358000000000004</v>
      </c>
      <c r="J12" s="10">
        <f t="shared" si="4"/>
        <v>423</v>
      </c>
      <c r="K12">
        <f t="shared" si="0"/>
        <v>1612750.5420000001</v>
      </c>
      <c r="L12">
        <f t="shared" si="5"/>
        <v>5359</v>
      </c>
      <c r="M12">
        <f t="shared" si="6"/>
        <v>523</v>
      </c>
      <c r="N12">
        <v>1</v>
      </c>
      <c r="O12" t="s">
        <v>8</v>
      </c>
      <c r="P12" t="s">
        <v>13</v>
      </c>
      <c r="Q12">
        <v>20141190</v>
      </c>
      <c r="R12" t="str">
        <f>A12</f>
        <v>216_3</v>
      </c>
      <c r="S12" t="s">
        <v>49</v>
      </c>
      <c r="T12" t="s">
        <v>19</v>
      </c>
    </row>
    <row r="13" spans="1:20" x14ac:dyDescent="0.2">
      <c r="A13" s="8" t="s">
        <v>50</v>
      </c>
      <c r="B13">
        <v>18</v>
      </c>
      <c r="C13">
        <v>3</v>
      </c>
      <c r="D13">
        <f>6/15</f>
        <v>0.4</v>
      </c>
      <c r="E13" s="8">
        <v>83</v>
      </c>
      <c r="F13" s="8">
        <f>22956.143/1.2</f>
        <v>19130.119166666667</v>
      </c>
      <c r="G13" s="8">
        <v>53</v>
      </c>
      <c r="H13">
        <v>100</v>
      </c>
      <c r="I13" s="7">
        <v>5.4358000000000004</v>
      </c>
      <c r="J13" s="10">
        <f t="shared" si="4"/>
        <v>451</v>
      </c>
      <c r="K13">
        <f t="shared" si="0"/>
        <v>1587799.8908333334</v>
      </c>
      <c r="L13">
        <f t="shared" si="5"/>
        <v>4950</v>
      </c>
      <c r="M13">
        <f t="shared" si="6"/>
        <v>551</v>
      </c>
      <c r="N13">
        <v>1</v>
      </c>
      <c r="O13" t="s">
        <v>8</v>
      </c>
      <c r="P13" t="s">
        <v>13</v>
      </c>
      <c r="Q13">
        <v>20140060</v>
      </c>
      <c r="R13" t="str">
        <f>A13</f>
        <v>215_18</v>
      </c>
      <c r="S13" t="s">
        <v>51</v>
      </c>
      <c r="T13" t="s">
        <v>19</v>
      </c>
    </row>
    <row r="14" spans="1:20" x14ac:dyDescent="0.2">
      <c r="A14" s="8" t="s">
        <v>52</v>
      </c>
      <c r="B14">
        <v>18</v>
      </c>
      <c r="C14">
        <v>3</v>
      </c>
      <c r="D14">
        <f>5/18</f>
        <v>0.27777777777777779</v>
      </c>
      <c r="E14">
        <v>74</v>
      </c>
      <c r="F14" s="8">
        <f>23330.288/1.2</f>
        <v>19441.906666666669</v>
      </c>
      <c r="G14">
        <v>65</v>
      </c>
      <c r="H14">
        <v>100</v>
      </c>
      <c r="I14" s="7">
        <v>5.4358000000000004</v>
      </c>
      <c r="J14" s="10">
        <f t="shared" si="4"/>
        <v>402</v>
      </c>
      <c r="K14">
        <f t="shared" si="0"/>
        <v>1438701.0933333335</v>
      </c>
      <c r="L14" s="8">
        <f t="shared" si="5"/>
        <v>5312</v>
      </c>
      <c r="M14" s="8">
        <f t="shared" si="6"/>
        <v>502</v>
      </c>
      <c r="N14" s="8">
        <v>1</v>
      </c>
      <c r="O14" t="s">
        <v>8</v>
      </c>
      <c r="P14" t="s">
        <v>13</v>
      </c>
      <c r="Q14">
        <v>20110270</v>
      </c>
      <c r="R14" t="str">
        <f>A14</f>
        <v>215_24</v>
      </c>
      <c r="S14" t="s">
        <v>53</v>
      </c>
      <c r="T14" t="s">
        <v>19</v>
      </c>
    </row>
    <row r="15" spans="1:20" x14ac:dyDescent="0.2">
      <c r="A15" s="8" t="s">
        <v>54</v>
      </c>
      <c r="B15">
        <v>16</v>
      </c>
      <c r="C15">
        <v>3</v>
      </c>
      <c r="D15">
        <f>2/16</f>
        <v>0.125</v>
      </c>
      <c r="E15">
        <v>81</v>
      </c>
      <c r="F15" s="8">
        <v>19110.503000000001</v>
      </c>
      <c r="G15" s="8">
        <v>65</v>
      </c>
      <c r="H15">
        <v>100</v>
      </c>
      <c r="I15" s="7">
        <v>5.4358000000000004</v>
      </c>
      <c r="J15" s="10">
        <f t="shared" si="4"/>
        <v>440</v>
      </c>
      <c r="K15">
        <f t="shared" si="0"/>
        <v>1547950.743</v>
      </c>
      <c r="L15" s="10">
        <f t="shared" si="5"/>
        <v>5805</v>
      </c>
      <c r="M15" s="10">
        <f t="shared" si="6"/>
        <v>540</v>
      </c>
      <c r="N15" s="10">
        <v>1</v>
      </c>
      <c r="O15" t="s">
        <v>8</v>
      </c>
      <c r="P15" t="s">
        <v>13</v>
      </c>
      <c r="Q15">
        <v>20131419</v>
      </c>
      <c r="R15" t="str">
        <f>A15</f>
        <v>220_4</v>
      </c>
      <c r="S15" t="s">
        <v>55</v>
      </c>
      <c r="T15" t="s">
        <v>19</v>
      </c>
    </row>
    <row r="16" spans="1:20" x14ac:dyDescent="0.2">
      <c r="A16" t="s">
        <v>73</v>
      </c>
      <c r="B16">
        <v>24</v>
      </c>
      <c r="C16">
        <v>4</v>
      </c>
      <c r="D16">
        <v>0</v>
      </c>
      <c r="E16">
        <v>80</v>
      </c>
      <c r="F16" s="8">
        <f>23570.736</f>
        <v>23570.736000000001</v>
      </c>
      <c r="G16">
        <v>65</v>
      </c>
      <c r="H16">
        <v>100</v>
      </c>
      <c r="I16" s="7">
        <v>5.4358000000000004</v>
      </c>
      <c r="J16">
        <f>INT(I16*E16)</f>
        <v>434</v>
      </c>
      <c r="K16">
        <f>F16*E16</f>
        <v>1885658.8800000001</v>
      </c>
      <c r="L16">
        <f>E16*G16+H16+J16</f>
        <v>5734</v>
      </c>
      <c r="M16">
        <f>J16+H16</f>
        <v>534</v>
      </c>
      <c r="N16">
        <v>3</v>
      </c>
      <c r="O16" t="s">
        <v>26</v>
      </c>
      <c r="P16" t="s">
        <v>27</v>
      </c>
      <c r="Q16" t="s">
        <v>56</v>
      </c>
      <c r="R16" t="str">
        <f>A16</f>
        <v>﻿215_2</v>
      </c>
      <c r="S16" t="s">
        <v>57</v>
      </c>
      <c r="T16" t="s">
        <v>29</v>
      </c>
    </row>
    <row r="17" spans="1:20" x14ac:dyDescent="0.2">
      <c r="A17" t="s">
        <v>74</v>
      </c>
      <c r="B17">
        <v>18</v>
      </c>
      <c r="C17">
        <v>3</v>
      </c>
      <c r="D17">
        <v>0.49</v>
      </c>
      <c r="E17">
        <v>56</v>
      </c>
      <c r="F17">
        <v>23800</v>
      </c>
      <c r="G17">
        <v>63</v>
      </c>
      <c r="H17">
        <v>100</v>
      </c>
      <c r="I17" s="7">
        <v>5.4358000000000004</v>
      </c>
      <c r="J17">
        <f t="shared" ref="J17:J20" si="7">INT(I17*E17)</f>
        <v>304</v>
      </c>
      <c r="K17">
        <f t="shared" ref="K17:K20" si="8">F17*E17</f>
        <v>1332800</v>
      </c>
      <c r="L17">
        <f t="shared" ref="L17:L20" si="9">E17*G17+H17+J17</f>
        <v>3932</v>
      </c>
      <c r="M17">
        <f t="shared" ref="M17:M20" si="10">J17+H17</f>
        <v>404</v>
      </c>
      <c r="N17">
        <v>3</v>
      </c>
      <c r="O17" t="s">
        <v>26</v>
      </c>
      <c r="P17" t="s">
        <v>27</v>
      </c>
      <c r="Q17" t="s">
        <v>33</v>
      </c>
      <c r="R17" t="str">
        <f>A17</f>
        <v>225_6</v>
      </c>
      <c r="S17" t="s">
        <v>79</v>
      </c>
      <c r="T17" t="s">
        <v>29</v>
      </c>
    </row>
    <row r="18" spans="1:20" x14ac:dyDescent="0.2">
      <c r="A18" t="s">
        <v>75</v>
      </c>
      <c r="B18">
        <v>18</v>
      </c>
      <c r="C18">
        <v>3</v>
      </c>
      <c r="D18">
        <v>0.49</v>
      </c>
      <c r="E18">
        <v>56</v>
      </c>
      <c r="F18">
        <v>23800</v>
      </c>
      <c r="G18">
        <v>63</v>
      </c>
      <c r="H18">
        <v>100</v>
      </c>
      <c r="I18" s="7">
        <v>5.4358000000000004</v>
      </c>
      <c r="J18">
        <f t="shared" si="7"/>
        <v>304</v>
      </c>
      <c r="K18">
        <f t="shared" si="8"/>
        <v>1332800</v>
      </c>
      <c r="L18">
        <f t="shared" si="9"/>
        <v>3932</v>
      </c>
      <c r="M18">
        <f t="shared" si="10"/>
        <v>404</v>
      </c>
      <c r="N18">
        <v>3</v>
      </c>
      <c r="O18" t="s">
        <v>26</v>
      </c>
      <c r="P18" t="s">
        <v>27</v>
      </c>
      <c r="Q18" t="s">
        <v>33</v>
      </c>
      <c r="R18" t="str">
        <f>A18</f>
        <v>225_6a</v>
      </c>
      <c r="S18" t="s">
        <v>80</v>
      </c>
      <c r="T18" t="s">
        <v>29</v>
      </c>
    </row>
    <row r="19" spans="1:20" x14ac:dyDescent="0.2">
      <c r="A19" t="s">
        <v>76</v>
      </c>
      <c r="B19">
        <v>36</v>
      </c>
      <c r="C19">
        <v>3</v>
      </c>
      <c r="D19">
        <v>0.49</v>
      </c>
      <c r="E19">
        <v>55</v>
      </c>
      <c r="F19">
        <v>23800</v>
      </c>
      <c r="G19">
        <v>63</v>
      </c>
      <c r="H19">
        <v>100</v>
      </c>
      <c r="I19" s="7">
        <v>5.4358000000000004</v>
      </c>
      <c r="J19">
        <f t="shared" si="7"/>
        <v>298</v>
      </c>
      <c r="K19">
        <f t="shared" si="8"/>
        <v>1309000</v>
      </c>
      <c r="L19">
        <f t="shared" si="9"/>
        <v>3863</v>
      </c>
      <c r="M19">
        <f t="shared" si="10"/>
        <v>398</v>
      </c>
      <c r="N19">
        <v>3</v>
      </c>
      <c r="O19" t="s">
        <v>26</v>
      </c>
      <c r="P19" t="s">
        <v>27</v>
      </c>
      <c r="Q19" t="s">
        <v>33</v>
      </c>
      <c r="R19" t="str">
        <f>A19</f>
        <v>225_8</v>
      </c>
      <c r="S19" t="s">
        <v>79</v>
      </c>
      <c r="T19" t="s">
        <v>29</v>
      </c>
    </row>
    <row r="20" spans="1:20" x14ac:dyDescent="0.2">
      <c r="A20" t="s">
        <v>77</v>
      </c>
      <c r="B20">
        <v>42</v>
      </c>
      <c r="C20">
        <v>3</v>
      </c>
      <c r="D20">
        <v>0.49</v>
      </c>
      <c r="E20">
        <v>60</v>
      </c>
      <c r="F20">
        <v>23800</v>
      </c>
      <c r="G20">
        <v>63</v>
      </c>
      <c r="H20">
        <v>100</v>
      </c>
      <c r="I20" s="7">
        <v>5.4358000000000004</v>
      </c>
      <c r="J20">
        <f t="shared" si="7"/>
        <v>326</v>
      </c>
      <c r="K20">
        <f t="shared" si="8"/>
        <v>1428000</v>
      </c>
      <c r="L20">
        <f t="shared" si="9"/>
        <v>4206</v>
      </c>
      <c r="M20">
        <f t="shared" si="10"/>
        <v>426</v>
      </c>
      <c r="N20">
        <v>3</v>
      </c>
      <c r="O20" t="s">
        <v>26</v>
      </c>
      <c r="P20" t="s">
        <v>27</v>
      </c>
      <c r="Q20" t="s">
        <v>33</v>
      </c>
      <c r="R20" t="str">
        <f>A20</f>
        <v>210_8</v>
      </c>
      <c r="S20" t="s">
        <v>78</v>
      </c>
      <c r="T20" t="s">
        <v>29</v>
      </c>
    </row>
    <row r="21" spans="1:20" x14ac:dyDescent="0.2">
      <c r="A21" s="8" t="s">
        <v>58</v>
      </c>
      <c r="B21">
        <v>33</v>
      </c>
      <c r="C21">
        <v>6</v>
      </c>
      <c r="D21">
        <f>7/33</f>
        <v>0.21212121212121213</v>
      </c>
      <c r="E21">
        <v>85</v>
      </c>
      <c r="F21">
        <f>23315.381/1.1</f>
        <v>21195.800909090907</v>
      </c>
      <c r="G21">
        <v>65</v>
      </c>
      <c r="H21">
        <v>100</v>
      </c>
      <c r="I21" s="7">
        <v>5.4358000000000004</v>
      </c>
      <c r="J21" s="10">
        <f t="shared" si="4"/>
        <v>462</v>
      </c>
      <c r="K21">
        <f t="shared" si="0"/>
        <v>1801643.0772727272</v>
      </c>
      <c r="L21" s="10">
        <f t="shared" si="5"/>
        <v>6087</v>
      </c>
      <c r="M21" s="10">
        <f t="shared" si="6"/>
        <v>562</v>
      </c>
      <c r="N21">
        <v>1</v>
      </c>
      <c r="O21" t="s">
        <v>8</v>
      </c>
      <c r="P21" t="s">
        <v>13</v>
      </c>
      <c r="Q21">
        <v>20160319</v>
      </c>
      <c r="R21" t="str">
        <f>A21</f>
        <v>212_53</v>
      </c>
      <c r="S21" t="s">
        <v>59</v>
      </c>
      <c r="T21" t="s">
        <v>19</v>
      </c>
    </row>
    <row r="22" spans="1:20" x14ac:dyDescent="0.2">
      <c r="A22" t="s">
        <v>81</v>
      </c>
      <c r="B22">
        <v>19</v>
      </c>
      <c r="C22">
        <v>3</v>
      </c>
      <c r="D22">
        <v>0.3</v>
      </c>
      <c r="E22">
        <v>58</v>
      </c>
      <c r="F22">
        <v>21288</v>
      </c>
      <c r="G22">
        <v>58</v>
      </c>
      <c r="H22">
        <v>100</v>
      </c>
      <c r="I22" s="7">
        <v>5.4358000000000004</v>
      </c>
      <c r="J22">
        <f>INT(I22*E22)</f>
        <v>315</v>
      </c>
      <c r="K22">
        <f>F22*E22</f>
        <v>1234704</v>
      </c>
      <c r="L22">
        <f>E22*G22+H22+J22</f>
        <v>3779</v>
      </c>
      <c r="M22">
        <f>J22+H22</f>
        <v>415</v>
      </c>
      <c r="N22">
        <v>3</v>
      </c>
      <c r="O22" t="s">
        <v>26</v>
      </c>
      <c r="P22" t="s">
        <v>27</v>
      </c>
      <c r="Q22" t="s">
        <v>28</v>
      </c>
      <c r="R22" t="str">
        <f t="shared" ref="R22:R35" si="11">A22</f>
        <v>210_16</v>
      </c>
      <c r="S22" t="s">
        <v>86</v>
      </c>
      <c r="T22" t="s">
        <v>29</v>
      </c>
    </row>
    <row r="23" spans="1:20" x14ac:dyDescent="0.2">
      <c r="A23" t="s">
        <v>82</v>
      </c>
      <c r="B23">
        <v>12</v>
      </c>
      <c r="C23">
        <v>4</v>
      </c>
      <c r="D23">
        <v>0.3</v>
      </c>
      <c r="E23">
        <v>86</v>
      </c>
      <c r="F23">
        <v>21204</v>
      </c>
      <c r="G23">
        <v>52</v>
      </c>
      <c r="H23">
        <v>100</v>
      </c>
      <c r="I23" s="7">
        <v>5.4358000000000004</v>
      </c>
      <c r="J23">
        <f t="shared" ref="J23:J26" si="12">INT(I23*E23)</f>
        <v>467</v>
      </c>
      <c r="K23">
        <f t="shared" ref="K23:K26" si="13">F23*E23</f>
        <v>1823544</v>
      </c>
      <c r="L23">
        <f t="shared" ref="L23:L26" si="14">E23*G23+H23+J23</f>
        <v>5039</v>
      </c>
      <c r="M23">
        <f t="shared" ref="M23:M26" si="15">J23+H23</f>
        <v>567</v>
      </c>
      <c r="N23">
        <v>3</v>
      </c>
      <c r="O23" t="s">
        <v>26</v>
      </c>
      <c r="P23" t="s">
        <v>27</v>
      </c>
      <c r="Q23" t="s">
        <v>28</v>
      </c>
      <c r="R23" t="str">
        <f t="shared" si="11"/>
        <v>210_18</v>
      </c>
      <c r="S23" t="s">
        <v>87</v>
      </c>
      <c r="T23" t="s">
        <v>29</v>
      </c>
    </row>
    <row r="24" spans="1:20" x14ac:dyDescent="0.2">
      <c r="A24" t="s">
        <v>83</v>
      </c>
      <c r="B24">
        <v>2</v>
      </c>
      <c r="C24">
        <v>1</v>
      </c>
      <c r="D24">
        <v>0.3</v>
      </c>
      <c r="E24">
        <v>70</v>
      </c>
      <c r="F24">
        <v>21517</v>
      </c>
      <c r="G24">
        <v>69</v>
      </c>
      <c r="H24">
        <v>0</v>
      </c>
      <c r="I24" s="7">
        <v>5.4358000000000004</v>
      </c>
      <c r="J24">
        <f t="shared" si="12"/>
        <v>380</v>
      </c>
      <c r="K24">
        <f t="shared" si="13"/>
        <v>1506190</v>
      </c>
      <c r="L24">
        <f t="shared" si="14"/>
        <v>5210</v>
      </c>
      <c r="M24">
        <f t="shared" si="15"/>
        <v>380</v>
      </c>
      <c r="N24">
        <v>3</v>
      </c>
      <c r="O24" t="s">
        <v>26</v>
      </c>
      <c r="P24" t="s">
        <v>27</v>
      </c>
      <c r="Q24" t="s">
        <v>28</v>
      </c>
      <c r="R24" t="str">
        <f t="shared" si="11"/>
        <v>211_7</v>
      </c>
      <c r="S24" t="s">
        <v>88</v>
      </c>
      <c r="T24" t="s">
        <v>29</v>
      </c>
    </row>
    <row r="25" spans="1:20" x14ac:dyDescent="0.2">
      <c r="A25" t="s">
        <v>84</v>
      </c>
      <c r="B25">
        <v>1</v>
      </c>
      <c r="C25">
        <v>1</v>
      </c>
      <c r="D25">
        <v>0.3</v>
      </c>
      <c r="E25">
        <v>70</v>
      </c>
      <c r="F25">
        <v>21420</v>
      </c>
      <c r="G25">
        <v>68</v>
      </c>
      <c r="H25">
        <v>0</v>
      </c>
      <c r="I25" s="7">
        <v>5.4358000000000004</v>
      </c>
      <c r="J25">
        <f t="shared" si="12"/>
        <v>380</v>
      </c>
      <c r="K25">
        <f t="shared" si="13"/>
        <v>1499400</v>
      </c>
      <c r="L25">
        <f t="shared" si="14"/>
        <v>5140</v>
      </c>
      <c r="M25">
        <f t="shared" si="15"/>
        <v>380</v>
      </c>
      <c r="N25">
        <v>3</v>
      </c>
      <c r="O25" t="s">
        <v>26</v>
      </c>
      <c r="P25" t="s">
        <v>27</v>
      </c>
      <c r="Q25" t="s">
        <v>28</v>
      </c>
      <c r="R25" t="str">
        <f t="shared" si="11"/>
        <v>211_9</v>
      </c>
      <c r="S25" t="s">
        <v>89</v>
      </c>
      <c r="T25" t="s">
        <v>29</v>
      </c>
    </row>
    <row r="26" spans="1:20" x14ac:dyDescent="0.2">
      <c r="A26" t="s">
        <v>85</v>
      </c>
      <c r="B26">
        <v>12</v>
      </c>
      <c r="C26">
        <v>4</v>
      </c>
      <c r="D26">
        <v>0.3</v>
      </c>
      <c r="E26">
        <v>79</v>
      </c>
      <c r="F26">
        <v>21253</v>
      </c>
      <c r="G26">
        <v>65</v>
      </c>
      <c r="H26">
        <v>100</v>
      </c>
      <c r="I26" s="7">
        <v>5.4358000000000004</v>
      </c>
      <c r="J26">
        <f t="shared" si="12"/>
        <v>429</v>
      </c>
      <c r="K26">
        <f t="shared" si="13"/>
        <v>1678987</v>
      </c>
      <c r="L26">
        <f t="shared" si="14"/>
        <v>5664</v>
      </c>
      <c r="M26">
        <f t="shared" si="15"/>
        <v>529</v>
      </c>
      <c r="N26">
        <v>3</v>
      </c>
      <c r="O26" t="s">
        <v>26</v>
      </c>
      <c r="P26" t="s">
        <v>27</v>
      </c>
      <c r="Q26" t="s">
        <v>28</v>
      </c>
      <c r="R26" t="str">
        <f t="shared" si="11"/>
        <v>211_11</v>
      </c>
      <c r="S26" t="s">
        <v>90</v>
      </c>
      <c r="T26" t="s">
        <v>29</v>
      </c>
    </row>
    <row r="27" spans="1:20" x14ac:dyDescent="0.2">
      <c r="A27" t="s">
        <v>91</v>
      </c>
      <c r="B27">
        <v>12</v>
      </c>
      <c r="C27">
        <v>4</v>
      </c>
      <c r="D27">
        <v>82</v>
      </c>
      <c r="E27">
        <v>23174</v>
      </c>
      <c r="F27">
        <v>62</v>
      </c>
      <c r="G27">
        <v>100</v>
      </c>
      <c r="H27" s="7">
        <v>5.4358000000000004</v>
      </c>
      <c r="I27">
        <f t="shared" ref="I27:I30" si="16">INT(H27*D27)</f>
        <v>445</v>
      </c>
      <c r="J27">
        <f t="shared" ref="J27:J30" si="17">E27*D27</f>
        <v>1900268</v>
      </c>
      <c r="K27">
        <f t="shared" ref="K27:K30" si="18">D27*F27+G27+I27</f>
        <v>5629</v>
      </c>
      <c r="L27">
        <f t="shared" ref="L27:L30" si="19">I27+G27</f>
        <v>545</v>
      </c>
      <c r="N27">
        <v>3</v>
      </c>
      <c r="O27" t="s">
        <v>26</v>
      </c>
      <c r="P27" t="s">
        <v>27</v>
      </c>
      <c r="Q27" t="s">
        <v>60</v>
      </c>
      <c r="R27" t="str">
        <f t="shared" si="11"/>
        <v>215_12c</v>
      </c>
      <c r="S27" t="s">
        <v>95</v>
      </c>
      <c r="T27" t="s">
        <v>29</v>
      </c>
    </row>
    <row r="28" spans="1:20" x14ac:dyDescent="0.2">
      <c r="A28" t="s">
        <v>92</v>
      </c>
      <c r="B28">
        <v>7</v>
      </c>
      <c r="C28">
        <v>3</v>
      </c>
      <c r="D28">
        <v>82</v>
      </c>
      <c r="E28">
        <v>23300</v>
      </c>
      <c r="F28">
        <v>62</v>
      </c>
      <c r="G28">
        <v>100</v>
      </c>
      <c r="H28" s="7">
        <v>5.4358000000000004</v>
      </c>
      <c r="I28">
        <f t="shared" si="16"/>
        <v>445</v>
      </c>
      <c r="J28">
        <f t="shared" si="17"/>
        <v>1910600</v>
      </c>
      <c r="K28">
        <f t="shared" si="18"/>
        <v>5629</v>
      </c>
      <c r="L28">
        <f t="shared" si="19"/>
        <v>545</v>
      </c>
      <c r="N28">
        <v>3</v>
      </c>
      <c r="O28" t="s">
        <v>26</v>
      </c>
      <c r="P28" t="s">
        <v>27</v>
      </c>
      <c r="Q28" t="s">
        <v>60</v>
      </c>
      <c r="R28" t="str">
        <f t="shared" si="11"/>
        <v>215_12a</v>
      </c>
      <c r="S28" t="s">
        <v>96</v>
      </c>
      <c r="T28" t="s">
        <v>29</v>
      </c>
    </row>
    <row r="29" spans="1:20" x14ac:dyDescent="0.2">
      <c r="A29" t="s">
        <v>93</v>
      </c>
      <c r="B29">
        <v>7</v>
      </c>
      <c r="C29">
        <v>3</v>
      </c>
      <c r="D29">
        <v>82</v>
      </c>
      <c r="E29">
        <v>22927</v>
      </c>
      <c r="F29">
        <v>62</v>
      </c>
      <c r="G29">
        <v>100</v>
      </c>
      <c r="H29" s="7">
        <v>5.4358000000000004</v>
      </c>
      <c r="I29">
        <f t="shared" si="16"/>
        <v>445</v>
      </c>
      <c r="J29">
        <f t="shared" si="17"/>
        <v>1880014</v>
      </c>
      <c r="K29">
        <f t="shared" si="18"/>
        <v>5629</v>
      </c>
      <c r="L29">
        <f t="shared" si="19"/>
        <v>545</v>
      </c>
      <c r="N29">
        <v>3</v>
      </c>
      <c r="O29" t="s">
        <v>26</v>
      </c>
      <c r="P29" t="s">
        <v>27</v>
      </c>
      <c r="Q29" t="s">
        <v>60</v>
      </c>
      <c r="R29" t="str">
        <f t="shared" si="11"/>
        <v>215_14</v>
      </c>
      <c r="S29" t="s">
        <v>62</v>
      </c>
      <c r="T29" t="s">
        <v>29</v>
      </c>
    </row>
    <row r="30" spans="1:20" x14ac:dyDescent="0.2">
      <c r="A30" t="s">
        <v>94</v>
      </c>
      <c r="B30">
        <v>25</v>
      </c>
      <c r="C30">
        <v>4</v>
      </c>
      <c r="D30">
        <v>82</v>
      </c>
      <c r="E30">
        <v>23199</v>
      </c>
      <c r="F30">
        <v>62</v>
      </c>
      <c r="G30">
        <v>100</v>
      </c>
      <c r="H30" s="7">
        <v>5.4358000000000004</v>
      </c>
      <c r="I30">
        <f t="shared" si="16"/>
        <v>445</v>
      </c>
      <c r="J30">
        <f t="shared" si="17"/>
        <v>1902318</v>
      </c>
      <c r="K30">
        <f t="shared" si="18"/>
        <v>5629</v>
      </c>
      <c r="L30">
        <f t="shared" si="19"/>
        <v>545</v>
      </c>
      <c r="N30">
        <v>3</v>
      </c>
      <c r="O30" t="s">
        <v>26</v>
      </c>
      <c r="P30" t="s">
        <v>27</v>
      </c>
      <c r="Q30" t="s">
        <v>60</v>
      </c>
      <c r="R30" t="str">
        <f t="shared" si="11"/>
        <v>102_3</v>
      </c>
      <c r="S30" t="s">
        <v>62</v>
      </c>
      <c r="T30" t="s">
        <v>29</v>
      </c>
    </row>
    <row r="31" spans="1:20" x14ac:dyDescent="0.2">
      <c r="A31" t="s">
        <v>63</v>
      </c>
      <c r="B31" s="8">
        <v>5</v>
      </c>
      <c r="C31" s="8">
        <v>2</v>
      </c>
      <c r="D31" s="8">
        <f>2/5</f>
        <v>0.4</v>
      </c>
      <c r="E31" s="8">
        <v>100</v>
      </c>
      <c r="F31">
        <v>20878</v>
      </c>
      <c r="G31" s="8">
        <v>64</v>
      </c>
      <c r="H31" s="8">
        <v>100</v>
      </c>
      <c r="I31" s="7">
        <v>5.4358000000000004</v>
      </c>
      <c r="J31" s="10">
        <f t="shared" si="4"/>
        <v>543</v>
      </c>
      <c r="K31" s="6">
        <f t="shared" si="0"/>
        <v>2087800</v>
      </c>
      <c r="L31" s="10">
        <f t="shared" si="5"/>
        <v>7043</v>
      </c>
      <c r="M31" s="10">
        <f t="shared" si="6"/>
        <v>643</v>
      </c>
      <c r="N31">
        <v>2</v>
      </c>
      <c r="O31" t="s">
        <v>8</v>
      </c>
      <c r="P31" t="s">
        <v>13</v>
      </c>
      <c r="Q31">
        <v>20150880</v>
      </c>
      <c r="R31" t="str">
        <f t="shared" si="11"/>
        <v>209_33c</v>
      </c>
      <c r="S31" t="s">
        <v>65</v>
      </c>
      <c r="T31" t="s">
        <v>24</v>
      </c>
    </row>
    <row r="32" spans="1:20" x14ac:dyDescent="0.2">
      <c r="A32" t="s">
        <v>64</v>
      </c>
      <c r="B32" s="8">
        <v>12</v>
      </c>
      <c r="C32">
        <v>2</v>
      </c>
      <c r="D32" s="8">
        <f>4/12</f>
        <v>0.33333333333333331</v>
      </c>
      <c r="E32" s="8">
        <v>88</v>
      </c>
      <c r="F32">
        <f>23820/1.2</f>
        <v>19850</v>
      </c>
      <c r="G32">
        <v>60</v>
      </c>
      <c r="H32" s="8">
        <v>100</v>
      </c>
      <c r="I32" s="7">
        <v>5.4358000000000004</v>
      </c>
      <c r="J32" s="10">
        <f t="shared" si="4"/>
        <v>478</v>
      </c>
      <c r="K32" s="6">
        <f t="shared" si="0"/>
        <v>1746800</v>
      </c>
      <c r="L32" s="10">
        <f t="shared" si="5"/>
        <v>5858</v>
      </c>
      <c r="M32" s="10">
        <f t="shared" si="6"/>
        <v>578</v>
      </c>
      <c r="N32">
        <v>2</v>
      </c>
      <c r="O32" t="s">
        <v>8</v>
      </c>
      <c r="P32" t="s">
        <v>13</v>
      </c>
      <c r="Q32">
        <v>20150857</v>
      </c>
      <c r="R32" t="str">
        <f t="shared" si="11"/>
        <v>215_6</v>
      </c>
      <c r="S32" t="s">
        <v>66</v>
      </c>
      <c r="T32" t="s">
        <v>24</v>
      </c>
    </row>
    <row r="33" spans="1:20" x14ac:dyDescent="0.2">
      <c r="A33" t="s">
        <v>67</v>
      </c>
      <c r="B33">
        <v>11</v>
      </c>
      <c r="C33">
        <v>3</v>
      </c>
      <c r="D33">
        <f>4/11</f>
        <v>0.36363636363636365</v>
      </c>
      <c r="E33">
        <v>87</v>
      </c>
      <c r="F33">
        <v>20093.327000000001</v>
      </c>
      <c r="G33" s="8">
        <v>64</v>
      </c>
      <c r="H33" s="8">
        <v>100</v>
      </c>
      <c r="I33" s="7">
        <v>5.4358000000000004</v>
      </c>
      <c r="J33" s="10">
        <f t="shared" ref="J33:J35" si="20">INT(I33*E33)</f>
        <v>472</v>
      </c>
      <c r="K33" s="6">
        <f t="shared" ref="K33:K35" si="21">F33*E33</f>
        <v>1748119.449</v>
      </c>
      <c r="L33" s="10">
        <f t="shared" ref="L33:L35" si="22">G33*E33+H33+J33</f>
        <v>6140</v>
      </c>
      <c r="M33" s="10">
        <f t="shared" ref="M33:M35" si="23">J33+H33</f>
        <v>572</v>
      </c>
      <c r="N33">
        <v>1</v>
      </c>
      <c r="O33" t="s">
        <v>8</v>
      </c>
      <c r="P33" t="s">
        <v>13</v>
      </c>
      <c r="Q33">
        <v>20141182</v>
      </c>
      <c r="R33" t="str">
        <f t="shared" si="11"/>
        <v>209_29</v>
      </c>
      <c r="S33" t="s">
        <v>68</v>
      </c>
      <c r="T33" t="s">
        <v>19</v>
      </c>
    </row>
    <row r="34" spans="1:20" x14ac:dyDescent="0.2">
      <c r="A34" t="s">
        <v>69</v>
      </c>
      <c r="B34">
        <v>21</v>
      </c>
      <c r="C34">
        <v>4</v>
      </c>
      <c r="D34">
        <f>7/21</f>
        <v>0.33333333333333331</v>
      </c>
      <c r="E34">
        <v>66</v>
      </c>
      <c r="F34">
        <f>21872/1.2</f>
        <v>18226.666666666668</v>
      </c>
      <c r="G34">
        <v>63</v>
      </c>
      <c r="H34" s="8">
        <v>100</v>
      </c>
      <c r="I34" s="7">
        <v>5.4358000000000004</v>
      </c>
      <c r="J34" s="10">
        <f t="shared" si="20"/>
        <v>358</v>
      </c>
      <c r="K34" s="6">
        <f t="shared" si="21"/>
        <v>1202960</v>
      </c>
      <c r="L34" s="10">
        <f t="shared" si="22"/>
        <v>4616</v>
      </c>
      <c r="M34" s="10">
        <f t="shared" si="23"/>
        <v>458</v>
      </c>
      <c r="N34">
        <v>1</v>
      </c>
      <c r="O34" t="s">
        <v>8</v>
      </c>
      <c r="P34" t="s">
        <v>13</v>
      </c>
      <c r="Q34">
        <v>20180845</v>
      </c>
      <c r="R34" t="str">
        <f t="shared" si="11"/>
        <v>209_4</v>
      </c>
      <c r="S34" t="s">
        <v>70</v>
      </c>
      <c r="T34" t="s">
        <v>19</v>
      </c>
    </row>
    <row r="35" spans="1:20" x14ac:dyDescent="0.2">
      <c r="A35" t="s">
        <v>71</v>
      </c>
      <c r="B35">
        <v>17</v>
      </c>
      <c r="C35">
        <v>3</v>
      </c>
      <c r="D35">
        <f>6/B35</f>
        <v>0.35294117647058826</v>
      </c>
      <c r="E35">
        <v>77</v>
      </c>
      <c r="F35">
        <f>21265/1.2</f>
        <v>17720.833333333336</v>
      </c>
      <c r="G35" s="8">
        <v>57</v>
      </c>
      <c r="H35" s="8">
        <v>100</v>
      </c>
      <c r="I35" s="7">
        <v>5.4358000000000004</v>
      </c>
      <c r="J35" s="10">
        <f t="shared" si="20"/>
        <v>418</v>
      </c>
      <c r="K35" s="6">
        <f t="shared" si="21"/>
        <v>1364504.1666666667</v>
      </c>
      <c r="L35" s="10">
        <f t="shared" si="22"/>
        <v>4907</v>
      </c>
      <c r="M35" s="10">
        <f t="shared" si="23"/>
        <v>518</v>
      </c>
      <c r="N35">
        <v>1</v>
      </c>
      <c r="O35" t="s">
        <v>8</v>
      </c>
      <c r="P35" t="s">
        <v>13</v>
      </c>
      <c r="Q35">
        <v>20140467</v>
      </c>
      <c r="R35" t="str">
        <f t="shared" si="11"/>
        <v>217_5</v>
      </c>
      <c r="S35" t="s">
        <v>72</v>
      </c>
      <c r="T35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2020-03-08T13:50:00Z</dcterms:created>
  <dcterms:modified xsi:type="dcterms:W3CDTF">2020-03-28T18:01:14Z</dcterms:modified>
</cp:coreProperties>
</file>