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26_1234/data/"/>
    </mc:Choice>
  </mc:AlternateContent>
  <xr:revisionPtr revIDLastSave="0" documentId="13_ncr:1_{A60A565E-E352-5749-AE0A-7014BC9A9DA7}" xr6:coauthVersionLast="45" xr6:coauthVersionMax="45" xr10:uidLastSave="{00000000-0000-0000-0000-000000000000}"/>
  <bookViews>
    <workbookView xWindow="33600" yWindow="-2680" windowWidth="33600" windowHeight="20540" xr2:uid="{A86D1036-0752-124D-A288-1321B8986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0" i="1" l="1"/>
  <c r="AH25" i="1"/>
  <c r="AH24" i="1"/>
  <c r="AH23" i="1"/>
  <c r="AH22" i="1"/>
  <c r="AH21" i="1"/>
  <c r="AH19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8" i="1"/>
  <c r="AH17" i="1"/>
  <c r="AH16" i="1"/>
  <c r="E25" i="1" l="1"/>
  <c r="E24" i="1"/>
  <c r="E23" i="1"/>
  <c r="E20" i="1"/>
  <c r="E22" i="1"/>
  <c r="E21" i="1"/>
  <c r="U25" i="1"/>
  <c r="G25" i="1"/>
  <c r="L25" i="1" s="1"/>
  <c r="K25" i="1"/>
  <c r="M25" i="1" s="1"/>
  <c r="U24" i="1"/>
  <c r="K24" i="1"/>
  <c r="N24" i="1" s="1"/>
  <c r="L23" i="1"/>
  <c r="K23" i="1"/>
  <c r="N23" i="1" s="1"/>
  <c r="G24" i="1"/>
  <c r="L24" i="1" s="1"/>
  <c r="U23" i="1"/>
  <c r="U22" i="1"/>
  <c r="G22" i="1"/>
  <c r="L22" i="1" s="1"/>
  <c r="G17" i="1"/>
  <c r="K22" i="1"/>
  <c r="N22" i="1" s="1"/>
  <c r="U21" i="1"/>
  <c r="K21" i="1"/>
  <c r="M21" i="1" s="1"/>
  <c r="L21" i="1"/>
  <c r="K20" i="1"/>
  <c r="M20" i="1" s="1"/>
  <c r="L2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N20" i="1" l="1"/>
  <c r="N25" i="1"/>
  <c r="M22" i="1"/>
  <c r="M24" i="1"/>
  <c r="M23" i="1"/>
  <c r="N21" i="1"/>
  <c r="K18" i="1" l="1"/>
  <c r="N18" i="1" s="1"/>
  <c r="E18" i="1"/>
  <c r="G18" i="1"/>
  <c r="L18" i="1" s="1"/>
  <c r="L17" i="1"/>
  <c r="E17" i="1"/>
  <c r="K17" i="1"/>
  <c r="N17" i="1" s="1"/>
  <c r="K16" i="1"/>
  <c r="M16" i="1" s="1"/>
  <c r="G16" i="1"/>
  <c r="L16" i="1" s="1"/>
  <c r="E15" i="1"/>
  <c r="L15" i="1"/>
  <c r="K15" i="1"/>
  <c r="M15" i="1" s="1"/>
  <c r="E14" i="1"/>
  <c r="G14" i="1"/>
  <c r="L14" i="1" s="1"/>
  <c r="K14" i="1"/>
  <c r="N14" i="1" s="1"/>
  <c r="E13" i="1"/>
  <c r="K13" i="1"/>
  <c r="N13" i="1" s="1"/>
  <c r="G13" i="1"/>
  <c r="L13" i="1" s="1"/>
  <c r="E12" i="1"/>
  <c r="K12" i="1"/>
  <c r="M12" i="1" s="1"/>
  <c r="G12" i="1"/>
  <c r="L12" i="1" s="1"/>
  <c r="E11" i="1"/>
  <c r="L11" i="1"/>
  <c r="K11" i="1"/>
  <c r="N11" i="1" s="1"/>
  <c r="K10" i="1"/>
  <c r="N10" i="1" s="1"/>
  <c r="H10" i="1"/>
  <c r="G10" i="1"/>
  <c r="L10" i="1" s="1"/>
  <c r="H8" i="1"/>
  <c r="E9" i="1"/>
  <c r="L9" i="1"/>
  <c r="K9" i="1"/>
  <c r="M9" i="1" s="1"/>
  <c r="G8" i="1"/>
  <c r="L8" i="1" s="1"/>
  <c r="G7" i="1"/>
  <c r="K8" i="1"/>
  <c r="N8" i="1" s="1"/>
  <c r="E8" i="1"/>
  <c r="G6" i="1"/>
  <c r="L6" i="1" s="1"/>
  <c r="K6" i="1"/>
  <c r="M6" i="1" s="1"/>
  <c r="E6" i="1"/>
  <c r="M17" i="1" l="1"/>
  <c r="N16" i="1"/>
  <c r="N12" i="1"/>
  <c r="M14" i="1"/>
  <c r="M10" i="1"/>
  <c r="M18" i="1"/>
  <c r="N15" i="1"/>
  <c r="N9" i="1"/>
  <c r="M8" i="1"/>
  <c r="N6" i="1"/>
  <c r="M13" i="1"/>
  <c r="M11" i="1"/>
  <c r="E2" i="1"/>
  <c r="E3" i="1" l="1"/>
  <c r="E4" i="1"/>
  <c r="K5" i="1"/>
  <c r="N5" i="1" s="1"/>
  <c r="G2" i="1"/>
  <c r="G3" i="1"/>
  <c r="G4" i="1"/>
  <c r="G5" i="1"/>
  <c r="L5" i="1" s="1"/>
  <c r="E5" i="1"/>
  <c r="B19" i="1"/>
  <c r="U19" i="1" s="1"/>
  <c r="K3" i="1" l="1"/>
  <c r="N3" i="1" s="1"/>
  <c r="K4" i="1"/>
  <c r="M4" i="1" s="1"/>
  <c r="K7" i="1"/>
  <c r="N7" i="1" s="1"/>
  <c r="K19" i="1"/>
  <c r="M19" i="1" s="1"/>
  <c r="K2" i="1"/>
  <c r="N2" i="1" s="1"/>
  <c r="N4" i="1" l="1"/>
  <c r="M2" i="1"/>
  <c r="M3" i="1"/>
  <c r="M7" i="1"/>
  <c r="N19" i="1"/>
  <c r="L19" i="1"/>
  <c r="L7" i="1"/>
  <c r="L4" i="1"/>
  <c r="L3" i="1" l="1"/>
  <c r="L2" i="1"/>
</calcChain>
</file>

<file path=xl/sharedStrings.xml><?xml version="1.0" encoding="utf-8"?>
<sst xmlns="http://schemas.openxmlformats.org/spreadsheetml/2006/main" count="159" uniqueCount="95">
  <si>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</si>
  <si>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</si>
  <si>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</si>
  <si>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</si>
  <si>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</si>
  <si>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</si>
  <si>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</si>
  <si>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East</t>
  </si>
  <si>
    <t>North</t>
  </si>
  <si>
    <t>bld_operation</t>
  </si>
  <si>
    <t>pointPolygon</t>
  </si>
  <si>
    <t>Point</t>
  </si>
  <si>
    <t>Old_Purchase</t>
  </si>
  <si>
    <t>OldRent</t>
  </si>
  <si>
    <t>Maintenace</t>
  </si>
  <si>
    <t>ParcelChange</t>
  </si>
  <si>
    <t>No</t>
  </si>
  <si>
    <t>FuturePlanID</t>
  </si>
  <si>
    <t>215_22</t>
  </si>
  <si>
    <t>Address Title</t>
  </si>
  <si>
    <t>סוקולוב 22, בת ים</t>
  </si>
  <si>
    <t>TypeTitle</t>
  </si>
  <si>
    <t>תמ״א 38/1</t>
  </si>
  <si>
    <t>מסריק 10, בת ים</t>
  </si>
  <si>
    <t>216_10</t>
  </si>
  <si>
    <t>216_4</t>
  </si>
  <si>
    <t>מסריק 4, בת ים</t>
  </si>
  <si>
    <t>תמ״א 38/2</t>
  </si>
  <si>
    <t>209_6</t>
  </si>
  <si>
    <t>Polygon</t>
  </si>
  <si>
    <t>Yes</t>
  </si>
  <si>
    <t>502-0317495</t>
  </si>
  <si>
    <t>תב״ע פינוי בינוי</t>
  </si>
  <si>
    <t>הרצל 16,18 וחנה סנש 11, 9, 7, בת ים</t>
  </si>
  <si>
    <t>Arnona</t>
  </si>
  <si>
    <t>ArnonaPerMeter</t>
  </si>
  <si>
    <t>Tax and Maintenace</t>
  </si>
  <si>
    <t>502-0178285</t>
  </si>
  <si>
    <t>216_7</t>
  </si>
  <si>
    <t>originalRentPercent</t>
  </si>
  <si>
    <t>מסריק 7, בת ים</t>
  </si>
  <si>
    <t>סוקולוב 15, בת ים</t>
  </si>
  <si>
    <t>215_15</t>
  </si>
  <si>
    <t>ארלוזורוב 6, בת ים</t>
  </si>
  <si>
    <t>209_8</t>
  </si>
  <si>
    <t>ארלוזורוב 8, בת ים</t>
  </si>
  <si>
    <t>הלפר 12, בת ים</t>
  </si>
  <si>
    <t>208_12</t>
  </si>
  <si>
    <t>210_56</t>
  </si>
  <si>
    <t>הרצל 56, בת ים</t>
  </si>
  <si>
    <t>210_11</t>
  </si>
  <si>
    <t>הרצל 11, בת ים</t>
  </si>
  <si>
    <t>216_3</t>
  </si>
  <si>
    <t>מסריק 3, בת ים</t>
  </si>
  <si>
    <t>215_18</t>
  </si>
  <si>
    <t>סוקולוב 18, בת ים</t>
  </si>
  <si>
    <t>215_24</t>
  </si>
  <si>
    <t>סוקולוב 24, בת ים</t>
  </si>
  <si>
    <t>220_4</t>
  </si>
  <si>
    <t>רוטשילד 4, בת ים</t>
  </si>
  <si>
    <t>502-0147678</t>
  </si>
  <si>
    <t>complex_215_2</t>
  </si>
  <si>
    <t>רוטשילד2 וסוקלוב 2, בת ים</t>
  </si>
  <si>
    <t>complex_16</t>
  </si>
  <si>
    <t>דוד מסיקה 6,8 והרצל 8</t>
  </si>
  <si>
    <t>YES</t>
  </si>
  <si>
    <t>212_53</t>
  </si>
  <si>
    <t>בן גוריון 53, בת ים</t>
  </si>
  <si>
    <t>502-0201483</t>
  </si>
  <si>
    <t>GIS_layer</t>
  </si>
  <si>
    <t>﻿215_14n</t>
  </si>
  <si>
    <t>סוקולוב 14, בת ים</t>
  </si>
  <si>
    <t>﻿complex_215_14n</t>
  </si>
  <si>
    <t>209_33c</t>
  </si>
  <si>
    <t>215_6</t>
  </si>
  <si>
    <t>ארלוזורוב 33 ג, בת ים</t>
  </si>
  <si>
    <t>סוקולוב 6, בת ים</t>
  </si>
  <si>
    <t>209_29</t>
  </si>
  <si>
    <t>ארלוזורוב 29, בת ים</t>
  </si>
  <si>
    <t>209_4</t>
  </si>
  <si>
    <t>ארלוזורוב 4, בת ים</t>
  </si>
  <si>
    <t>217_5</t>
  </si>
  <si>
    <t>אבא ברדיצב 17, בת ים</t>
  </si>
  <si>
    <t>Num_old_bldgs</t>
  </si>
  <si>
    <t>Num_new_bldgs</t>
  </si>
  <si>
    <t>TotalNewApartments</t>
  </si>
  <si>
    <t>rent_increase</t>
  </si>
  <si>
    <t>purchase_increase</t>
  </si>
  <si>
    <t>new_rent_price</t>
  </si>
  <si>
    <t>new_purchase_price</t>
  </si>
  <si>
    <t>AvrgTotaalArea</t>
  </si>
  <si>
    <t>new_Maintenance</t>
  </si>
  <si>
    <t>new_arnona</t>
  </si>
  <si>
    <t>NewFloors</t>
  </si>
  <si>
    <t>34,31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</si>
</sst>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2"/>
      <color rgb="FF2AA198"/>
      <name val="Menlo"/>
      <family val="2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Fill="1" applyBorder="1"/>
    <xf numFmtId="0" fontId="3" fillId="0" borderId="0" xfId="0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/>
    <xf numFmtId="9" fontId="1" fillId="0" borderId="0" xfId="0" applyNumberFormat="1" applyFont="1"/>
    <xf numFmtId="9" fontId="0" fillId="0" borderId="0" xfId="0" applyNumberFormat="1"/>
    <xf numFmtId="9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292D-0617-114F-905A-ECB223F31F24}">
  <dimension ref="A1:AH27"/>
  <sheetViews>
    <sheetView tabSelected="1" zoomScale="9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C32" sqref="AC32"/>
    </sheetView>
  </sheetViews>
  <sheetFormatPr baseColWidth="10" defaultRowHeight="16" x14ac:dyDescent="0.2"/>
  <cols>
    <col min="1" max="1" width="5.33203125" customWidth="1"/>
    <col min="2" max="2" width="15.33203125" bestFit="1" customWidth="1"/>
    <col min="3" max="3" width="10.33203125" customWidth="1"/>
    <col min="4" max="4" width="11.83203125" bestFit="1" customWidth="1"/>
    <col min="5" max="5" width="6.33203125" customWidth="1"/>
    <col min="6" max="6" width="15" bestFit="1" customWidth="1"/>
    <col min="11" max="11" width="8" customWidth="1"/>
    <col min="13" max="13" width="7.5" bestFit="1" customWidth="1"/>
    <col min="14" max="14" width="9.6640625" customWidth="1"/>
    <col min="17" max="17" width="5.83203125" customWidth="1"/>
    <col min="21" max="21" width="14.83203125" bestFit="1" customWidth="1"/>
    <col min="22" max="22" width="17" customWidth="1"/>
    <col min="23" max="23" width="16.6640625" customWidth="1"/>
    <col min="24" max="24" width="13" bestFit="1" customWidth="1"/>
    <col min="25" max="25" width="13.83203125" bestFit="1" customWidth="1"/>
    <col min="31" max="31" width="13.5" bestFit="1" customWidth="1"/>
    <col min="32" max="32" width="17.33203125" bestFit="1" customWidth="1"/>
  </cols>
  <sheetData>
    <row r="1" spans="1:3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39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35</v>
      </c>
      <c r="K1" s="2" t="s">
        <v>34</v>
      </c>
      <c r="L1" s="2" t="s">
        <v>12</v>
      </c>
      <c r="M1" s="2" t="s">
        <v>13</v>
      </c>
      <c r="N1" s="2" t="s">
        <v>36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15</v>
      </c>
      <c r="T1" s="2" t="s">
        <v>17</v>
      </c>
      <c r="U1" s="4" t="s">
        <v>69</v>
      </c>
      <c r="V1" s="3" t="s">
        <v>19</v>
      </c>
      <c r="W1" s="3" t="s">
        <v>21</v>
      </c>
      <c r="X1" s="3" t="s">
        <v>83</v>
      </c>
      <c r="Y1" s="3" t="s">
        <v>84</v>
      </c>
      <c r="Z1" s="3" t="s">
        <v>93</v>
      </c>
      <c r="AA1" s="3" t="s">
        <v>85</v>
      </c>
      <c r="AB1" s="3" t="s">
        <v>90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91</v>
      </c>
      <c r="AH1" s="3" t="s">
        <v>92</v>
      </c>
    </row>
    <row r="2" spans="1:34" x14ac:dyDescent="0.2">
      <c r="A2">
        <v>0</v>
      </c>
      <c r="B2" t="s">
        <v>18</v>
      </c>
      <c r="C2">
        <v>18</v>
      </c>
      <c r="D2">
        <v>3</v>
      </c>
      <c r="E2">
        <f>7/33</f>
        <v>0.21212121212121213</v>
      </c>
      <c r="F2" s="1">
        <v>88</v>
      </c>
      <c r="G2">
        <f>22930/1.2</f>
        <v>19108.333333333336</v>
      </c>
      <c r="H2">
        <v>62</v>
      </c>
      <c r="I2">
        <v>100</v>
      </c>
      <c r="J2" s="7">
        <v>5.4358000000000004</v>
      </c>
      <c r="K2" s="7">
        <f>INT(J2*F2)</f>
        <v>478</v>
      </c>
      <c r="L2">
        <f t="shared" ref="L2:L22" si="0">G2*F2</f>
        <v>1681533.3333333335</v>
      </c>
      <c r="M2">
        <f>H2*F2+I2+K2</f>
        <v>6034</v>
      </c>
      <c r="N2">
        <f>K2+I2</f>
        <v>578</v>
      </c>
      <c r="O2">
        <v>175764</v>
      </c>
      <c r="P2">
        <v>658989</v>
      </c>
      <c r="Q2">
        <v>1</v>
      </c>
      <c r="R2" t="s">
        <v>11</v>
      </c>
      <c r="S2" t="s">
        <v>16</v>
      </c>
      <c r="T2">
        <v>20140882</v>
      </c>
      <c r="U2" t="str">
        <f>B2</f>
        <v>215_22</v>
      </c>
      <c r="V2" t="s">
        <v>20</v>
      </c>
      <c r="W2" t="s">
        <v>22</v>
      </c>
      <c r="X2">
        <v>1</v>
      </c>
      <c r="Y2">
        <v>1</v>
      </c>
      <c r="Z2">
        <v>7</v>
      </c>
      <c r="AA2">
        <v>33</v>
      </c>
      <c r="AB2">
        <v>100</v>
      </c>
      <c r="AC2" s="11">
        <v>0.3</v>
      </c>
      <c r="AD2" s="11">
        <v>0.1</v>
      </c>
      <c r="AE2">
        <v>7000.0000000000009</v>
      </c>
      <c r="AF2">
        <v>2522300.0000000005</v>
      </c>
      <c r="AG2">
        <v>180</v>
      </c>
      <c r="AH2">
        <f t="shared" ref="AH2:AH15" si="1">J2*AB2</f>
        <v>543.58000000000004</v>
      </c>
    </row>
    <row r="3" spans="1:34" x14ac:dyDescent="0.2">
      <c r="A3">
        <v>1</v>
      </c>
      <c r="B3" t="s">
        <v>24</v>
      </c>
      <c r="C3">
        <v>12</v>
      </c>
      <c r="D3">
        <v>3</v>
      </c>
      <c r="E3">
        <f>6/20</f>
        <v>0.3</v>
      </c>
      <c r="F3">
        <v>100</v>
      </c>
      <c r="G3">
        <f>24376/1.2</f>
        <v>20313.333333333336</v>
      </c>
      <c r="H3">
        <v>68</v>
      </c>
      <c r="I3">
        <v>100</v>
      </c>
      <c r="J3" s="7">
        <v>5.4358000000000004</v>
      </c>
      <c r="K3" s="7">
        <f t="shared" ref="K3:K4" si="2">INT(J3*F3)</f>
        <v>543</v>
      </c>
      <c r="L3">
        <f t="shared" si="0"/>
        <v>2031333.3333333335</v>
      </c>
      <c r="M3">
        <f t="shared" ref="M3:M6" si="3">H3*F3+I3+K3</f>
        <v>7443</v>
      </c>
      <c r="N3">
        <f t="shared" ref="N3:N6" si="4">K3+I3</f>
        <v>643</v>
      </c>
      <c r="O3">
        <v>175672</v>
      </c>
      <c r="P3">
        <v>659031</v>
      </c>
      <c r="Q3">
        <v>1</v>
      </c>
      <c r="R3" t="s">
        <v>11</v>
      </c>
      <c r="S3" t="s">
        <v>16</v>
      </c>
      <c r="T3">
        <v>20120398</v>
      </c>
      <c r="U3" t="str">
        <f t="shared" ref="U3:U19" si="5">B3</f>
        <v>216_10</v>
      </c>
      <c r="V3" t="s">
        <v>23</v>
      </c>
      <c r="W3" t="s">
        <v>22</v>
      </c>
      <c r="X3">
        <v>1</v>
      </c>
      <c r="Y3">
        <v>1</v>
      </c>
      <c r="Z3">
        <v>5</v>
      </c>
      <c r="AA3">
        <v>20</v>
      </c>
      <c r="AB3">
        <v>135</v>
      </c>
      <c r="AC3" s="11">
        <v>0.3</v>
      </c>
      <c r="AD3" s="11">
        <v>0.1</v>
      </c>
      <c r="AE3">
        <v>10278</v>
      </c>
      <c r="AF3">
        <v>3619836.0000000005</v>
      </c>
      <c r="AG3">
        <v>180</v>
      </c>
      <c r="AH3">
        <f t="shared" si="1"/>
        <v>733.83300000000008</v>
      </c>
    </row>
    <row r="4" spans="1:34" x14ac:dyDescent="0.2">
      <c r="A4">
        <v>2</v>
      </c>
      <c r="B4" t="s">
        <v>25</v>
      </c>
      <c r="C4">
        <v>12</v>
      </c>
      <c r="D4">
        <v>3</v>
      </c>
      <c r="E4">
        <f>12/19</f>
        <v>0.63157894736842102</v>
      </c>
      <c r="F4">
        <v>94</v>
      </c>
      <c r="G4">
        <f>23351/1.2</f>
        <v>19459.166666666668</v>
      </c>
      <c r="H4">
        <v>67</v>
      </c>
      <c r="I4">
        <v>100</v>
      </c>
      <c r="J4" s="7">
        <v>5.4358000000000004</v>
      </c>
      <c r="K4" s="7">
        <f t="shared" si="2"/>
        <v>510</v>
      </c>
      <c r="L4">
        <f t="shared" si="0"/>
        <v>1829161.6666666667</v>
      </c>
      <c r="M4">
        <f t="shared" si="3"/>
        <v>6908</v>
      </c>
      <c r="N4">
        <f t="shared" si="4"/>
        <v>610</v>
      </c>
      <c r="O4">
        <v>175687</v>
      </c>
      <c r="P4">
        <v>659077</v>
      </c>
      <c r="Q4">
        <v>1</v>
      </c>
      <c r="R4" t="s">
        <v>11</v>
      </c>
      <c r="S4" t="s">
        <v>16</v>
      </c>
      <c r="T4">
        <v>20141086</v>
      </c>
      <c r="U4" t="str">
        <f t="shared" si="5"/>
        <v>216_4</v>
      </c>
      <c r="V4" t="s">
        <v>26</v>
      </c>
      <c r="W4" t="s">
        <v>22</v>
      </c>
      <c r="X4">
        <v>1</v>
      </c>
      <c r="Y4">
        <v>1</v>
      </c>
      <c r="Z4">
        <v>6</v>
      </c>
      <c r="AA4">
        <v>22</v>
      </c>
      <c r="AB4">
        <v>106</v>
      </c>
      <c r="AC4" s="11">
        <v>0.3</v>
      </c>
      <c r="AD4" s="11">
        <v>0.1</v>
      </c>
      <c r="AE4">
        <v>7992.2000000000007</v>
      </c>
      <c r="AF4">
        <v>2722726.6</v>
      </c>
      <c r="AG4">
        <v>180</v>
      </c>
      <c r="AH4">
        <f t="shared" si="1"/>
        <v>576.19479999999999</v>
      </c>
    </row>
    <row r="5" spans="1:34" x14ac:dyDescent="0.2">
      <c r="A5">
        <v>3</v>
      </c>
      <c r="B5" s="8" t="s">
        <v>38</v>
      </c>
      <c r="C5">
        <v>18</v>
      </c>
      <c r="D5">
        <v>3</v>
      </c>
      <c r="E5">
        <f>8/25</f>
        <v>0.32</v>
      </c>
      <c r="F5">
        <v>75</v>
      </c>
      <c r="G5">
        <f>2500/1.2</f>
        <v>2083.3333333333335</v>
      </c>
      <c r="H5">
        <v>60</v>
      </c>
      <c r="I5">
        <v>100</v>
      </c>
      <c r="J5" s="7">
        <v>5.4358000000000004</v>
      </c>
      <c r="K5" s="7">
        <f t="shared" ref="K5:K22" si="6">INT(J5*F5)</f>
        <v>407</v>
      </c>
      <c r="L5">
        <f t="shared" si="0"/>
        <v>156250</v>
      </c>
      <c r="M5">
        <v>6000</v>
      </c>
      <c r="N5">
        <f t="shared" si="4"/>
        <v>507</v>
      </c>
      <c r="O5">
        <v>175720</v>
      </c>
      <c r="P5">
        <v>659014</v>
      </c>
      <c r="Q5">
        <v>1</v>
      </c>
      <c r="R5" t="s">
        <v>11</v>
      </c>
      <c r="S5" t="s">
        <v>16</v>
      </c>
      <c r="T5">
        <v>20160636</v>
      </c>
      <c r="U5" t="str">
        <f t="shared" si="5"/>
        <v>216_7</v>
      </c>
      <c r="V5" t="s">
        <v>40</v>
      </c>
      <c r="W5" t="s">
        <v>22</v>
      </c>
      <c r="X5">
        <v>1</v>
      </c>
      <c r="Y5">
        <v>1</v>
      </c>
      <c r="Z5">
        <v>4</v>
      </c>
      <c r="AA5">
        <v>24</v>
      </c>
      <c r="AB5">
        <v>100</v>
      </c>
      <c r="AC5" s="11">
        <v>0.3</v>
      </c>
      <c r="AD5" s="11">
        <v>0.1</v>
      </c>
      <c r="AE5">
        <v>6780.0000000000009</v>
      </c>
      <c r="AF5">
        <v>229166.66666666669</v>
      </c>
      <c r="AG5">
        <v>180</v>
      </c>
      <c r="AH5">
        <f t="shared" si="1"/>
        <v>543.58000000000004</v>
      </c>
    </row>
    <row r="6" spans="1:34" x14ac:dyDescent="0.2">
      <c r="A6">
        <v>4</v>
      </c>
      <c r="B6" t="s">
        <v>42</v>
      </c>
      <c r="C6">
        <v>12</v>
      </c>
      <c r="D6">
        <v>3</v>
      </c>
      <c r="E6">
        <f>8/16</f>
        <v>0.5</v>
      </c>
      <c r="F6">
        <v>80</v>
      </c>
      <c r="G6">
        <f>21731.335/1.2</f>
        <v>18109.445833333335</v>
      </c>
      <c r="H6">
        <v>60</v>
      </c>
      <c r="I6">
        <v>100</v>
      </c>
      <c r="J6" s="7">
        <v>5.4358000000000004</v>
      </c>
      <c r="K6" s="9">
        <f t="shared" si="6"/>
        <v>434</v>
      </c>
      <c r="L6">
        <f t="shared" si="0"/>
        <v>1448755.6666666667</v>
      </c>
      <c r="M6">
        <f t="shared" si="3"/>
        <v>5334</v>
      </c>
      <c r="N6">
        <f t="shared" si="4"/>
        <v>534</v>
      </c>
      <c r="O6">
        <v>175802</v>
      </c>
      <c r="P6">
        <v>659095</v>
      </c>
      <c r="Q6">
        <v>1</v>
      </c>
      <c r="R6" t="s">
        <v>11</v>
      </c>
      <c r="S6" t="s">
        <v>16</v>
      </c>
      <c r="T6">
        <v>20140449</v>
      </c>
      <c r="U6" t="str">
        <f t="shared" si="5"/>
        <v>215_15</v>
      </c>
      <c r="V6" t="s">
        <v>41</v>
      </c>
      <c r="W6" t="s">
        <v>22</v>
      </c>
      <c r="X6">
        <v>1</v>
      </c>
      <c r="Y6">
        <v>1</v>
      </c>
      <c r="Z6">
        <v>4</v>
      </c>
      <c r="AA6">
        <v>16</v>
      </c>
      <c r="AB6">
        <v>92</v>
      </c>
      <c r="AC6" s="11">
        <v>0.3</v>
      </c>
      <c r="AD6" s="11">
        <v>0.1</v>
      </c>
      <c r="AE6">
        <v>6252</v>
      </c>
      <c r="AF6">
        <v>1832675.9183333335</v>
      </c>
      <c r="AG6">
        <v>180</v>
      </c>
      <c r="AH6">
        <f t="shared" si="1"/>
        <v>500.09360000000004</v>
      </c>
    </row>
    <row r="7" spans="1:34" x14ac:dyDescent="0.2">
      <c r="A7">
        <v>5</v>
      </c>
      <c r="B7" t="s">
        <v>28</v>
      </c>
      <c r="C7">
        <v>6</v>
      </c>
      <c r="D7">
        <v>3</v>
      </c>
      <c r="E7">
        <v>0</v>
      </c>
      <c r="F7">
        <v>94</v>
      </c>
      <c r="G7">
        <f>22922/1.2</f>
        <v>19101.666666666668</v>
      </c>
      <c r="H7">
        <v>50</v>
      </c>
      <c r="I7">
        <v>100</v>
      </c>
      <c r="J7" s="7">
        <v>5.4358000000000004</v>
      </c>
      <c r="K7" s="7">
        <f t="shared" si="6"/>
        <v>510</v>
      </c>
      <c r="L7">
        <f t="shared" si="0"/>
        <v>1795556.6666666667</v>
      </c>
      <c r="M7">
        <f t="shared" ref="M7:M22" si="7">H7*F7+I7+K7</f>
        <v>5310</v>
      </c>
      <c r="N7">
        <f t="shared" ref="N7:N22" si="8">K7+I7</f>
        <v>610</v>
      </c>
      <c r="O7">
        <v>175958</v>
      </c>
      <c r="P7">
        <v>659687</v>
      </c>
      <c r="Q7">
        <v>2</v>
      </c>
      <c r="R7" t="s">
        <v>11</v>
      </c>
      <c r="S7" t="s">
        <v>16</v>
      </c>
      <c r="T7" s="5">
        <v>20140231</v>
      </c>
      <c r="U7" t="str">
        <f t="shared" si="5"/>
        <v>209_6</v>
      </c>
      <c r="V7" t="s">
        <v>43</v>
      </c>
      <c r="W7" t="s">
        <v>27</v>
      </c>
      <c r="X7">
        <v>1</v>
      </c>
      <c r="Y7">
        <v>1</v>
      </c>
      <c r="Z7">
        <v>9</v>
      </c>
      <c r="AA7">
        <v>25</v>
      </c>
      <c r="AB7">
        <v>119</v>
      </c>
      <c r="AC7" s="11">
        <v>0.3</v>
      </c>
      <c r="AD7" s="12">
        <v>0.2</v>
      </c>
      <c r="AE7">
        <v>7459.9999999999991</v>
      </c>
      <c r="AF7">
        <v>3273261.5999999996</v>
      </c>
      <c r="AG7">
        <v>320</v>
      </c>
      <c r="AH7">
        <f t="shared" si="1"/>
        <v>646.86020000000008</v>
      </c>
    </row>
    <row r="8" spans="1:34" x14ac:dyDescent="0.2">
      <c r="A8">
        <v>6</v>
      </c>
      <c r="B8" t="s">
        <v>44</v>
      </c>
      <c r="C8">
        <v>40</v>
      </c>
      <c r="D8">
        <v>4</v>
      </c>
      <c r="E8">
        <f>11/40</f>
        <v>0.27500000000000002</v>
      </c>
      <c r="F8">
        <v>75</v>
      </c>
      <c r="G8">
        <f>23869/1.2</f>
        <v>19890.833333333336</v>
      </c>
      <c r="H8">
        <f>ROUND(85/1.2,0)</f>
        <v>71</v>
      </c>
      <c r="I8">
        <v>100</v>
      </c>
      <c r="J8" s="7">
        <v>5.4358000000000004</v>
      </c>
      <c r="K8" s="7">
        <f t="shared" si="6"/>
        <v>407</v>
      </c>
      <c r="L8">
        <f t="shared" si="0"/>
        <v>1491812.5000000002</v>
      </c>
      <c r="M8">
        <f t="shared" si="7"/>
        <v>5832</v>
      </c>
      <c r="N8">
        <f t="shared" si="8"/>
        <v>507</v>
      </c>
      <c r="O8">
        <v>175948</v>
      </c>
      <c r="P8">
        <v>659647</v>
      </c>
      <c r="Q8">
        <v>1</v>
      </c>
      <c r="R8" t="s">
        <v>11</v>
      </c>
      <c r="S8" t="s">
        <v>16</v>
      </c>
      <c r="T8">
        <v>20120894</v>
      </c>
      <c r="U8" t="str">
        <f t="shared" si="5"/>
        <v>209_8</v>
      </c>
      <c r="V8" t="s">
        <v>45</v>
      </c>
      <c r="W8" t="s">
        <v>22</v>
      </c>
      <c r="X8">
        <v>1</v>
      </c>
      <c r="Y8">
        <v>1</v>
      </c>
      <c r="Z8">
        <v>7</v>
      </c>
      <c r="AA8">
        <v>66</v>
      </c>
      <c r="AB8">
        <v>87</v>
      </c>
      <c r="AC8" s="11">
        <v>0.3</v>
      </c>
      <c r="AD8" s="12">
        <v>0.2</v>
      </c>
      <c r="AE8">
        <v>7592.4</v>
      </c>
      <c r="AF8">
        <v>2076603.0000000002</v>
      </c>
      <c r="AG8">
        <v>180</v>
      </c>
      <c r="AH8">
        <f t="shared" si="1"/>
        <v>472.91460000000006</v>
      </c>
    </row>
    <row r="9" spans="1:34" x14ac:dyDescent="0.2">
      <c r="A9">
        <v>7</v>
      </c>
      <c r="B9" s="8" t="s">
        <v>47</v>
      </c>
      <c r="C9">
        <v>24</v>
      </c>
      <c r="D9">
        <v>3</v>
      </c>
      <c r="E9">
        <f>7/24</f>
        <v>0.29166666666666669</v>
      </c>
      <c r="F9">
        <v>85</v>
      </c>
      <c r="G9" s="8">
        <v>18357.297999999999</v>
      </c>
      <c r="H9" s="8">
        <v>62</v>
      </c>
      <c r="I9">
        <v>100</v>
      </c>
      <c r="J9" s="7">
        <v>5.4358000000000004</v>
      </c>
      <c r="K9" s="7">
        <f t="shared" si="6"/>
        <v>462</v>
      </c>
      <c r="L9">
        <f t="shared" si="0"/>
        <v>1560370.3299999998</v>
      </c>
      <c r="M9">
        <f t="shared" si="7"/>
        <v>5832</v>
      </c>
      <c r="N9">
        <f t="shared" si="8"/>
        <v>562</v>
      </c>
      <c r="O9">
        <v>175920</v>
      </c>
      <c r="P9">
        <v>659469</v>
      </c>
      <c r="Q9">
        <v>1</v>
      </c>
      <c r="R9" t="s">
        <v>11</v>
      </c>
      <c r="S9" t="s">
        <v>16</v>
      </c>
      <c r="T9">
        <v>20181295</v>
      </c>
      <c r="U9" t="str">
        <f t="shared" si="5"/>
        <v>208_12</v>
      </c>
      <c r="V9" t="s">
        <v>46</v>
      </c>
      <c r="W9" t="s">
        <v>22</v>
      </c>
      <c r="X9">
        <v>1</v>
      </c>
      <c r="Y9">
        <v>1</v>
      </c>
      <c r="Z9">
        <v>6</v>
      </c>
      <c r="AA9">
        <v>44</v>
      </c>
      <c r="AB9">
        <v>97</v>
      </c>
      <c r="AC9" s="11">
        <v>0.3</v>
      </c>
      <c r="AD9" s="12">
        <v>0.2</v>
      </c>
      <c r="AE9">
        <v>7396.7999999999993</v>
      </c>
      <c r="AF9">
        <v>2136789.4871999999</v>
      </c>
      <c r="AG9">
        <v>180</v>
      </c>
      <c r="AH9">
        <f t="shared" si="1"/>
        <v>527.27260000000001</v>
      </c>
    </row>
    <row r="10" spans="1:34" x14ac:dyDescent="0.2">
      <c r="A10">
        <v>8</v>
      </c>
      <c r="B10" s="8" t="s">
        <v>48</v>
      </c>
      <c r="C10">
        <v>10</v>
      </c>
      <c r="D10">
        <v>2</v>
      </c>
      <c r="E10">
        <v>0</v>
      </c>
      <c r="F10">
        <v>65</v>
      </c>
      <c r="G10" s="8">
        <f>21994.789/1.2</f>
        <v>18328.990833333333</v>
      </c>
      <c r="H10">
        <f>ROUND(74/1.1,0)</f>
        <v>67</v>
      </c>
      <c r="I10">
        <v>100</v>
      </c>
      <c r="J10" s="7">
        <v>5.4358000000000004</v>
      </c>
      <c r="K10" s="7">
        <f t="shared" si="6"/>
        <v>353</v>
      </c>
      <c r="L10">
        <f t="shared" si="0"/>
        <v>1191384.4041666666</v>
      </c>
      <c r="M10">
        <f t="shared" si="7"/>
        <v>4808</v>
      </c>
      <c r="N10">
        <f t="shared" si="8"/>
        <v>453</v>
      </c>
      <c r="O10">
        <v>175858</v>
      </c>
      <c r="P10">
        <v>659064</v>
      </c>
      <c r="Q10">
        <v>2</v>
      </c>
      <c r="R10" t="s">
        <v>11</v>
      </c>
      <c r="S10" t="s">
        <v>16</v>
      </c>
      <c r="T10">
        <v>20180335</v>
      </c>
      <c r="U10" t="str">
        <f t="shared" si="5"/>
        <v>210_56</v>
      </c>
      <c r="V10" t="s">
        <v>49</v>
      </c>
      <c r="W10" t="s">
        <v>27</v>
      </c>
      <c r="X10">
        <v>1</v>
      </c>
      <c r="Y10">
        <v>1</v>
      </c>
      <c r="Z10">
        <v>9</v>
      </c>
      <c r="AA10">
        <v>23</v>
      </c>
      <c r="AB10">
        <v>120</v>
      </c>
      <c r="AC10" s="11">
        <v>0.3</v>
      </c>
      <c r="AD10" s="12">
        <v>0.2</v>
      </c>
      <c r="AE10">
        <v>9968</v>
      </c>
      <c r="AF10">
        <v>2639374.6800000002</v>
      </c>
      <c r="AG10">
        <v>320</v>
      </c>
      <c r="AH10">
        <f t="shared" si="1"/>
        <v>652.29600000000005</v>
      </c>
    </row>
    <row r="11" spans="1:34" x14ac:dyDescent="0.2">
      <c r="A11">
        <v>9</v>
      </c>
      <c r="B11" s="8" t="s">
        <v>50</v>
      </c>
      <c r="C11">
        <v>12</v>
      </c>
      <c r="D11">
        <v>3</v>
      </c>
      <c r="E11">
        <f>4/12</f>
        <v>0.33333333333333331</v>
      </c>
      <c r="F11">
        <v>85</v>
      </c>
      <c r="G11" s="8">
        <v>19858.652999999998</v>
      </c>
      <c r="H11">
        <v>65</v>
      </c>
      <c r="I11">
        <v>100</v>
      </c>
      <c r="J11" s="7">
        <v>5.4358000000000004</v>
      </c>
      <c r="K11" s="7">
        <f t="shared" si="6"/>
        <v>462</v>
      </c>
      <c r="L11">
        <f t="shared" si="0"/>
        <v>1687985.5049999999</v>
      </c>
      <c r="M11">
        <f t="shared" si="7"/>
        <v>6087</v>
      </c>
      <c r="N11">
        <f t="shared" si="8"/>
        <v>562</v>
      </c>
      <c r="O11">
        <v>175912</v>
      </c>
      <c r="P11">
        <v>659631</v>
      </c>
      <c r="Q11">
        <v>1</v>
      </c>
      <c r="R11" t="s">
        <v>11</v>
      </c>
      <c r="S11" t="s">
        <v>16</v>
      </c>
      <c r="T11">
        <v>20150274</v>
      </c>
      <c r="U11" t="str">
        <f t="shared" si="5"/>
        <v>210_11</v>
      </c>
      <c r="V11" t="s">
        <v>51</v>
      </c>
      <c r="W11" t="s">
        <v>22</v>
      </c>
      <c r="X11">
        <v>1</v>
      </c>
      <c r="Y11">
        <v>1</v>
      </c>
      <c r="Z11">
        <v>6</v>
      </c>
      <c r="AA11">
        <v>20</v>
      </c>
      <c r="AB11">
        <v>100</v>
      </c>
      <c r="AC11" s="11">
        <v>0.3</v>
      </c>
      <c r="AD11" s="11">
        <v>0.1</v>
      </c>
      <c r="AE11">
        <v>7330.0000000000009</v>
      </c>
      <c r="AF11">
        <v>2184451.83</v>
      </c>
      <c r="AG11">
        <v>180</v>
      </c>
      <c r="AH11">
        <f t="shared" si="1"/>
        <v>543.58000000000004</v>
      </c>
    </row>
    <row r="12" spans="1:34" x14ac:dyDescent="0.2">
      <c r="A12">
        <v>10</v>
      </c>
      <c r="B12" s="8" t="s">
        <v>52</v>
      </c>
      <c r="C12">
        <v>18</v>
      </c>
      <c r="D12">
        <v>3</v>
      </c>
      <c r="E12">
        <f>10/37</f>
        <v>0.27027027027027029</v>
      </c>
      <c r="F12">
        <v>78</v>
      </c>
      <c r="G12" s="8">
        <f>20676.289</f>
        <v>20676.289000000001</v>
      </c>
      <c r="H12">
        <v>62</v>
      </c>
      <c r="I12">
        <v>100</v>
      </c>
      <c r="J12" s="7">
        <v>5.4358000000000004</v>
      </c>
      <c r="K12" s="10">
        <f t="shared" si="6"/>
        <v>423</v>
      </c>
      <c r="L12">
        <f t="shared" si="0"/>
        <v>1612750.5420000001</v>
      </c>
      <c r="M12">
        <f t="shared" si="7"/>
        <v>5359</v>
      </c>
      <c r="N12">
        <f t="shared" si="8"/>
        <v>523</v>
      </c>
      <c r="O12" s="8">
        <v>175736</v>
      </c>
      <c r="P12" s="8">
        <v>659078</v>
      </c>
      <c r="Q12">
        <v>1</v>
      </c>
      <c r="R12" t="s">
        <v>11</v>
      </c>
      <c r="S12" t="s">
        <v>16</v>
      </c>
      <c r="T12">
        <v>20141190</v>
      </c>
      <c r="U12" t="str">
        <f t="shared" si="5"/>
        <v>216_3</v>
      </c>
      <c r="V12" t="s">
        <v>53</v>
      </c>
      <c r="W12" t="s">
        <v>22</v>
      </c>
      <c r="X12">
        <v>1</v>
      </c>
      <c r="Y12">
        <v>1</v>
      </c>
      <c r="Z12">
        <v>6</v>
      </c>
      <c r="AA12">
        <v>32</v>
      </c>
      <c r="AB12">
        <v>90</v>
      </c>
      <c r="AC12" s="11">
        <v>0.3</v>
      </c>
      <c r="AD12" s="11">
        <v>0.1</v>
      </c>
      <c r="AE12">
        <v>6318.0000000000009</v>
      </c>
      <c r="AF12">
        <v>2046952.6110000003</v>
      </c>
      <c r="AG12">
        <v>180</v>
      </c>
      <c r="AH12">
        <f t="shared" si="1"/>
        <v>489.22200000000004</v>
      </c>
    </row>
    <row r="13" spans="1:34" x14ac:dyDescent="0.2">
      <c r="A13">
        <v>11</v>
      </c>
      <c r="B13" s="8" t="s">
        <v>54</v>
      </c>
      <c r="C13">
        <v>18</v>
      </c>
      <c r="D13">
        <v>3</v>
      </c>
      <c r="E13">
        <f>6/15</f>
        <v>0.4</v>
      </c>
      <c r="F13" s="8">
        <v>83</v>
      </c>
      <c r="G13" s="8">
        <f>22956.143/1.2</f>
        <v>19130.119166666667</v>
      </c>
      <c r="H13" s="8">
        <v>53</v>
      </c>
      <c r="I13">
        <v>100</v>
      </c>
      <c r="J13" s="7">
        <v>5.4358000000000004</v>
      </c>
      <c r="K13" s="10">
        <f t="shared" si="6"/>
        <v>451</v>
      </c>
      <c r="L13">
        <f t="shared" si="0"/>
        <v>1587799.8908333334</v>
      </c>
      <c r="M13">
        <f t="shared" si="7"/>
        <v>4950</v>
      </c>
      <c r="N13">
        <f t="shared" si="8"/>
        <v>551</v>
      </c>
      <c r="O13" s="8">
        <v>175768</v>
      </c>
      <c r="P13" s="8">
        <v>659033</v>
      </c>
      <c r="Q13">
        <v>1</v>
      </c>
      <c r="R13" t="s">
        <v>11</v>
      </c>
      <c r="S13" t="s">
        <v>16</v>
      </c>
      <c r="T13">
        <v>20140060</v>
      </c>
      <c r="U13" t="str">
        <f t="shared" si="5"/>
        <v>215_18</v>
      </c>
      <c r="V13" t="s">
        <v>55</v>
      </c>
      <c r="W13" t="s">
        <v>22</v>
      </c>
      <c r="X13">
        <v>1</v>
      </c>
      <c r="Y13">
        <v>1</v>
      </c>
      <c r="Z13">
        <v>7</v>
      </c>
      <c r="AA13">
        <v>30</v>
      </c>
      <c r="AB13">
        <v>95</v>
      </c>
      <c r="AC13" s="11">
        <v>0.3</v>
      </c>
      <c r="AD13" s="11">
        <v>0.1</v>
      </c>
      <c r="AE13">
        <v>5718.5000000000009</v>
      </c>
      <c r="AF13">
        <v>1999097.4529166671</v>
      </c>
      <c r="AG13">
        <v>180</v>
      </c>
      <c r="AH13">
        <f t="shared" si="1"/>
        <v>516.40100000000007</v>
      </c>
    </row>
    <row r="14" spans="1:34" x14ac:dyDescent="0.2">
      <c r="A14">
        <v>12</v>
      </c>
      <c r="B14" s="8" t="s">
        <v>56</v>
      </c>
      <c r="C14">
        <v>18</v>
      </c>
      <c r="D14">
        <v>3</v>
      </c>
      <c r="E14">
        <f>5/18</f>
        <v>0.27777777777777779</v>
      </c>
      <c r="F14">
        <v>74</v>
      </c>
      <c r="G14" s="8">
        <f>23330.288/1.2</f>
        <v>19441.906666666669</v>
      </c>
      <c r="H14">
        <v>65</v>
      </c>
      <c r="I14">
        <v>100</v>
      </c>
      <c r="J14" s="7">
        <v>5.4358000000000004</v>
      </c>
      <c r="K14" s="10">
        <f t="shared" si="6"/>
        <v>402</v>
      </c>
      <c r="L14">
        <f t="shared" si="0"/>
        <v>1438701.0933333335</v>
      </c>
      <c r="M14" s="8">
        <f t="shared" si="7"/>
        <v>5312</v>
      </c>
      <c r="N14" s="8">
        <f t="shared" si="8"/>
        <v>502</v>
      </c>
      <c r="O14" s="8">
        <v>175764</v>
      </c>
      <c r="P14" s="8">
        <v>658971</v>
      </c>
      <c r="Q14" s="8">
        <v>1</v>
      </c>
      <c r="R14" t="s">
        <v>11</v>
      </c>
      <c r="S14" t="s">
        <v>16</v>
      </c>
      <c r="T14">
        <v>20110270</v>
      </c>
      <c r="U14" t="str">
        <f t="shared" si="5"/>
        <v>215_24</v>
      </c>
      <c r="V14" t="s">
        <v>57</v>
      </c>
      <c r="W14" t="s">
        <v>22</v>
      </c>
      <c r="X14">
        <v>1</v>
      </c>
      <c r="Y14">
        <v>1</v>
      </c>
      <c r="Z14">
        <v>7</v>
      </c>
      <c r="AA14">
        <v>30</v>
      </c>
      <c r="AB14">
        <v>86</v>
      </c>
      <c r="AC14" s="11">
        <v>0.3</v>
      </c>
      <c r="AD14" s="11">
        <v>0.1</v>
      </c>
      <c r="AE14">
        <v>6329.0000000000009</v>
      </c>
      <c r="AF14">
        <v>1839204.3706666671</v>
      </c>
      <c r="AG14">
        <v>180</v>
      </c>
      <c r="AH14">
        <f t="shared" si="1"/>
        <v>467.47880000000004</v>
      </c>
    </row>
    <row r="15" spans="1:34" x14ac:dyDescent="0.2">
      <c r="A15">
        <v>13</v>
      </c>
      <c r="B15" s="8" t="s">
        <v>58</v>
      </c>
      <c r="C15">
        <v>16</v>
      </c>
      <c r="D15">
        <v>3</v>
      </c>
      <c r="E15">
        <f>2/16</f>
        <v>0.125</v>
      </c>
      <c r="F15">
        <v>81</v>
      </c>
      <c r="G15" s="8">
        <v>19110.503000000001</v>
      </c>
      <c r="H15" s="8">
        <v>65</v>
      </c>
      <c r="I15">
        <v>100</v>
      </c>
      <c r="J15" s="7">
        <v>5.4358000000000004</v>
      </c>
      <c r="K15" s="10">
        <f t="shared" si="6"/>
        <v>440</v>
      </c>
      <c r="L15">
        <f t="shared" si="0"/>
        <v>1547950.743</v>
      </c>
      <c r="M15" s="10">
        <f t="shared" si="7"/>
        <v>5805</v>
      </c>
      <c r="N15" s="10">
        <f t="shared" si="8"/>
        <v>540</v>
      </c>
      <c r="O15">
        <v>175786</v>
      </c>
      <c r="P15" s="8">
        <v>659333</v>
      </c>
      <c r="Q15" s="10">
        <v>1</v>
      </c>
      <c r="R15" t="s">
        <v>11</v>
      </c>
      <c r="S15" t="s">
        <v>16</v>
      </c>
      <c r="T15">
        <v>20131419</v>
      </c>
      <c r="U15" t="str">
        <f t="shared" si="5"/>
        <v>220_4</v>
      </c>
      <c r="V15" t="s">
        <v>59</v>
      </c>
      <c r="W15" t="s">
        <v>22</v>
      </c>
      <c r="X15">
        <v>1</v>
      </c>
      <c r="Y15">
        <v>1</v>
      </c>
      <c r="Z15">
        <v>7</v>
      </c>
      <c r="AA15">
        <v>30</v>
      </c>
      <c r="AB15">
        <v>93</v>
      </c>
      <c r="AC15" s="13">
        <v>0.4</v>
      </c>
      <c r="AD15" s="12">
        <v>0.1</v>
      </c>
      <c r="AE15">
        <v>6829.5000000000009</v>
      </c>
      <c r="AF15">
        <v>1955004.4569000003</v>
      </c>
      <c r="AG15">
        <v>180</v>
      </c>
      <c r="AH15">
        <f t="shared" si="1"/>
        <v>505.52940000000001</v>
      </c>
    </row>
    <row r="16" spans="1:34" x14ac:dyDescent="0.2">
      <c r="A16">
        <v>14</v>
      </c>
      <c r="B16" s="8" t="s">
        <v>61</v>
      </c>
      <c r="C16">
        <v>24</v>
      </c>
      <c r="D16">
        <v>4</v>
      </c>
      <c r="E16">
        <v>0</v>
      </c>
      <c r="F16">
        <v>80</v>
      </c>
      <c r="G16" s="8">
        <f>23570.736</f>
        <v>23570.736000000001</v>
      </c>
      <c r="H16">
        <v>65</v>
      </c>
      <c r="I16">
        <v>100</v>
      </c>
      <c r="J16" s="7">
        <v>5.4358000000000004</v>
      </c>
      <c r="K16" s="10">
        <f t="shared" si="6"/>
        <v>434</v>
      </c>
      <c r="L16">
        <f t="shared" si="0"/>
        <v>1885658.8800000001</v>
      </c>
      <c r="M16" s="10">
        <f t="shared" si="7"/>
        <v>5734</v>
      </c>
      <c r="N16" s="10">
        <f t="shared" si="8"/>
        <v>534</v>
      </c>
      <c r="O16" s="8">
        <v>175747</v>
      </c>
      <c r="P16" s="8">
        <v>659326</v>
      </c>
      <c r="Q16" s="10">
        <v>3</v>
      </c>
      <c r="R16" t="s">
        <v>29</v>
      </c>
      <c r="S16" s="10" t="s">
        <v>30</v>
      </c>
      <c r="T16" t="s">
        <v>60</v>
      </c>
      <c r="U16" t="str">
        <f t="shared" si="5"/>
        <v>complex_215_2</v>
      </c>
      <c r="V16" t="s">
        <v>62</v>
      </c>
      <c r="W16" t="s">
        <v>32</v>
      </c>
      <c r="X16">
        <v>1</v>
      </c>
      <c r="Y16">
        <v>1</v>
      </c>
      <c r="Z16" s="14">
        <v>32</v>
      </c>
      <c r="AA16">
        <v>102</v>
      </c>
      <c r="AB16">
        <v>120</v>
      </c>
      <c r="AC16" s="12">
        <v>0.2</v>
      </c>
      <c r="AD16" s="12">
        <v>0.2</v>
      </c>
      <c r="AE16">
        <v>65250</v>
      </c>
      <c r="AF16">
        <v>3072384</v>
      </c>
      <c r="AG16">
        <v>450</v>
      </c>
      <c r="AH16">
        <f>J16*AB16</f>
        <v>652.29600000000005</v>
      </c>
    </row>
    <row r="17" spans="1:34" x14ac:dyDescent="0.2">
      <c r="A17">
        <v>15</v>
      </c>
      <c r="B17" s="8" t="s">
        <v>63</v>
      </c>
      <c r="C17">
        <v>118</v>
      </c>
      <c r="D17">
        <v>3</v>
      </c>
      <c r="E17">
        <f>58/118</f>
        <v>0.49152542372881358</v>
      </c>
      <c r="F17">
        <v>65</v>
      </c>
      <c r="G17">
        <f>23800/1.2</f>
        <v>19833.333333333336</v>
      </c>
      <c r="H17" s="8">
        <v>63</v>
      </c>
      <c r="I17">
        <v>100</v>
      </c>
      <c r="J17" s="7">
        <v>5.4358000000000004</v>
      </c>
      <c r="K17" s="10">
        <f t="shared" si="6"/>
        <v>353</v>
      </c>
      <c r="L17">
        <f t="shared" si="0"/>
        <v>1289166.6666666667</v>
      </c>
      <c r="M17" s="10">
        <f t="shared" si="7"/>
        <v>4548</v>
      </c>
      <c r="N17" s="10">
        <f t="shared" si="8"/>
        <v>453</v>
      </c>
      <c r="O17" s="8">
        <v>175891</v>
      </c>
      <c r="P17" s="8">
        <v>659752</v>
      </c>
      <c r="Q17" s="8">
        <v>3</v>
      </c>
      <c r="R17" t="s">
        <v>29</v>
      </c>
      <c r="S17" t="s">
        <v>65</v>
      </c>
      <c r="T17" t="s">
        <v>37</v>
      </c>
      <c r="U17" t="str">
        <f t="shared" si="5"/>
        <v>complex_16</v>
      </c>
      <c r="V17" t="s">
        <v>64</v>
      </c>
      <c r="W17" t="s">
        <v>32</v>
      </c>
      <c r="X17">
        <v>4</v>
      </c>
      <c r="Y17">
        <v>2</v>
      </c>
      <c r="Z17">
        <v>32</v>
      </c>
      <c r="AA17">
        <v>208</v>
      </c>
      <c r="AB17">
        <v>120</v>
      </c>
      <c r="AC17" s="12">
        <v>0.2</v>
      </c>
      <c r="AD17" s="12">
        <v>0.2</v>
      </c>
      <c r="AE17">
        <v>65250</v>
      </c>
      <c r="AF17">
        <v>3427200</v>
      </c>
      <c r="AG17">
        <v>450</v>
      </c>
      <c r="AH17">
        <f>J17*AB17</f>
        <v>652.29600000000005</v>
      </c>
    </row>
    <row r="18" spans="1:34" x14ac:dyDescent="0.2">
      <c r="A18">
        <v>16</v>
      </c>
      <c r="B18" s="8" t="s">
        <v>66</v>
      </c>
      <c r="C18">
        <v>33</v>
      </c>
      <c r="D18">
        <v>6</v>
      </c>
      <c r="E18">
        <f>7/33</f>
        <v>0.21212121212121213</v>
      </c>
      <c r="F18">
        <v>85</v>
      </c>
      <c r="G18">
        <f>23315.381/1.1</f>
        <v>21195.800909090907</v>
      </c>
      <c r="H18">
        <v>65</v>
      </c>
      <c r="I18">
        <v>100</v>
      </c>
      <c r="J18" s="7">
        <v>5.4358000000000004</v>
      </c>
      <c r="K18" s="10">
        <f t="shared" si="6"/>
        <v>462</v>
      </c>
      <c r="L18">
        <f t="shared" si="0"/>
        <v>1801643.0772727272</v>
      </c>
      <c r="M18" s="10">
        <f t="shared" si="7"/>
        <v>6087</v>
      </c>
      <c r="N18" s="10">
        <f t="shared" si="8"/>
        <v>562</v>
      </c>
      <c r="O18" s="8">
        <v>175678</v>
      </c>
      <c r="P18" s="8">
        <v>659228</v>
      </c>
      <c r="Q18">
        <v>1</v>
      </c>
      <c r="R18" t="s">
        <v>11</v>
      </c>
      <c r="S18" t="s">
        <v>16</v>
      </c>
      <c r="T18">
        <v>20160319</v>
      </c>
      <c r="U18" t="str">
        <f t="shared" si="5"/>
        <v>212_53</v>
      </c>
      <c r="V18" t="s">
        <v>67</v>
      </c>
      <c r="W18" t="s">
        <v>22</v>
      </c>
      <c r="X18">
        <v>1</v>
      </c>
      <c r="Y18">
        <v>1</v>
      </c>
      <c r="Z18">
        <v>9</v>
      </c>
      <c r="AA18">
        <v>54</v>
      </c>
      <c r="AB18">
        <v>97</v>
      </c>
      <c r="AC18" s="13">
        <v>0.4</v>
      </c>
      <c r="AD18" s="12">
        <v>0.1</v>
      </c>
      <c r="AE18">
        <v>7135.5</v>
      </c>
      <c r="AF18">
        <v>2261591.9569999999</v>
      </c>
      <c r="AG18">
        <v>200</v>
      </c>
      <c r="AH18">
        <f>J18*AB18</f>
        <v>527.27260000000001</v>
      </c>
    </row>
    <row r="19" spans="1:34" x14ac:dyDescent="0.2">
      <c r="A19">
        <v>17</v>
      </c>
      <c r="B19" t="str">
        <f>"complex_"&amp;A19</f>
        <v>complex_17</v>
      </c>
      <c r="C19">
        <v>46</v>
      </c>
      <c r="D19">
        <v>2.5</v>
      </c>
      <c r="E19">
        <v>0.3</v>
      </c>
      <c r="F19">
        <v>72</v>
      </c>
      <c r="G19">
        <v>21336</v>
      </c>
      <c r="H19">
        <v>62</v>
      </c>
      <c r="I19">
        <v>100</v>
      </c>
      <c r="J19" s="7">
        <v>5.4358000000000004</v>
      </c>
      <c r="K19" s="7">
        <f t="shared" si="6"/>
        <v>391</v>
      </c>
      <c r="L19" s="6">
        <f t="shared" si="0"/>
        <v>1536192</v>
      </c>
      <c r="M19">
        <f t="shared" si="7"/>
        <v>4955</v>
      </c>
      <c r="N19">
        <f t="shared" si="8"/>
        <v>491</v>
      </c>
      <c r="O19" s="8">
        <v>175839</v>
      </c>
      <c r="P19">
        <v>659613</v>
      </c>
      <c r="Q19">
        <v>3</v>
      </c>
      <c r="R19" t="s">
        <v>29</v>
      </c>
      <c r="S19" t="s">
        <v>30</v>
      </c>
      <c r="T19" t="s">
        <v>31</v>
      </c>
      <c r="U19" t="str">
        <f t="shared" si="5"/>
        <v>complex_17</v>
      </c>
      <c r="V19" t="s">
        <v>33</v>
      </c>
      <c r="W19" t="s">
        <v>32</v>
      </c>
      <c r="X19">
        <v>5</v>
      </c>
      <c r="Y19">
        <v>2</v>
      </c>
      <c r="Z19">
        <v>27</v>
      </c>
      <c r="AA19">
        <v>108</v>
      </c>
      <c r="AB19">
        <v>120</v>
      </c>
      <c r="AC19" s="12">
        <v>0.25</v>
      </c>
      <c r="AD19" s="12">
        <v>0.3</v>
      </c>
      <c r="AE19">
        <v>70650</v>
      </c>
      <c r="AF19">
        <v>3200400</v>
      </c>
      <c r="AG19">
        <v>450</v>
      </c>
      <c r="AH19">
        <f t="shared" ref="AH19:AH25" si="9">J19*AB19</f>
        <v>652.29600000000005</v>
      </c>
    </row>
    <row r="20" spans="1:34" x14ac:dyDescent="0.2">
      <c r="A20">
        <v>18</v>
      </c>
      <c r="B20" t="s">
        <v>70</v>
      </c>
      <c r="C20">
        <v>51</v>
      </c>
      <c r="D20">
        <v>3</v>
      </c>
      <c r="E20">
        <f>16/51</f>
        <v>0.31372549019607843</v>
      </c>
      <c r="F20">
        <v>82</v>
      </c>
      <c r="G20">
        <v>23247</v>
      </c>
      <c r="H20">
        <v>62</v>
      </c>
      <c r="I20">
        <v>100</v>
      </c>
      <c r="J20" s="7">
        <v>5.4358000000000004</v>
      </c>
      <c r="K20" s="7">
        <f t="shared" si="6"/>
        <v>445</v>
      </c>
      <c r="L20" s="6">
        <f t="shared" si="0"/>
        <v>1906254</v>
      </c>
      <c r="M20">
        <f t="shared" si="7"/>
        <v>5629</v>
      </c>
      <c r="N20">
        <f t="shared" si="8"/>
        <v>545</v>
      </c>
      <c r="O20" s="8">
        <v>175738</v>
      </c>
      <c r="P20">
        <v>659171</v>
      </c>
      <c r="Q20">
        <v>3</v>
      </c>
      <c r="R20" t="s">
        <v>29</v>
      </c>
      <c r="S20" t="s">
        <v>30</v>
      </c>
      <c r="T20" t="s">
        <v>68</v>
      </c>
      <c r="U20" t="s">
        <v>72</v>
      </c>
      <c r="V20" t="s">
        <v>71</v>
      </c>
      <c r="W20" t="s">
        <v>32</v>
      </c>
      <c r="X20">
        <v>4</v>
      </c>
      <c r="Y20">
        <v>2</v>
      </c>
      <c r="Z20" t="s">
        <v>94</v>
      </c>
      <c r="AA20">
        <v>305</v>
      </c>
      <c r="AB20">
        <v>120</v>
      </c>
      <c r="AC20" s="12">
        <v>0.25</v>
      </c>
      <c r="AD20" s="12">
        <v>0.3</v>
      </c>
      <c r="AE20">
        <v>70650</v>
      </c>
      <c r="AF20">
        <v>3200400</v>
      </c>
      <c r="AG20">
        <v>450</v>
      </c>
      <c r="AH20">
        <f t="shared" si="9"/>
        <v>652.29600000000005</v>
      </c>
    </row>
    <row r="21" spans="1:34" x14ac:dyDescent="0.2">
      <c r="A21">
        <v>19</v>
      </c>
      <c r="B21" t="s">
        <v>73</v>
      </c>
      <c r="C21" s="8">
        <v>5</v>
      </c>
      <c r="D21" s="8">
        <v>2</v>
      </c>
      <c r="E21" s="8">
        <f>2/5</f>
        <v>0.4</v>
      </c>
      <c r="F21" s="8">
        <v>100</v>
      </c>
      <c r="G21">
        <v>20878</v>
      </c>
      <c r="H21" s="8">
        <v>64</v>
      </c>
      <c r="I21" s="8">
        <v>100</v>
      </c>
      <c r="J21" s="7">
        <v>5.4358000000000004</v>
      </c>
      <c r="K21" s="10">
        <f t="shared" si="6"/>
        <v>543</v>
      </c>
      <c r="L21" s="6">
        <f t="shared" si="0"/>
        <v>2087800</v>
      </c>
      <c r="M21" s="10">
        <f t="shared" si="7"/>
        <v>7043</v>
      </c>
      <c r="N21" s="10">
        <f t="shared" si="8"/>
        <v>643</v>
      </c>
      <c r="O21">
        <v>175994</v>
      </c>
      <c r="P21">
        <v>659246</v>
      </c>
      <c r="Q21">
        <v>2</v>
      </c>
      <c r="R21" t="s">
        <v>11</v>
      </c>
      <c r="S21" t="s">
        <v>16</v>
      </c>
      <c r="T21">
        <v>20150880</v>
      </c>
      <c r="U21" t="str">
        <f>B21</f>
        <v>209_33c</v>
      </c>
      <c r="V21" t="s">
        <v>75</v>
      </c>
      <c r="W21" t="s">
        <v>27</v>
      </c>
      <c r="X21">
        <v>1</v>
      </c>
      <c r="Y21">
        <v>1</v>
      </c>
      <c r="Z21">
        <v>10</v>
      </c>
      <c r="AA21">
        <v>36</v>
      </c>
      <c r="AB21">
        <v>100</v>
      </c>
      <c r="AC21" s="11">
        <v>0.3</v>
      </c>
      <c r="AD21" s="11">
        <v>0.1</v>
      </c>
      <c r="AE21">
        <v>7360.0000000000009</v>
      </c>
      <c r="AF21">
        <v>2296580.0000000005</v>
      </c>
      <c r="AG21">
        <v>320</v>
      </c>
      <c r="AH21">
        <f t="shared" si="9"/>
        <v>543.58000000000004</v>
      </c>
    </row>
    <row r="22" spans="1:34" x14ac:dyDescent="0.2">
      <c r="A22">
        <v>20</v>
      </c>
      <c r="B22" t="s">
        <v>74</v>
      </c>
      <c r="C22" s="8">
        <v>12</v>
      </c>
      <c r="D22">
        <v>2</v>
      </c>
      <c r="E22" s="8">
        <f>4/12</f>
        <v>0.33333333333333331</v>
      </c>
      <c r="F22" s="8">
        <v>88</v>
      </c>
      <c r="G22">
        <f>23820/1.2</f>
        <v>19850</v>
      </c>
      <c r="H22">
        <v>60</v>
      </c>
      <c r="I22" s="8">
        <v>100</v>
      </c>
      <c r="J22" s="7">
        <v>5.4358000000000004</v>
      </c>
      <c r="K22" s="10">
        <f t="shared" si="6"/>
        <v>478</v>
      </c>
      <c r="L22" s="6">
        <f t="shared" si="0"/>
        <v>1746800</v>
      </c>
      <c r="M22" s="10">
        <f t="shared" si="7"/>
        <v>5858</v>
      </c>
      <c r="N22" s="10">
        <f t="shared" si="8"/>
        <v>578</v>
      </c>
      <c r="O22">
        <v>175756</v>
      </c>
      <c r="P22">
        <v>659272</v>
      </c>
      <c r="Q22">
        <v>2</v>
      </c>
      <c r="R22" t="s">
        <v>11</v>
      </c>
      <c r="S22" t="s">
        <v>16</v>
      </c>
      <c r="T22">
        <v>20150857</v>
      </c>
      <c r="U22" t="str">
        <f>B22</f>
        <v>215_6</v>
      </c>
      <c r="V22" t="s">
        <v>76</v>
      </c>
      <c r="W22" t="s">
        <v>27</v>
      </c>
      <c r="X22">
        <v>1</v>
      </c>
      <c r="Y22">
        <v>1</v>
      </c>
      <c r="Z22">
        <v>11</v>
      </c>
      <c r="AA22">
        <v>39</v>
      </c>
      <c r="AB22">
        <v>120</v>
      </c>
      <c r="AC22" s="11">
        <v>0.3</v>
      </c>
      <c r="AD22" s="11">
        <v>0.1</v>
      </c>
      <c r="AE22">
        <v>8240</v>
      </c>
      <c r="AF22">
        <v>2620200</v>
      </c>
      <c r="AG22">
        <v>320</v>
      </c>
      <c r="AH22">
        <f t="shared" si="9"/>
        <v>652.29600000000005</v>
      </c>
    </row>
    <row r="23" spans="1:34" x14ac:dyDescent="0.2">
      <c r="A23">
        <v>21</v>
      </c>
      <c r="B23" t="s">
        <v>77</v>
      </c>
      <c r="C23">
        <v>11</v>
      </c>
      <c r="D23">
        <v>3</v>
      </c>
      <c r="E23">
        <f>4/11</f>
        <v>0.36363636363636365</v>
      </c>
      <c r="F23">
        <v>87</v>
      </c>
      <c r="G23">
        <v>20093.327000000001</v>
      </c>
      <c r="H23" s="8">
        <v>64</v>
      </c>
      <c r="I23" s="8">
        <v>100</v>
      </c>
      <c r="J23" s="7">
        <v>5.4358000000000004</v>
      </c>
      <c r="K23" s="10">
        <f t="shared" ref="K23:K25" si="10">INT(J23*F23)</f>
        <v>472</v>
      </c>
      <c r="L23" s="6">
        <f t="shared" ref="L23:L25" si="11">G23*F23</f>
        <v>1748119.449</v>
      </c>
      <c r="M23" s="10">
        <f t="shared" ref="M23:M25" si="12">H23*F23+I23+K23</f>
        <v>6140</v>
      </c>
      <c r="N23" s="10">
        <f t="shared" ref="N23:N25" si="13">K23+I23</f>
        <v>572</v>
      </c>
      <c r="O23">
        <v>175992</v>
      </c>
      <c r="P23">
        <v>659291</v>
      </c>
      <c r="Q23">
        <v>1</v>
      </c>
      <c r="R23" t="s">
        <v>11</v>
      </c>
      <c r="S23" t="s">
        <v>16</v>
      </c>
      <c r="T23">
        <v>20141182</v>
      </c>
      <c r="U23" t="str">
        <f>B23</f>
        <v>209_29</v>
      </c>
      <c r="V23" t="s">
        <v>78</v>
      </c>
      <c r="W23" t="s">
        <v>22</v>
      </c>
      <c r="X23">
        <v>1</v>
      </c>
      <c r="Y23">
        <v>1</v>
      </c>
      <c r="Z23">
        <v>6</v>
      </c>
      <c r="AA23">
        <v>28</v>
      </c>
      <c r="AB23">
        <v>99</v>
      </c>
      <c r="AC23" s="11">
        <v>0.3</v>
      </c>
      <c r="AD23" s="11">
        <v>0.1</v>
      </c>
      <c r="AE23">
        <v>7149.6</v>
      </c>
      <c r="AF23">
        <v>2188163.3103000005</v>
      </c>
      <c r="AG23">
        <v>180</v>
      </c>
      <c r="AH23">
        <f t="shared" si="9"/>
        <v>538.14420000000007</v>
      </c>
    </row>
    <row r="24" spans="1:34" x14ac:dyDescent="0.2">
      <c r="A24">
        <v>22</v>
      </c>
      <c r="B24" t="s">
        <v>79</v>
      </c>
      <c r="C24">
        <v>21</v>
      </c>
      <c r="D24">
        <v>4</v>
      </c>
      <c r="E24">
        <f>7/21</f>
        <v>0.33333333333333331</v>
      </c>
      <c r="F24">
        <v>66</v>
      </c>
      <c r="G24">
        <f>21872/1.2</f>
        <v>18226.666666666668</v>
      </c>
      <c r="H24">
        <v>63</v>
      </c>
      <c r="I24" s="8">
        <v>100</v>
      </c>
      <c r="J24" s="7">
        <v>5.4358000000000004</v>
      </c>
      <c r="K24" s="10">
        <f t="shared" si="10"/>
        <v>358</v>
      </c>
      <c r="L24" s="6">
        <f t="shared" si="11"/>
        <v>1202960</v>
      </c>
      <c r="M24" s="10">
        <f t="shared" si="12"/>
        <v>4616</v>
      </c>
      <c r="N24" s="10">
        <f t="shared" si="13"/>
        <v>458</v>
      </c>
      <c r="O24">
        <v>175967</v>
      </c>
      <c r="P24">
        <v>659713</v>
      </c>
      <c r="Q24">
        <v>1</v>
      </c>
      <c r="R24" t="s">
        <v>11</v>
      </c>
      <c r="S24" t="s">
        <v>16</v>
      </c>
      <c r="T24">
        <v>20180845</v>
      </c>
      <c r="U24" t="str">
        <f>B24</f>
        <v>209_4</v>
      </c>
      <c r="V24" t="s">
        <v>80</v>
      </c>
      <c r="W24" t="s">
        <v>22</v>
      </c>
      <c r="X24">
        <v>1</v>
      </c>
      <c r="Y24">
        <v>1</v>
      </c>
      <c r="Z24">
        <v>6</v>
      </c>
      <c r="AA24">
        <v>36</v>
      </c>
      <c r="AB24">
        <v>78</v>
      </c>
      <c r="AC24" s="11">
        <v>0.3</v>
      </c>
      <c r="AD24" s="11">
        <v>0.1</v>
      </c>
      <c r="AE24">
        <v>5585.4000000000005</v>
      </c>
      <c r="AF24">
        <v>1563848.0000000002</v>
      </c>
      <c r="AG24">
        <v>180</v>
      </c>
      <c r="AH24">
        <f t="shared" si="9"/>
        <v>423.99240000000003</v>
      </c>
    </row>
    <row r="25" spans="1:34" x14ac:dyDescent="0.2">
      <c r="A25">
        <v>23</v>
      </c>
      <c r="B25" t="s">
        <v>81</v>
      </c>
      <c r="C25">
        <v>17</v>
      </c>
      <c r="D25">
        <v>3</v>
      </c>
      <c r="E25">
        <f>6/C25</f>
        <v>0.35294117647058826</v>
      </c>
      <c r="F25">
        <v>77</v>
      </c>
      <c r="G25">
        <f>21265/1.2</f>
        <v>17720.833333333336</v>
      </c>
      <c r="H25" s="8">
        <v>57</v>
      </c>
      <c r="I25" s="8">
        <v>100</v>
      </c>
      <c r="J25" s="7">
        <v>5.4358000000000004</v>
      </c>
      <c r="K25" s="10">
        <f t="shared" si="10"/>
        <v>418</v>
      </c>
      <c r="L25" s="6">
        <f t="shared" si="11"/>
        <v>1364504.1666666667</v>
      </c>
      <c r="M25" s="10">
        <f t="shared" si="12"/>
        <v>4907</v>
      </c>
      <c r="N25" s="10">
        <f t="shared" si="13"/>
        <v>518</v>
      </c>
      <c r="O25">
        <v>176416</v>
      </c>
      <c r="P25">
        <v>659649</v>
      </c>
      <c r="Q25">
        <v>1</v>
      </c>
      <c r="R25" t="s">
        <v>11</v>
      </c>
      <c r="S25" t="s">
        <v>16</v>
      </c>
      <c r="T25">
        <v>20140467</v>
      </c>
      <c r="U25" t="str">
        <f>B25</f>
        <v>217_5</v>
      </c>
      <c r="V25" t="s">
        <v>82</v>
      </c>
      <c r="W25" t="s">
        <v>22</v>
      </c>
      <c r="X25">
        <v>1</v>
      </c>
      <c r="Y25">
        <v>1</v>
      </c>
      <c r="Z25">
        <v>7</v>
      </c>
      <c r="AA25">
        <v>27</v>
      </c>
      <c r="AB25">
        <v>89</v>
      </c>
      <c r="AC25" s="11">
        <v>0.3</v>
      </c>
      <c r="AD25" s="11">
        <v>0.1</v>
      </c>
      <c r="AE25">
        <v>5760.3</v>
      </c>
      <c r="AF25">
        <v>1734869.5833333337</v>
      </c>
      <c r="AG25">
        <v>180</v>
      </c>
      <c r="AH25">
        <f t="shared" si="9"/>
        <v>483.78620000000001</v>
      </c>
    </row>
    <row r="27" spans="1:34" x14ac:dyDescent="0.2">
      <c r="A27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2020-03-08T13:50:00Z</dcterms:created>
  <dcterms:modified xsi:type="dcterms:W3CDTF">2020-04-05T07:23:01Z</dcterms:modified>
</cp:coreProperties>
</file>