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1086" documentId="11_E60897F41BE170836B02CE998F75CCDC64E183C8" xr6:coauthVersionLast="47" xr6:coauthVersionMax="47" xr10:uidLastSave="{B3D78975-0433-4BE0-BE1B-ADE04958A5AC}"/>
  <bookViews>
    <workbookView xWindow="240" yWindow="105" windowWidth="14805" windowHeight="8010" firstSheet="4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C18" i="6"/>
  <c r="D18" i="6"/>
  <c r="H18" i="6"/>
  <c r="F18" i="6"/>
  <c r="G18" i="6"/>
  <c r="C13" i="6"/>
  <c r="B13" i="6"/>
  <c r="C8" i="6"/>
  <c r="D8" i="6"/>
  <c r="B8" i="6"/>
  <c r="H13" i="5"/>
  <c r="C13" i="5"/>
  <c r="G13" i="5"/>
  <c r="F13" i="5"/>
  <c r="D13" i="5"/>
  <c r="B13" i="5"/>
  <c r="B6" i="4"/>
  <c r="C6" i="4"/>
  <c r="D6" i="4"/>
  <c r="B12" i="4"/>
  <c r="C12" i="4"/>
  <c r="B13" i="4"/>
  <c r="C13" i="4"/>
  <c r="B14" i="4"/>
  <c r="C14" i="4"/>
  <c r="B18" i="4"/>
  <c r="C18" i="4"/>
  <c r="D18" i="4"/>
  <c r="F18" i="4"/>
  <c r="G18" i="4"/>
  <c r="H18" i="4"/>
  <c r="H18" i="3"/>
  <c r="G18" i="3"/>
  <c r="D18" i="3"/>
  <c r="C18" i="3"/>
  <c r="H13" i="3"/>
  <c r="E13" i="3"/>
  <c r="B13" i="3"/>
  <c r="I13" i="2"/>
  <c r="E13" i="2"/>
  <c r="D8" i="2"/>
  <c r="D7" i="2"/>
  <c r="D6" i="2"/>
  <c r="D5" i="2"/>
  <c r="D4" i="2"/>
  <c r="E8" i="2"/>
  <c r="E7" i="2"/>
  <c r="I7" i="2"/>
  <c r="I9" i="2"/>
  <c r="I11" i="2"/>
  <c r="H11" i="2"/>
  <c r="H10" i="2"/>
  <c r="H9" i="2"/>
  <c r="H7" i="2"/>
  <c r="H6" i="2"/>
  <c r="H5" i="2"/>
  <c r="H4" i="2"/>
  <c r="I10" i="2"/>
  <c r="E4" i="2"/>
  <c r="F5" i="1"/>
  <c r="G5" i="1"/>
  <c r="H5" i="1"/>
  <c r="J5" i="1"/>
  <c r="K5" i="1"/>
  <c r="L5" i="1"/>
  <c r="F6" i="1"/>
  <c r="G6" i="1"/>
  <c r="H6" i="1"/>
  <c r="J6" i="1"/>
  <c r="K6" i="1"/>
  <c r="L6" i="1"/>
  <c r="F7" i="1"/>
  <c r="G7" i="1"/>
  <c r="H7" i="1"/>
  <c r="J7" i="1"/>
  <c r="K7" i="1"/>
  <c r="L7" i="1"/>
  <c r="F8" i="1"/>
  <c r="G8" i="1"/>
  <c r="H8" i="1"/>
  <c r="J8" i="1"/>
  <c r="K8" i="1"/>
  <c r="L8" i="1"/>
  <c r="F9" i="1"/>
  <c r="G9" i="1"/>
  <c r="H9" i="1"/>
  <c r="J9" i="1"/>
  <c r="K9" i="1"/>
  <c r="L9" i="1"/>
  <c r="F10" i="1"/>
  <c r="G10" i="1"/>
  <c r="H10" i="1"/>
  <c r="J10" i="1"/>
  <c r="K10" i="1"/>
  <c r="L10" i="1"/>
  <c r="F11" i="1"/>
  <c r="G11" i="1"/>
  <c r="H11" i="1"/>
  <c r="J11" i="1"/>
  <c r="K11" i="1"/>
  <c r="L11" i="1"/>
  <c r="F12" i="1"/>
  <c r="G12" i="1"/>
  <c r="H12" i="1"/>
  <c r="J12" i="1"/>
  <c r="K12" i="1"/>
  <c r="L12" i="1"/>
  <c r="F13" i="1"/>
  <c r="G13" i="1"/>
  <c r="H13" i="1"/>
  <c r="J13" i="1"/>
  <c r="K13" i="1"/>
  <c r="L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J18" i="1"/>
  <c r="K18" i="1"/>
  <c r="L18" i="1"/>
  <c r="F4" i="1"/>
  <c r="G4" i="1"/>
  <c r="H4" i="1"/>
  <c r="J4" i="1"/>
  <c r="K4" i="1"/>
  <c r="L4" i="1"/>
  <c r="J20" i="1"/>
  <c r="K20" i="1"/>
  <c r="L20" i="1"/>
  <c r="F20" i="1"/>
  <c r="G20" i="1"/>
  <c r="H20" i="1"/>
  <c r="F18" i="3" l="1"/>
  <c r="B18" i="3"/>
</calcChain>
</file>

<file path=xl/sharedStrings.xml><?xml version="1.0" encoding="utf-8"?>
<sst xmlns="http://schemas.openxmlformats.org/spreadsheetml/2006/main" count="163" uniqueCount="110">
  <si>
    <t>Choosing the shop</t>
  </si>
  <si>
    <t>Susan List</t>
  </si>
  <si>
    <t xml:space="preserve">                           </t>
  </si>
  <si>
    <t>Tim List</t>
  </si>
  <si>
    <t>Sl.No.</t>
  </si>
  <si>
    <t>Item name</t>
  </si>
  <si>
    <t>WallMart</t>
  </si>
  <si>
    <t>Dollar Trap</t>
  </si>
  <si>
    <t>Office Repo</t>
  </si>
  <si>
    <t>Walmart Price</t>
  </si>
  <si>
    <t>Dollar Trap Price</t>
  </si>
  <si>
    <t>Ofiice repo price</t>
  </si>
  <si>
    <t>Ball Point pen</t>
  </si>
  <si>
    <t>T1-35 caculator</t>
  </si>
  <si>
    <t>100 page notebook</t>
  </si>
  <si>
    <t>8 oz Glue</t>
  </si>
  <si>
    <t>Clear tape</t>
  </si>
  <si>
    <t>Eraser</t>
  </si>
  <si>
    <t>10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</si>
  <si>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</si>
  <si>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</si>
  <si>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</si>
  <si>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</si>
  <si>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</si>
  <si>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</si>
  <si>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</si>
  <si>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</si>
  <si>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Total</t>
  </si>
  <si>
    <t>Choosing the pet</t>
  </si>
  <si>
    <t>CAT</t>
  </si>
  <si>
    <t>Dog</t>
  </si>
  <si>
    <t>Sl.No</t>
  </si>
  <si>
    <t>Items</t>
  </si>
  <si>
    <t>Cost per Item</t>
  </si>
  <si>
    <t>Monthly Cost</t>
  </si>
  <si>
    <t xml:space="preserve">              Yearly Cost</t>
  </si>
  <si>
    <t>Cost Per Item</t>
  </si>
  <si>
    <t>Monthly cost</t>
  </si>
  <si>
    <t>Collar</t>
  </si>
  <si>
    <t>ID Tag</t>
  </si>
  <si>
    <t>Food and Water bowl</t>
  </si>
  <si>
    <t>Food</t>
  </si>
  <si>
    <t>Kitty Litter</t>
  </si>
  <si>
    <t>Treats</t>
  </si>
  <si>
    <t>Leash</t>
  </si>
  <si>
    <t>Cost</t>
  </si>
  <si>
    <t>Yearly Maintanance for Cat</t>
  </si>
  <si>
    <t>Yearly Maintanance for Dog</t>
  </si>
  <si>
    <t>Total Cost</t>
  </si>
  <si>
    <t>Choosing vacations</t>
  </si>
  <si>
    <t>Expenses</t>
  </si>
  <si>
    <t>Carribean Cruise</t>
  </si>
  <si>
    <t>Orland Theme park</t>
  </si>
  <si>
    <t>Chicago Museum Tour</t>
  </si>
  <si>
    <t>Air Fare</t>
  </si>
  <si>
    <t>Per head</t>
  </si>
  <si>
    <t xml:space="preserve">Disneyland </t>
  </si>
  <si>
    <t>Natural History</t>
  </si>
  <si>
    <t>Universal Studios</t>
  </si>
  <si>
    <t>Chicago Museum of Arts</t>
  </si>
  <si>
    <t>Sea World</t>
  </si>
  <si>
    <t>Science Museum</t>
  </si>
  <si>
    <t>Busch Garderns</t>
  </si>
  <si>
    <t>Museum of Broadcat History</t>
  </si>
  <si>
    <t>Hotel per night</t>
  </si>
  <si>
    <t>Car rental</t>
  </si>
  <si>
    <t>Hotel Per night</t>
  </si>
  <si>
    <t>Total cost</t>
  </si>
  <si>
    <t>No.of persons</t>
  </si>
  <si>
    <t>Susan Cost</t>
  </si>
  <si>
    <t>Tim Cost</t>
  </si>
  <si>
    <t>Choosing Printers</t>
  </si>
  <si>
    <t>Epsilon</t>
  </si>
  <si>
    <t>Heavy Package</t>
  </si>
  <si>
    <t>Zero</t>
  </si>
  <si>
    <t>Pages</t>
  </si>
  <si>
    <t>Cost per page</t>
  </si>
  <si>
    <t>Supplies for set</t>
  </si>
  <si>
    <t>Susan</t>
  </si>
  <si>
    <t>Tim</t>
  </si>
  <si>
    <t>pages per day</t>
  </si>
  <si>
    <t>monthly</t>
  </si>
  <si>
    <t>pages for 2 yrs</t>
  </si>
  <si>
    <t>supplies cost</t>
  </si>
  <si>
    <t>Choosing Cell phone bill</t>
  </si>
  <si>
    <t xml:space="preserve"> Items</t>
  </si>
  <si>
    <t>X-mobile</t>
  </si>
  <si>
    <t>Veritium</t>
  </si>
  <si>
    <t>ABC</t>
  </si>
  <si>
    <t>Per month Cost</t>
  </si>
  <si>
    <t>Data per month</t>
  </si>
  <si>
    <t>Taxes</t>
  </si>
  <si>
    <t>Extra 1gb cost</t>
  </si>
  <si>
    <t>Phone cost</t>
  </si>
  <si>
    <t xml:space="preserve">Susan </t>
  </si>
  <si>
    <t>Choosing the car</t>
  </si>
  <si>
    <t>Chevy Spark</t>
  </si>
  <si>
    <t>Cadillac Escalade</t>
  </si>
  <si>
    <t>Ford Mustang</t>
  </si>
  <si>
    <t>Car Cost</t>
  </si>
  <si>
    <t xml:space="preserve">Insurance </t>
  </si>
  <si>
    <t>Sales Tax</t>
  </si>
  <si>
    <t>Licence</t>
  </si>
  <si>
    <t>Yearly Cost</t>
  </si>
  <si>
    <t>miles per year</t>
  </si>
  <si>
    <t>Total distance</t>
  </si>
  <si>
    <t>Years Spent</t>
  </si>
  <si>
    <t>Loan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</si>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</sst>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mic Sans MS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D0D0D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0" xfId="0" applyFont="1" applyFill="1"/>
    <xf numFmtId="0" fontId="2" fillId="0" borderId="0" xfId="0" applyFont="1"/>
    <xf numFmtId="0" fontId="0" fillId="5" borderId="0" xfId="0" applyFill="1"/>
    <xf numFmtId="164" fontId="0" fillId="5" borderId="0" xfId="0" applyNumberFormat="1" applyFill="1"/>
    <xf numFmtId="0" fontId="1" fillId="2" borderId="0" xfId="0" applyFont="1" applyFill="1"/>
    <xf numFmtId="164" fontId="0" fillId="6" borderId="0" xfId="0" applyNumberForma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0" fontId="0" fillId="11" borderId="0" xfId="0" applyFill="1"/>
    <xf numFmtId="0" fontId="3" fillId="10" borderId="0" xfId="0" applyFont="1" applyFill="1"/>
    <xf numFmtId="164" fontId="4" fillId="0" borderId="0" xfId="0" quotePrefix="1" applyNumberFormat="1" applyFont="1"/>
    <xf numFmtId="0" fontId="0" fillId="8" borderId="0" xfId="0" applyFill="1"/>
    <xf numFmtId="0" fontId="0" fillId="12" borderId="0" xfId="0" applyFill="1"/>
    <xf numFmtId="164" fontId="0" fillId="12" borderId="0" xfId="0" applyNumberFormat="1" applyFill="1"/>
    <xf numFmtId="164" fontId="4" fillId="12" borderId="0" xfId="0" quotePrefix="1" applyNumberFormat="1" applyFont="1" applyFill="1"/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0" fontId="5" fillId="14" borderId="0" xfId="0" applyFont="1" applyFill="1"/>
    <xf numFmtId="0" fontId="0" fillId="7" borderId="0" xfId="0" applyFill="1"/>
    <xf numFmtId="0" fontId="1" fillId="15" borderId="0" xfId="0" applyFont="1" applyFill="1"/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/>
    <xf numFmtId="164" fontId="4" fillId="17" borderId="0" xfId="0" quotePrefix="1" applyNumberFormat="1" applyFont="1" applyFill="1"/>
    <xf numFmtId="164" fontId="0" fillId="17" borderId="0" xfId="0" applyNumberFormat="1" applyFill="1"/>
    <xf numFmtId="0" fontId="0" fillId="15" borderId="0" xfId="0" applyFill="1"/>
    <xf numFmtId="0" fontId="0" fillId="2" borderId="0" xfId="0" applyFill="1"/>
    <xf numFmtId="164" fontId="0" fillId="2" borderId="0" xfId="0" applyNumberFormat="1" applyFill="1"/>
    <xf numFmtId="167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Items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Sheet1!$F$19:$H$19</c:f>
              <c:strCache>
                <c:ptCount val="3"/>
                <c:pt idx="0">
                  <c:v>Walmart Price</c:v>
                </c:pt>
                <c:pt idx="1">
                  <c:v>Dollar Trap Price</c:v>
                </c:pt>
                <c:pt idx="2">
                  <c:v>Ofiice repo price</c:v>
                </c:pt>
              </c:strCache>
            </c:strRef>
          </c:cat>
          <c:val>
            <c:numRef>
              <c:f>Sheet1!$F$20:$H$20</c:f>
              <c:numCache>
                <c:formatCode>"$"#,##0.00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C-441E-8A02-286C355B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55559"/>
        <c:axId val="1682742711"/>
      </c:barChart>
      <c:catAx>
        <c:axId val="130925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42711"/>
        <c:crosses val="autoZero"/>
        <c:auto val="1"/>
        <c:lblAlgn val="ctr"/>
        <c:lblOffset val="100"/>
        <c:noMultiLvlLbl val="0"/>
      </c:catAx>
      <c:valAx>
        <c:axId val="168274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5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Sheet6!$B$17:$D$17</c:f>
              <c:strCache>
                <c:ptCount val="3"/>
                <c:pt idx="0">
                  <c:v>Chevy Spark</c:v>
                </c:pt>
                <c:pt idx="1">
                  <c:v>Cadillac Escalade</c:v>
                </c:pt>
                <c:pt idx="2">
                  <c:v>Ford Mustang</c:v>
                </c:pt>
              </c:strCache>
            </c:strRef>
          </c:cat>
          <c:val>
            <c:numRef>
              <c:f>Sheet6!$B$18:$D$18</c:f>
              <c:numCache>
                <c:formatCode>"$"#,##0</c:formatCode>
                <c:ptCount val="3"/>
                <c:pt idx="0">
                  <c:v>42940</c:v>
                </c:pt>
                <c:pt idx="1">
                  <c:v>168750</c:v>
                </c:pt>
                <c:pt idx="2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4-4B89-BC8E-3DE7F76F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90824"/>
        <c:axId val="1640874999"/>
      </c:barChart>
      <c:catAx>
        <c:axId val="97119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74999"/>
        <c:crosses val="autoZero"/>
        <c:auto val="1"/>
        <c:lblAlgn val="ctr"/>
        <c:lblOffset val="100"/>
        <c:noMultiLvlLbl val="0"/>
      </c:catAx>
      <c:valAx>
        <c:axId val="1640874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Sheet6!$F$17:$H$17</c:f>
              <c:strCache>
                <c:ptCount val="3"/>
                <c:pt idx="0">
                  <c:v>Chevy Spark</c:v>
                </c:pt>
                <c:pt idx="1">
                  <c:v>Cadillac Escalade</c:v>
                </c:pt>
                <c:pt idx="2">
                  <c:v>Ford Mustang</c:v>
                </c:pt>
              </c:strCache>
            </c:strRef>
          </c:cat>
          <c:val>
            <c:numRef>
              <c:f>Sheet6!$F$18:$H$18</c:f>
              <c:numCache>
                <c:formatCode>"$"#,##0</c:formatCode>
                <c:ptCount val="3"/>
                <c:pt idx="0">
                  <c:v>48740</c:v>
                </c:pt>
                <c:pt idx="1">
                  <c:v>197550</c:v>
                </c:pt>
                <c:pt idx="2">
                  <c:v>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D-43F9-B510-714B7F71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787720"/>
        <c:axId val="609613239"/>
      </c:barChart>
      <c:catAx>
        <c:axId val="102578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13239"/>
        <c:crosses val="autoZero"/>
        <c:auto val="1"/>
        <c:lblAlgn val="ctr"/>
        <c:lblOffset val="100"/>
        <c:noMultiLvlLbl val="0"/>
      </c:catAx>
      <c:valAx>
        <c:axId val="609613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8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Items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Sheet1!$J$19:$L$19</c:f>
              <c:strCache>
                <c:ptCount val="3"/>
                <c:pt idx="0">
                  <c:v>Walmart Price</c:v>
                </c:pt>
                <c:pt idx="1">
                  <c:v>Dollar Trap Price</c:v>
                </c:pt>
                <c:pt idx="2">
                  <c:v>Ofiice repo price</c:v>
                </c:pt>
              </c:strCache>
            </c:strRef>
          </c:cat>
          <c:val>
            <c:numRef>
              <c:f>Sheet1!$J$20:$L$20</c:f>
              <c:numCache>
                <c:formatCode>"$"#,##0.00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691-AE97-310B90E7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429911"/>
        <c:axId val="1229142983"/>
      </c:barChart>
      <c:catAx>
        <c:axId val="127142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2983"/>
        <c:crosses val="autoZero"/>
        <c:auto val="1"/>
        <c:lblAlgn val="ctr"/>
        <c:lblOffset val="100"/>
        <c:noMultiLvlLbl val="0"/>
      </c:catAx>
      <c:valAx>
        <c:axId val="122914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for maintenance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Sheet2!$E$12:$I$12</c:f>
              <c:strCache>
                <c:ptCount val="5"/>
                <c:pt idx="0">
                  <c:v>Yearly Maintanance for Cat</c:v>
                </c:pt>
                <c:pt idx="4">
                  <c:v>Yearly Maintanance for Dog</c:v>
                </c:pt>
              </c:strCache>
            </c:strRef>
          </c:cat>
          <c:val>
            <c:numRef>
              <c:f>Sheet2!$E$13:$I$13</c:f>
              <c:numCache>
                <c:formatCode>General</c:formatCode>
                <c:ptCount val="5"/>
                <c:pt idx="0" formatCode="&quot;$&quot;#,##0.00">
                  <c:v>559.5</c:v>
                </c:pt>
                <c:pt idx="4" formatCode="&quot;$&quot;#,##0.00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0-483B-B91F-F6957E07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12472"/>
        <c:axId val="1973055447"/>
      </c:barChart>
      <c:catAx>
        <c:axId val="16041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55447"/>
        <c:crosses val="autoZero"/>
        <c:auto val="1"/>
        <c:lblAlgn val="ctr"/>
        <c:lblOffset val="100"/>
        <c:noMultiLvlLbl val="0"/>
      </c:catAx>
      <c:valAx>
        <c:axId val="197305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Sheet3!$B$17:$D$17</c:f>
              <c:strCache>
                <c:ptCount val="3"/>
                <c:pt idx="0">
                  <c:v>Carribean Cruise</c:v>
                </c:pt>
                <c:pt idx="1">
                  <c:v>Orland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Sheet3!$B$18:$D$18</c:f>
              <c:numCache>
                <c:formatCode>"$"#,##0.00</c:formatCode>
                <c:ptCount val="3"/>
                <c:pt idx="0">
                  <c:v>1810</c:v>
                </c:pt>
                <c:pt idx="1">
                  <c:v>2014</c:v>
                </c:pt>
                <c:pt idx="2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B-473B-A3D2-37F0F384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62775"/>
        <c:axId val="1388687096"/>
      </c:barChart>
      <c:catAx>
        <c:axId val="212962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87096"/>
        <c:crosses val="autoZero"/>
        <c:auto val="1"/>
        <c:lblAlgn val="ctr"/>
        <c:lblOffset val="100"/>
        <c:noMultiLvlLbl val="0"/>
      </c:catAx>
      <c:valAx>
        <c:axId val="13886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Sheet3!$F$17:$H$17</c:f>
              <c:strCache>
                <c:ptCount val="3"/>
                <c:pt idx="0">
                  <c:v>Carribean Cruise</c:v>
                </c:pt>
                <c:pt idx="1">
                  <c:v>Orland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Sheet3!$F$18:$H$18</c:f>
              <c:numCache>
                <c:formatCode>"$"#,##0.00</c:formatCode>
                <c:ptCount val="3"/>
                <c:pt idx="0">
                  <c:v>3620</c:v>
                </c:pt>
                <c:pt idx="1">
                  <c:v>3564</c:v>
                </c:pt>
                <c:pt idx="2">
                  <c:v>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D-419A-AC10-5D9513D1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612968"/>
        <c:axId val="51779671"/>
      </c:barChart>
      <c:catAx>
        <c:axId val="13676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671"/>
        <c:crosses val="autoZero"/>
        <c:auto val="1"/>
        <c:lblAlgn val="ctr"/>
        <c:lblOffset val="100"/>
        <c:noMultiLvlLbl val="0"/>
      </c:catAx>
      <c:valAx>
        <c:axId val="51779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1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Sheet4!$B$17:$D$17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Sheet4!$B$18:$D$18</c:f>
              <c:numCache>
                <c:formatCode>"$"#,##0.00</c:formatCode>
                <c:ptCount val="3"/>
                <c:pt idx="0">
                  <c:v>1469</c:v>
                </c:pt>
                <c:pt idx="1">
                  <c:v>869</c:v>
                </c:pt>
                <c:pt idx="2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4-4F13-8FC3-C733BA90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66168"/>
        <c:axId val="202983128"/>
      </c:barChart>
      <c:catAx>
        <c:axId val="561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3128"/>
        <c:crosses val="autoZero"/>
        <c:auto val="1"/>
        <c:lblAlgn val="ctr"/>
        <c:lblOffset val="100"/>
        <c:noMultiLvlLbl val="0"/>
      </c:catAx>
      <c:valAx>
        <c:axId val="2029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Sheet4!$F$17:$H$17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Sheet4!$F$18:$H$18</c:f>
              <c:numCache>
                <c:formatCode>"$"#,##0.00</c:formatCode>
                <c:ptCount val="3"/>
                <c:pt idx="0">
                  <c:v>48029</c:v>
                </c:pt>
                <c:pt idx="1">
                  <c:v>21749</c:v>
                </c:pt>
                <c:pt idx="2">
                  <c:v>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B-461E-8046-259C0FFA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54936"/>
        <c:axId val="94014008"/>
      </c:barChart>
      <c:catAx>
        <c:axId val="1237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4008"/>
        <c:crosses val="autoZero"/>
        <c:auto val="1"/>
        <c:lblAlgn val="ctr"/>
        <c:lblOffset val="100"/>
        <c:noMultiLvlLbl val="0"/>
      </c:catAx>
      <c:valAx>
        <c:axId val="940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 for 2 yrs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Sheet5!$B$12:$D$12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Sheet5!$B$13:$D$13</c:f>
              <c:numCache>
                <c:formatCode>"$"#,##0.00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5-41B1-B64F-452BDD6E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149463"/>
        <c:axId val="1028186360"/>
      </c:barChart>
      <c:catAx>
        <c:axId val="669149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86360"/>
        <c:crosses val="autoZero"/>
        <c:auto val="1"/>
        <c:lblAlgn val="ctr"/>
        <c:lblOffset val="100"/>
        <c:noMultiLvlLbl val="0"/>
      </c:catAx>
      <c:valAx>
        <c:axId val="10281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4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 for 2yrs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Sheet5!$F$12:$H$12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Sheet5!$F$13:$H$13</c:f>
              <c:numCache>
                <c:formatCode>"$"#,##0.00</c:formatCode>
                <c:ptCount val="3"/>
                <c:pt idx="0">
                  <c:v>1404</c:v>
                </c:pt>
                <c:pt idx="1">
                  <c:v>870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1-4A7F-8D1C-E2F00DCE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23832"/>
        <c:axId val="879636824"/>
      </c:barChart>
      <c:catAx>
        <c:axId val="2828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6824"/>
        <c:crosses val="autoZero"/>
        <c:auto val="1"/>
        <c:lblAlgn val="ctr"/>
        <c:lblOffset val="100"/>
        <c:noMultiLvlLbl val="0"/>
      </c:catAx>
      <c:valAx>
        <c:axId val="8796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22</xdr:row>
      <xdr:rowOff>38100</xdr:rowOff>
    </xdr:from>
    <xdr:to>
      <xdr:col>5</xdr:col>
      <xdr:colOff>819150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AFC5B2-F687-4879-A8EC-5471DB07B94A}"/>
            </a:ext>
            <a:ext uri="{147F2762-F138-4A5C-976F-8EAC2B608ADB}">
              <a16:predDERef xmlns:a16="http://schemas.microsoft.com/office/drawing/2014/main" pred="{95DCC201-217C-41AB-8F37-FDF0DADA3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21</xdr:row>
      <xdr:rowOff>114300</xdr:rowOff>
    </xdr:from>
    <xdr:to>
      <xdr:col>11</xdr:col>
      <xdr:colOff>962025</xdr:colOff>
      <xdr:row>35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F1BB38-D175-4233-820F-3F408E6D9FD3}"/>
            </a:ext>
            <a:ext uri="{147F2762-F138-4A5C-976F-8EAC2B608ADB}">
              <a16:predDERef xmlns:a16="http://schemas.microsoft.com/office/drawing/2014/main" pred="{C1AFC5B2-F687-4879-A8EC-5471DB07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14</xdr:row>
      <xdr:rowOff>133350</xdr:rowOff>
    </xdr:from>
    <xdr:to>
      <xdr:col>5</xdr:col>
      <xdr:colOff>628650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1BF26-29C8-4E81-9005-3D95805A0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23</xdr:row>
      <xdr:rowOff>66675</xdr:rowOff>
    </xdr:from>
    <xdr:to>
      <xdr:col>5</xdr:col>
      <xdr:colOff>504825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06802-2508-4D36-A4F2-0D89520C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23</xdr:row>
      <xdr:rowOff>57150</xdr:rowOff>
    </xdr:from>
    <xdr:to>
      <xdr:col>10</xdr:col>
      <xdr:colOff>447675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5C56D-9D2D-45D3-9DE8-7B918FA84728}"/>
            </a:ext>
            <a:ext uri="{147F2762-F138-4A5C-976F-8EAC2B608ADB}">
              <a16:predDERef xmlns:a16="http://schemas.microsoft.com/office/drawing/2014/main" pred="{6B806802-2508-4D36-A4F2-0D89520C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133350</xdr:rowOff>
    </xdr:from>
    <xdr:to>
      <xdr:col>6</xdr:col>
      <xdr:colOff>295275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EA769-8146-4410-8E9E-BC2F847DE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20</xdr:row>
      <xdr:rowOff>142875</xdr:rowOff>
    </xdr:from>
    <xdr:to>
      <xdr:col>14</xdr:col>
      <xdr:colOff>133350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39A84-074F-4112-8207-E4A78958ED7B}"/>
            </a:ext>
            <a:ext uri="{147F2762-F138-4A5C-976F-8EAC2B608ADB}">
              <a16:predDERef xmlns:a16="http://schemas.microsoft.com/office/drawing/2014/main" pred="{326EA769-8146-4410-8E9E-BC2F847DE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47625</xdr:rowOff>
    </xdr:from>
    <xdr:to>
      <xdr:col>6</xdr:col>
      <xdr:colOff>276225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9C2E9-4DFE-4A76-B936-665248E8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16</xdr:row>
      <xdr:rowOff>47625</xdr:rowOff>
    </xdr:from>
    <xdr:to>
      <xdr:col>15</xdr:col>
      <xdr:colOff>419100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D021D-B57F-4EC3-9A8E-33B432436FD5}"/>
            </a:ext>
            <a:ext uri="{147F2762-F138-4A5C-976F-8EAC2B608ADB}">
              <a16:predDERef xmlns:a16="http://schemas.microsoft.com/office/drawing/2014/main" pred="{1599C2E9-4DFE-4A76-B936-665248E8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21</xdr:row>
      <xdr:rowOff>76200</xdr:rowOff>
    </xdr:from>
    <xdr:to>
      <xdr:col>6</xdr:col>
      <xdr:colOff>247650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F2AC5-9667-4FE9-A79E-C96222A6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21</xdr:row>
      <xdr:rowOff>104775</xdr:rowOff>
    </xdr:from>
    <xdr:to>
      <xdr:col>14</xdr:col>
      <xdr:colOff>419100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810F4-75B0-4524-810C-1101A82F3B52}"/>
            </a:ext>
            <a:ext uri="{147F2762-F138-4A5C-976F-8EAC2B608ADB}">
              <a16:predDERef xmlns:a16="http://schemas.microsoft.com/office/drawing/2014/main" pred="{48EF2AC5-9667-4FE9-A79E-C96222A6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A9" workbookViewId="0">
      <selection activeCell="I1" sqref="I1"/>
    </sheetView>
  </sheetViews>
  <sheetFormatPr defaultRowHeight="15"/>
  <cols>
    <col min="2" max="2" width="18.85546875" customWidth="1"/>
    <col min="3" max="3" width="12.85546875" customWidth="1"/>
    <col min="4" max="5" width="13.28515625" customWidth="1"/>
    <col min="6" max="6" width="15.42578125" customWidth="1"/>
    <col min="7" max="7" width="14.42578125" customWidth="1"/>
    <col min="8" max="9" width="15.42578125" customWidth="1"/>
    <col min="10" max="10" width="15.140625" customWidth="1"/>
    <col min="11" max="11" width="15.7109375" customWidth="1"/>
    <col min="12" max="12" width="16.42578125" customWidth="1"/>
  </cols>
  <sheetData>
    <row r="1" spans="1:12">
      <c r="B1" s="10" t="s">
        <v>0</v>
      </c>
    </row>
    <row r="2" spans="1:12">
      <c r="G2" s="9" t="s">
        <v>1</v>
      </c>
      <c r="H2" s="1" t="s">
        <v>2</v>
      </c>
      <c r="K2" s="9" t="s">
        <v>3</v>
      </c>
    </row>
    <row r="3" spans="1:12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/>
      <c r="J3" s="7" t="s">
        <v>9</v>
      </c>
      <c r="K3" s="7" t="s">
        <v>10</v>
      </c>
      <c r="L3" s="7" t="s">
        <v>11</v>
      </c>
    </row>
    <row r="4" spans="1:12">
      <c r="A4" s="2">
        <v>1</v>
      </c>
      <c r="B4" s="3" t="s">
        <v>12</v>
      </c>
      <c r="C4" s="8">
        <v>0.5</v>
      </c>
      <c r="D4" s="8">
        <v>0.4</v>
      </c>
      <c r="E4" s="8">
        <v>1.4</v>
      </c>
      <c r="F4" s="8">
        <f>C4*3</f>
        <v>1.5</v>
      </c>
      <c r="G4" s="8">
        <f t="shared" ref="G4:H4" si="0">D4*3</f>
        <v>1.2000000000000002</v>
      </c>
      <c r="H4" s="8">
        <f t="shared" si="0"/>
        <v>4.1999999999999993</v>
      </c>
      <c r="I4" s="8"/>
      <c r="J4" s="8">
        <f>C4*5</f>
        <v>2.5</v>
      </c>
      <c r="K4" s="8">
        <f t="shared" ref="K4:L4" si="1">D4*5</f>
        <v>2</v>
      </c>
      <c r="L4" s="8">
        <f t="shared" si="1"/>
        <v>7</v>
      </c>
    </row>
    <row r="5" spans="1:12">
      <c r="A5" s="2">
        <v>2</v>
      </c>
      <c r="B5" s="3" t="s">
        <v>13</v>
      </c>
      <c r="C5" s="8">
        <v>28</v>
      </c>
      <c r="D5" s="8">
        <v>33</v>
      </c>
      <c r="E5" s="8">
        <v>31</v>
      </c>
      <c r="F5" s="8">
        <f>C5*1</f>
        <v>28</v>
      </c>
      <c r="G5" s="8">
        <f t="shared" ref="G5:H5" si="2">D5*1</f>
        <v>33</v>
      </c>
      <c r="H5" s="8">
        <f t="shared" si="2"/>
        <v>31</v>
      </c>
      <c r="I5" s="8"/>
      <c r="J5" s="8">
        <f>C5*1</f>
        <v>28</v>
      </c>
      <c r="K5" s="8">
        <f t="shared" ref="K5:L5" si="3">D5*1</f>
        <v>33</v>
      </c>
      <c r="L5" s="8">
        <f t="shared" si="3"/>
        <v>31</v>
      </c>
    </row>
    <row r="6" spans="1:12">
      <c r="A6" s="2">
        <v>3</v>
      </c>
      <c r="B6" s="3" t="s">
        <v>14</v>
      </c>
      <c r="C6" s="8">
        <v>1.8</v>
      </c>
      <c r="D6" s="8">
        <v>1</v>
      </c>
      <c r="E6" s="8">
        <v>2</v>
      </c>
      <c r="F6" s="8">
        <f>C6*7</f>
        <v>12.6</v>
      </c>
      <c r="G6" s="8">
        <f t="shared" ref="G6:H6" si="4">D6*7</f>
        <v>7</v>
      </c>
      <c r="H6" s="8">
        <f t="shared" si="4"/>
        <v>14</v>
      </c>
      <c r="I6" s="8"/>
      <c r="J6" s="8">
        <f>C6*4</f>
        <v>7.2</v>
      </c>
      <c r="K6" s="8">
        <f t="shared" ref="K6:L6" si="5">D6*4</f>
        <v>4</v>
      </c>
      <c r="L6" s="8">
        <f t="shared" si="5"/>
        <v>8</v>
      </c>
    </row>
    <row r="7" spans="1:12">
      <c r="A7" s="2">
        <v>4</v>
      </c>
      <c r="B7" s="3" t="s">
        <v>15</v>
      </c>
      <c r="C7" s="8">
        <v>1.2</v>
      </c>
      <c r="D7" s="8">
        <v>0.8</v>
      </c>
      <c r="E7" s="8">
        <v>1.5</v>
      </c>
      <c r="F7" s="8">
        <f>C7*1</f>
        <v>1.2</v>
      </c>
      <c r="G7" s="8">
        <f t="shared" ref="G7:H7" si="6">D7*1</f>
        <v>0.8</v>
      </c>
      <c r="H7" s="8">
        <f t="shared" si="6"/>
        <v>1.5</v>
      </c>
      <c r="I7" s="8"/>
      <c r="J7" s="8">
        <f>C7*2</f>
        <v>2.4</v>
      </c>
      <c r="K7" s="8">
        <f t="shared" ref="K7:L9" si="7">D7*2</f>
        <v>1.6</v>
      </c>
      <c r="L7" s="8">
        <f t="shared" si="7"/>
        <v>3</v>
      </c>
    </row>
    <row r="8" spans="1:12">
      <c r="A8" s="2">
        <v>5</v>
      </c>
      <c r="B8" s="3" t="s">
        <v>16</v>
      </c>
      <c r="C8" s="8">
        <v>2.4</v>
      </c>
      <c r="D8" s="8">
        <v>1.4</v>
      </c>
      <c r="E8" s="8">
        <v>2.4</v>
      </c>
      <c r="F8" s="8">
        <f>C8*2</f>
        <v>4.8</v>
      </c>
      <c r="G8" s="8">
        <f t="shared" ref="G8:H9" si="8">D8*2</f>
        <v>2.8</v>
      </c>
      <c r="H8" s="8">
        <f t="shared" si="8"/>
        <v>4.8</v>
      </c>
      <c r="I8" s="8"/>
      <c r="J8" s="8">
        <f>C8*2</f>
        <v>4.8</v>
      </c>
      <c r="K8" s="8">
        <f t="shared" si="7"/>
        <v>2.8</v>
      </c>
      <c r="L8" s="8">
        <f t="shared" si="7"/>
        <v>4.8</v>
      </c>
    </row>
    <row r="9" spans="1:12">
      <c r="A9" s="2">
        <v>6</v>
      </c>
      <c r="B9" s="3" t="s">
        <v>17</v>
      </c>
      <c r="C9" s="8">
        <v>0.9</v>
      </c>
      <c r="D9" s="8">
        <v>0.2</v>
      </c>
      <c r="E9" s="8">
        <v>0.8</v>
      </c>
      <c r="F9" s="8">
        <f>C9*2</f>
        <v>1.8</v>
      </c>
      <c r="G9" s="8">
        <f t="shared" si="8"/>
        <v>0.4</v>
      </c>
      <c r="H9" s="8">
        <f t="shared" si="8"/>
        <v>1.6</v>
      </c>
      <c r="I9" s="8"/>
      <c r="J9" s="8">
        <f>C9*2</f>
        <v>1.8</v>
      </c>
      <c r="K9" s="8">
        <f t="shared" si="7"/>
        <v>0.4</v>
      </c>
      <c r="L9" s="8">
        <f t="shared" si="7"/>
        <v>1.6</v>
      </c>
    </row>
    <row r="10" spans="1:12">
      <c r="A10" s="2">
        <v>7</v>
      </c>
      <c r="B10" s="3" t="s">
        <v>18</v>
      </c>
      <c r="C10" s="8">
        <v>0.99</v>
      </c>
      <c r="D10" s="8">
        <v>0.59</v>
      </c>
      <c r="E10" s="8">
        <v>2.59</v>
      </c>
      <c r="F10" s="8">
        <f>C10*1</f>
        <v>0.99</v>
      </c>
      <c r="G10" s="8">
        <f t="shared" ref="G10:H10" si="9">D10*1</f>
        <v>0.59</v>
      </c>
      <c r="H10" s="8">
        <f t="shared" si="9"/>
        <v>2.59</v>
      </c>
      <c r="I10" s="8"/>
      <c r="J10" s="8">
        <f>C10*1</f>
        <v>0.99</v>
      </c>
      <c r="K10" s="8">
        <f t="shared" ref="K10:L13" si="10">D10*1</f>
        <v>0.59</v>
      </c>
      <c r="L10" s="8">
        <f t="shared" si="10"/>
        <v>2.59</v>
      </c>
    </row>
    <row r="11" spans="1:12">
      <c r="A11" s="2">
        <v>8</v>
      </c>
      <c r="B11" s="3" t="s">
        <v>19</v>
      </c>
      <c r="C11" s="8">
        <v>1.25</v>
      </c>
      <c r="D11" s="8">
        <v>3.25</v>
      </c>
      <c r="E11" s="8">
        <v>2.15</v>
      </c>
      <c r="F11" s="8">
        <f>C11*4</f>
        <v>5</v>
      </c>
      <c r="G11" s="8">
        <f t="shared" ref="G11:H11" si="11">D11*4</f>
        <v>13</v>
      </c>
      <c r="H11" s="8">
        <f t="shared" si="11"/>
        <v>8.6</v>
      </c>
      <c r="I11" s="8"/>
      <c r="J11" s="8">
        <f>C11*1</f>
        <v>1.25</v>
      </c>
      <c r="K11" s="8">
        <f t="shared" si="10"/>
        <v>3.25</v>
      </c>
      <c r="L11" s="8">
        <f t="shared" si="10"/>
        <v>2.15</v>
      </c>
    </row>
    <row r="12" spans="1:12">
      <c r="A12" s="2">
        <v>9</v>
      </c>
      <c r="B12" s="3" t="s">
        <v>20</v>
      </c>
      <c r="C12" s="8">
        <v>9.5</v>
      </c>
      <c r="D12" s="8">
        <v>14</v>
      </c>
      <c r="E12" s="8">
        <v>13</v>
      </c>
      <c r="F12" s="8">
        <f>C12*1</f>
        <v>9.5</v>
      </c>
      <c r="G12" s="8">
        <f t="shared" ref="G12:H13" si="12">D12*1</f>
        <v>14</v>
      </c>
      <c r="H12" s="8">
        <f t="shared" si="12"/>
        <v>13</v>
      </c>
      <c r="I12" s="8"/>
      <c r="J12" s="8">
        <f>C12*1</f>
        <v>9.5</v>
      </c>
      <c r="K12" s="8">
        <f t="shared" si="10"/>
        <v>14</v>
      </c>
      <c r="L12" s="8">
        <f t="shared" si="10"/>
        <v>13</v>
      </c>
    </row>
    <row r="13" spans="1:12">
      <c r="A13" s="2">
        <v>10</v>
      </c>
      <c r="B13" s="3" t="s">
        <v>21</v>
      </c>
      <c r="C13" s="8">
        <v>4.55</v>
      </c>
      <c r="D13" s="8">
        <v>2.5499999999999998</v>
      </c>
      <c r="E13" s="8">
        <v>6</v>
      </c>
      <c r="F13" s="8">
        <f>C13*1</f>
        <v>4.55</v>
      </c>
      <c r="G13" s="8">
        <f t="shared" si="12"/>
        <v>2.5499999999999998</v>
      </c>
      <c r="H13" s="8">
        <f t="shared" si="12"/>
        <v>6</v>
      </c>
      <c r="I13" s="8"/>
      <c r="J13" s="8">
        <f>C13*1</f>
        <v>4.55</v>
      </c>
      <c r="K13" s="8">
        <f t="shared" si="10"/>
        <v>2.5499999999999998</v>
      </c>
      <c r="L13" s="8">
        <f t="shared" si="10"/>
        <v>6</v>
      </c>
    </row>
    <row r="14" spans="1:12">
      <c r="A14" s="2">
        <v>11</v>
      </c>
      <c r="B14" s="3" t="s">
        <v>22</v>
      </c>
      <c r="C14" s="8">
        <v>4.2</v>
      </c>
      <c r="D14" s="8">
        <v>2.2000000000000002</v>
      </c>
      <c r="E14" s="8">
        <v>3</v>
      </c>
      <c r="F14" s="8">
        <f>C14</f>
        <v>4.2</v>
      </c>
      <c r="G14" s="8">
        <f t="shared" ref="G14:H18" si="13">D14</f>
        <v>2.2000000000000002</v>
      </c>
      <c r="H14" s="8">
        <f t="shared" si="13"/>
        <v>3</v>
      </c>
      <c r="I14" s="8"/>
      <c r="J14" s="8">
        <v>0</v>
      </c>
      <c r="K14" s="8">
        <v>0</v>
      </c>
      <c r="L14" s="8">
        <v>0</v>
      </c>
    </row>
    <row r="15" spans="1:12">
      <c r="A15" s="2">
        <v>12</v>
      </c>
      <c r="B15" s="3" t="s">
        <v>23</v>
      </c>
      <c r="C15" s="8">
        <v>3.9</v>
      </c>
      <c r="D15" s="8">
        <v>5</v>
      </c>
      <c r="E15" s="8">
        <v>8</v>
      </c>
      <c r="F15" s="8">
        <f>C15</f>
        <v>3.9</v>
      </c>
      <c r="G15" s="8">
        <f t="shared" si="13"/>
        <v>5</v>
      </c>
      <c r="H15" s="8">
        <f t="shared" si="13"/>
        <v>8</v>
      </c>
      <c r="I15" s="8"/>
      <c r="J15" s="8">
        <v>0</v>
      </c>
      <c r="K15" s="8">
        <v>0</v>
      </c>
      <c r="L15" s="8">
        <v>0</v>
      </c>
    </row>
    <row r="16" spans="1:12">
      <c r="A16" s="2">
        <v>13</v>
      </c>
      <c r="B16" s="3" t="s">
        <v>24</v>
      </c>
      <c r="C16" s="8">
        <v>1</v>
      </c>
      <c r="D16" s="8">
        <v>2</v>
      </c>
      <c r="E16" s="8">
        <v>1</v>
      </c>
      <c r="F16" s="8">
        <f>C16</f>
        <v>1</v>
      </c>
      <c r="G16" s="8">
        <f t="shared" si="13"/>
        <v>2</v>
      </c>
      <c r="H16" s="8">
        <f t="shared" si="13"/>
        <v>1</v>
      </c>
      <c r="I16" s="8"/>
      <c r="J16" s="8">
        <v>0</v>
      </c>
      <c r="K16" s="8">
        <v>0</v>
      </c>
      <c r="L16" s="8">
        <v>0</v>
      </c>
    </row>
    <row r="17" spans="1:12">
      <c r="A17" s="2">
        <v>14</v>
      </c>
      <c r="B17" s="3" t="s">
        <v>25</v>
      </c>
      <c r="C17" s="8">
        <v>1.75</v>
      </c>
      <c r="D17" s="8">
        <v>2</v>
      </c>
      <c r="E17" s="8">
        <v>1</v>
      </c>
      <c r="F17" s="8">
        <f>C17</f>
        <v>1.75</v>
      </c>
      <c r="G17" s="8">
        <f t="shared" si="13"/>
        <v>2</v>
      </c>
      <c r="H17" s="8">
        <f t="shared" si="13"/>
        <v>1</v>
      </c>
      <c r="I17" s="8"/>
      <c r="J17" s="8">
        <v>0</v>
      </c>
      <c r="K17" s="8">
        <v>0</v>
      </c>
      <c r="L17" s="8">
        <v>0</v>
      </c>
    </row>
    <row r="18" spans="1:12">
      <c r="A18" s="2">
        <v>15</v>
      </c>
      <c r="B18" s="3" t="s">
        <v>26</v>
      </c>
      <c r="C18" s="8">
        <v>2</v>
      </c>
      <c r="D18" s="8">
        <v>1</v>
      </c>
      <c r="E18" s="8">
        <v>3</v>
      </c>
      <c r="F18" s="8">
        <f>C18</f>
        <v>2</v>
      </c>
      <c r="G18" s="8">
        <f t="shared" si="13"/>
        <v>1</v>
      </c>
      <c r="H18" s="8">
        <f t="shared" si="13"/>
        <v>3</v>
      </c>
      <c r="I18" s="8"/>
      <c r="J18" s="8">
        <f>C18*2</f>
        <v>4</v>
      </c>
      <c r="K18" s="8">
        <f t="shared" ref="K18:L18" si="14">D18*2</f>
        <v>2</v>
      </c>
      <c r="L18" s="8">
        <f t="shared" si="14"/>
        <v>6</v>
      </c>
    </row>
    <row r="19" spans="1:12">
      <c r="E19" s="1"/>
      <c r="F19" s="7" t="s">
        <v>9</v>
      </c>
      <c r="G19" s="7" t="s">
        <v>10</v>
      </c>
      <c r="H19" s="7" t="s">
        <v>11</v>
      </c>
      <c r="J19" s="7" t="s">
        <v>9</v>
      </c>
      <c r="K19" s="7" t="s">
        <v>10</v>
      </c>
      <c r="L19" s="7" t="s">
        <v>11</v>
      </c>
    </row>
    <row r="20" spans="1:12">
      <c r="A20" s="5" t="s">
        <v>27</v>
      </c>
      <c r="B20" s="5"/>
      <c r="C20" s="5"/>
      <c r="D20" s="5"/>
      <c r="E20" s="5"/>
      <c r="F20" s="6">
        <f>SUM(F4:F18)</f>
        <v>82.79</v>
      </c>
      <c r="G20" s="6">
        <f t="shared" ref="G20:H20" si="15">SUM(G4:G18)</f>
        <v>87.539999999999992</v>
      </c>
      <c r="H20" s="6">
        <f t="shared" si="15"/>
        <v>103.28999999999999</v>
      </c>
      <c r="I20" s="6"/>
      <c r="J20" s="6">
        <f>SUM(J4:J18)</f>
        <v>66.989999999999995</v>
      </c>
      <c r="K20" s="6">
        <f t="shared" ref="K20:L20" si="16">SUM(K4:K18)</f>
        <v>66.19</v>
      </c>
      <c r="L20" s="6">
        <f t="shared" si="16"/>
        <v>85.139999999999986</v>
      </c>
    </row>
    <row r="22" spans="1:12" ht="16.5">
      <c r="B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72F-1F88-405F-96CF-2A06CE558775}">
  <dimension ref="A1:I13"/>
  <sheetViews>
    <sheetView topLeftCell="A14" workbookViewId="0"/>
  </sheetViews>
  <sheetFormatPr defaultRowHeight="15"/>
  <cols>
    <col min="1" max="1" width="16.140625" customWidth="1"/>
    <col min="2" max="2" width="19.42578125" customWidth="1"/>
    <col min="3" max="3" width="15.85546875" customWidth="1"/>
    <col min="4" max="4" width="11.85546875" customWidth="1"/>
    <col min="5" max="5" width="23.5703125" customWidth="1"/>
    <col min="6" max="6" width="10.5703125" customWidth="1"/>
    <col min="7" max="7" width="13.140625" customWidth="1"/>
    <col min="8" max="8" width="12.140625" customWidth="1"/>
    <col min="9" max="9" width="23.42578125" customWidth="1"/>
  </cols>
  <sheetData>
    <row r="1" spans="1:9">
      <c r="A1" s="10" t="s">
        <v>28</v>
      </c>
    </row>
    <row r="2" spans="1:9">
      <c r="D2" t="s">
        <v>29</v>
      </c>
      <c r="H2" t="s">
        <v>30</v>
      </c>
    </row>
    <row r="3" spans="1:9">
      <c r="A3" s="13" t="s">
        <v>31</v>
      </c>
      <c r="B3" s="13" t="s">
        <v>32</v>
      </c>
      <c r="C3" s="13" t="s">
        <v>33</v>
      </c>
      <c r="D3" s="13" t="s">
        <v>34</v>
      </c>
      <c r="E3" s="13" t="s">
        <v>35</v>
      </c>
      <c r="F3" s="13"/>
      <c r="G3" s="13" t="s">
        <v>36</v>
      </c>
      <c r="H3" s="13" t="s">
        <v>37</v>
      </c>
      <c r="I3" s="13" t="s">
        <v>35</v>
      </c>
    </row>
    <row r="4" spans="1:9">
      <c r="A4" s="11">
        <v>1</v>
      </c>
      <c r="B4" s="14" t="s">
        <v>38</v>
      </c>
      <c r="C4" s="12">
        <v>2</v>
      </c>
      <c r="D4" s="12">
        <f>C4</f>
        <v>2</v>
      </c>
      <c r="E4" s="12">
        <f>D4</f>
        <v>2</v>
      </c>
      <c r="F4" s="12"/>
      <c r="G4" s="12">
        <v>2.5</v>
      </c>
      <c r="H4" s="12">
        <f>G4</f>
        <v>2.5</v>
      </c>
      <c r="I4" s="12">
        <v>2.5</v>
      </c>
    </row>
    <row r="5" spans="1:9">
      <c r="A5" s="11">
        <v>2</v>
      </c>
      <c r="B5" s="14" t="s">
        <v>39</v>
      </c>
      <c r="C5" s="12">
        <v>4.5</v>
      </c>
      <c r="D5" s="12">
        <f>C5</f>
        <v>4.5</v>
      </c>
      <c r="E5" s="12">
        <v>4.5</v>
      </c>
      <c r="F5" s="12"/>
      <c r="G5" s="12">
        <v>5.5</v>
      </c>
      <c r="H5" s="12">
        <f>G5</f>
        <v>5.5</v>
      </c>
      <c r="I5" s="12">
        <v>5.5</v>
      </c>
    </row>
    <row r="6" spans="1:9">
      <c r="A6" s="11">
        <v>3</v>
      </c>
      <c r="B6" s="14" t="s">
        <v>40</v>
      </c>
      <c r="C6" s="12">
        <v>7</v>
      </c>
      <c r="D6" s="12">
        <f>C6</f>
        <v>7</v>
      </c>
      <c r="E6" s="12">
        <v>7</v>
      </c>
      <c r="F6" s="12"/>
      <c r="G6" s="12">
        <v>7</v>
      </c>
      <c r="H6" s="12">
        <f>G6</f>
        <v>7</v>
      </c>
      <c r="I6" s="12">
        <v>7</v>
      </c>
    </row>
    <row r="7" spans="1:9">
      <c r="A7" s="11">
        <v>4</v>
      </c>
      <c r="B7" s="14" t="s">
        <v>41</v>
      </c>
      <c r="C7" s="12">
        <v>11</v>
      </c>
      <c r="D7" s="12">
        <f>C7*2</f>
        <v>22</v>
      </c>
      <c r="E7" s="12">
        <f>D7*12</f>
        <v>264</v>
      </c>
      <c r="F7" s="12"/>
      <c r="G7" s="12">
        <v>21</v>
      </c>
      <c r="H7" s="12">
        <f>G7*2</f>
        <v>42</v>
      </c>
      <c r="I7" s="12">
        <f>H7*12</f>
        <v>504</v>
      </c>
    </row>
    <row r="8" spans="1:9">
      <c r="A8" s="11">
        <v>5</v>
      </c>
      <c r="B8" s="14" t="s">
        <v>42</v>
      </c>
      <c r="C8" s="12">
        <v>8</v>
      </c>
      <c r="D8" s="12">
        <f>C8*2</f>
        <v>16</v>
      </c>
      <c r="E8" s="12">
        <f>D8*12</f>
        <v>192</v>
      </c>
      <c r="F8" s="12"/>
      <c r="G8" s="12">
        <v>0</v>
      </c>
      <c r="H8" s="12">
        <v>0</v>
      </c>
      <c r="I8" s="12">
        <v>0</v>
      </c>
    </row>
    <row r="9" spans="1:9">
      <c r="A9" s="11">
        <v>6</v>
      </c>
      <c r="B9" s="14" t="s">
        <v>43</v>
      </c>
      <c r="C9" s="12">
        <v>0</v>
      </c>
      <c r="D9" s="12">
        <v>0</v>
      </c>
      <c r="E9" s="12">
        <v>0</v>
      </c>
      <c r="F9" s="12"/>
      <c r="G9" s="12">
        <v>3</v>
      </c>
      <c r="H9" s="12">
        <f>G9*2</f>
        <v>6</v>
      </c>
      <c r="I9" s="12">
        <f>H9*12</f>
        <v>72</v>
      </c>
    </row>
    <row r="10" spans="1:9">
      <c r="A10" s="11">
        <v>7</v>
      </c>
      <c r="B10" s="14" t="s">
        <v>44</v>
      </c>
      <c r="C10" s="12">
        <v>0</v>
      </c>
      <c r="D10" s="12">
        <v>0</v>
      </c>
      <c r="E10" s="12">
        <v>0</v>
      </c>
      <c r="F10" s="12"/>
      <c r="G10" s="12">
        <v>3</v>
      </c>
      <c r="H10" s="12">
        <f>G10</f>
        <v>3</v>
      </c>
      <c r="I10" s="12">
        <f>H10</f>
        <v>3</v>
      </c>
    </row>
    <row r="11" spans="1:9">
      <c r="A11" s="11">
        <v>8</v>
      </c>
      <c r="B11" s="14" t="s">
        <v>45</v>
      </c>
      <c r="C11" s="12">
        <v>90</v>
      </c>
      <c r="D11" s="12">
        <v>90</v>
      </c>
      <c r="E11" s="12">
        <v>90</v>
      </c>
      <c r="F11" s="12"/>
      <c r="G11" s="12">
        <v>50</v>
      </c>
      <c r="H11" s="12">
        <f>G11</f>
        <v>50</v>
      </c>
      <c r="I11" s="12">
        <f>H11</f>
        <v>50</v>
      </c>
    </row>
    <row r="12" spans="1:9">
      <c r="E12" s="13" t="s">
        <v>46</v>
      </c>
      <c r="I12" s="15" t="s">
        <v>47</v>
      </c>
    </row>
    <row r="13" spans="1:9">
      <c r="B13" s="14" t="s">
        <v>48</v>
      </c>
      <c r="E13" s="12">
        <f>SUM(E4:E11)</f>
        <v>559.5</v>
      </c>
      <c r="I13" s="12">
        <f>SUM(I4:I11)</f>
        <v>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BA8A-D8FD-499B-BD62-8AE24E5E094D}">
  <dimension ref="A1:H18"/>
  <sheetViews>
    <sheetView topLeftCell="A27" workbookViewId="0">
      <selection activeCell="H19" sqref="H19"/>
    </sheetView>
  </sheetViews>
  <sheetFormatPr defaultRowHeight="15"/>
  <cols>
    <col min="1" max="1" width="16.5703125" customWidth="1"/>
    <col min="2" max="2" width="16.85546875" customWidth="1"/>
    <col min="3" max="3" width="17.42578125" customWidth="1"/>
    <col min="4" max="4" width="19.28515625" customWidth="1"/>
    <col min="5" max="6" width="17.140625" customWidth="1"/>
    <col min="7" max="7" width="26.7109375" customWidth="1"/>
    <col min="8" max="8" width="21" bestFit="1" customWidth="1"/>
  </cols>
  <sheetData>
    <row r="1" spans="1:8">
      <c r="A1" s="17" t="s">
        <v>49</v>
      </c>
    </row>
    <row r="3" spans="1:8">
      <c r="A3" s="2" t="s">
        <v>50</v>
      </c>
      <c r="B3" s="2" t="s">
        <v>51</v>
      </c>
      <c r="C3" s="2"/>
      <c r="D3" s="2" t="s">
        <v>50</v>
      </c>
      <c r="E3" s="2" t="s">
        <v>52</v>
      </c>
      <c r="F3" s="2"/>
      <c r="G3" s="2" t="s">
        <v>50</v>
      </c>
      <c r="H3" s="2" t="s">
        <v>53</v>
      </c>
    </row>
    <row r="4" spans="1:8">
      <c r="A4" s="18" t="s">
        <v>54</v>
      </c>
      <c r="B4" s="19">
        <v>350</v>
      </c>
      <c r="C4" s="19"/>
      <c r="D4" s="18" t="s">
        <v>54</v>
      </c>
      <c r="E4" s="19">
        <v>100</v>
      </c>
      <c r="F4" s="19"/>
      <c r="G4" s="18" t="s">
        <v>54</v>
      </c>
      <c r="H4" s="19">
        <v>280</v>
      </c>
    </row>
    <row r="5" spans="1:8">
      <c r="A5" s="18" t="s">
        <v>55</v>
      </c>
      <c r="B5" s="19">
        <v>555</v>
      </c>
      <c r="C5" s="19"/>
      <c r="D5" s="18" t="s">
        <v>56</v>
      </c>
      <c r="E5" s="19">
        <v>99</v>
      </c>
      <c r="F5" s="19"/>
      <c r="G5" s="18" t="s">
        <v>57</v>
      </c>
      <c r="H5" s="19">
        <v>18</v>
      </c>
    </row>
    <row r="6" spans="1:8">
      <c r="A6" s="18"/>
      <c r="B6" s="19"/>
      <c r="C6" s="19"/>
      <c r="D6" s="18" t="s">
        <v>58</v>
      </c>
      <c r="E6" s="19">
        <v>95</v>
      </c>
      <c r="F6" s="19"/>
      <c r="G6" s="18" t="s">
        <v>59</v>
      </c>
      <c r="H6" s="19">
        <v>25</v>
      </c>
    </row>
    <row r="7" spans="1:8">
      <c r="A7" s="18"/>
      <c r="B7" s="18"/>
      <c r="C7" s="18"/>
      <c r="D7" s="18" t="s">
        <v>60</v>
      </c>
      <c r="E7" s="19">
        <v>85</v>
      </c>
      <c r="F7" s="19"/>
      <c r="G7" s="18" t="s">
        <v>61</v>
      </c>
      <c r="H7" s="19">
        <v>15</v>
      </c>
    </row>
    <row r="8" spans="1:8">
      <c r="A8" s="18"/>
      <c r="B8" s="18"/>
      <c r="C8" s="18"/>
      <c r="D8" s="18" t="s">
        <v>62</v>
      </c>
      <c r="E8" s="19">
        <v>85</v>
      </c>
      <c r="F8" s="19"/>
      <c r="G8" s="18" t="s">
        <v>63</v>
      </c>
      <c r="H8" s="19">
        <v>9</v>
      </c>
    </row>
    <row r="9" spans="1:8">
      <c r="A9" s="18"/>
      <c r="B9" s="18"/>
      <c r="C9" s="18"/>
      <c r="D9" s="18" t="s">
        <v>64</v>
      </c>
      <c r="E9" s="19">
        <v>105</v>
      </c>
      <c r="F9" s="18"/>
      <c r="G9" s="18" t="s">
        <v>65</v>
      </c>
      <c r="H9" s="19">
        <v>40</v>
      </c>
    </row>
    <row r="10" spans="1:8">
      <c r="A10" s="18"/>
      <c r="B10" s="18"/>
      <c r="C10" s="18"/>
      <c r="D10" s="18" t="s">
        <v>41</v>
      </c>
      <c r="E10" s="19">
        <v>50</v>
      </c>
      <c r="F10" s="18"/>
      <c r="G10" s="18" t="s">
        <v>66</v>
      </c>
      <c r="H10" s="19">
        <v>120</v>
      </c>
    </row>
    <row r="11" spans="1:8">
      <c r="A11" s="18"/>
      <c r="B11" s="18"/>
      <c r="C11" s="18"/>
      <c r="D11" s="18"/>
      <c r="E11" s="18"/>
      <c r="F11" s="18"/>
      <c r="G11" s="18" t="s">
        <v>41</v>
      </c>
      <c r="H11" s="19">
        <v>50</v>
      </c>
    </row>
    <row r="12" spans="1:8">
      <c r="A12" s="18"/>
      <c r="B12" s="18"/>
      <c r="C12" s="18"/>
      <c r="D12" s="18"/>
      <c r="E12" s="19"/>
      <c r="F12" s="18"/>
      <c r="G12" s="18"/>
      <c r="H12" s="18"/>
    </row>
    <row r="13" spans="1:8">
      <c r="A13" s="18" t="s">
        <v>67</v>
      </c>
      <c r="B13" s="19">
        <f>SUM(B4:B5)</f>
        <v>905</v>
      </c>
      <c r="C13" s="18"/>
      <c r="D13" s="18"/>
      <c r="E13" s="20">
        <f>SUM(E4:E8)</f>
        <v>464</v>
      </c>
      <c r="F13" s="18"/>
      <c r="G13" s="18"/>
      <c r="H13" s="19">
        <f>SUM(H4:H9)</f>
        <v>387</v>
      </c>
    </row>
    <row r="14" spans="1:8">
      <c r="B14" s="1"/>
      <c r="E14" s="16"/>
      <c r="H14" s="1"/>
    </row>
    <row r="15" spans="1:8">
      <c r="A15" t="s">
        <v>68</v>
      </c>
      <c r="B15">
        <v>2</v>
      </c>
      <c r="G15">
        <v>4</v>
      </c>
    </row>
    <row r="16" spans="1:8">
      <c r="A16" s="21" t="s">
        <v>69</v>
      </c>
      <c r="F16" s="21" t="s">
        <v>70</v>
      </c>
    </row>
    <row r="17" spans="1:8">
      <c r="B17" s="24" t="s">
        <v>51</v>
      </c>
      <c r="C17" s="22" t="s">
        <v>52</v>
      </c>
      <c r="D17" s="22" t="s">
        <v>53</v>
      </c>
      <c r="F17" s="24" t="s">
        <v>51</v>
      </c>
      <c r="G17" s="22" t="s">
        <v>52</v>
      </c>
      <c r="H17" s="22" t="s">
        <v>53</v>
      </c>
    </row>
    <row r="18" spans="1:8">
      <c r="A18" s="25" t="s">
        <v>67</v>
      </c>
      <c r="B18" s="23">
        <f>B13*B15</f>
        <v>1810</v>
      </c>
      <c r="C18" s="23">
        <f>E13+(B15*5*(SUM(E9:E10)))</f>
        <v>2014</v>
      </c>
      <c r="D18" s="23">
        <f>H13+(B15*5*(SUM(H10:H11)))</f>
        <v>2087</v>
      </c>
      <c r="E18" s="1"/>
      <c r="F18" s="23">
        <f>G15*B13</f>
        <v>3620</v>
      </c>
      <c r="G18" s="23">
        <f>E13+(G15*5*(SUM(E9:E10)))</f>
        <v>3564</v>
      </c>
      <c r="H18" s="23">
        <f>H13+(G15*5*(SUM(H10:H11)))</f>
        <v>3787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A062-5F90-4785-BED2-F645062D8D0A}">
  <dimension ref="A1:H18"/>
  <sheetViews>
    <sheetView topLeftCell="A18" workbookViewId="0">
      <selection activeCell="Q24" sqref="Q24"/>
    </sheetView>
  </sheetViews>
  <sheetFormatPr defaultRowHeight="15"/>
  <cols>
    <col min="1" max="1" width="16.140625" customWidth="1"/>
    <col min="2" max="2" width="9.85546875" bestFit="1" customWidth="1"/>
    <col min="3" max="3" width="13.42578125" customWidth="1"/>
    <col min="6" max="6" width="10.85546875" bestFit="1" customWidth="1"/>
    <col min="7" max="7" width="14.5703125" customWidth="1"/>
    <col min="8" max="8" width="9.85546875" bestFit="1" customWidth="1"/>
  </cols>
  <sheetData>
    <row r="1" spans="1:8">
      <c r="A1" s="26" t="s">
        <v>71</v>
      </c>
    </row>
    <row r="3" spans="1:8">
      <c r="A3" s="27"/>
      <c r="B3" s="28" t="s">
        <v>72</v>
      </c>
      <c r="C3" s="28" t="s">
        <v>73</v>
      </c>
      <c r="D3" s="28" t="s">
        <v>74</v>
      </c>
    </row>
    <row r="4" spans="1:8">
      <c r="A4" s="13" t="s">
        <v>75</v>
      </c>
      <c r="B4" s="29">
        <v>200</v>
      </c>
      <c r="C4" s="29">
        <v>1000</v>
      </c>
      <c r="D4" s="29">
        <v>11000</v>
      </c>
    </row>
    <row r="5" spans="1:8">
      <c r="A5" s="13" t="s">
        <v>45</v>
      </c>
      <c r="B5" s="29">
        <v>29</v>
      </c>
      <c r="C5" s="29">
        <v>149</v>
      </c>
      <c r="D5" s="29">
        <v>549</v>
      </c>
    </row>
    <row r="6" spans="1:8">
      <c r="A6" s="13" t="s">
        <v>76</v>
      </c>
      <c r="B6" s="29">
        <f>B5/B4</f>
        <v>0.14499999999999999</v>
      </c>
      <c r="C6" s="29">
        <f t="shared" ref="C6:D6" si="0">C5/C4</f>
        <v>0.14899999999999999</v>
      </c>
      <c r="D6" s="29">
        <f t="shared" si="0"/>
        <v>4.990909090909091E-2</v>
      </c>
    </row>
    <row r="7" spans="1:8">
      <c r="A7" s="13" t="s">
        <v>77</v>
      </c>
      <c r="B7" s="29">
        <v>40</v>
      </c>
      <c r="C7" s="29">
        <v>90</v>
      </c>
      <c r="D7" s="29">
        <v>370</v>
      </c>
    </row>
    <row r="10" spans="1:8">
      <c r="A10" s="2"/>
      <c r="B10" s="2" t="s">
        <v>78</v>
      </c>
      <c r="C10" s="2" t="s">
        <v>79</v>
      </c>
    </row>
    <row r="11" spans="1:8">
      <c r="A11" s="13" t="s">
        <v>80</v>
      </c>
      <c r="B11" s="29">
        <v>15</v>
      </c>
      <c r="C11" s="29">
        <v>500</v>
      </c>
    </row>
    <row r="12" spans="1:8">
      <c r="A12" s="13" t="s">
        <v>81</v>
      </c>
      <c r="B12" s="29">
        <f>B11*4*5</f>
        <v>300</v>
      </c>
      <c r="C12" s="29">
        <f>C11*4*5</f>
        <v>10000</v>
      </c>
    </row>
    <row r="13" spans="1:8">
      <c r="A13" s="13" t="s">
        <v>82</v>
      </c>
      <c r="B13" s="29">
        <f>B12*24</f>
        <v>7200</v>
      </c>
      <c r="C13" s="29">
        <f>C12*24</f>
        <v>240000</v>
      </c>
    </row>
    <row r="14" spans="1:8">
      <c r="A14" s="13" t="s">
        <v>83</v>
      </c>
      <c r="B14" s="29">
        <f>ROUND(B13/B4,2)*B7</f>
        <v>1440</v>
      </c>
      <c r="C14" s="29">
        <f>ROUND(C13/C4,2)*C7</f>
        <v>21600</v>
      </c>
    </row>
    <row r="16" spans="1:8">
      <c r="A16" s="2"/>
      <c r="B16" s="2"/>
      <c r="C16" s="2" t="s">
        <v>78</v>
      </c>
      <c r="D16" s="2"/>
      <c r="E16" s="2"/>
      <c r="F16" s="2"/>
      <c r="G16" s="2" t="s">
        <v>79</v>
      </c>
      <c r="H16" s="2"/>
    </row>
    <row r="17" spans="1:8">
      <c r="A17" s="2"/>
      <c r="B17" s="2" t="s">
        <v>72</v>
      </c>
      <c r="C17" s="2" t="s">
        <v>73</v>
      </c>
      <c r="D17" s="2" t="s">
        <v>74</v>
      </c>
      <c r="E17" s="2"/>
      <c r="F17" s="2" t="s">
        <v>72</v>
      </c>
      <c r="G17" s="2" t="s">
        <v>73</v>
      </c>
      <c r="H17" s="2" t="s">
        <v>74</v>
      </c>
    </row>
    <row r="18" spans="1:8">
      <c r="A18" s="13" t="s">
        <v>67</v>
      </c>
      <c r="B18" s="30">
        <f>ROUNDUP(B13/B4,0)*B7+B5</f>
        <v>1469</v>
      </c>
      <c r="C18" s="30">
        <f>ROUNDUP(B13/C4,0)*C7+C5</f>
        <v>869</v>
      </c>
      <c r="D18" s="30">
        <f>ROUNDUP(B13/D4,0)*D7+D5</f>
        <v>919</v>
      </c>
      <c r="E18" s="31"/>
      <c r="F18" s="31">
        <f>ROUNDUP(C13/B4,0)*B7+B5</f>
        <v>48029</v>
      </c>
      <c r="G18" s="31">
        <f>ROUNDUP(C13/C4,0)*C7+C5</f>
        <v>21749</v>
      </c>
      <c r="H18" s="31">
        <f>ROUNDUP(C13/D4,0)*D7+D5</f>
        <v>8689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BD4D-41F8-42C1-A3B1-414F9ABA2E44}">
  <dimension ref="A1:H13"/>
  <sheetViews>
    <sheetView topLeftCell="A14" workbookViewId="0">
      <selection activeCell="K6" sqref="K6"/>
    </sheetView>
  </sheetViews>
  <sheetFormatPr defaultRowHeight="15"/>
  <cols>
    <col min="1" max="1" width="22.42578125" bestFit="1" customWidth="1"/>
    <col min="2" max="4" width="9.85546875" bestFit="1" customWidth="1"/>
    <col min="6" max="6" width="9.85546875" bestFit="1" customWidth="1"/>
    <col min="8" max="8" width="9.85546875" bestFit="1" customWidth="1"/>
  </cols>
  <sheetData>
    <row r="1" spans="1:8">
      <c r="A1" s="32" t="s">
        <v>84</v>
      </c>
    </row>
    <row r="3" spans="1:8">
      <c r="A3" s="2" t="s">
        <v>85</v>
      </c>
      <c r="B3" s="2" t="s">
        <v>86</v>
      </c>
      <c r="C3" s="2" t="s">
        <v>87</v>
      </c>
      <c r="D3" s="2" t="s">
        <v>88</v>
      </c>
    </row>
    <row r="4" spans="1:8">
      <c r="A4" s="33" t="s">
        <v>89</v>
      </c>
      <c r="B4" s="34">
        <v>19</v>
      </c>
      <c r="C4" s="34">
        <v>35</v>
      </c>
      <c r="D4" s="34">
        <v>55</v>
      </c>
    </row>
    <row r="5" spans="1:8">
      <c r="A5" s="33" t="s">
        <v>90</v>
      </c>
      <c r="B5" s="33">
        <v>1</v>
      </c>
      <c r="C5" s="33">
        <v>1</v>
      </c>
      <c r="D5" s="33">
        <v>1</v>
      </c>
    </row>
    <row r="6" spans="1:8">
      <c r="A6" s="33" t="s">
        <v>91</v>
      </c>
      <c r="B6" s="34">
        <v>9.5</v>
      </c>
      <c r="C6" s="34">
        <v>0</v>
      </c>
      <c r="D6" s="34">
        <v>0</v>
      </c>
    </row>
    <row r="7" spans="1:8">
      <c r="A7" s="33" t="s">
        <v>92</v>
      </c>
      <c r="B7" s="34">
        <v>20</v>
      </c>
      <c r="C7" s="34">
        <v>15</v>
      </c>
      <c r="D7" s="34">
        <v>5</v>
      </c>
    </row>
    <row r="8" spans="1:8">
      <c r="A8" s="33" t="s">
        <v>93</v>
      </c>
      <c r="B8" s="34">
        <v>30</v>
      </c>
      <c r="C8" s="34">
        <v>500</v>
      </c>
      <c r="D8" s="34">
        <v>0</v>
      </c>
    </row>
    <row r="11" spans="1:8">
      <c r="A11" s="27"/>
      <c r="B11" s="27" t="s">
        <v>94</v>
      </c>
      <c r="C11" s="27"/>
      <c r="D11" s="27"/>
      <c r="E11" s="27"/>
      <c r="F11" s="27"/>
      <c r="G11" s="27" t="s">
        <v>79</v>
      </c>
      <c r="H11" s="27"/>
    </row>
    <row r="12" spans="1:8">
      <c r="A12" s="22"/>
      <c r="B12" s="33" t="s">
        <v>86</v>
      </c>
      <c r="C12" s="33" t="s">
        <v>87</v>
      </c>
      <c r="D12" s="33" t="s">
        <v>88</v>
      </c>
      <c r="E12" s="33"/>
      <c r="F12" s="33" t="s">
        <v>86</v>
      </c>
      <c r="G12" s="33" t="s">
        <v>87</v>
      </c>
      <c r="H12" s="33" t="s">
        <v>88</v>
      </c>
    </row>
    <row r="13" spans="1:8">
      <c r="A13" s="22" t="s">
        <v>67</v>
      </c>
      <c r="B13" s="34">
        <f>SUM(B4+B6+2*B7+B8)*24</f>
        <v>2364</v>
      </c>
      <c r="C13" s="34">
        <f>(SUM(C4+C6+2*C7)*24)+C8</f>
        <v>2060</v>
      </c>
      <c r="D13" s="34">
        <f>SUM(D4+D6+2*D7)*24</f>
        <v>1560</v>
      </c>
      <c r="E13" s="33"/>
      <c r="F13" s="34">
        <f>SUM(B4+B6+B8)*24</f>
        <v>1404</v>
      </c>
      <c r="G13" s="34">
        <f>(SUM(C4+C6)*24)+B8</f>
        <v>870</v>
      </c>
      <c r="H13" s="34">
        <f>SUM(D4+D6)*24</f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27C8-0F9E-4B0E-B9F5-54244E718E02}">
  <dimension ref="A1:H18"/>
  <sheetViews>
    <sheetView tabSelected="1" workbookViewId="0">
      <selection activeCell="A16" sqref="A16:H17"/>
    </sheetView>
  </sheetViews>
  <sheetFormatPr defaultRowHeight="15"/>
  <cols>
    <col min="1" max="1" width="15.85546875" bestFit="1" customWidth="1"/>
    <col min="2" max="2" width="12" bestFit="1" customWidth="1"/>
    <col min="3" max="3" width="16" bestFit="1" customWidth="1"/>
    <col min="4" max="4" width="13.42578125" bestFit="1" customWidth="1"/>
    <col min="6" max="6" width="11.7109375" bestFit="1" customWidth="1"/>
    <col min="7" max="7" width="16" bestFit="1" customWidth="1"/>
    <col min="8" max="8" width="13.42578125" bestFit="1" customWidth="1"/>
  </cols>
  <sheetData>
    <row r="1" spans="1:8">
      <c r="A1" s="32" t="s">
        <v>95</v>
      </c>
    </row>
    <row r="3" spans="1:8">
      <c r="A3" s="2" t="s">
        <v>31</v>
      </c>
      <c r="B3" s="2" t="s">
        <v>96</v>
      </c>
      <c r="C3" s="2" t="s">
        <v>97</v>
      </c>
      <c r="D3" s="2" t="s">
        <v>98</v>
      </c>
    </row>
    <row r="4" spans="1:8">
      <c r="A4" s="33" t="s">
        <v>99</v>
      </c>
      <c r="B4" s="35">
        <v>14500</v>
      </c>
      <c r="C4" s="35">
        <v>72000</v>
      </c>
      <c r="D4" s="35">
        <v>31000</v>
      </c>
    </row>
    <row r="5" spans="1:8">
      <c r="A5" s="33" t="s">
        <v>100</v>
      </c>
      <c r="B5" s="35">
        <v>1500</v>
      </c>
      <c r="C5" s="35">
        <v>3100</v>
      </c>
      <c r="D5" s="35">
        <v>2500</v>
      </c>
    </row>
    <row r="6" spans="1:8">
      <c r="A6" s="33" t="s">
        <v>101</v>
      </c>
      <c r="B6" s="35">
        <v>1450</v>
      </c>
      <c r="C6" s="35">
        <v>7200</v>
      </c>
      <c r="D6" s="35">
        <v>3100</v>
      </c>
    </row>
    <row r="7" spans="1:8">
      <c r="A7" s="33" t="s">
        <v>102</v>
      </c>
      <c r="B7" s="35">
        <v>210</v>
      </c>
      <c r="C7" s="35">
        <v>450</v>
      </c>
      <c r="D7" s="35">
        <v>300</v>
      </c>
    </row>
    <row r="8" spans="1:8">
      <c r="A8" s="33" t="s">
        <v>103</v>
      </c>
      <c r="B8" s="35">
        <f>SUM(B5:B7)</f>
        <v>3160</v>
      </c>
      <c r="C8" s="35">
        <f t="shared" ref="C8:D8" si="0">SUM(C5:C7)</f>
        <v>10750</v>
      </c>
      <c r="D8" s="35">
        <f t="shared" si="0"/>
        <v>5900</v>
      </c>
    </row>
    <row r="10" spans="1:8">
      <c r="B10" t="s">
        <v>78</v>
      </c>
      <c r="C10" t="s">
        <v>79</v>
      </c>
      <c r="D10" s="1"/>
    </row>
    <row r="11" spans="1:8">
      <c r="A11" s="33" t="s">
        <v>104</v>
      </c>
      <c r="B11" s="36">
        <v>30000</v>
      </c>
      <c r="C11" s="36">
        <v>30000</v>
      </c>
    </row>
    <row r="12" spans="1:8">
      <c r="A12" s="33" t="s">
        <v>105</v>
      </c>
      <c r="B12" s="36">
        <v>250000</v>
      </c>
      <c r="C12" s="36">
        <v>250000</v>
      </c>
    </row>
    <row r="13" spans="1:8">
      <c r="A13" s="33" t="s">
        <v>106</v>
      </c>
      <c r="B13" s="36">
        <f>ROUNDUP(B12/B11,0)</f>
        <v>9</v>
      </c>
      <c r="C13" s="36">
        <f>ROUNDUP(C12/C11,0)</f>
        <v>9</v>
      </c>
    </row>
    <row r="14" spans="1:8">
      <c r="A14" s="33" t="s">
        <v>107</v>
      </c>
      <c r="B14" s="37" t="s">
        <v>108</v>
      </c>
      <c r="C14" s="37" t="s">
        <v>109</v>
      </c>
    </row>
    <row r="16" spans="1:8">
      <c r="A16" s="2"/>
      <c r="B16" s="2"/>
      <c r="C16" s="2" t="s">
        <v>78</v>
      </c>
      <c r="D16" s="2"/>
      <c r="E16" s="2"/>
      <c r="F16" s="2"/>
      <c r="G16" s="2" t="s">
        <v>79</v>
      </c>
      <c r="H16" s="2"/>
    </row>
    <row r="17" spans="1:8">
      <c r="A17" s="2"/>
      <c r="B17" s="2" t="s">
        <v>96</v>
      </c>
      <c r="C17" s="2" t="s">
        <v>97</v>
      </c>
      <c r="D17" s="2" t="s">
        <v>98</v>
      </c>
      <c r="E17" s="2"/>
      <c r="F17" s="2" t="s">
        <v>96</v>
      </c>
      <c r="G17" s="2" t="s">
        <v>97</v>
      </c>
      <c r="H17" s="2" t="s">
        <v>98</v>
      </c>
    </row>
    <row r="18" spans="1:8">
      <c r="A18" s="33" t="s">
        <v>67</v>
      </c>
      <c r="B18" s="35">
        <f>IF(B14="Yes",1.4*B4+B8*B13,B4+B8*B13)</f>
        <v>42940</v>
      </c>
      <c r="C18" s="35">
        <f>IF(B14="Yes",1.4*C4+C8*B13,C4+C8*B13)</f>
        <v>168750</v>
      </c>
      <c r="D18" s="35">
        <f>IF(B14="Yes",D4+D8*B13+0.4*D4,D4+D8*B13)</f>
        <v>84100</v>
      </c>
      <c r="E18" s="35"/>
      <c r="F18" s="35">
        <f>IF(C14="Yes",1.4*B4+B8*C13,B4+FB8*C13)</f>
        <v>48740</v>
      </c>
      <c r="G18" s="35">
        <f>IF(C14="Yes",1.4*C4+C8*C13,C4+FC8*C13)</f>
        <v>197550</v>
      </c>
      <c r="H18" s="35">
        <f>IF(C14="Yes",1.4*D4+D8*C13,D4+D8*C13)</f>
        <v>96500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Althaf Babar Shaik</cp:lastModifiedBy>
  <cp:revision/>
  <dcterms:created xsi:type="dcterms:W3CDTF">2021-10-23T12:59:36Z</dcterms:created>
  <dcterms:modified xsi:type="dcterms:W3CDTF">2021-10-30T05:18:14Z</dcterms:modified>
  <cp:category/>
  <cp:contentStatus/>
</cp:coreProperties>
</file>