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work_genz_dataset" sheetId="1" r:id="rId4"/>
    <sheet state="visible" name="Exploratory Data Analysis" sheetId="2" r:id="rId5"/>
    <sheet state="visible" name="Area-wise Delivery Analysis" sheetId="3" r:id="rId6"/>
    <sheet state="visible" name="Product-wise OOS Analysis" sheetId="4" r:id="rId7"/>
    <sheet state="visible" name="Category-wise OOS Analysis" sheetId="5" r:id="rId8"/>
    <sheet state="visible" name="Slot-wise OOS Analysis" sheetId="6" r:id="rId9"/>
    <sheet state="visible" name="Slot-wise Analysis" sheetId="7" r:id="rId10"/>
    <sheet state="visible" name="Dashboard" sheetId="8" r:id="rId11"/>
  </sheets>
  <definedNames/>
  <calcPr/>
</workbook>
</file>

<file path=xl/sharedStrings.xml><?xml version="1.0" encoding="utf-8"?>
<sst xmlns="http://schemas.openxmlformats.org/spreadsheetml/2006/main" count="651" uniqueCount="176">
  <si>
    <t>Order_ID</t>
  </si>
  <si>
    <t>Product</t>
  </si>
  <si>
    <t>Category</t>
  </si>
  <si>
    <t>Area</t>
  </si>
  <si>
    <t>Delivery_Time</t>
  </si>
  <si>
    <t>OOS_Flag</t>
  </si>
  <si>
    <t>Discount_Percentage</t>
  </si>
  <si>
    <t>Slot</t>
  </si>
  <si>
    <t>GENZ1000</t>
  </si>
  <si>
    <t>Oat Milk</t>
  </si>
  <si>
    <t>Beverages</t>
  </si>
  <si>
    <t>North Zone</t>
  </si>
  <si>
    <t>Evening</t>
  </si>
  <si>
    <t>GENZ1001</t>
  </si>
  <si>
    <t>Cold Brew Coffee</t>
  </si>
  <si>
    <t>Dairy</t>
  </si>
  <si>
    <t>West Zone</t>
  </si>
  <si>
    <t>Afternoon</t>
  </si>
  <si>
    <t>GENZ1002</t>
  </si>
  <si>
    <t>Avocado</t>
  </si>
  <si>
    <t>Snacks</t>
  </si>
  <si>
    <t>GENZ1003</t>
  </si>
  <si>
    <t>Energy Drink</t>
  </si>
  <si>
    <t>GENZ1004</t>
  </si>
  <si>
    <t>Vegan Cheese</t>
  </si>
  <si>
    <t>East Zone</t>
  </si>
  <si>
    <t>GENZ1005</t>
  </si>
  <si>
    <t>Bubble Tea</t>
  </si>
  <si>
    <t>Night</t>
  </si>
  <si>
    <t>GENZ1006</t>
  </si>
  <si>
    <t>GENZ1007</t>
  </si>
  <si>
    <t>Fresh Produce</t>
  </si>
  <si>
    <t>Morning</t>
  </si>
  <si>
    <t>GENZ1008</t>
  </si>
  <si>
    <t>Protein Cookies</t>
  </si>
  <si>
    <t>South Zone</t>
  </si>
  <si>
    <t>GENZ1009</t>
  </si>
  <si>
    <t>Bakery</t>
  </si>
  <si>
    <t>GENZ1010</t>
  </si>
  <si>
    <t>Matcha Powder</t>
  </si>
  <si>
    <t>GENZ1011</t>
  </si>
  <si>
    <t>Instant Noodles</t>
  </si>
  <si>
    <t>GENZ1012</t>
  </si>
  <si>
    <t>GENZ1013</t>
  </si>
  <si>
    <t>GENZ1014</t>
  </si>
  <si>
    <t>GENZ1015</t>
  </si>
  <si>
    <t>GENZ1016</t>
  </si>
  <si>
    <t>GENZ1017</t>
  </si>
  <si>
    <t>GENZ1018</t>
  </si>
  <si>
    <t>GENZ1019</t>
  </si>
  <si>
    <t>GENZ1020</t>
  </si>
  <si>
    <t>GENZ1021</t>
  </si>
  <si>
    <t>GENZ1022</t>
  </si>
  <si>
    <t>GENZ1023</t>
  </si>
  <si>
    <t>GENZ1024</t>
  </si>
  <si>
    <t>GENZ1025</t>
  </si>
  <si>
    <t>GENZ1026</t>
  </si>
  <si>
    <t>GENZ1027</t>
  </si>
  <si>
    <t>GENZ1028</t>
  </si>
  <si>
    <t>Granola Bars</t>
  </si>
  <si>
    <t>GENZ1029</t>
  </si>
  <si>
    <t>GENZ1030</t>
  </si>
  <si>
    <t>GENZ1031</t>
  </si>
  <si>
    <t>GENZ1032</t>
  </si>
  <si>
    <t>GENZ1033</t>
  </si>
  <si>
    <t>GENZ1034</t>
  </si>
  <si>
    <t>GENZ1035</t>
  </si>
  <si>
    <t>GENZ1036</t>
  </si>
  <si>
    <t>GENZ1037</t>
  </si>
  <si>
    <t>GENZ1038</t>
  </si>
  <si>
    <t>GENZ1039</t>
  </si>
  <si>
    <t>GENZ1040</t>
  </si>
  <si>
    <t>GENZ1041</t>
  </si>
  <si>
    <t>GENZ1042</t>
  </si>
  <si>
    <t>GENZ1043</t>
  </si>
  <si>
    <t>GENZ1044</t>
  </si>
  <si>
    <t>GENZ1045</t>
  </si>
  <si>
    <t>GENZ1046</t>
  </si>
  <si>
    <t>GENZ1047</t>
  </si>
  <si>
    <t>GENZ1048</t>
  </si>
  <si>
    <t>GENZ1049</t>
  </si>
  <si>
    <t>GENZ1050</t>
  </si>
  <si>
    <t>GENZ1051</t>
  </si>
  <si>
    <t>GENZ1052</t>
  </si>
  <si>
    <t>GENZ1053</t>
  </si>
  <si>
    <t>GENZ1054</t>
  </si>
  <si>
    <t>GENZ1055</t>
  </si>
  <si>
    <t>GENZ1056</t>
  </si>
  <si>
    <t>GENZ1057</t>
  </si>
  <si>
    <t>GENZ1058</t>
  </si>
  <si>
    <t>GENZ1059</t>
  </si>
  <si>
    <t>GENZ1060</t>
  </si>
  <si>
    <t>GENZ1061</t>
  </si>
  <si>
    <t>GENZ1062</t>
  </si>
  <si>
    <t>GENZ1063</t>
  </si>
  <si>
    <t>GENZ1064</t>
  </si>
  <si>
    <t>GENZ1065</t>
  </si>
  <si>
    <t>GENZ1066</t>
  </si>
  <si>
    <t>GENZ1067</t>
  </si>
  <si>
    <t>GENZ1068</t>
  </si>
  <si>
    <t>GENZ1069</t>
  </si>
  <si>
    <t>GENZ1070</t>
  </si>
  <si>
    <t>GENZ1071</t>
  </si>
  <si>
    <t>GENZ1072</t>
  </si>
  <si>
    <t>GENZ1073</t>
  </si>
  <si>
    <t>GENZ1074</t>
  </si>
  <si>
    <t>GENZ1075</t>
  </si>
  <si>
    <t>GENZ1076</t>
  </si>
  <si>
    <t>GENZ1077</t>
  </si>
  <si>
    <t>GENZ1078</t>
  </si>
  <si>
    <t>GENZ1079</t>
  </si>
  <si>
    <t>GENZ1080</t>
  </si>
  <si>
    <t>GENZ1081</t>
  </si>
  <si>
    <t>GENZ1082</t>
  </si>
  <si>
    <t>GENZ1083</t>
  </si>
  <si>
    <t>GENZ1084</t>
  </si>
  <si>
    <t>GENZ1085</t>
  </si>
  <si>
    <t>GENZ1086</t>
  </si>
  <si>
    <t>GENZ1087</t>
  </si>
  <si>
    <t>GENZ1088</t>
  </si>
  <si>
    <t>GENZ1089</t>
  </si>
  <si>
    <t>GENZ1090</t>
  </si>
  <si>
    <t>GENZ1091</t>
  </si>
  <si>
    <t>GENZ1092</t>
  </si>
  <si>
    <t>GENZ1093</t>
  </si>
  <si>
    <t>GENZ1094</t>
  </si>
  <si>
    <t>GENZ1095</t>
  </si>
  <si>
    <t>GENZ1096</t>
  </si>
  <si>
    <t>GENZ1097</t>
  </si>
  <si>
    <t>GENZ1098</t>
  </si>
  <si>
    <t>GENZ1099</t>
  </si>
  <si>
    <t>GENZ1100</t>
  </si>
  <si>
    <t>GENZ1101</t>
  </si>
  <si>
    <t>GENZ1102</t>
  </si>
  <si>
    <t>GENZ1103</t>
  </si>
  <si>
    <t>GENZ1104</t>
  </si>
  <si>
    <t>GENZ1105</t>
  </si>
  <si>
    <t>GENZ1106</t>
  </si>
  <si>
    <t>GENZ1107</t>
  </si>
  <si>
    <t>GENZ1108</t>
  </si>
  <si>
    <t>GENZ1109</t>
  </si>
  <si>
    <t>GENZ1110</t>
  </si>
  <si>
    <t>GENZ1111</t>
  </si>
  <si>
    <t>GENZ1112</t>
  </si>
  <si>
    <t>GENZ1113</t>
  </si>
  <si>
    <t>GENZ1114</t>
  </si>
  <si>
    <t>GENZ1115</t>
  </si>
  <si>
    <t>GENZ1116</t>
  </si>
  <si>
    <t>GENZ1117</t>
  </si>
  <si>
    <t>GENZ1118</t>
  </si>
  <si>
    <t>GENZ1119</t>
  </si>
  <si>
    <t>Overview of Order Data</t>
  </si>
  <si>
    <t>Total Orders</t>
  </si>
  <si>
    <t>Overall Highest Delivery Time (in min)</t>
  </si>
  <si>
    <t>Maximum Average Delivery Time Zone</t>
  </si>
  <si>
    <t>Maximum Average Delivery Time (in min)</t>
  </si>
  <si>
    <t>Minimum Average Delivery Time Zone</t>
  </si>
  <si>
    <t>Minimum Average Delivery Time (in min)</t>
  </si>
  <si>
    <t>Majorly Out-of-Stock Product Name</t>
  </si>
  <si>
    <t>Product OOS Rate</t>
  </si>
  <si>
    <t>Majorly Out-of-Stock Product Category</t>
  </si>
  <si>
    <t>Category OOS Rate</t>
  </si>
  <si>
    <t>Area-wise Delivery Time Analysis</t>
  </si>
  <si>
    <t>Max Delivery Time (in min)</t>
  </si>
  <si>
    <t>Min Delivery Time (in min)</t>
  </si>
  <si>
    <t>Average Delivery Time (in min)</t>
  </si>
  <si>
    <t>Product-wise Out-of-Stock Rate Analysis</t>
  </si>
  <si>
    <t>Number of OOS</t>
  </si>
  <si>
    <t>OOS Rate</t>
  </si>
  <si>
    <t>Average Discount</t>
  </si>
  <si>
    <t>Slot-wise Out-of-Stock Rate Analysis</t>
  </si>
  <si>
    <t>Slots</t>
  </si>
  <si>
    <t>Slot-wise Product Out-of-Stock Rate Analysis</t>
  </si>
  <si>
    <t xml:space="preserve">Slots of Out-of-Stock Items </t>
  </si>
  <si>
    <t>Average Discount %</t>
  </si>
  <si>
    <t>Blinkit Delivery and Stock Analysis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</si>
</sst>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Noto Serif Georgian"/>
    </font>
    <font>
      <color theme="1"/>
      <name val="Noto Serif Georgian"/>
    </font>
    <font>
      <b/>
      <sz val="12.0"/>
      <color theme="1"/>
      <name val="Noto Serif Georgian"/>
    </font>
    <font/>
    <font>
      <sz val="10.0"/>
      <color theme="1"/>
      <name val="Noto Serif Georgian"/>
    </font>
    <font>
      <b/>
      <sz val="10.0"/>
      <color theme="1"/>
      <name val="Noto Serif Georgian"/>
    </font>
    <font>
      <b/>
      <sz val="16.0"/>
      <color theme="1"/>
      <name val="Noto Serif Georgian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left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horizontal="left"/>
    </xf>
    <xf borderId="1" fillId="2" fontId="3" numFmtId="0" xfId="0" applyAlignment="1" applyBorder="1" applyFont="1">
      <alignment horizontal="center" readingOrder="0"/>
    </xf>
    <xf borderId="2" fillId="0" fontId="4" numFmtId="0" xfId="0" applyBorder="1" applyFont="1"/>
    <xf borderId="3" fillId="0" fontId="2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Alignment="1" applyBorder="1" applyFont="1">
      <alignment readingOrder="0"/>
    </xf>
    <xf borderId="4" fillId="0" fontId="2" numFmtId="3" xfId="0" applyBorder="1" applyFont="1" applyNumberFormat="1"/>
    <xf borderId="5" fillId="0" fontId="2" numFmtId="0" xfId="0" applyAlignment="1" applyBorder="1" applyFont="1">
      <alignment readingOrder="0"/>
    </xf>
    <xf borderId="5" fillId="0" fontId="2" numFmtId="3" xfId="0" applyBorder="1" applyFont="1" applyNumberFormat="1"/>
    <xf borderId="3" fillId="0" fontId="1" numFmtId="0" xfId="0" applyAlignment="1" applyBorder="1" applyFont="1">
      <alignment readingOrder="0"/>
    </xf>
    <xf borderId="0" fillId="3" fontId="3" numFmtId="0" xfId="0" applyAlignment="1" applyFill="1" applyFont="1">
      <alignment horizontal="center" readingOrder="0"/>
    </xf>
    <xf borderId="3" fillId="0" fontId="2" numFmtId="2" xfId="0" applyBorder="1" applyFont="1" applyNumberFormat="1"/>
    <xf borderId="0" fillId="3" fontId="2" numFmtId="0" xfId="0" applyAlignment="1" applyFont="1">
      <alignment readingOrder="0"/>
    </xf>
    <xf borderId="0" fillId="3" fontId="2" numFmtId="10" xfId="0" applyFont="1" applyNumberFormat="1"/>
    <xf borderId="3" fillId="0" fontId="2" numFmtId="10" xfId="0" applyBorder="1" applyFont="1" applyNumberFormat="1"/>
    <xf borderId="6" fillId="0" fontId="4" numFmtId="0" xfId="0" applyBorder="1" applyFont="1"/>
    <xf borderId="0" fillId="0" fontId="5" numFmtId="0" xfId="0" applyFont="1"/>
    <xf borderId="3" fillId="2" fontId="6" numFmtId="0" xfId="0" applyAlignment="1" applyBorder="1" applyFont="1">
      <alignment readingOrder="0"/>
    </xf>
    <xf borderId="3" fillId="0" fontId="5" numFmtId="0" xfId="0" applyBorder="1" applyFont="1"/>
    <xf borderId="3" fillId="3" fontId="5" numFmtId="2" xfId="0" applyBorder="1" applyFont="1" applyNumberFormat="1"/>
    <xf borderId="0" fillId="0" fontId="5" numFmtId="0" xfId="0" applyAlignment="1" applyFont="1">
      <alignment readingOrder="0"/>
    </xf>
    <xf borderId="3" fillId="2" fontId="1" numFmtId="0" xfId="0" applyAlignment="1" applyBorder="1" applyFont="1">
      <alignment readingOrder="0"/>
    </xf>
    <xf borderId="3" fillId="0" fontId="5" numFmtId="10" xfId="0" applyBorder="1" applyFont="1" applyNumberFormat="1"/>
    <xf borderId="4" fillId="2" fontId="1" numFmtId="0" xfId="0" applyAlignment="1" applyBorder="1" applyFont="1">
      <alignment readingOrder="0"/>
    </xf>
    <xf borderId="6" fillId="2" fontId="1" numFmtId="0" xfId="0" applyAlignment="1" applyBorder="1" applyFont="1">
      <alignment readingOrder="0"/>
    </xf>
    <xf borderId="4" fillId="2" fontId="2" numFmtId="0" xfId="0" applyBorder="1" applyFont="1"/>
    <xf borderId="7" fillId="2" fontId="1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4" fillId="0" fontId="2" numFmtId="0" xfId="0" applyBorder="1" applyFont="1"/>
    <xf borderId="4" fillId="0" fontId="2" numFmtId="2" xfId="0" applyBorder="1" applyFont="1" applyNumberFormat="1"/>
    <xf borderId="5" fillId="0" fontId="2" numFmtId="0" xfId="0" applyBorder="1" applyFont="1"/>
    <xf borderId="5" fillId="0" fontId="2" numFmtId="2" xfId="0" applyBorder="1" applyFont="1" applyNumberFormat="1"/>
    <xf borderId="0" fillId="0" fontId="2" numFmtId="2" xfId="0" applyFont="1" applyNumberFormat="1"/>
    <xf borderId="1" fillId="2" fontId="7" numFmtId="0" xfId="0" applyAlignment="1" applyBorder="1" applyFont="1">
      <alignment horizontal="center" readingOrder="0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serif"/>
              </a:defRPr>
            </a:pPr>
            <a:r>
              <a:rPr b="1">
                <a:solidFill>
                  <a:srgbClr val="000000"/>
                </a:solidFill>
                <a:latin typeface="serif"/>
              </a:rPr>
              <a:t>Area-wise Average Delivery Time (in min)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'Area-wise Delivery Analysis'!$E$1:$E$2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'Area-wise Delivery Analysis'!$A$3:$A$6</c:f>
            </c:strRef>
          </c:cat>
          <c:val>
            <c:numRef>
              <c:f>'Area-wise Delivery Analysis'!$E$3:$E$6</c:f>
              <c:numCache/>
            </c:numRef>
          </c:val>
        </c:ser>
        <c:axId val="859390024"/>
        <c:axId val="1633622711"/>
      </c:barChart>
      <c:catAx>
        <c:axId val="859390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serif"/>
                  </a:defRPr>
                </a:pPr>
                <a:r>
                  <a:rPr b="1">
                    <a:solidFill>
                      <a:srgbClr val="000000"/>
                    </a:solidFill>
                    <a:latin typeface="serif"/>
                  </a:rPr>
                  <a:t>Area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serif"/>
              </a:defRPr>
            </a:pPr>
          </a:p>
        </c:txPr>
        <c:crossAx val="1633622711"/>
      </c:catAx>
      <c:valAx>
        <c:axId val="1633622711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serif"/>
                  </a:defRPr>
                </a:pPr>
                <a:r>
                  <a:rPr b="1">
                    <a:solidFill>
                      <a:srgbClr val="000000"/>
                    </a:solidFill>
                    <a:latin typeface="serif"/>
                  </a:rPr>
                  <a:t>Average Delivery Time (in min)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serif"/>
              </a:defRPr>
            </a:pPr>
          </a:p>
        </c:txPr>
        <c:crossAx val="8593900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serif"/>
            </a:defRPr>
          </a:pPr>
        </a:p>
      </c:txPr>
    </c:legend>
    <c:plotVisOnly val="1"/>
  </c:chart>
  <c:spPr>
    <a:solidFill>
      <a:srgbClr val="EFEFE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serif"/>
              </a:defRPr>
            </a:pPr>
            <a:r>
              <a:rPr b="1">
                <a:solidFill>
                  <a:srgbClr val="000000"/>
                </a:solidFill>
                <a:latin typeface="serif"/>
              </a:rPr>
              <a:t>Product-wise OOS Rate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'Product-wise OOS Analysis'!$D$1:$D$2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'Product-wise OOS Analysis'!$A$3:$A$12</c:f>
            </c:strRef>
          </c:cat>
          <c:val>
            <c:numRef>
              <c:f>'Product-wise OOS Analysis'!$D$3:$D$12</c:f>
              <c:numCache/>
            </c:numRef>
          </c:val>
        </c:ser>
        <c:axId val="1117281936"/>
        <c:axId val="1206965637"/>
      </c:barChart>
      <c:catAx>
        <c:axId val="111728193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serif"/>
                  </a:defRPr>
                </a:pPr>
                <a:r>
                  <a:rPr b="1">
                    <a:solidFill>
                      <a:srgbClr val="000000"/>
                    </a:solidFill>
                    <a:latin typeface="serif"/>
                  </a:rPr>
                  <a:t>Product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sz="1000">
                <a:solidFill>
                  <a:srgbClr val="000000"/>
                </a:solidFill>
                <a:latin typeface="serif"/>
              </a:defRPr>
            </a:pPr>
          </a:p>
        </c:txPr>
        <c:crossAx val="1206965637"/>
      </c:catAx>
      <c:valAx>
        <c:axId val="1206965637"/>
        <c:scaling>
          <c:orientation val="minMax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serif"/>
                  </a:defRPr>
                </a:pPr>
                <a:r>
                  <a:rPr b="1">
                    <a:solidFill>
                      <a:srgbClr val="000000"/>
                    </a:solidFill>
                    <a:latin typeface="serif"/>
                  </a:rPr>
                  <a:t>OOS Rate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serif"/>
              </a:defRPr>
            </a:pPr>
          </a:p>
        </c:txPr>
        <c:crossAx val="1117281936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FEFE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serif"/>
              </a:defRPr>
            </a:pPr>
            <a:r>
              <a:rPr b="1">
                <a:solidFill>
                  <a:srgbClr val="000000"/>
                </a:solidFill>
                <a:latin typeface="serif"/>
              </a:rPr>
              <a:t>Slots-wise Total Orders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'Slot-wise OOS Analysis'!$B$1:$B$2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'Slot-wise OOS Analysis'!$A$3:$A$6</c:f>
            </c:strRef>
          </c:cat>
          <c:val>
            <c:numRef>
              <c:f>'Slot-wise OOS Analysis'!$B$3:$B$6</c:f>
              <c:numCache/>
            </c:numRef>
          </c:val>
        </c:ser>
        <c:axId val="808609808"/>
        <c:axId val="1002850447"/>
      </c:barChart>
      <c:catAx>
        <c:axId val="80860980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serif"/>
                  </a:defRPr>
                </a:pPr>
                <a:r>
                  <a:rPr b="0">
                    <a:solidFill>
                      <a:srgbClr val="000000"/>
                    </a:solidFill>
                    <a:latin typeface="serif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serif"/>
              </a:defRPr>
            </a:pPr>
          </a:p>
        </c:txPr>
        <c:crossAx val="1002850447"/>
      </c:catAx>
      <c:valAx>
        <c:axId val="1002850447"/>
        <c:scaling>
          <c:orientation val="minMax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serif"/>
                  </a:defRPr>
                </a:pPr>
                <a:r>
                  <a:rPr b="1">
                    <a:solidFill>
                      <a:srgbClr val="000000"/>
                    </a:solidFill>
                    <a:latin typeface="serif"/>
                  </a:rPr>
                  <a:t>Total Orders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serif"/>
              </a:defRPr>
            </a:pPr>
          </a:p>
        </c:txPr>
        <c:crossAx val="808609808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serif"/>
            </a:defRPr>
          </a:pPr>
        </a:p>
      </c:txPr>
    </c:legend>
    <c:plotVisOnly val="1"/>
  </c:chart>
  <c:spPr>
    <a:solidFill>
      <a:srgbClr val="EFEFE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serif"/>
              </a:defRPr>
            </a:pPr>
            <a:r>
              <a:rPr b="1">
                <a:solidFill>
                  <a:srgbClr val="000000"/>
                </a:solidFill>
                <a:latin typeface="serif"/>
              </a:rPr>
              <a:t>Slot-wise Product Category OOS Rate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'Slot-wise Analysis'!$B$3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3"/>
          </c:dPt>
          <c:dPt>
            <c:idx val="4"/>
          </c:dPt>
          <c:cat>
            <c:strRef>
              <c:f>'Slot-wise Analysis'!$A$4:$A$8</c:f>
            </c:strRef>
          </c:cat>
          <c:val>
            <c:numRef>
              <c:f>'Slot-wise Analysis'!$B$4:$B$8</c:f>
              <c:numCache/>
            </c:numRef>
          </c:val>
        </c:ser>
        <c:ser>
          <c:idx val="1"/>
          <c:order val="1"/>
          <c:tx>
            <c:strRef>
              <c:f>'Slot-wise Analysis'!$C$3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'Slot-wise Analysis'!$A$4:$A$8</c:f>
            </c:strRef>
          </c:cat>
          <c:val>
            <c:numRef>
              <c:f>'Slot-wise Analysis'!$C$4:$C$8</c:f>
              <c:numCache/>
            </c:numRef>
          </c:val>
        </c:ser>
        <c:ser>
          <c:idx val="2"/>
          <c:order val="2"/>
          <c:tx>
            <c:strRef>
              <c:f>'Slot-wise Analysis'!$D$3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Pt>
            <c:idx val="3"/>
          </c:dPt>
          <c:cat>
            <c:strRef>
              <c:f>'Slot-wise Analysis'!$A$4:$A$8</c:f>
            </c:strRef>
          </c:cat>
          <c:val>
            <c:numRef>
              <c:f>'Slot-wise Analysis'!$D$4:$D$8</c:f>
              <c:numCache/>
            </c:numRef>
          </c:val>
        </c:ser>
        <c:ser>
          <c:idx val="3"/>
          <c:order val="3"/>
          <c:tx>
            <c:strRef>
              <c:f>'Slot-wise Analysis'!$E$3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'Slot-wise Analysis'!$A$4:$A$8</c:f>
            </c:strRef>
          </c:cat>
          <c:val>
            <c:numRef>
              <c:f>'Slot-wise Analysis'!$E$4:$E$8</c:f>
              <c:numCache/>
            </c:numRef>
          </c:val>
        </c:ser>
        <c:axId val="79690127"/>
        <c:axId val="1048356560"/>
      </c:barChart>
      <c:catAx>
        <c:axId val="796901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serif"/>
                  </a:defRPr>
                </a:pPr>
                <a:r>
                  <a:rPr b="0">
                    <a:solidFill>
                      <a:srgbClr val="000000"/>
                    </a:solidFill>
                    <a:latin typeface="serif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serif"/>
              </a:defRPr>
            </a:pPr>
          </a:p>
        </c:txPr>
        <c:crossAx val="1048356560"/>
      </c:catAx>
      <c:valAx>
        <c:axId val="1048356560"/>
        <c:scaling>
          <c:orientation val="minMax"/>
        </c:scaling>
        <c:delete val="0"/>
        <c:axPos val="l"/>
        <c:minorGridlines>
          <c:spPr>
            <a:ln>
              <a:solidFill>
                <a:srgbClr val="F4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serif"/>
                  </a:defRPr>
                </a:pPr>
                <a:r>
                  <a:rPr b="1">
                    <a:solidFill>
                      <a:srgbClr val="000000"/>
                    </a:solidFill>
                    <a:latin typeface="serif"/>
                  </a:rPr>
                  <a:t>Out-of-Stock Rate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serif"/>
              </a:defRPr>
            </a:pPr>
          </a:p>
        </c:txPr>
        <c:crossAx val="79690127"/>
      </c:valAx>
    </c:plotArea>
    <c:legend>
      <c:legendPos val="r"/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serif"/>
            </a:defRPr>
          </a:pPr>
        </a:p>
      </c:txPr>
    </c:legend>
    <c:plotVisOnly val="1"/>
  </c:chart>
  <c:spPr>
    <a:solidFill>
      <a:srgbClr val="EFEFEF"/>
    </a:solidFill>
  </c:spPr>
</c:chartSpace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1543050</xdr:colOff>
      <xdr:row>1</xdr:row>
      <xdr:rowOff>9525</xdr:rowOff>
    </xdr:from>
    <xdr:ext cx="4324350" cy="26098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9525</xdr:colOff>
      <xdr:row>1</xdr:row>
      <xdr:rowOff>9525</xdr:rowOff>
    </xdr:from>
    <xdr:ext cx="3352800" cy="53435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428625</xdr:colOff>
      <xdr:row>1</xdr:row>
      <xdr:rowOff>9525</xdr:rowOff>
    </xdr:from>
    <xdr:ext cx="4152900" cy="26098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</xdr:col>
      <xdr:colOff>1562100</xdr:colOff>
      <xdr:row>14</xdr:row>
      <xdr:rowOff>19050</xdr:rowOff>
    </xdr:from>
    <xdr:ext cx="8477250" cy="27336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88"/>
    <col customWidth="1" min="2" max="2" width="14.63"/>
    <col customWidth="1" min="3" max="3" width="12.5"/>
    <col customWidth="1" min="5" max="5" width="13.25"/>
    <col customWidth="1" min="6" max="6" width="11.25"/>
    <col customWidth="1" min="7" max="7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4" t="s">
        <v>9</v>
      </c>
      <c r="C2" s="4" t="s">
        <v>10</v>
      </c>
      <c r="D2" s="4" t="s">
        <v>11</v>
      </c>
      <c r="E2" s="5">
        <v>37.0</v>
      </c>
      <c r="F2" s="4" t="b">
        <v>0</v>
      </c>
      <c r="G2" s="5">
        <v>0.0</v>
      </c>
      <c r="H2" s="4" t="s">
        <v>12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13</v>
      </c>
      <c r="B3" s="4" t="s">
        <v>14</v>
      </c>
      <c r="C3" s="4" t="s">
        <v>15</v>
      </c>
      <c r="D3" s="4" t="s">
        <v>16</v>
      </c>
      <c r="E3" s="5">
        <v>57.0</v>
      </c>
      <c r="F3" s="4" t="b">
        <v>0</v>
      </c>
      <c r="G3" s="5">
        <v>20.0</v>
      </c>
      <c r="H3" s="4" t="s">
        <v>17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18</v>
      </c>
      <c r="B4" s="4" t="s">
        <v>19</v>
      </c>
      <c r="C4" s="4" t="s">
        <v>20</v>
      </c>
      <c r="D4" s="4" t="s">
        <v>11</v>
      </c>
      <c r="E4" s="5">
        <v>62.0</v>
      </c>
      <c r="F4" s="4" t="b">
        <v>0</v>
      </c>
      <c r="G4" s="5">
        <v>0.0</v>
      </c>
      <c r="H4" s="4" t="s">
        <v>17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21</v>
      </c>
      <c r="B5" s="4" t="s">
        <v>22</v>
      </c>
      <c r="C5" s="4" t="s">
        <v>10</v>
      </c>
      <c r="D5" s="4" t="s">
        <v>11</v>
      </c>
      <c r="E5" s="5">
        <v>38.0</v>
      </c>
      <c r="F5" s="4" t="b">
        <v>1</v>
      </c>
      <c r="G5" s="5">
        <v>0.0</v>
      </c>
      <c r="H5" s="4" t="s">
        <v>12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23</v>
      </c>
      <c r="B6" s="4" t="s">
        <v>24</v>
      </c>
      <c r="C6" s="4" t="s">
        <v>10</v>
      </c>
      <c r="D6" s="4" t="s">
        <v>25</v>
      </c>
      <c r="E6" s="5">
        <v>61.0</v>
      </c>
      <c r="F6" s="4" t="b">
        <v>0</v>
      </c>
      <c r="G6" s="5">
        <v>20.0</v>
      </c>
      <c r="H6" s="4" t="s">
        <v>12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26</v>
      </c>
      <c r="B7" s="4" t="s">
        <v>27</v>
      </c>
      <c r="C7" s="4" t="s">
        <v>10</v>
      </c>
      <c r="D7" s="4" t="s">
        <v>25</v>
      </c>
      <c r="E7" s="5">
        <v>30.0</v>
      </c>
      <c r="F7" s="4" t="b">
        <v>1</v>
      </c>
      <c r="G7" s="5">
        <v>20.0</v>
      </c>
      <c r="H7" s="4" t="s">
        <v>28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 t="s">
        <v>29</v>
      </c>
      <c r="B8" s="4" t="s">
        <v>14</v>
      </c>
      <c r="C8" s="4" t="s">
        <v>10</v>
      </c>
      <c r="D8" s="4" t="s">
        <v>16</v>
      </c>
      <c r="E8" s="5">
        <v>14.0</v>
      </c>
      <c r="F8" s="4" t="b">
        <v>0</v>
      </c>
      <c r="G8" s="5">
        <v>10.0</v>
      </c>
      <c r="H8" s="4" t="s">
        <v>12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 t="s">
        <v>30</v>
      </c>
      <c r="B9" s="4" t="s">
        <v>9</v>
      </c>
      <c r="C9" s="4" t="s">
        <v>31</v>
      </c>
      <c r="D9" s="4" t="s">
        <v>16</v>
      </c>
      <c r="E9" s="5">
        <v>26.0</v>
      </c>
      <c r="F9" s="4" t="b">
        <v>0</v>
      </c>
      <c r="G9" s="5">
        <v>20.0</v>
      </c>
      <c r="H9" s="4" t="s">
        <v>32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 t="s">
        <v>33</v>
      </c>
      <c r="B10" s="4" t="s">
        <v>34</v>
      </c>
      <c r="C10" s="4" t="s">
        <v>15</v>
      </c>
      <c r="D10" s="4" t="s">
        <v>35</v>
      </c>
      <c r="E10" s="5">
        <v>60.0</v>
      </c>
      <c r="F10" s="4" t="b">
        <v>0</v>
      </c>
      <c r="G10" s="5">
        <v>0.0</v>
      </c>
      <c r="H10" s="4" t="s">
        <v>12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 t="s">
        <v>36</v>
      </c>
      <c r="B11" s="4" t="s">
        <v>14</v>
      </c>
      <c r="C11" s="4" t="s">
        <v>37</v>
      </c>
      <c r="D11" s="4" t="s">
        <v>25</v>
      </c>
      <c r="E11" s="5">
        <v>58.0</v>
      </c>
      <c r="F11" s="4" t="b">
        <v>1</v>
      </c>
      <c r="G11" s="5">
        <v>10.0</v>
      </c>
      <c r="H11" s="4" t="s">
        <v>12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 t="s">
        <v>38</v>
      </c>
      <c r="B12" s="4" t="s">
        <v>39</v>
      </c>
      <c r="C12" s="4" t="s">
        <v>15</v>
      </c>
      <c r="D12" s="4" t="s">
        <v>16</v>
      </c>
      <c r="E12" s="5">
        <v>55.0</v>
      </c>
      <c r="F12" s="4" t="b">
        <v>1</v>
      </c>
      <c r="G12" s="5">
        <v>20.0</v>
      </c>
      <c r="H12" s="4" t="s">
        <v>32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 t="s">
        <v>40</v>
      </c>
      <c r="B13" s="4" t="s">
        <v>41</v>
      </c>
      <c r="C13" s="4" t="s">
        <v>15</v>
      </c>
      <c r="D13" s="4" t="s">
        <v>25</v>
      </c>
      <c r="E13" s="5">
        <v>45.0</v>
      </c>
      <c r="F13" s="4" t="b">
        <v>1</v>
      </c>
      <c r="G13" s="5">
        <v>0.0</v>
      </c>
      <c r="H13" s="4" t="s">
        <v>32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 t="s">
        <v>42</v>
      </c>
      <c r="B14" s="4" t="s">
        <v>27</v>
      </c>
      <c r="C14" s="4" t="s">
        <v>20</v>
      </c>
      <c r="D14" s="4" t="s">
        <v>25</v>
      </c>
      <c r="E14" s="5">
        <v>31.0</v>
      </c>
      <c r="F14" s="4" t="b">
        <v>0</v>
      </c>
      <c r="G14" s="5">
        <v>30.0</v>
      </c>
      <c r="H14" s="4" t="s">
        <v>17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 t="s">
        <v>43</v>
      </c>
      <c r="B15" s="4" t="s">
        <v>27</v>
      </c>
      <c r="C15" s="4" t="s">
        <v>15</v>
      </c>
      <c r="D15" s="4" t="s">
        <v>16</v>
      </c>
      <c r="E15" s="5">
        <v>59.0</v>
      </c>
      <c r="F15" s="4" t="b">
        <v>0</v>
      </c>
      <c r="G15" s="5">
        <v>10.0</v>
      </c>
      <c r="H15" s="4" t="s">
        <v>12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 t="s">
        <v>44</v>
      </c>
      <c r="B16" s="4" t="s">
        <v>39</v>
      </c>
      <c r="C16" s="4" t="s">
        <v>20</v>
      </c>
      <c r="D16" s="4" t="s">
        <v>11</v>
      </c>
      <c r="E16" s="5">
        <v>31.0</v>
      </c>
      <c r="F16" s="4" t="b">
        <v>0</v>
      </c>
      <c r="G16" s="5">
        <v>0.0</v>
      </c>
      <c r="H16" s="4" t="s">
        <v>17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 t="s">
        <v>45</v>
      </c>
      <c r="B17" s="4" t="s">
        <v>41</v>
      </c>
      <c r="C17" s="4" t="s">
        <v>31</v>
      </c>
      <c r="D17" s="4" t="s">
        <v>11</v>
      </c>
      <c r="E17" s="5">
        <v>22.0</v>
      </c>
      <c r="F17" s="4" t="b">
        <v>0</v>
      </c>
      <c r="G17" s="5">
        <v>20.0</v>
      </c>
      <c r="H17" s="4" t="s">
        <v>12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 t="s">
        <v>46</v>
      </c>
      <c r="B18" s="4" t="s">
        <v>34</v>
      </c>
      <c r="C18" s="4" t="s">
        <v>37</v>
      </c>
      <c r="D18" s="4" t="s">
        <v>25</v>
      </c>
      <c r="E18" s="5">
        <v>61.0</v>
      </c>
      <c r="F18" s="4" t="b">
        <v>1</v>
      </c>
      <c r="G18" s="5">
        <v>10.0</v>
      </c>
      <c r="H18" s="4" t="s">
        <v>32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 t="s">
        <v>47</v>
      </c>
      <c r="B19" s="4" t="s">
        <v>34</v>
      </c>
      <c r="C19" s="4" t="s">
        <v>31</v>
      </c>
      <c r="D19" s="4" t="s">
        <v>11</v>
      </c>
      <c r="E19" s="5">
        <v>25.0</v>
      </c>
      <c r="F19" s="4" t="b">
        <v>0</v>
      </c>
      <c r="G19" s="5">
        <v>0.0</v>
      </c>
      <c r="H19" s="4" t="s">
        <v>32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 t="s">
        <v>48</v>
      </c>
      <c r="B20" s="4" t="s">
        <v>22</v>
      </c>
      <c r="C20" s="4" t="s">
        <v>10</v>
      </c>
      <c r="D20" s="4" t="s">
        <v>35</v>
      </c>
      <c r="E20" s="5">
        <v>41.0</v>
      </c>
      <c r="F20" s="4" t="b">
        <v>0</v>
      </c>
      <c r="G20" s="5">
        <v>20.0</v>
      </c>
      <c r="H20" s="4" t="s">
        <v>28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 t="s">
        <v>49</v>
      </c>
      <c r="B21" s="4" t="s">
        <v>34</v>
      </c>
      <c r="C21" s="4" t="s">
        <v>37</v>
      </c>
      <c r="D21" s="4" t="s">
        <v>11</v>
      </c>
      <c r="E21" s="5">
        <v>35.0</v>
      </c>
      <c r="F21" s="4" t="b">
        <v>0</v>
      </c>
      <c r="G21" s="5">
        <v>10.0</v>
      </c>
      <c r="H21" s="4" t="s">
        <v>17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 t="s">
        <v>50</v>
      </c>
      <c r="B22" s="4" t="s">
        <v>9</v>
      </c>
      <c r="C22" s="4" t="s">
        <v>10</v>
      </c>
      <c r="D22" s="4" t="s">
        <v>35</v>
      </c>
      <c r="E22" s="5">
        <v>40.0</v>
      </c>
      <c r="F22" s="4" t="b">
        <v>0</v>
      </c>
      <c r="G22" s="5">
        <v>0.0</v>
      </c>
      <c r="H22" s="4" t="s">
        <v>12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 t="s">
        <v>51</v>
      </c>
      <c r="B23" s="4" t="s">
        <v>24</v>
      </c>
      <c r="C23" s="4" t="s">
        <v>31</v>
      </c>
      <c r="D23" s="4" t="s">
        <v>25</v>
      </c>
      <c r="E23" s="5">
        <v>57.0</v>
      </c>
      <c r="F23" s="4" t="b">
        <v>0</v>
      </c>
      <c r="G23" s="5">
        <v>40.0</v>
      </c>
      <c r="H23" s="4" t="s">
        <v>12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 t="s">
        <v>52</v>
      </c>
      <c r="B24" s="4" t="s">
        <v>24</v>
      </c>
      <c r="C24" s="4" t="s">
        <v>37</v>
      </c>
      <c r="D24" s="4" t="s">
        <v>25</v>
      </c>
      <c r="E24" s="5">
        <v>33.0</v>
      </c>
      <c r="F24" s="4" t="b">
        <v>1</v>
      </c>
      <c r="G24" s="5">
        <v>10.0</v>
      </c>
      <c r="H24" s="4" t="s">
        <v>17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 t="s">
        <v>53</v>
      </c>
      <c r="B25" s="4" t="s">
        <v>24</v>
      </c>
      <c r="C25" s="4" t="s">
        <v>31</v>
      </c>
      <c r="D25" s="4" t="s">
        <v>35</v>
      </c>
      <c r="E25" s="5">
        <v>35.0</v>
      </c>
      <c r="F25" s="4" t="b">
        <v>0</v>
      </c>
      <c r="G25" s="5">
        <v>10.0</v>
      </c>
      <c r="H25" s="4" t="s">
        <v>12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 t="s">
        <v>54</v>
      </c>
      <c r="B26" s="4" t="s">
        <v>39</v>
      </c>
      <c r="C26" s="4" t="s">
        <v>37</v>
      </c>
      <c r="D26" s="4" t="s">
        <v>16</v>
      </c>
      <c r="E26" s="5">
        <v>36.0</v>
      </c>
      <c r="F26" s="4" t="b">
        <v>0</v>
      </c>
      <c r="G26" s="5">
        <v>10.0</v>
      </c>
      <c r="H26" s="4" t="s">
        <v>28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 t="s">
        <v>55</v>
      </c>
      <c r="B27" s="4" t="s">
        <v>34</v>
      </c>
      <c r="C27" s="4" t="s">
        <v>10</v>
      </c>
      <c r="D27" s="4" t="s">
        <v>25</v>
      </c>
      <c r="E27" s="5">
        <v>18.0</v>
      </c>
      <c r="F27" s="4" t="b">
        <v>0</v>
      </c>
      <c r="G27" s="5">
        <v>0.0</v>
      </c>
      <c r="H27" s="4" t="s">
        <v>32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 t="s">
        <v>56</v>
      </c>
      <c r="B28" s="4" t="s">
        <v>9</v>
      </c>
      <c r="C28" s="4" t="s">
        <v>20</v>
      </c>
      <c r="D28" s="4" t="s">
        <v>16</v>
      </c>
      <c r="E28" s="5">
        <v>37.0</v>
      </c>
      <c r="F28" s="4" t="b">
        <v>0</v>
      </c>
      <c r="G28" s="5">
        <v>0.0</v>
      </c>
      <c r="H28" s="4" t="s">
        <v>17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 t="s">
        <v>57</v>
      </c>
      <c r="B29" s="4" t="s">
        <v>14</v>
      </c>
      <c r="C29" s="4" t="s">
        <v>31</v>
      </c>
      <c r="D29" s="4" t="s">
        <v>16</v>
      </c>
      <c r="E29" s="5">
        <v>63.0</v>
      </c>
      <c r="F29" s="4" t="b">
        <v>1</v>
      </c>
      <c r="G29" s="5">
        <v>20.0</v>
      </c>
      <c r="H29" s="4" t="s">
        <v>28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 t="s">
        <v>58</v>
      </c>
      <c r="B30" s="4" t="s">
        <v>59</v>
      </c>
      <c r="C30" s="4" t="s">
        <v>15</v>
      </c>
      <c r="D30" s="4" t="s">
        <v>35</v>
      </c>
      <c r="E30" s="5">
        <v>66.0</v>
      </c>
      <c r="F30" s="4" t="b">
        <v>1</v>
      </c>
      <c r="G30" s="5">
        <v>30.0</v>
      </c>
      <c r="H30" s="4" t="s">
        <v>28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 t="s">
        <v>60</v>
      </c>
      <c r="B31" s="4" t="s">
        <v>19</v>
      </c>
      <c r="C31" s="4" t="s">
        <v>15</v>
      </c>
      <c r="D31" s="4" t="s">
        <v>35</v>
      </c>
      <c r="E31" s="5">
        <v>17.0</v>
      </c>
      <c r="F31" s="4" t="b">
        <v>0</v>
      </c>
      <c r="G31" s="5">
        <v>0.0</v>
      </c>
      <c r="H31" s="4" t="s">
        <v>17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 t="s">
        <v>61</v>
      </c>
      <c r="B32" s="4" t="s">
        <v>34</v>
      </c>
      <c r="C32" s="4" t="s">
        <v>31</v>
      </c>
      <c r="D32" s="4" t="s">
        <v>35</v>
      </c>
      <c r="E32" s="5">
        <v>35.0</v>
      </c>
      <c r="F32" s="4" t="b">
        <v>0</v>
      </c>
      <c r="G32" s="5">
        <v>30.0</v>
      </c>
      <c r="H32" s="4" t="s">
        <v>32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 t="s">
        <v>62</v>
      </c>
      <c r="B33" s="4" t="s">
        <v>19</v>
      </c>
      <c r="C33" s="4" t="s">
        <v>20</v>
      </c>
      <c r="D33" s="4" t="s">
        <v>25</v>
      </c>
      <c r="E33" s="5">
        <v>52.0</v>
      </c>
      <c r="F33" s="4" t="b">
        <v>0</v>
      </c>
      <c r="G33" s="5">
        <v>20.0</v>
      </c>
      <c r="H33" s="4" t="s">
        <v>12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 t="s">
        <v>63</v>
      </c>
      <c r="B34" s="4" t="s">
        <v>59</v>
      </c>
      <c r="C34" s="4" t="s">
        <v>10</v>
      </c>
      <c r="D34" s="4" t="s">
        <v>25</v>
      </c>
      <c r="E34" s="5">
        <v>36.0</v>
      </c>
      <c r="F34" s="4" t="b">
        <v>1</v>
      </c>
      <c r="G34" s="5">
        <v>10.0</v>
      </c>
      <c r="H34" s="4" t="s">
        <v>32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 t="s">
        <v>64</v>
      </c>
      <c r="B35" s="4" t="s">
        <v>59</v>
      </c>
      <c r="C35" s="4" t="s">
        <v>10</v>
      </c>
      <c r="D35" s="4" t="s">
        <v>25</v>
      </c>
      <c r="E35" s="5">
        <v>39.0</v>
      </c>
      <c r="F35" s="4" t="b">
        <v>0</v>
      </c>
      <c r="G35" s="5">
        <v>10.0</v>
      </c>
      <c r="H35" s="4" t="s">
        <v>17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 t="s">
        <v>65</v>
      </c>
      <c r="B36" s="4" t="s">
        <v>59</v>
      </c>
      <c r="C36" s="4" t="s">
        <v>10</v>
      </c>
      <c r="D36" s="4" t="s">
        <v>11</v>
      </c>
      <c r="E36" s="5">
        <v>59.0</v>
      </c>
      <c r="F36" s="4" t="b">
        <v>0</v>
      </c>
      <c r="G36" s="5">
        <v>20.0</v>
      </c>
      <c r="H36" s="4" t="s">
        <v>12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 t="s">
        <v>66</v>
      </c>
      <c r="B37" s="4" t="s">
        <v>19</v>
      </c>
      <c r="C37" s="4" t="s">
        <v>20</v>
      </c>
      <c r="D37" s="4" t="s">
        <v>16</v>
      </c>
      <c r="E37" s="5">
        <v>19.0</v>
      </c>
      <c r="F37" s="4" t="b">
        <v>0</v>
      </c>
      <c r="G37" s="5">
        <v>10.0</v>
      </c>
      <c r="H37" s="4" t="s">
        <v>17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 t="s">
        <v>67</v>
      </c>
      <c r="B38" s="4" t="s">
        <v>14</v>
      </c>
      <c r="C38" s="4" t="s">
        <v>31</v>
      </c>
      <c r="D38" s="4" t="s">
        <v>25</v>
      </c>
      <c r="E38" s="5">
        <v>58.0</v>
      </c>
      <c r="F38" s="4" t="b">
        <v>0</v>
      </c>
      <c r="G38" s="5">
        <v>20.0</v>
      </c>
      <c r="H38" s="4" t="s">
        <v>17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 t="s">
        <v>68</v>
      </c>
      <c r="B39" s="4" t="s">
        <v>41</v>
      </c>
      <c r="C39" s="4" t="s">
        <v>20</v>
      </c>
      <c r="D39" s="4" t="s">
        <v>35</v>
      </c>
      <c r="E39" s="5">
        <v>23.0</v>
      </c>
      <c r="F39" s="4" t="b">
        <v>1</v>
      </c>
      <c r="G39" s="5">
        <v>40.0</v>
      </c>
      <c r="H39" s="4" t="s">
        <v>12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 t="s">
        <v>69</v>
      </c>
      <c r="B40" s="4" t="s">
        <v>19</v>
      </c>
      <c r="C40" s="4" t="s">
        <v>37</v>
      </c>
      <c r="D40" s="4" t="s">
        <v>35</v>
      </c>
      <c r="E40" s="5">
        <v>59.0</v>
      </c>
      <c r="F40" s="4" t="b">
        <v>1</v>
      </c>
      <c r="G40" s="5">
        <v>40.0</v>
      </c>
      <c r="H40" s="4" t="s">
        <v>17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 t="s">
        <v>70</v>
      </c>
      <c r="B41" s="4" t="s">
        <v>34</v>
      </c>
      <c r="C41" s="4" t="s">
        <v>31</v>
      </c>
      <c r="D41" s="4" t="s">
        <v>11</v>
      </c>
      <c r="E41" s="5">
        <v>13.0</v>
      </c>
      <c r="F41" s="4" t="b">
        <v>1</v>
      </c>
      <c r="G41" s="5">
        <v>20.0</v>
      </c>
      <c r="H41" s="4" t="s">
        <v>32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 t="s">
        <v>71</v>
      </c>
      <c r="B42" s="4" t="s">
        <v>22</v>
      </c>
      <c r="C42" s="4" t="s">
        <v>31</v>
      </c>
      <c r="D42" s="4" t="s">
        <v>25</v>
      </c>
      <c r="E42" s="5">
        <v>48.0</v>
      </c>
      <c r="F42" s="4" t="b">
        <v>0</v>
      </c>
      <c r="G42" s="5">
        <v>20.0</v>
      </c>
      <c r="H42" s="4" t="s">
        <v>12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 t="s">
        <v>72</v>
      </c>
      <c r="B43" s="4" t="s">
        <v>27</v>
      </c>
      <c r="C43" s="4" t="s">
        <v>37</v>
      </c>
      <c r="D43" s="4" t="s">
        <v>35</v>
      </c>
      <c r="E43" s="5">
        <v>48.0</v>
      </c>
      <c r="F43" s="4" t="b">
        <v>0</v>
      </c>
      <c r="G43" s="5">
        <v>10.0</v>
      </c>
      <c r="H43" s="4" t="s">
        <v>28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 t="s">
        <v>73</v>
      </c>
      <c r="B44" s="4" t="s">
        <v>9</v>
      </c>
      <c r="C44" s="4" t="s">
        <v>37</v>
      </c>
      <c r="D44" s="4" t="s">
        <v>16</v>
      </c>
      <c r="E44" s="5">
        <v>31.0</v>
      </c>
      <c r="F44" s="4" t="b">
        <v>0</v>
      </c>
      <c r="G44" s="5">
        <v>20.0</v>
      </c>
      <c r="H44" s="4" t="s">
        <v>12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 t="s">
        <v>74</v>
      </c>
      <c r="B45" s="4" t="s">
        <v>9</v>
      </c>
      <c r="C45" s="4" t="s">
        <v>31</v>
      </c>
      <c r="D45" s="4" t="s">
        <v>35</v>
      </c>
      <c r="E45" s="5">
        <v>20.0</v>
      </c>
      <c r="F45" s="4" t="b">
        <v>1</v>
      </c>
      <c r="G45" s="5">
        <v>30.0</v>
      </c>
      <c r="H45" s="4" t="s">
        <v>32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 t="s">
        <v>75</v>
      </c>
      <c r="B46" s="4" t="s">
        <v>24</v>
      </c>
      <c r="C46" s="4" t="s">
        <v>37</v>
      </c>
      <c r="D46" s="4" t="s">
        <v>11</v>
      </c>
      <c r="E46" s="5">
        <v>12.0</v>
      </c>
      <c r="F46" s="4" t="b">
        <v>1</v>
      </c>
      <c r="G46" s="5">
        <v>0.0</v>
      </c>
      <c r="H46" s="4" t="s">
        <v>17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 t="s">
        <v>76</v>
      </c>
      <c r="B47" s="4" t="s">
        <v>22</v>
      </c>
      <c r="C47" s="4" t="s">
        <v>15</v>
      </c>
      <c r="D47" s="4" t="s">
        <v>35</v>
      </c>
      <c r="E47" s="5">
        <v>48.0</v>
      </c>
      <c r="F47" s="4" t="b">
        <v>1</v>
      </c>
      <c r="G47" s="5">
        <v>10.0</v>
      </c>
      <c r="H47" s="4" t="s">
        <v>12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 t="s">
        <v>77</v>
      </c>
      <c r="B48" s="4" t="s">
        <v>14</v>
      </c>
      <c r="C48" s="4" t="s">
        <v>10</v>
      </c>
      <c r="D48" s="4" t="s">
        <v>35</v>
      </c>
      <c r="E48" s="5">
        <v>36.0</v>
      </c>
      <c r="F48" s="4" t="b">
        <v>0</v>
      </c>
      <c r="G48" s="5">
        <v>10.0</v>
      </c>
      <c r="H48" s="4" t="s">
        <v>32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 t="s">
        <v>78</v>
      </c>
      <c r="B49" s="4" t="s">
        <v>41</v>
      </c>
      <c r="C49" s="4" t="s">
        <v>10</v>
      </c>
      <c r="D49" s="4" t="s">
        <v>16</v>
      </c>
      <c r="E49" s="5">
        <v>42.0</v>
      </c>
      <c r="F49" s="4" t="b">
        <v>0</v>
      </c>
      <c r="G49" s="5">
        <v>20.0</v>
      </c>
      <c r="H49" s="4" t="s">
        <v>28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 t="s">
        <v>79</v>
      </c>
      <c r="B50" s="4" t="s">
        <v>59</v>
      </c>
      <c r="C50" s="4" t="s">
        <v>31</v>
      </c>
      <c r="D50" s="4" t="s">
        <v>35</v>
      </c>
      <c r="E50" s="5">
        <v>24.0</v>
      </c>
      <c r="F50" s="4" t="b">
        <v>0</v>
      </c>
      <c r="G50" s="5">
        <v>30.0</v>
      </c>
      <c r="H50" s="4" t="s">
        <v>17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 t="s">
        <v>80</v>
      </c>
      <c r="B51" s="4" t="s">
        <v>34</v>
      </c>
      <c r="C51" s="4" t="s">
        <v>10</v>
      </c>
      <c r="D51" s="4" t="s">
        <v>16</v>
      </c>
      <c r="E51" s="5">
        <v>59.0</v>
      </c>
      <c r="F51" s="4" t="b">
        <v>0</v>
      </c>
      <c r="G51" s="5">
        <v>0.0</v>
      </c>
      <c r="H51" s="4" t="s">
        <v>32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 t="s">
        <v>81</v>
      </c>
      <c r="B52" s="4" t="s">
        <v>34</v>
      </c>
      <c r="C52" s="4" t="s">
        <v>10</v>
      </c>
      <c r="D52" s="4" t="s">
        <v>16</v>
      </c>
      <c r="E52" s="5">
        <v>53.0</v>
      </c>
      <c r="F52" s="4" t="b">
        <v>0</v>
      </c>
      <c r="G52" s="5">
        <v>10.0</v>
      </c>
      <c r="H52" s="4" t="s">
        <v>12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 t="s">
        <v>82</v>
      </c>
      <c r="B53" s="4" t="s">
        <v>24</v>
      </c>
      <c r="C53" s="4" t="s">
        <v>37</v>
      </c>
      <c r="D53" s="4" t="s">
        <v>25</v>
      </c>
      <c r="E53" s="5">
        <v>15.0</v>
      </c>
      <c r="F53" s="4" t="b">
        <v>1</v>
      </c>
      <c r="G53" s="5">
        <v>20.0</v>
      </c>
      <c r="H53" s="4" t="s">
        <v>32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 t="s">
        <v>83</v>
      </c>
      <c r="B54" s="4" t="s">
        <v>41</v>
      </c>
      <c r="C54" s="4" t="s">
        <v>37</v>
      </c>
      <c r="D54" s="4" t="s">
        <v>25</v>
      </c>
      <c r="E54" s="5">
        <v>42.0</v>
      </c>
      <c r="F54" s="4" t="b">
        <v>1</v>
      </c>
      <c r="G54" s="5">
        <v>0.0</v>
      </c>
      <c r="H54" s="4" t="s">
        <v>28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 t="s">
        <v>84</v>
      </c>
      <c r="B55" s="4" t="s">
        <v>27</v>
      </c>
      <c r="C55" s="4" t="s">
        <v>10</v>
      </c>
      <c r="D55" s="4" t="s">
        <v>16</v>
      </c>
      <c r="E55" s="5">
        <v>39.0</v>
      </c>
      <c r="F55" s="4" t="b">
        <v>1</v>
      </c>
      <c r="G55" s="5">
        <v>0.0</v>
      </c>
      <c r="H55" s="4" t="s">
        <v>32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 t="s">
        <v>85</v>
      </c>
      <c r="B56" s="4" t="s">
        <v>59</v>
      </c>
      <c r="C56" s="4" t="s">
        <v>15</v>
      </c>
      <c r="D56" s="4" t="s">
        <v>35</v>
      </c>
      <c r="E56" s="5">
        <v>38.0</v>
      </c>
      <c r="F56" s="4" t="b">
        <v>0</v>
      </c>
      <c r="G56" s="5">
        <v>10.0</v>
      </c>
      <c r="H56" s="4" t="s">
        <v>17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 t="s">
        <v>86</v>
      </c>
      <c r="B57" s="4" t="s">
        <v>41</v>
      </c>
      <c r="C57" s="4" t="s">
        <v>20</v>
      </c>
      <c r="D57" s="4" t="s">
        <v>35</v>
      </c>
      <c r="E57" s="5">
        <v>54.0</v>
      </c>
      <c r="F57" s="4" t="b">
        <v>1</v>
      </c>
      <c r="G57" s="5">
        <v>0.0</v>
      </c>
      <c r="H57" s="4" t="s">
        <v>28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 t="s">
        <v>87</v>
      </c>
      <c r="B58" s="4" t="s">
        <v>34</v>
      </c>
      <c r="C58" s="4" t="s">
        <v>31</v>
      </c>
      <c r="D58" s="4" t="s">
        <v>11</v>
      </c>
      <c r="E58" s="5">
        <v>21.0</v>
      </c>
      <c r="F58" s="4" t="b">
        <v>1</v>
      </c>
      <c r="G58" s="5">
        <v>10.0</v>
      </c>
      <c r="H58" s="4" t="s">
        <v>17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 t="s">
        <v>88</v>
      </c>
      <c r="B59" s="4" t="s">
        <v>39</v>
      </c>
      <c r="C59" s="4" t="s">
        <v>37</v>
      </c>
      <c r="D59" s="4" t="s">
        <v>35</v>
      </c>
      <c r="E59" s="5">
        <v>28.0</v>
      </c>
      <c r="F59" s="4" t="b">
        <v>0</v>
      </c>
      <c r="G59" s="5">
        <v>10.0</v>
      </c>
      <c r="H59" s="4" t="s">
        <v>17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 t="s">
        <v>89</v>
      </c>
      <c r="B60" s="4" t="s">
        <v>19</v>
      </c>
      <c r="C60" s="4" t="s">
        <v>15</v>
      </c>
      <c r="D60" s="4" t="s">
        <v>11</v>
      </c>
      <c r="E60" s="5">
        <v>62.0</v>
      </c>
      <c r="F60" s="4" t="b">
        <v>0</v>
      </c>
      <c r="G60" s="5">
        <v>0.0</v>
      </c>
      <c r="H60" s="4" t="s">
        <v>12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 t="s">
        <v>90</v>
      </c>
      <c r="B61" s="4" t="s">
        <v>19</v>
      </c>
      <c r="C61" s="4" t="s">
        <v>31</v>
      </c>
      <c r="D61" s="4" t="s">
        <v>16</v>
      </c>
      <c r="E61" s="5">
        <v>34.0</v>
      </c>
      <c r="F61" s="4" t="b">
        <v>0</v>
      </c>
      <c r="G61" s="5">
        <v>0.0</v>
      </c>
      <c r="H61" s="4" t="s">
        <v>32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 t="s">
        <v>91</v>
      </c>
      <c r="B62" s="4" t="s">
        <v>27</v>
      </c>
      <c r="C62" s="4" t="s">
        <v>20</v>
      </c>
      <c r="D62" s="4" t="s">
        <v>16</v>
      </c>
      <c r="E62" s="5">
        <v>60.0</v>
      </c>
      <c r="F62" s="4" t="b">
        <v>0</v>
      </c>
      <c r="G62" s="5">
        <v>30.0</v>
      </c>
      <c r="H62" s="4" t="s">
        <v>28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 t="s">
        <v>92</v>
      </c>
      <c r="B63" s="4" t="s">
        <v>39</v>
      </c>
      <c r="C63" s="4" t="s">
        <v>15</v>
      </c>
      <c r="D63" s="4" t="s">
        <v>25</v>
      </c>
      <c r="E63" s="5">
        <v>28.0</v>
      </c>
      <c r="F63" s="4" t="b">
        <v>1</v>
      </c>
      <c r="G63" s="5">
        <v>20.0</v>
      </c>
      <c r="H63" s="4" t="s">
        <v>32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 t="s">
        <v>93</v>
      </c>
      <c r="B64" s="4" t="s">
        <v>22</v>
      </c>
      <c r="C64" s="4" t="s">
        <v>20</v>
      </c>
      <c r="D64" s="4" t="s">
        <v>35</v>
      </c>
      <c r="E64" s="5">
        <v>17.0</v>
      </c>
      <c r="F64" s="4" t="b">
        <v>0</v>
      </c>
      <c r="G64" s="5">
        <v>30.0</v>
      </c>
      <c r="H64" s="4" t="s">
        <v>12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 t="s">
        <v>94</v>
      </c>
      <c r="B65" s="4" t="s">
        <v>24</v>
      </c>
      <c r="C65" s="4" t="s">
        <v>37</v>
      </c>
      <c r="D65" s="4" t="s">
        <v>11</v>
      </c>
      <c r="E65" s="5">
        <v>29.0</v>
      </c>
      <c r="F65" s="4" t="b">
        <v>0</v>
      </c>
      <c r="G65" s="5">
        <v>0.0</v>
      </c>
      <c r="H65" s="4" t="s">
        <v>12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 t="s">
        <v>95</v>
      </c>
      <c r="B66" s="4" t="s">
        <v>59</v>
      </c>
      <c r="C66" s="4" t="s">
        <v>10</v>
      </c>
      <c r="D66" s="4" t="s">
        <v>16</v>
      </c>
      <c r="E66" s="5">
        <v>25.0</v>
      </c>
      <c r="F66" s="4" t="b">
        <v>1</v>
      </c>
      <c r="G66" s="5">
        <v>30.0</v>
      </c>
      <c r="H66" s="4" t="s">
        <v>12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 t="s">
        <v>96</v>
      </c>
      <c r="B67" s="4" t="s">
        <v>9</v>
      </c>
      <c r="C67" s="4" t="s">
        <v>10</v>
      </c>
      <c r="D67" s="4" t="s">
        <v>35</v>
      </c>
      <c r="E67" s="5">
        <v>69.0</v>
      </c>
      <c r="F67" s="4" t="b">
        <v>1</v>
      </c>
      <c r="G67" s="5">
        <v>20.0</v>
      </c>
      <c r="H67" s="4" t="s">
        <v>32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 t="s">
        <v>97</v>
      </c>
      <c r="B68" s="4" t="s">
        <v>22</v>
      </c>
      <c r="C68" s="4" t="s">
        <v>20</v>
      </c>
      <c r="D68" s="4" t="s">
        <v>11</v>
      </c>
      <c r="E68" s="5">
        <v>20.0</v>
      </c>
      <c r="F68" s="4" t="b">
        <v>1</v>
      </c>
      <c r="G68" s="5">
        <v>0.0</v>
      </c>
      <c r="H68" s="4" t="s">
        <v>12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 t="s">
        <v>98</v>
      </c>
      <c r="B69" s="4" t="s">
        <v>34</v>
      </c>
      <c r="C69" s="4" t="s">
        <v>10</v>
      </c>
      <c r="D69" s="4" t="s">
        <v>25</v>
      </c>
      <c r="E69" s="5">
        <v>15.0</v>
      </c>
      <c r="F69" s="4" t="b">
        <v>1</v>
      </c>
      <c r="G69" s="5">
        <v>40.0</v>
      </c>
      <c r="H69" s="4" t="s">
        <v>28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 t="s">
        <v>99</v>
      </c>
      <c r="B70" s="4" t="s">
        <v>39</v>
      </c>
      <c r="C70" s="4" t="s">
        <v>15</v>
      </c>
      <c r="D70" s="4" t="s">
        <v>11</v>
      </c>
      <c r="E70" s="5">
        <v>51.0</v>
      </c>
      <c r="F70" s="4" t="b">
        <v>0</v>
      </c>
      <c r="G70" s="5">
        <v>20.0</v>
      </c>
      <c r="H70" s="4" t="s">
        <v>12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 t="s">
        <v>100</v>
      </c>
      <c r="B71" s="4" t="s">
        <v>14</v>
      </c>
      <c r="C71" s="4" t="s">
        <v>31</v>
      </c>
      <c r="D71" s="4" t="s">
        <v>11</v>
      </c>
      <c r="E71" s="5">
        <v>68.0</v>
      </c>
      <c r="F71" s="4" t="b">
        <v>0</v>
      </c>
      <c r="G71" s="5">
        <v>40.0</v>
      </c>
      <c r="H71" s="4" t="s">
        <v>28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 t="s">
        <v>101</v>
      </c>
      <c r="B72" s="4" t="s">
        <v>34</v>
      </c>
      <c r="C72" s="4" t="s">
        <v>37</v>
      </c>
      <c r="D72" s="4" t="s">
        <v>16</v>
      </c>
      <c r="E72" s="5">
        <v>36.0</v>
      </c>
      <c r="F72" s="4" t="b">
        <v>1</v>
      </c>
      <c r="G72" s="5">
        <v>40.0</v>
      </c>
      <c r="H72" s="4" t="s">
        <v>12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 t="s">
        <v>102</v>
      </c>
      <c r="B73" s="4" t="s">
        <v>19</v>
      </c>
      <c r="C73" s="4" t="s">
        <v>15</v>
      </c>
      <c r="D73" s="4" t="s">
        <v>25</v>
      </c>
      <c r="E73" s="5">
        <v>67.0</v>
      </c>
      <c r="F73" s="4" t="b">
        <v>0</v>
      </c>
      <c r="G73" s="5">
        <v>20.0</v>
      </c>
      <c r="H73" s="4" t="s">
        <v>12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 t="s">
        <v>103</v>
      </c>
      <c r="B74" s="4" t="s">
        <v>9</v>
      </c>
      <c r="C74" s="4" t="s">
        <v>37</v>
      </c>
      <c r="D74" s="4" t="s">
        <v>11</v>
      </c>
      <c r="E74" s="5">
        <v>16.0</v>
      </c>
      <c r="F74" s="4" t="b">
        <v>0</v>
      </c>
      <c r="G74" s="5">
        <v>10.0</v>
      </c>
      <c r="H74" s="4" t="s">
        <v>17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 t="s">
        <v>104</v>
      </c>
      <c r="B75" s="4" t="s">
        <v>59</v>
      </c>
      <c r="C75" s="4" t="s">
        <v>10</v>
      </c>
      <c r="D75" s="4" t="s">
        <v>25</v>
      </c>
      <c r="E75" s="5">
        <v>68.0</v>
      </c>
      <c r="F75" s="4" t="b">
        <v>0</v>
      </c>
      <c r="G75" s="5">
        <v>10.0</v>
      </c>
      <c r="H75" s="4" t="s">
        <v>28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 t="s">
        <v>105</v>
      </c>
      <c r="B76" s="4" t="s">
        <v>9</v>
      </c>
      <c r="C76" s="4" t="s">
        <v>15</v>
      </c>
      <c r="D76" s="4" t="s">
        <v>16</v>
      </c>
      <c r="E76" s="5">
        <v>31.0</v>
      </c>
      <c r="F76" s="4" t="b">
        <v>1</v>
      </c>
      <c r="G76" s="5">
        <v>0.0</v>
      </c>
      <c r="H76" s="4" t="s">
        <v>32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 t="s">
        <v>106</v>
      </c>
      <c r="B77" s="4" t="s">
        <v>27</v>
      </c>
      <c r="C77" s="4" t="s">
        <v>20</v>
      </c>
      <c r="D77" s="4" t="s">
        <v>16</v>
      </c>
      <c r="E77" s="5">
        <v>49.0</v>
      </c>
      <c r="F77" s="4" t="b">
        <v>0</v>
      </c>
      <c r="G77" s="5">
        <v>0.0</v>
      </c>
      <c r="H77" s="4" t="s">
        <v>32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 t="s">
        <v>107</v>
      </c>
      <c r="B78" s="4" t="s">
        <v>14</v>
      </c>
      <c r="C78" s="4" t="s">
        <v>15</v>
      </c>
      <c r="D78" s="4" t="s">
        <v>35</v>
      </c>
      <c r="E78" s="5">
        <v>31.0</v>
      </c>
      <c r="F78" s="4" t="b">
        <v>0</v>
      </c>
      <c r="G78" s="5">
        <v>20.0</v>
      </c>
      <c r="H78" s="4" t="s">
        <v>28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 t="s">
        <v>108</v>
      </c>
      <c r="B79" s="4" t="s">
        <v>34</v>
      </c>
      <c r="C79" s="4" t="s">
        <v>31</v>
      </c>
      <c r="D79" s="4" t="s">
        <v>25</v>
      </c>
      <c r="E79" s="5">
        <v>28.0</v>
      </c>
      <c r="F79" s="4" t="b">
        <v>0</v>
      </c>
      <c r="G79" s="5">
        <v>10.0</v>
      </c>
      <c r="H79" s="4" t="s">
        <v>32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 t="s">
        <v>109</v>
      </c>
      <c r="B80" s="4" t="s">
        <v>34</v>
      </c>
      <c r="C80" s="4" t="s">
        <v>20</v>
      </c>
      <c r="D80" s="4" t="s">
        <v>25</v>
      </c>
      <c r="E80" s="5">
        <v>69.0</v>
      </c>
      <c r="F80" s="4" t="b">
        <v>0</v>
      </c>
      <c r="G80" s="5">
        <v>40.0</v>
      </c>
      <c r="H80" s="4" t="s">
        <v>12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 t="s">
        <v>110</v>
      </c>
      <c r="B81" s="4" t="s">
        <v>19</v>
      </c>
      <c r="C81" s="4" t="s">
        <v>31</v>
      </c>
      <c r="D81" s="4" t="s">
        <v>11</v>
      </c>
      <c r="E81" s="5">
        <v>20.0</v>
      </c>
      <c r="F81" s="4" t="b">
        <v>0</v>
      </c>
      <c r="G81" s="5">
        <v>0.0</v>
      </c>
      <c r="H81" s="4" t="s">
        <v>28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 t="s">
        <v>111</v>
      </c>
      <c r="B82" s="4" t="s">
        <v>19</v>
      </c>
      <c r="C82" s="4" t="s">
        <v>31</v>
      </c>
      <c r="D82" s="4" t="s">
        <v>25</v>
      </c>
      <c r="E82" s="5">
        <v>55.0</v>
      </c>
      <c r="F82" s="4" t="b">
        <v>0</v>
      </c>
      <c r="G82" s="5">
        <v>0.0</v>
      </c>
      <c r="H82" s="4" t="s">
        <v>12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 t="s">
        <v>112</v>
      </c>
      <c r="B83" s="4" t="s">
        <v>19</v>
      </c>
      <c r="C83" s="4" t="s">
        <v>20</v>
      </c>
      <c r="D83" s="4" t="s">
        <v>35</v>
      </c>
      <c r="E83" s="5">
        <v>54.0</v>
      </c>
      <c r="F83" s="4" t="b">
        <v>1</v>
      </c>
      <c r="G83" s="5">
        <v>0.0</v>
      </c>
      <c r="H83" s="4" t="s">
        <v>28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 t="s">
        <v>113</v>
      </c>
      <c r="B84" s="4" t="s">
        <v>41</v>
      </c>
      <c r="C84" s="4" t="s">
        <v>10</v>
      </c>
      <c r="D84" s="4" t="s">
        <v>16</v>
      </c>
      <c r="E84" s="5">
        <v>43.0</v>
      </c>
      <c r="F84" s="4" t="b">
        <v>0</v>
      </c>
      <c r="G84" s="5">
        <v>40.0</v>
      </c>
      <c r="H84" s="4" t="s">
        <v>17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 t="s">
        <v>114</v>
      </c>
      <c r="B85" s="4" t="s">
        <v>22</v>
      </c>
      <c r="C85" s="4" t="s">
        <v>10</v>
      </c>
      <c r="D85" s="4" t="s">
        <v>25</v>
      </c>
      <c r="E85" s="5">
        <v>33.0</v>
      </c>
      <c r="F85" s="4" t="b">
        <v>0</v>
      </c>
      <c r="G85" s="5">
        <v>10.0</v>
      </c>
      <c r="H85" s="4" t="s">
        <v>12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 t="s">
        <v>115</v>
      </c>
      <c r="B86" s="4" t="s">
        <v>22</v>
      </c>
      <c r="C86" s="4" t="s">
        <v>31</v>
      </c>
      <c r="D86" s="4" t="s">
        <v>11</v>
      </c>
      <c r="E86" s="5">
        <v>33.0</v>
      </c>
      <c r="F86" s="4" t="b">
        <v>0</v>
      </c>
      <c r="G86" s="5">
        <v>10.0</v>
      </c>
      <c r="H86" s="4" t="s">
        <v>12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 t="s">
        <v>116</v>
      </c>
      <c r="B87" s="4" t="s">
        <v>39</v>
      </c>
      <c r="C87" s="4" t="s">
        <v>37</v>
      </c>
      <c r="D87" s="4" t="s">
        <v>35</v>
      </c>
      <c r="E87" s="5">
        <v>37.0</v>
      </c>
      <c r="F87" s="4" t="b">
        <v>0</v>
      </c>
      <c r="G87" s="5">
        <v>10.0</v>
      </c>
      <c r="H87" s="4" t="s">
        <v>32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 t="s">
        <v>117</v>
      </c>
      <c r="B88" s="4" t="s">
        <v>22</v>
      </c>
      <c r="C88" s="4" t="s">
        <v>10</v>
      </c>
      <c r="D88" s="4" t="s">
        <v>35</v>
      </c>
      <c r="E88" s="5">
        <v>27.0</v>
      </c>
      <c r="F88" s="4" t="b">
        <v>0</v>
      </c>
      <c r="G88" s="5">
        <v>10.0</v>
      </c>
      <c r="H88" s="4" t="s">
        <v>32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 t="s">
        <v>118</v>
      </c>
      <c r="B89" s="4" t="s">
        <v>19</v>
      </c>
      <c r="C89" s="4" t="s">
        <v>15</v>
      </c>
      <c r="D89" s="4" t="s">
        <v>11</v>
      </c>
      <c r="E89" s="5">
        <v>52.0</v>
      </c>
      <c r="F89" s="4" t="b">
        <v>1</v>
      </c>
      <c r="G89" s="5">
        <v>10.0</v>
      </c>
      <c r="H89" s="4" t="s">
        <v>17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 t="s">
        <v>119</v>
      </c>
      <c r="B90" s="4" t="s">
        <v>41</v>
      </c>
      <c r="C90" s="4" t="s">
        <v>10</v>
      </c>
      <c r="D90" s="4" t="s">
        <v>11</v>
      </c>
      <c r="E90" s="5">
        <v>48.0</v>
      </c>
      <c r="F90" s="4" t="b">
        <v>0</v>
      </c>
      <c r="G90" s="5">
        <v>20.0</v>
      </c>
      <c r="H90" s="4" t="s">
        <v>32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 t="s">
        <v>120</v>
      </c>
      <c r="B91" s="4" t="s">
        <v>9</v>
      </c>
      <c r="C91" s="4" t="s">
        <v>37</v>
      </c>
      <c r="D91" s="4" t="s">
        <v>16</v>
      </c>
      <c r="E91" s="5">
        <v>33.0</v>
      </c>
      <c r="F91" s="4" t="b">
        <v>0</v>
      </c>
      <c r="G91" s="5">
        <v>10.0</v>
      </c>
      <c r="H91" s="4" t="s">
        <v>28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 t="s">
        <v>121</v>
      </c>
      <c r="B92" s="4" t="s">
        <v>14</v>
      </c>
      <c r="C92" s="4" t="s">
        <v>10</v>
      </c>
      <c r="D92" s="4" t="s">
        <v>16</v>
      </c>
      <c r="E92" s="5">
        <v>69.0</v>
      </c>
      <c r="F92" s="4" t="b">
        <v>0</v>
      </c>
      <c r="G92" s="5">
        <v>0.0</v>
      </c>
      <c r="H92" s="4" t="s">
        <v>32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 t="s">
        <v>122</v>
      </c>
      <c r="B93" s="4" t="s">
        <v>34</v>
      </c>
      <c r="C93" s="4" t="s">
        <v>15</v>
      </c>
      <c r="D93" s="4" t="s">
        <v>25</v>
      </c>
      <c r="E93" s="5">
        <v>55.0</v>
      </c>
      <c r="F93" s="4" t="b">
        <v>0</v>
      </c>
      <c r="G93" s="5">
        <v>40.0</v>
      </c>
      <c r="H93" s="4" t="s">
        <v>32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 t="s">
        <v>123</v>
      </c>
      <c r="B94" s="4" t="s">
        <v>27</v>
      </c>
      <c r="C94" s="4" t="s">
        <v>20</v>
      </c>
      <c r="D94" s="4" t="s">
        <v>35</v>
      </c>
      <c r="E94" s="5">
        <v>44.0</v>
      </c>
      <c r="F94" s="4" t="b">
        <v>0</v>
      </c>
      <c r="G94" s="5">
        <v>10.0</v>
      </c>
      <c r="H94" s="4" t="s">
        <v>17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" t="s">
        <v>124</v>
      </c>
      <c r="B95" s="4" t="s">
        <v>39</v>
      </c>
      <c r="C95" s="4" t="s">
        <v>31</v>
      </c>
      <c r="D95" s="4" t="s">
        <v>35</v>
      </c>
      <c r="E95" s="5">
        <v>26.0</v>
      </c>
      <c r="F95" s="4" t="b">
        <v>1</v>
      </c>
      <c r="G95" s="5">
        <v>10.0</v>
      </c>
      <c r="H95" s="4" t="s">
        <v>28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 t="s">
        <v>125</v>
      </c>
      <c r="B96" s="4" t="s">
        <v>22</v>
      </c>
      <c r="C96" s="4" t="s">
        <v>31</v>
      </c>
      <c r="D96" s="4" t="s">
        <v>11</v>
      </c>
      <c r="E96" s="5">
        <v>67.0</v>
      </c>
      <c r="F96" s="4" t="b">
        <v>0</v>
      </c>
      <c r="G96" s="5">
        <v>20.0</v>
      </c>
      <c r="H96" s="4" t="s">
        <v>28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4" t="s">
        <v>126</v>
      </c>
      <c r="B97" s="4" t="s">
        <v>27</v>
      </c>
      <c r="C97" s="4" t="s">
        <v>15</v>
      </c>
      <c r="D97" s="4" t="s">
        <v>35</v>
      </c>
      <c r="E97" s="5">
        <v>27.0</v>
      </c>
      <c r="F97" s="4" t="b">
        <v>0</v>
      </c>
      <c r="G97" s="5">
        <v>10.0</v>
      </c>
      <c r="H97" s="4" t="s">
        <v>32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 t="s">
        <v>127</v>
      </c>
      <c r="B98" s="4" t="s">
        <v>34</v>
      </c>
      <c r="C98" s="4" t="s">
        <v>20</v>
      </c>
      <c r="D98" s="4" t="s">
        <v>11</v>
      </c>
      <c r="E98" s="5">
        <v>45.0</v>
      </c>
      <c r="F98" s="4" t="b">
        <v>0</v>
      </c>
      <c r="G98" s="5">
        <v>10.0</v>
      </c>
      <c r="H98" s="4" t="s">
        <v>32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4" t="s">
        <v>128</v>
      </c>
      <c r="B99" s="4" t="s">
        <v>14</v>
      </c>
      <c r="C99" s="4" t="s">
        <v>37</v>
      </c>
      <c r="D99" s="4" t="s">
        <v>25</v>
      </c>
      <c r="E99" s="5">
        <v>12.0</v>
      </c>
      <c r="F99" s="4" t="b">
        <v>0</v>
      </c>
      <c r="G99" s="5">
        <v>20.0</v>
      </c>
      <c r="H99" s="4" t="s">
        <v>32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4" t="s">
        <v>129</v>
      </c>
      <c r="B100" s="4" t="s">
        <v>14</v>
      </c>
      <c r="C100" s="4" t="s">
        <v>37</v>
      </c>
      <c r="D100" s="4" t="s">
        <v>16</v>
      </c>
      <c r="E100" s="5">
        <v>15.0</v>
      </c>
      <c r="F100" s="4" t="b">
        <v>0</v>
      </c>
      <c r="G100" s="5">
        <v>10.0</v>
      </c>
      <c r="H100" s="4" t="s">
        <v>17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" t="s">
        <v>130</v>
      </c>
      <c r="B101" s="4" t="s">
        <v>22</v>
      </c>
      <c r="C101" s="4" t="s">
        <v>31</v>
      </c>
      <c r="D101" s="4" t="s">
        <v>11</v>
      </c>
      <c r="E101" s="5">
        <v>11.0</v>
      </c>
      <c r="F101" s="4" t="b">
        <v>0</v>
      </c>
      <c r="G101" s="5">
        <v>0.0</v>
      </c>
      <c r="H101" s="4" t="s">
        <v>28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" t="s">
        <v>131</v>
      </c>
      <c r="B102" s="4" t="s">
        <v>24</v>
      </c>
      <c r="C102" s="4" t="s">
        <v>20</v>
      </c>
      <c r="D102" s="4" t="s">
        <v>25</v>
      </c>
      <c r="E102" s="5">
        <v>16.0</v>
      </c>
      <c r="F102" s="4" t="b">
        <v>1</v>
      </c>
      <c r="G102" s="5">
        <v>20.0</v>
      </c>
      <c r="H102" s="4" t="s">
        <v>32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" t="s">
        <v>132</v>
      </c>
      <c r="B103" s="4" t="s">
        <v>22</v>
      </c>
      <c r="C103" s="4" t="s">
        <v>20</v>
      </c>
      <c r="D103" s="4" t="s">
        <v>11</v>
      </c>
      <c r="E103" s="5">
        <v>43.0</v>
      </c>
      <c r="F103" s="4" t="b">
        <v>0</v>
      </c>
      <c r="G103" s="5">
        <v>10.0</v>
      </c>
      <c r="H103" s="4" t="s">
        <v>17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" t="s">
        <v>133</v>
      </c>
      <c r="B104" s="4" t="s">
        <v>41</v>
      </c>
      <c r="C104" s="4" t="s">
        <v>37</v>
      </c>
      <c r="D104" s="4" t="s">
        <v>25</v>
      </c>
      <c r="E104" s="5">
        <v>37.0</v>
      </c>
      <c r="F104" s="4" t="b">
        <v>0</v>
      </c>
      <c r="G104" s="5">
        <v>0.0</v>
      </c>
      <c r="H104" s="4" t="s">
        <v>28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4" t="s">
        <v>134</v>
      </c>
      <c r="B105" s="4" t="s">
        <v>9</v>
      </c>
      <c r="C105" s="4" t="s">
        <v>10</v>
      </c>
      <c r="D105" s="4" t="s">
        <v>11</v>
      </c>
      <c r="E105" s="5">
        <v>44.0</v>
      </c>
      <c r="F105" s="4" t="b">
        <v>0</v>
      </c>
      <c r="G105" s="5">
        <v>20.0</v>
      </c>
      <c r="H105" s="4" t="s">
        <v>17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" t="s">
        <v>135</v>
      </c>
      <c r="B106" s="4" t="s">
        <v>59</v>
      </c>
      <c r="C106" s="4" t="s">
        <v>31</v>
      </c>
      <c r="D106" s="4" t="s">
        <v>25</v>
      </c>
      <c r="E106" s="5">
        <v>60.0</v>
      </c>
      <c r="F106" s="4" t="b">
        <v>0</v>
      </c>
      <c r="G106" s="5">
        <v>40.0</v>
      </c>
      <c r="H106" s="4" t="s">
        <v>28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" t="s">
        <v>136</v>
      </c>
      <c r="B107" s="4" t="s">
        <v>59</v>
      </c>
      <c r="C107" s="4" t="s">
        <v>31</v>
      </c>
      <c r="D107" s="4" t="s">
        <v>35</v>
      </c>
      <c r="E107" s="5">
        <v>17.0</v>
      </c>
      <c r="F107" s="4" t="b">
        <v>0</v>
      </c>
      <c r="G107" s="5">
        <v>30.0</v>
      </c>
      <c r="H107" s="4" t="s">
        <v>28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" t="s">
        <v>137</v>
      </c>
      <c r="B108" s="4" t="s">
        <v>19</v>
      </c>
      <c r="C108" s="4" t="s">
        <v>20</v>
      </c>
      <c r="D108" s="4" t="s">
        <v>11</v>
      </c>
      <c r="E108" s="5">
        <v>35.0</v>
      </c>
      <c r="F108" s="4" t="b">
        <v>0</v>
      </c>
      <c r="G108" s="5">
        <v>10.0</v>
      </c>
      <c r="H108" s="4" t="s">
        <v>32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4" t="s">
        <v>138</v>
      </c>
      <c r="B109" s="4" t="s">
        <v>34</v>
      </c>
      <c r="C109" s="4" t="s">
        <v>15</v>
      </c>
      <c r="D109" s="4" t="s">
        <v>35</v>
      </c>
      <c r="E109" s="5">
        <v>55.0</v>
      </c>
      <c r="F109" s="4" t="b">
        <v>0</v>
      </c>
      <c r="G109" s="5">
        <v>20.0</v>
      </c>
      <c r="H109" s="4" t="s">
        <v>32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" t="s">
        <v>139</v>
      </c>
      <c r="B110" s="4" t="s">
        <v>24</v>
      </c>
      <c r="C110" s="4" t="s">
        <v>37</v>
      </c>
      <c r="D110" s="4" t="s">
        <v>16</v>
      </c>
      <c r="E110" s="5">
        <v>54.0</v>
      </c>
      <c r="F110" s="4" t="b">
        <v>0</v>
      </c>
      <c r="G110" s="5">
        <v>0.0</v>
      </c>
      <c r="H110" s="4" t="s">
        <v>17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" t="s">
        <v>140</v>
      </c>
      <c r="B111" s="4" t="s">
        <v>39</v>
      </c>
      <c r="C111" s="4" t="s">
        <v>31</v>
      </c>
      <c r="D111" s="4" t="s">
        <v>25</v>
      </c>
      <c r="E111" s="5">
        <v>66.0</v>
      </c>
      <c r="F111" s="4" t="b">
        <v>0</v>
      </c>
      <c r="G111" s="5">
        <v>0.0</v>
      </c>
      <c r="H111" s="4" t="s">
        <v>28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" t="s">
        <v>141</v>
      </c>
      <c r="B112" s="4" t="s">
        <v>9</v>
      </c>
      <c r="C112" s="4" t="s">
        <v>15</v>
      </c>
      <c r="D112" s="4" t="s">
        <v>35</v>
      </c>
      <c r="E112" s="5">
        <v>54.0</v>
      </c>
      <c r="F112" s="4" t="b">
        <v>0</v>
      </c>
      <c r="G112" s="5">
        <v>20.0</v>
      </c>
      <c r="H112" s="4" t="s">
        <v>32</v>
      </c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" t="s">
        <v>142</v>
      </c>
      <c r="B113" s="4" t="s">
        <v>27</v>
      </c>
      <c r="C113" s="4" t="s">
        <v>20</v>
      </c>
      <c r="D113" s="4" t="s">
        <v>11</v>
      </c>
      <c r="E113" s="5">
        <v>45.0</v>
      </c>
      <c r="F113" s="4" t="b">
        <v>1</v>
      </c>
      <c r="G113" s="5">
        <v>0.0</v>
      </c>
      <c r="H113" s="4" t="s">
        <v>17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" t="s">
        <v>143</v>
      </c>
      <c r="B114" s="4" t="s">
        <v>9</v>
      </c>
      <c r="C114" s="4" t="s">
        <v>31</v>
      </c>
      <c r="D114" s="4" t="s">
        <v>35</v>
      </c>
      <c r="E114" s="5">
        <v>24.0</v>
      </c>
      <c r="F114" s="4" t="b">
        <v>0</v>
      </c>
      <c r="G114" s="5">
        <v>0.0</v>
      </c>
      <c r="H114" s="4" t="s">
        <v>28</v>
      </c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4" t="s">
        <v>144</v>
      </c>
      <c r="B115" s="4" t="s">
        <v>34</v>
      </c>
      <c r="C115" s="4" t="s">
        <v>15</v>
      </c>
      <c r="D115" s="4" t="s">
        <v>11</v>
      </c>
      <c r="E115" s="5">
        <v>53.0</v>
      </c>
      <c r="F115" s="4" t="b">
        <v>0</v>
      </c>
      <c r="G115" s="5">
        <v>30.0</v>
      </c>
      <c r="H115" s="4" t="s">
        <v>17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" t="s">
        <v>145</v>
      </c>
      <c r="B116" s="4" t="s">
        <v>34</v>
      </c>
      <c r="C116" s="4" t="s">
        <v>31</v>
      </c>
      <c r="D116" s="4" t="s">
        <v>16</v>
      </c>
      <c r="E116" s="5">
        <v>54.0</v>
      </c>
      <c r="F116" s="4" t="b">
        <v>0</v>
      </c>
      <c r="G116" s="5">
        <v>20.0</v>
      </c>
      <c r="H116" s="4" t="s">
        <v>17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4" t="s">
        <v>146</v>
      </c>
      <c r="B117" s="4" t="s">
        <v>22</v>
      </c>
      <c r="C117" s="4" t="s">
        <v>10</v>
      </c>
      <c r="D117" s="4" t="s">
        <v>35</v>
      </c>
      <c r="E117" s="5">
        <v>12.0</v>
      </c>
      <c r="F117" s="4" t="b">
        <v>0</v>
      </c>
      <c r="G117" s="5">
        <v>10.0</v>
      </c>
      <c r="H117" s="4" t="s">
        <v>12</v>
      </c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4" t="s">
        <v>147</v>
      </c>
      <c r="B118" s="4" t="s">
        <v>39</v>
      </c>
      <c r="C118" s="4" t="s">
        <v>31</v>
      </c>
      <c r="D118" s="4" t="s">
        <v>11</v>
      </c>
      <c r="E118" s="5">
        <v>45.0</v>
      </c>
      <c r="F118" s="4" t="b">
        <v>1</v>
      </c>
      <c r="G118" s="5">
        <v>40.0</v>
      </c>
      <c r="H118" s="4" t="s">
        <v>17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4" t="s">
        <v>148</v>
      </c>
      <c r="B119" s="4" t="s">
        <v>22</v>
      </c>
      <c r="C119" s="4" t="s">
        <v>10</v>
      </c>
      <c r="D119" s="4" t="s">
        <v>35</v>
      </c>
      <c r="E119" s="5">
        <v>11.0</v>
      </c>
      <c r="F119" s="4" t="b">
        <v>0</v>
      </c>
      <c r="G119" s="5">
        <v>0.0</v>
      </c>
      <c r="H119" s="4" t="s">
        <v>12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4" t="s">
        <v>149</v>
      </c>
      <c r="B120" s="4" t="s">
        <v>27</v>
      </c>
      <c r="C120" s="4" t="s">
        <v>31</v>
      </c>
      <c r="D120" s="4" t="s">
        <v>25</v>
      </c>
      <c r="E120" s="5">
        <v>49.0</v>
      </c>
      <c r="F120" s="4" t="b">
        <v>0</v>
      </c>
      <c r="G120" s="5">
        <v>40.0</v>
      </c>
      <c r="H120" s="4" t="s">
        <v>32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4" t="s">
        <v>150</v>
      </c>
      <c r="B121" s="4" t="s">
        <v>59</v>
      </c>
      <c r="C121" s="4" t="s">
        <v>20</v>
      </c>
      <c r="D121" s="4" t="s">
        <v>25</v>
      </c>
      <c r="E121" s="5">
        <v>24.0</v>
      </c>
      <c r="F121" s="4" t="b">
        <v>0</v>
      </c>
      <c r="G121" s="5">
        <v>10.0</v>
      </c>
      <c r="H121" s="4" t="s">
        <v>32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7"/>
      <c r="F122" s="6"/>
      <c r="G122" s="7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7"/>
      <c r="F123" s="6"/>
      <c r="G123" s="7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7"/>
      <c r="F124" s="6"/>
      <c r="G124" s="7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7"/>
      <c r="F125" s="6"/>
      <c r="G125" s="7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7"/>
      <c r="F126" s="6"/>
      <c r="G126" s="7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7"/>
      <c r="F127" s="6"/>
      <c r="G127" s="7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7"/>
      <c r="F128" s="6"/>
      <c r="G128" s="7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7"/>
      <c r="F129" s="6"/>
      <c r="G129" s="7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7"/>
      <c r="F130" s="6"/>
      <c r="G130" s="7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7"/>
      <c r="F131" s="6"/>
      <c r="G131" s="7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7"/>
      <c r="F132" s="6"/>
      <c r="G132" s="7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7"/>
      <c r="F133" s="6"/>
      <c r="G133" s="7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7"/>
      <c r="F134" s="6"/>
      <c r="G134" s="7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7"/>
      <c r="F135" s="6"/>
      <c r="G135" s="7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7"/>
      <c r="F136" s="6"/>
      <c r="G136" s="7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7"/>
      <c r="F137" s="6"/>
      <c r="G137" s="7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7"/>
      <c r="F138" s="6"/>
      <c r="G138" s="7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7"/>
      <c r="F139" s="6"/>
      <c r="G139" s="7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7"/>
      <c r="F140" s="6"/>
      <c r="G140" s="7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7"/>
      <c r="F141" s="6"/>
      <c r="G141" s="7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7"/>
      <c r="F142" s="6"/>
      <c r="G142" s="7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7"/>
      <c r="F143" s="6"/>
      <c r="G143" s="7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7"/>
      <c r="F144" s="6"/>
      <c r="G144" s="7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7"/>
      <c r="F145" s="6"/>
      <c r="G145" s="7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7"/>
      <c r="F146" s="6"/>
      <c r="G146" s="7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7"/>
      <c r="F147" s="6"/>
      <c r="G147" s="7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7"/>
      <c r="F148" s="6"/>
      <c r="G148" s="7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7"/>
      <c r="F149" s="6"/>
      <c r="G149" s="7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7"/>
      <c r="F150" s="6"/>
      <c r="G150" s="7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7"/>
      <c r="F151" s="6"/>
      <c r="G151" s="7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7"/>
      <c r="F152" s="6"/>
      <c r="G152" s="7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7"/>
      <c r="F153" s="6"/>
      <c r="G153" s="7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7"/>
      <c r="F154" s="6"/>
      <c r="G154" s="7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7"/>
      <c r="F155" s="6"/>
      <c r="G155" s="7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7"/>
      <c r="F156" s="6"/>
      <c r="G156" s="7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7"/>
      <c r="F157" s="6"/>
      <c r="G157" s="7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7"/>
      <c r="F158" s="6"/>
      <c r="G158" s="7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7"/>
      <c r="F159" s="6"/>
      <c r="G159" s="7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7"/>
      <c r="F160" s="6"/>
      <c r="G160" s="7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7"/>
      <c r="F161" s="6"/>
      <c r="G161" s="7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7"/>
      <c r="F162" s="6"/>
      <c r="G162" s="7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7"/>
      <c r="F163" s="6"/>
      <c r="G163" s="7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7"/>
      <c r="F164" s="6"/>
      <c r="G164" s="7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7"/>
      <c r="F165" s="6"/>
      <c r="G165" s="7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7"/>
      <c r="F166" s="6"/>
      <c r="G166" s="7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7"/>
      <c r="F167" s="6"/>
      <c r="G167" s="7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7"/>
      <c r="F168" s="6"/>
      <c r="G168" s="7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7"/>
      <c r="F169" s="6"/>
      <c r="G169" s="7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7"/>
      <c r="F170" s="6"/>
      <c r="G170" s="7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7"/>
      <c r="F171" s="6"/>
      <c r="G171" s="7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7"/>
      <c r="F172" s="6"/>
      <c r="G172" s="7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7"/>
      <c r="F173" s="6"/>
      <c r="G173" s="7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7"/>
      <c r="F174" s="6"/>
      <c r="G174" s="7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7"/>
      <c r="F175" s="6"/>
      <c r="G175" s="7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7"/>
      <c r="F176" s="6"/>
      <c r="G176" s="7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7"/>
      <c r="F177" s="6"/>
      <c r="G177" s="7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7"/>
      <c r="F178" s="6"/>
      <c r="G178" s="7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7"/>
      <c r="F179" s="6"/>
      <c r="G179" s="7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7"/>
      <c r="F180" s="6"/>
      <c r="G180" s="7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7"/>
      <c r="F181" s="6"/>
      <c r="G181" s="7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7"/>
      <c r="F182" s="6"/>
      <c r="G182" s="7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7"/>
      <c r="F183" s="6"/>
      <c r="G183" s="7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7"/>
      <c r="F184" s="6"/>
      <c r="G184" s="7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7"/>
      <c r="F185" s="6"/>
      <c r="G185" s="7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7"/>
      <c r="F186" s="6"/>
      <c r="G186" s="7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7"/>
      <c r="F187" s="6"/>
      <c r="G187" s="7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7"/>
      <c r="F188" s="6"/>
      <c r="G188" s="7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7"/>
      <c r="F189" s="6"/>
      <c r="G189" s="7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7"/>
      <c r="F190" s="6"/>
      <c r="G190" s="7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7"/>
      <c r="F191" s="6"/>
      <c r="G191" s="7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7"/>
      <c r="F192" s="6"/>
      <c r="G192" s="7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7"/>
      <c r="F193" s="6"/>
      <c r="G193" s="7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7"/>
      <c r="F194" s="6"/>
      <c r="G194" s="7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7"/>
      <c r="F195" s="6"/>
      <c r="G195" s="7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7"/>
      <c r="F196" s="6"/>
      <c r="G196" s="7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7"/>
      <c r="F197" s="6"/>
      <c r="G197" s="7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7"/>
      <c r="F198" s="6"/>
      <c r="G198" s="7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7"/>
      <c r="F199" s="6"/>
      <c r="G199" s="7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7"/>
      <c r="F200" s="6"/>
      <c r="G200" s="7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7"/>
      <c r="F201" s="6"/>
      <c r="G201" s="7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7"/>
      <c r="F202" s="6"/>
      <c r="G202" s="7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7"/>
      <c r="F203" s="6"/>
      <c r="G203" s="7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7"/>
      <c r="F204" s="6"/>
      <c r="G204" s="7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7"/>
      <c r="F205" s="6"/>
      <c r="G205" s="7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7"/>
      <c r="F206" s="6"/>
      <c r="G206" s="7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7"/>
      <c r="F207" s="6"/>
      <c r="G207" s="7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7"/>
      <c r="F208" s="6"/>
      <c r="G208" s="7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7"/>
      <c r="F209" s="6"/>
      <c r="G209" s="7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7"/>
      <c r="F210" s="6"/>
      <c r="G210" s="7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7"/>
      <c r="F211" s="6"/>
      <c r="G211" s="7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7"/>
      <c r="F212" s="6"/>
      <c r="G212" s="7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7"/>
      <c r="F213" s="6"/>
      <c r="G213" s="7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7"/>
      <c r="F214" s="6"/>
      <c r="G214" s="7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7"/>
      <c r="F215" s="6"/>
      <c r="G215" s="7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7"/>
      <c r="F216" s="6"/>
      <c r="G216" s="7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7"/>
      <c r="F217" s="6"/>
      <c r="G217" s="7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7"/>
      <c r="F218" s="6"/>
      <c r="G218" s="7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7"/>
      <c r="F219" s="6"/>
      <c r="G219" s="7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7"/>
      <c r="F220" s="6"/>
      <c r="G220" s="7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7"/>
      <c r="F221" s="6"/>
      <c r="G221" s="7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7"/>
      <c r="F222" s="6"/>
      <c r="G222" s="7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7"/>
      <c r="F223" s="6"/>
      <c r="G223" s="7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7"/>
      <c r="F224" s="6"/>
      <c r="G224" s="7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7"/>
      <c r="F225" s="6"/>
      <c r="G225" s="7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7"/>
      <c r="F226" s="6"/>
      <c r="G226" s="7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7"/>
      <c r="F227" s="6"/>
      <c r="G227" s="7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7"/>
      <c r="F228" s="6"/>
      <c r="G228" s="7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7"/>
      <c r="F229" s="6"/>
      <c r="G229" s="7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7"/>
      <c r="F230" s="6"/>
      <c r="G230" s="7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7"/>
      <c r="F231" s="6"/>
      <c r="G231" s="7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7"/>
      <c r="F232" s="6"/>
      <c r="G232" s="7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7"/>
      <c r="F233" s="6"/>
      <c r="G233" s="7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7"/>
      <c r="F234" s="6"/>
      <c r="G234" s="7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7"/>
      <c r="F235" s="6"/>
      <c r="G235" s="7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7"/>
      <c r="F236" s="6"/>
      <c r="G236" s="7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7"/>
      <c r="F237" s="6"/>
      <c r="G237" s="7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7"/>
      <c r="F238" s="6"/>
      <c r="G238" s="7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7"/>
      <c r="F239" s="6"/>
      <c r="G239" s="7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7"/>
      <c r="F240" s="6"/>
      <c r="G240" s="7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7"/>
      <c r="F241" s="6"/>
      <c r="G241" s="7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7"/>
      <c r="F242" s="6"/>
      <c r="G242" s="7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7"/>
      <c r="F243" s="6"/>
      <c r="G243" s="7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7"/>
      <c r="F244" s="6"/>
      <c r="G244" s="7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7"/>
      <c r="F245" s="6"/>
      <c r="G245" s="7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7"/>
      <c r="F246" s="6"/>
      <c r="G246" s="7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7"/>
      <c r="F247" s="6"/>
      <c r="G247" s="7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7"/>
      <c r="F248" s="6"/>
      <c r="G248" s="7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7"/>
      <c r="F249" s="6"/>
      <c r="G249" s="7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7"/>
      <c r="F250" s="6"/>
      <c r="G250" s="7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7"/>
      <c r="F251" s="6"/>
      <c r="G251" s="7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7"/>
      <c r="F252" s="6"/>
      <c r="G252" s="7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7"/>
      <c r="F253" s="6"/>
      <c r="G253" s="7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7"/>
      <c r="F254" s="6"/>
      <c r="G254" s="7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7"/>
      <c r="F255" s="6"/>
      <c r="G255" s="7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7"/>
      <c r="F256" s="6"/>
      <c r="G256" s="7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7"/>
      <c r="F257" s="6"/>
      <c r="G257" s="7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7"/>
      <c r="F258" s="6"/>
      <c r="G258" s="7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7"/>
      <c r="F259" s="6"/>
      <c r="G259" s="7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7"/>
      <c r="F260" s="6"/>
      <c r="G260" s="7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7"/>
      <c r="F261" s="6"/>
      <c r="G261" s="7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7"/>
      <c r="F262" s="6"/>
      <c r="G262" s="7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7"/>
      <c r="F263" s="6"/>
      <c r="G263" s="7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7"/>
      <c r="F264" s="6"/>
      <c r="G264" s="7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7"/>
      <c r="F265" s="6"/>
      <c r="G265" s="7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7"/>
      <c r="F266" s="6"/>
      <c r="G266" s="7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7"/>
      <c r="F267" s="6"/>
      <c r="G267" s="7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7"/>
      <c r="F268" s="6"/>
      <c r="G268" s="7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7"/>
      <c r="F269" s="6"/>
      <c r="G269" s="7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7"/>
      <c r="F270" s="6"/>
      <c r="G270" s="7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7"/>
      <c r="F271" s="6"/>
      <c r="G271" s="7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7"/>
      <c r="F272" s="6"/>
      <c r="G272" s="7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7"/>
      <c r="F273" s="6"/>
      <c r="G273" s="7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7"/>
      <c r="F274" s="6"/>
      <c r="G274" s="7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7"/>
      <c r="F275" s="6"/>
      <c r="G275" s="7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7"/>
      <c r="F276" s="6"/>
      <c r="G276" s="7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7"/>
      <c r="F277" s="6"/>
      <c r="G277" s="7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7"/>
      <c r="F278" s="6"/>
      <c r="G278" s="7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7"/>
      <c r="F279" s="6"/>
      <c r="G279" s="7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7"/>
      <c r="F280" s="6"/>
      <c r="G280" s="7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7"/>
      <c r="F281" s="6"/>
      <c r="G281" s="7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7"/>
      <c r="F282" s="6"/>
      <c r="G282" s="7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7"/>
      <c r="F283" s="6"/>
      <c r="G283" s="7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7"/>
      <c r="F284" s="6"/>
      <c r="G284" s="7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7"/>
      <c r="F285" s="6"/>
      <c r="G285" s="7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7"/>
      <c r="F286" s="6"/>
      <c r="G286" s="7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7"/>
      <c r="F287" s="6"/>
      <c r="G287" s="7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7"/>
      <c r="F288" s="6"/>
      <c r="G288" s="7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7"/>
      <c r="F289" s="6"/>
      <c r="G289" s="7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7"/>
      <c r="F290" s="6"/>
      <c r="G290" s="7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7"/>
      <c r="F291" s="6"/>
      <c r="G291" s="7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7"/>
      <c r="F292" s="6"/>
      <c r="G292" s="7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7"/>
      <c r="F293" s="6"/>
      <c r="G293" s="7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7"/>
      <c r="F294" s="6"/>
      <c r="G294" s="7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7"/>
      <c r="F295" s="6"/>
      <c r="G295" s="7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7"/>
      <c r="F296" s="6"/>
      <c r="G296" s="7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7"/>
      <c r="F297" s="6"/>
      <c r="G297" s="7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7"/>
      <c r="F298" s="6"/>
      <c r="G298" s="7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7"/>
      <c r="F299" s="6"/>
      <c r="G299" s="7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7"/>
      <c r="F300" s="6"/>
      <c r="G300" s="7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7"/>
      <c r="F301" s="6"/>
      <c r="G301" s="7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7"/>
      <c r="F302" s="6"/>
      <c r="G302" s="7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7"/>
      <c r="F303" s="6"/>
      <c r="G303" s="7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7"/>
      <c r="F304" s="6"/>
      <c r="G304" s="7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7"/>
      <c r="F305" s="6"/>
      <c r="G305" s="7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7"/>
      <c r="F306" s="6"/>
      <c r="G306" s="7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7"/>
      <c r="F307" s="6"/>
      <c r="G307" s="7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7"/>
      <c r="F308" s="6"/>
      <c r="G308" s="7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7"/>
      <c r="F309" s="6"/>
      <c r="G309" s="7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7"/>
      <c r="F310" s="6"/>
      <c r="G310" s="7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7"/>
      <c r="F311" s="6"/>
      <c r="G311" s="7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7"/>
      <c r="F312" s="6"/>
      <c r="G312" s="7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7"/>
      <c r="F313" s="6"/>
      <c r="G313" s="7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7"/>
      <c r="F314" s="6"/>
      <c r="G314" s="7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7"/>
      <c r="F315" s="6"/>
      <c r="G315" s="7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7"/>
      <c r="F316" s="6"/>
      <c r="G316" s="7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7"/>
      <c r="F317" s="6"/>
      <c r="G317" s="7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7"/>
      <c r="F318" s="6"/>
      <c r="G318" s="7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7"/>
      <c r="F319" s="6"/>
      <c r="G319" s="7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7"/>
      <c r="F320" s="6"/>
      <c r="G320" s="7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7"/>
      <c r="F321" s="6"/>
      <c r="G321" s="7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7"/>
      <c r="F322" s="6"/>
      <c r="G322" s="7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7"/>
      <c r="F323" s="6"/>
      <c r="G323" s="7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7"/>
      <c r="F324" s="6"/>
      <c r="G324" s="7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7"/>
      <c r="F325" s="6"/>
      <c r="G325" s="7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7"/>
      <c r="F326" s="6"/>
      <c r="G326" s="7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7"/>
      <c r="F327" s="6"/>
      <c r="G327" s="7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7"/>
      <c r="F328" s="6"/>
      <c r="G328" s="7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7"/>
      <c r="F329" s="6"/>
      <c r="G329" s="7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7"/>
      <c r="F330" s="6"/>
      <c r="G330" s="7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7"/>
      <c r="F331" s="6"/>
      <c r="G331" s="7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7"/>
      <c r="F332" s="6"/>
      <c r="G332" s="7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7"/>
      <c r="F333" s="6"/>
      <c r="G333" s="7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7"/>
      <c r="F334" s="6"/>
      <c r="G334" s="7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7"/>
      <c r="F335" s="6"/>
      <c r="G335" s="7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7"/>
      <c r="F336" s="6"/>
      <c r="G336" s="7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7"/>
      <c r="F337" s="6"/>
      <c r="G337" s="7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7"/>
      <c r="F338" s="6"/>
      <c r="G338" s="7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7"/>
      <c r="F339" s="6"/>
      <c r="G339" s="7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7"/>
      <c r="F340" s="6"/>
      <c r="G340" s="7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7"/>
      <c r="F341" s="6"/>
      <c r="G341" s="7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7"/>
      <c r="F342" s="6"/>
      <c r="G342" s="7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7"/>
      <c r="F343" s="6"/>
      <c r="G343" s="7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7"/>
      <c r="F344" s="6"/>
      <c r="G344" s="7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7"/>
      <c r="F345" s="6"/>
      <c r="G345" s="7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7"/>
      <c r="F346" s="6"/>
      <c r="G346" s="7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7"/>
      <c r="F347" s="6"/>
      <c r="G347" s="7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7"/>
      <c r="F348" s="6"/>
      <c r="G348" s="7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7"/>
      <c r="F349" s="6"/>
      <c r="G349" s="7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7"/>
      <c r="F350" s="6"/>
      <c r="G350" s="7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7"/>
      <c r="F351" s="6"/>
      <c r="G351" s="7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7"/>
      <c r="F352" s="6"/>
      <c r="G352" s="7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7"/>
      <c r="F353" s="6"/>
      <c r="G353" s="7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7"/>
      <c r="F354" s="6"/>
      <c r="G354" s="7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7"/>
      <c r="F355" s="6"/>
      <c r="G355" s="7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7"/>
      <c r="F356" s="6"/>
      <c r="G356" s="7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7"/>
      <c r="F357" s="6"/>
      <c r="G357" s="7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7"/>
      <c r="F358" s="6"/>
      <c r="G358" s="7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7"/>
      <c r="F359" s="6"/>
      <c r="G359" s="7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7"/>
      <c r="F360" s="6"/>
      <c r="G360" s="7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7"/>
      <c r="F361" s="6"/>
      <c r="G361" s="7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7"/>
      <c r="F362" s="6"/>
      <c r="G362" s="7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7"/>
      <c r="F363" s="6"/>
      <c r="G363" s="7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7"/>
      <c r="F364" s="6"/>
      <c r="G364" s="7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7"/>
      <c r="F365" s="6"/>
      <c r="G365" s="7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7"/>
      <c r="F366" s="6"/>
      <c r="G366" s="7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7"/>
      <c r="F367" s="6"/>
      <c r="G367" s="7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7"/>
      <c r="F368" s="6"/>
      <c r="G368" s="7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7"/>
      <c r="F369" s="6"/>
      <c r="G369" s="7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7"/>
      <c r="F370" s="6"/>
      <c r="G370" s="7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7"/>
      <c r="F371" s="6"/>
      <c r="G371" s="7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7"/>
      <c r="F372" s="6"/>
      <c r="G372" s="7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7"/>
      <c r="F373" s="6"/>
      <c r="G373" s="7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7"/>
      <c r="F374" s="6"/>
      <c r="G374" s="7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7"/>
      <c r="F375" s="6"/>
      <c r="G375" s="7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7"/>
      <c r="F376" s="6"/>
      <c r="G376" s="7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7"/>
      <c r="F377" s="6"/>
      <c r="G377" s="7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7"/>
      <c r="F378" s="6"/>
      <c r="G378" s="7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7"/>
      <c r="F379" s="6"/>
      <c r="G379" s="7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7"/>
      <c r="F380" s="6"/>
      <c r="G380" s="7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7"/>
      <c r="F381" s="6"/>
      <c r="G381" s="7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7"/>
      <c r="F382" s="6"/>
      <c r="G382" s="7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7"/>
      <c r="F383" s="6"/>
      <c r="G383" s="7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7"/>
      <c r="F384" s="6"/>
      <c r="G384" s="7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7"/>
      <c r="F385" s="6"/>
      <c r="G385" s="7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7"/>
      <c r="F386" s="6"/>
      <c r="G386" s="7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7"/>
      <c r="F387" s="6"/>
      <c r="G387" s="7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7"/>
      <c r="F388" s="6"/>
      <c r="G388" s="7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7"/>
      <c r="F389" s="6"/>
      <c r="G389" s="7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7"/>
      <c r="F390" s="6"/>
      <c r="G390" s="7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7"/>
      <c r="F391" s="6"/>
      <c r="G391" s="7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7"/>
      <c r="F392" s="6"/>
      <c r="G392" s="7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7"/>
      <c r="F393" s="6"/>
      <c r="G393" s="7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7"/>
      <c r="F394" s="6"/>
      <c r="G394" s="7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7"/>
      <c r="F395" s="6"/>
      <c r="G395" s="7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7"/>
      <c r="F396" s="6"/>
      <c r="G396" s="7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7"/>
      <c r="F397" s="6"/>
      <c r="G397" s="7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7"/>
      <c r="F398" s="6"/>
      <c r="G398" s="7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7"/>
      <c r="F399" s="6"/>
      <c r="G399" s="7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7"/>
      <c r="F400" s="6"/>
      <c r="G400" s="7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7"/>
      <c r="F401" s="6"/>
      <c r="G401" s="7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7"/>
      <c r="F402" s="6"/>
      <c r="G402" s="7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7"/>
      <c r="F403" s="6"/>
      <c r="G403" s="7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7"/>
      <c r="F404" s="6"/>
      <c r="G404" s="7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7"/>
      <c r="F405" s="6"/>
      <c r="G405" s="7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7"/>
      <c r="F406" s="6"/>
      <c r="G406" s="7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7"/>
      <c r="F407" s="6"/>
      <c r="G407" s="7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7"/>
      <c r="F408" s="6"/>
      <c r="G408" s="7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7"/>
      <c r="F409" s="6"/>
      <c r="G409" s="7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7"/>
      <c r="F410" s="6"/>
      <c r="G410" s="7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7"/>
      <c r="F411" s="6"/>
      <c r="G411" s="7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7"/>
      <c r="F412" s="6"/>
      <c r="G412" s="7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7"/>
      <c r="F413" s="6"/>
      <c r="G413" s="7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7"/>
      <c r="F414" s="6"/>
      <c r="G414" s="7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7"/>
      <c r="F415" s="6"/>
      <c r="G415" s="7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7"/>
      <c r="F416" s="6"/>
      <c r="G416" s="7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7"/>
      <c r="F417" s="6"/>
      <c r="G417" s="7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7"/>
      <c r="F418" s="6"/>
      <c r="G418" s="7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7"/>
      <c r="F419" s="6"/>
      <c r="G419" s="7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7"/>
      <c r="F420" s="6"/>
      <c r="G420" s="7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7"/>
      <c r="F421" s="6"/>
      <c r="G421" s="7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7"/>
      <c r="F422" s="6"/>
      <c r="G422" s="7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7"/>
      <c r="F423" s="6"/>
      <c r="G423" s="7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7"/>
      <c r="F424" s="6"/>
      <c r="G424" s="7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7"/>
      <c r="F425" s="6"/>
      <c r="G425" s="7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7"/>
      <c r="F426" s="6"/>
      <c r="G426" s="7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7"/>
      <c r="F427" s="6"/>
      <c r="G427" s="7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7"/>
      <c r="F428" s="6"/>
      <c r="G428" s="7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7"/>
      <c r="F429" s="6"/>
      <c r="G429" s="7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7"/>
      <c r="F430" s="6"/>
      <c r="G430" s="7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7"/>
      <c r="F431" s="6"/>
      <c r="G431" s="7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7"/>
      <c r="F432" s="6"/>
      <c r="G432" s="7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7"/>
      <c r="F433" s="6"/>
      <c r="G433" s="7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7"/>
      <c r="F434" s="6"/>
      <c r="G434" s="7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7"/>
      <c r="F435" s="6"/>
      <c r="G435" s="7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7"/>
      <c r="F436" s="6"/>
      <c r="G436" s="7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7"/>
      <c r="F437" s="6"/>
      <c r="G437" s="7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7"/>
      <c r="F438" s="6"/>
      <c r="G438" s="7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7"/>
      <c r="F439" s="6"/>
      <c r="G439" s="7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7"/>
      <c r="F440" s="6"/>
      <c r="G440" s="7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7"/>
      <c r="F441" s="6"/>
      <c r="G441" s="7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7"/>
      <c r="F442" s="6"/>
      <c r="G442" s="7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7"/>
      <c r="F443" s="6"/>
      <c r="G443" s="7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7"/>
      <c r="F444" s="6"/>
      <c r="G444" s="7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7"/>
      <c r="F445" s="6"/>
      <c r="G445" s="7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7"/>
      <c r="F446" s="6"/>
      <c r="G446" s="7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7"/>
      <c r="F447" s="6"/>
      <c r="G447" s="7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7"/>
      <c r="F448" s="6"/>
      <c r="G448" s="7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7"/>
      <c r="F449" s="6"/>
      <c r="G449" s="7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7"/>
      <c r="F450" s="6"/>
      <c r="G450" s="7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7"/>
      <c r="F451" s="6"/>
      <c r="G451" s="7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7"/>
      <c r="F452" s="6"/>
      <c r="G452" s="7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7"/>
      <c r="F453" s="6"/>
      <c r="G453" s="7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7"/>
      <c r="F454" s="6"/>
      <c r="G454" s="7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7"/>
      <c r="F455" s="6"/>
      <c r="G455" s="7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7"/>
      <c r="F456" s="6"/>
      <c r="G456" s="7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7"/>
      <c r="F457" s="6"/>
      <c r="G457" s="7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7"/>
      <c r="F458" s="6"/>
      <c r="G458" s="7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7"/>
      <c r="F459" s="6"/>
      <c r="G459" s="7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7"/>
      <c r="F460" s="6"/>
      <c r="G460" s="7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7"/>
      <c r="F461" s="6"/>
      <c r="G461" s="7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7"/>
      <c r="F462" s="6"/>
      <c r="G462" s="7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7"/>
      <c r="F463" s="6"/>
      <c r="G463" s="7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7"/>
      <c r="F464" s="6"/>
      <c r="G464" s="7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7"/>
      <c r="F465" s="6"/>
      <c r="G465" s="7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7"/>
      <c r="F466" s="6"/>
      <c r="G466" s="7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7"/>
      <c r="F467" s="6"/>
      <c r="G467" s="7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7"/>
      <c r="F468" s="6"/>
      <c r="G468" s="7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7"/>
      <c r="F469" s="6"/>
      <c r="G469" s="7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7"/>
      <c r="F470" s="6"/>
      <c r="G470" s="7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7"/>
      <c r="F471" s="6"/>
      <c r="G471" s="7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7"/>
      <c r="F472" s="6"/>
      <c r="G472" s="7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7"/>
      <c r="F473" s="6"/>
      <c r="G473" s="7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7"/>
      <c r="F474" s="6"/>
      <c r="G474" s="7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7"/>
      <c r="F475" s="6"/>
      <c r="G475" s="7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7"/>
      <c r="F476" s="6"/>
      <c r="G476" s="7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7"/>
      <c r="F477" s="6"/>
      <c r="G477" s="7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7"/>
      <c r="F478" s="6"/>
      <c r="G478" s="7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7"/>
      <c r="F479" s="6"/>
      <c r="G479" s="7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7"/>
      <c r="F480" s="6"/>
      <c r="G480" s="7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7"/>
      <c r="F481" s="6"/>
      <c r="G481" s="7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7"/>
      <c r="F482" s="6"/>
      <c r="G482" s="7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7"/>
      <c r="F483" s="6"/>
      <c r="G483" s="7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7"/>
      <c r="F484" s="6"/>
      <c r="G484" s="7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7"/>
      <c r="F485" s="6"/>
      <c r="G485" s="7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7"/>
      <c r="F486" s="6"/>
      <c r="G486" s="7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7"/>
      <c r="F487" s="6"/>
      <c r="G487" s="7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7"/>
      <c r="F488" s="6"/>
      <c r="G488" s="7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7"/>
      <c r="F489" s="6"/>
      <c r="G489" s="7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7"/>
      <c r="F490" s="6"/>
      <c r="G490" s="7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7"/>
      <c r="F491" s="6"/>
      <c r="G491" s="7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7"/>
      <c r="F492" s="6"/>
      <c r="G492" s="7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7"/>
      <c r="F493" s="6"/>
      <c r="G493" s="7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7"/>
      <c r="F494" s="6"/>
      <c r="G494" s="7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7"/>
      <c r="F495" s="6"/>
      <c r="G495" s="7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7"/>
      <c r="F496" s="6"/>
      <c r="G496" s="7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7"/>
      <c r="F497" s="6"/>
      <c r="G497" s="7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7"/>
      <c r="F498" s="6"/>
      <c r="G498" s="7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7"/>
      <c r="F499" s="6"/>
      <c r="G499" s="7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7"/>
      <c r="F500" s="6"/>
      <c r="G500" s="7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7"/>
      <c r="F501" s="6"/>
      <c r="G501" s="7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7"/>
      <c r="F502" s="6"/>
      <c r="G502" s="7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7"/>
      <c r="F503" s="6"/>
      <c r="G503" s="7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7"/>
      <c r="F504" s="6"/>
      <c r="G504" s="7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7"/>
      <c r="F505" s="6"/>
      <c r="G505" s="7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7"/>
      <c r="F506" s="6"/>
      <c r="G506" s="7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7"/>
      <c r="F507" s="6"/>
      <c r="G507" s="7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7"/>
      <c r="F508" s="6"/>
      <c r="G508" s="7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7"/>
      <c r="F509" s="6"/>
      <c r="G509" s="7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7"/>
      <c r="F510" s="6"/>
      <c r="G510" s="7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7"/>
      <c r="F511" s="6"/>
      <c r="G511" s="7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7"/>
      <c r="F512" s="6"/>
      <c r="G512" s="7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7"/>
      <c r="F513" s="6"/>
      <c r="G513" s="7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7"/>
      <c r="F514" s="6"/>
      <c r="G514" s="7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7"/>
      <c r="F515" s="6"/>
      <c r="G515" s="7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7"/>
      <c r="F516" s="6"/>
      <c r="G516" s="7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7"/>
      <c r="F517" s="6"/>
      <c r="G517" s="7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7"/>
      <c r="F518" s="6"/>
      <c r="G518" s="7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7"/>
      <c r="F519" s="6"/>
      <c r="G519" s="7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7"/>
      <c r="F520" s="6"/>
      <c r="G520" s="7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7"/>
      <c r="F521" s="6"/>
      <c r="G521" s="7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7"/>
      <c r="F522" s="6"/>
      <c r="G522" s="7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7"/>
      <c r="F523" s="6"/>
      <c r="G523" s="7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7"/>
      <c r="F524" s="6"/>
      <c r="G524" s="7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7"/>
      <c r="F525" s="6"/>
      <c r="G525" s="7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7"/>
      <c r="F526" s="6"/>
      <c r="G526" s="7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7"/>
      <c r="F527" s="6"/>
      <c r="G527" s="7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7"/>
      <c r="F528" s="6"/>
      <c r="G528" s="7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7"/>
      <c r="F529" s="6"/>
      <c r="G529" s="7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7"/>
      <c r="F530" s="6"/>
      <c r="G530" s="7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7"/>
      <c r="F531" s="6"/>
      <c r="G531" s="7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7"/>
      <c r="F532" s="6"/>
      <c r="G532" s="7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7"/>
      <c r="F533" s="6"/>
      <c r="G533" s="7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7"/>
      <c r="F534" s="6"/>
      <c r="G534" s="7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7"/>
      <c r="F535" s="6"/>
      <c r="G535" s="7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7"/>
      <c r="F536" s="6"/>
      <c r="G536" s="7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7"/>
      <c r="F537" s="6"/>
      <c r="G537" s="7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7"/>
      <c r="F538" s="6"/>
      <c r="G538" s="7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7"/>
      <c r="F539" s="6"/>
      <c r="G539" s="7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7"/>
      <c r="F540" s="6"/>
      <c r="G540" s="7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7"/>
      <c r="F541" s="6"/>
      <c r="G541" s="7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7"/>
      <c r="F542" s="6"/>
      <c r="G542" s="7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7"/>
      <c r="F543" s="6"/>
      <c r="G543" s="7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7"/>
      <c r="F544" s="6"/>
      <c r="G544" s="7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7"/>
      <c r="F545" s="6"/>
      <c r="G545" s="7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7"/>
      <c r="F546" s="6"/>
      <c r="G546" s="7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7"/>
      <c r="F547" s="6"/>
      <c r="G547" s="7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7"/>
      <c r="F548" s="6"/>
      <c r="G548" s="7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7"/>
      <c r="F549" s="6"/>
      <c r="G549" s="7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7"/>
      <c r="F550" s="6"/>
      <c r="G550" s="7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7"/>
      <c r="F551" s="6"/>
      <c r="G551" s="7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7"/>
      <c r="F552" s="6"/>
      <c r="G552" s="7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7"/>
      <c r="F553" s="6"/>
      <c r="G553" s="7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7"/>
      <c r="F554" s="6"/>
      <c r="G554" s="7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7"/>
      <c r="F555" s="6"/>
      <c r="G555" s="7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7"/>
      <c r="F556" s="6"/>
      <c r="G556" s="7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7"/>
      <c r="F557" s="6"/>
      <c r="G557" s="7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7"/>
      <c r="F558" s="6"/>
      <c r="G558" s="7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7"/>
      <c r="F559" s="6"/>
      <c r="G559" s="7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7"/>
      <c r="F560" s="6"/>
      <c r="G560" s="7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7"/>
      <c r="F561" s="6"/>
      <c r="G561" s="7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7"/>
      <c r="F562" s="6"/>
      <c r="G562" s="7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7"/>
      <c r="F563" s="6"/>
      <c r="G563" s="7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7"/>
      <c r="F564" s="6"/>
      <c r="G564" s="7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7"/>
      <c r="F565" s="6"/>
      <c r="G565" s="7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7"/>
      <c r="F566" s="6"/>
      <c r="G566" s="7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7"/>
      <c r="F567" s="6"/>
      <c r="G567" s="7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7"/>
      <c r="F568" s="6"/>
      <c r="G568" s="7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7"/>
      <c r="F569" s="6"/>
      <c r="G569" s="7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7"/>
      <c r="F570" s="6"/>
      <c r="G570" s="7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7"/>
      <c r="F571" s="6"/>
      <c r="G571" s="7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7"/>
      <c r="F572" s="6"/>
      <c r="G572" s="7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7"/>
      <c r="F573" s="6"/>
      <c r="G573" s="7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7"/>
      <c r="F574" s="6"/>
      <c r="G574" s="7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7"/>
      <c r="F575" s="6"/>
      <c r="G575" s="7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7"/>
      <c r="F576" s="6"/>
      <c r="G576" s="7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7"/>
      <c r="F577" s="6"/>
      <c r="G577" s="7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7"/>
      <c r="F578" s="6"/>
      <c r="G578" s="7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7"/>
      <c r="F579" s="6"/>
      <c r="G579" s="7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7"/>
      <c r="F580" s="6"/>
      <c r="G580" s="7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7"/>
      <c r="F581" s="6"/>
      <c r="G581" s="7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7"/>
      <c r="F582" s="6"/>
      <c r="G582" s="7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7"/>
      <c r="F583" s="6"/>
      <c r="G583" s="7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7"/>
      <c r="F584" s="6"/>
      <c r="G584" s="7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7"/>
      <c r="F585" s="6"/>
      <c r="G585" s="7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7"/>
      <c r="F586" s="6"/>
      <c r="G586" s="7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7"/>
      <c r="F587" s="6"/>
      <c r="G587" s="7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7"/>
      <c r="F588" s="6"/>
      <c r="G588" s="7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7"/>
      <c r="F589" s="6"/>
      <c r="G589" s="7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7"/>
      <c r="F590" s="6"/>
      <c r="G590" s="7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7"/>
      <c r="F591" s="6"/>
      <c r="G591" s="7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7"/>
      <c r="F592" s="6"/>
      <c r="G592" s="7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7"/>
      <c r="F593" s="6"/>
      <c r="G593" s="7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7"/>
      <c r="F594" s="6"/>
      <c r="G594" s="7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7"/>
      <c r="F595" s="6"/>
      <c r="G595" s="7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7"/>
      <c r="F596" s="6"/>
      <c r="G596" s="7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7"/>
      <c r="F597" s="6"/>
      <c r="G597" s="7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7"/>
      <c r="F598" s="6"/>
      <c r="G598" s="7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7"/>
      <c r="F599" s="6"/>
      <c r="G599" s="7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7"/>
      <c r="F600" s="6"/>
      <c r="G600" s="7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7"/>
      <c r="F601" s="6"/>
      <c r="G601" s="7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7"/>
      <c r="F602" s="6"/>
      <c r="G602" s="7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7"/>
      <c r="F603" s="6"/>
      <c r="G603" s="7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7"/>
      <c r="F604" s="6"/>
      <c r="G604" s="7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7"/>
      <c r="F605" s="6"/>
      <c r="G605" s="7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7"/>
      <c r="F606" s="6"/>
      <c r="G606" s="7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7"/>
      <c r="F607" s="6"/>
      <c r="G607" s="7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7"/>
      <c r="F608" s="6"/>
      <c r="G608" s="7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7"/>
      <c r="F609" s="6"/>
      <c r="G609" s="7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7"/>
      <c r="F610" s="6"/>
      <c r="G610" s="7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7"/>
      <c r="F611" s="6"/>
      <c r="G611" s="7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7"/>
      <c r="F612" s="6"/>
      <c r="G612" s="7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7"/>
      <c r="F613" s="6"/>
      <c r="G613" s="7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7"/>
      <c r="F614" s="6"/>
      <c r="G614" s="7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7"/>
      <c r="F615" s="6"/>
      <c r="G615" s="7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7"/>
      <c r="F616" s="6"/>
      <c r="G616" s="7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7"/>
      <c r="F617" s="6"/>
      <c r="G617" s="7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7"/>
      <c r="F618" s="6"/>
      <c r="G618" s="7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7"/>
      <c r="F619" s="6"/>
      <c r="G619" s="7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7"/>
      <c r="F620" s="6"/>
      <c r="G620" s="7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7"/>
      <c r="F621" s="6"/>
      <c r="G621" s="7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7"/>
      <c r="F622" s="6"/>
      <c r="G622" s="7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7"/>
      <c r="F623" s="6"/>
      <c r="G623" s="7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7"/>
      <c r="F624" s="6"/>
      <c r="G624" s="7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7"/>
      <c r="F625" s="6"/>
      <c r="G625" s="7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7"/>
      <c r="F626" s="6"/>
      <c r="G626" s="7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7"/>
      <c r="F627" s="6"/>
      <c r="G627" s="7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7"/>
      <c r="F628" s="6"/>
      <c r="G628" s="7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7"/>
      <c r="F629" s="6"/>
      <c r="G629" s="7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7"/>
      <c r="F630" s="6"/>
      <c r="G630" s="7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7"/>
      <c r="F631" s="6"/>
      <c r="G631" s="7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7"/>
      <c r="F632" s="6"/>
      <c r="G632" s="7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7"/>
      <c r="F633" s="6"/>
      <c r="G633" s="7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7"/>
      <c r="F634" s="6"/>
      <c r="G634" s="7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7"/>
      <c r="F635" s="6"/>
      <c r="G635" s="7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7"/>
      <c r="F636" s="6"/>
      <c r="G636" s="7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7"/>
      <c r="F637" s="6"/>
      <c r="G637" s="7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7"/>
      <c r="F638" s="6"/>
      <c r="G638" s="7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7"/>
      <c r="F639" s="6"/>
      <c r="G639" s="7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7"/>
      <c r="F640" s="6"/>
      <c r="G640" s="7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7"/>
      <c r="F641" s="6"/>
      <c r="G641" s="7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7"/>
      <c r="F642" s="6"/>
      <c r="G642" s="7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7"/>
      <c r="F643" s="6"/>
      <c r="G643" s="7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7"/>
      <c r="F644" s="6"/>
      <c r="G644" s="7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7"/>
      <c r="F645" s="6"/>
      <c r="G645" s="7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7"/>
      <c r="F646" s="6"/>
      <c r="G646" s="7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7"/>
      <c r="F647" s="6"/>
      <c r="G647" s="7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7"/>
      <c r="F648" s="6"/>
      <c r="G648" s="7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7"/>
      <c r="F649" s="6"/>
      <c r="G649" s="7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7"/>
      <c r="F650" s="6"/>
      <c r="G650" s="7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7"/>
      <c r="F651" s="6"/>
      <c r="G651" s="7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7"/>
      <c r="F652" s="6"/>
      <c r="G652" s="7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7"/>
      <c r="F653" s="6"/>
      <c r="G653" s="7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7"/>
      <c r="F654" s="6"/>
      <c r="G654" s="7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7"/>
      <c r="F655" s="6"/>
      <c r="G655" s="7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7"/>
      <c r="F656" s="6"/>
      <c r="G656" s="7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7"/>
      <c r="F657" s="6"/>
      <c r="G657" s="7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7"/>
      <c r="F658" s="6"/>
      <c r="G658" s="7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7"/>
      <c r="F659" s="6"/>
      <c r="G659" s="7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7"/>
      <c r="F660" s="6"/>
      <c r="G660" s="7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7"/>
      <c r="F661" s="6"/>
      <c r="G661" s="7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7"/>
      <c r="F662" s="6"/>
      <c r="G662" s="7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7"/>
      <c r="F663" s="6"/>
      <c r="G663" s="7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7"/>
      <c r="F664" s="6"/>
      <c r="G664" s="7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7"/>
      <c r="F665" s="6"/>
      <c r="G665" s="7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7"/>
      <c r="F666" s="6"/>
      <c r="G666" s="7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7"/>
      <c r="F667" s="6"/>
      <c r="G667" s="7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7"/>
      <c r="F668" s="6"/>
      <c r="G668" s="7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7"/>
      <c r="F669" s="6"/>
      <c r="G669" s="7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7"/>
      <c r="F670" s="6"/>
      <c r="G670" s="7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7"/>
      <c r="F671" s="6"/>
      <c r="G671" s="7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7"/>
      <c r="F672" s="6"/>
      <c r="G672" s="7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7"/>
      <c r="F673" s="6"/>
      <c r="G673" s="7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7"/>
      <c r="F674" s="6"/>
      <c r="G674" s="7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7"/>
      <c r="F675" s="6"/>
      <c r="G675" s="7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7"/>
      <c r="F676" s="6"/>
      <c r="G676" s="7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7"/>
      <c r="F677" s="6"/>
      <c r="G677" s="7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7"/>
      <c r="F678" s="6"/>
      <c r="G678" s="7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7"/>
      <c r="F679" s="6"/>
      <c r="G679" s="7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7"/>
      <c r="F680" s="6"/>
      <c r="G680" s="7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7"/>
      <c r="F681" s="6"/>
      <c r="G681" s="7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7"/>
      <c r="F682" s="6"/>
      <c r="G682" s="7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7"/>
      <c r="F683" s="6"/>
      <c r="G683" s="7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7"/>
      <c r="F684" s="6"/>
      <c r="G684" s="7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7"/>
      <c r="F685" s="6"/>
      <c r="G685" s="7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7"/>
      <c r="F686" s="6"/>
      <c r="G686" s="7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7"/>
      <c r="F687" s="6"/>
      <c r="G687" s="7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7"/>
      <c r="F688" s="6"/>
      <c r="G688" s="7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7"/>
      <c r="F689" s="6"/>
      <c r="G689" s="7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7"/>
      <c r="F690" s="6"/>
      <c r="G690" s="7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7"/>
      <c r="F691" s="6"/>
      <c r="G691" s="7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7"/>
      <c r="F692" s="6"/>
      <c r="G692" s="7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7"/>
      <c r="F693" s="6"/>
      <c r="G693" s="7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7"/>
      <c r="F694" s="6"/>
      <c r="G694" s="7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7"/>
      <c r="F695" s="6"/>
      <c r="G695" s="7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7"/>
      <c r="F696" s="6"/>
      <c r="G696" s="7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7"/>
      <c r="F697" s="6"/>
      <c r="G697" s="7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7"/>
      <c r="F698" s="6"/>
      <c r="G698" s="7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7"/>
      <c r="F699" s="6"/>
      <c r="G699" s="7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7"/>
      <c r="F700" s="6"/>
      <c r="G700" s="7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7"/>
      <c r="F701" s="6"/>
      <c r="G701" s="7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7"/>
      <c r="F702" s="6"/>
      <c r="G702" s="7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7"/>
      <c r="F703" s="6"/>
      <c r="G703" s="7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7"/>
      <c r="F704" s="6"/>
      <c r="G704" s="7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7"/>
      <c r="F705" s="6"/>
      <c r="G705" s="7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7"/>
      <c r="F706" s="6"/>
      <c r="G706" s="7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7"/>
      <c r="F707" s="6"/>
      <c r="G707" s="7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7"/>
      <c r="F708" s="6"/>
      <c r="G708" s="7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7"/>
      <c r="F709" s="6"/>
      <c r="G709" s="7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7"/>
      <c r="F710" s="6"/>
      <c r="G710" s="7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7"/>
      <c r="F711" s="6"/>
      <c r="G711" s="7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7"/>
      <c r="F712" s="6"/>
      <c r="G712" s="7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7"/>
      <c r="F713" s="6"/>
      <c r="G713" s="7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7"/>
      <c r="F714" s="6"/>
      <c r="G714" s="7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7"/>
      <c r="F715" s="6"/>
      <c r="G715" s="7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7"/>
      <c r="F716" s="6"/>
      <c r="G716" s="7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7"/>
      <c r="F717" s="6"/>
      <c r="G717" s="7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7"/>
      <c r="F718" s="6"/>
      <c r="G718" s="7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7"/>
      <c r="F719" s="6"/>
      <c r="G719" s="7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7"/>
      <c r="F720" s="6"/>
      <c r="G720" s="7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7"/>
      <c r="F721" s="6"/>
      <c r="G721" s="7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7"/>
      <c r="F722" s="6"/>
      <c r="G722" s="7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7"/>
      <c r="F723" s="6"/>
      <c r="G723" s="7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7"/>
      <c r="F724" s="6"/>
      <c r="G724" s="7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7"/>
      <c r="F725" s="6"/>
      <c r="G725" s="7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7"/>
      <c r="F726" s="6"/>
      <c r="G726" s="7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7"/>
      <c r="F727" s="6"/>
      <c r="G727" s="7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7"/>
      <c r="F728" s="6"/>
      <c r="G728" s="7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7"/>
      <c r="F729" s="6"/>
      <c r="G729" s="7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7"/>
      <c r="F730" s="6"/>
      <c r="G730" s="7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7"/>
      <c r="F731" s="6"/>
      <c r="G731" s="7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7"/>
      <c r="F732" s="6"/>
      <c r="G732" s="7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7"/>
      <c r="F733" s="6"/>
      <c r="G733" s="7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7"/>
      <c r="F734" s="6"/>
      <c r="G734" s="7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7"/>
      <c r="F735" s="6"/>
      <c r="G735" s="7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7"/>
      <c r="F736" s="6"/>
      <c r="G736" s="7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7"/>
      <c r="F737" s="6"/>
      <c r="G737" s="7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7"/>
      <c r="F738" s="6"/>
      <c r="G738" s="7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7"/>
      <c r="F739" s="6"/>
      <c r="G739" s="7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7"/>
      <c r="F740" s="6"/>
      <c r="G740" s="7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7"/>
      <c r="F741" s="6"/>
      <c r="G741" s="7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7"/>
      <c r="F742" s="6"/>
      <c r="G742" s="7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7"/>
      <c r="F743" s="6"/>
      <c r="G743" s="7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7"/>
      <c r="F744" s="6"/>
      <c r="G744" s="7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7"/>
      <c r="F745" s="6"/>
      <c r="G745" s="7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7"/>
      <c r="F746" s="6"/>
      <c r="G746" s="7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7"/>
      <c r="F747" s="6"/>
      <c r="G747" s="7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7"/>
      <c r="F748" s="6"/>
      <c r="G748" s="7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7"/>
      <c r="F749" s="6"/>
      <c r="G749" s="7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7"/>
      <c r="F750" s="6"/>
      <c r="G750" s="7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7"/>
      <c r="F751" s="6"/>
      <c r="G751" s="7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7"/>
      <c r="F752" s="6"/>
      <c r="G752" s="7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7"/>
      <c r="F753" s="6"/>
      <c r="G753" s="7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7"/>
      <c r="F754" s="6"/>
      <c r="G754" s="7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7"/>
      <c r="F755" s="6"/>
      <c r="G755" s="7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7"/>
      <c r="F756" s="6"/>
      <c r="G756" s="7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7"/>
      <c r="F757" s="6"/>
      <c r="G757" s="7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7"/>
      <c r="F758" s="6"/>
      <c r="G758" s="7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7"/>
      <c r="F759" s="6"/>
      <c r="G759" s="7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7"/>
      <c r="F760" s="6"/>
      <c r="G760" s="7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7"/>
      <c r="F761" s="6"/>
      <c r="G761" s="7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7"/>
      <c r="F762" s="6"/>
      <c r="G762" s="7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7"/>
      <c r="F763" s="6"/>
      <c r="G763" s="7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7"/>
      <c r="F764" s="6"/>
      <c r="G764" s="7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7"/>
      <c r="F765" s="6"/>
      <c r="G765" s="7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7"/>
      <c r="F766" s="6"/>
      <c r="G766" s="7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7"/>
      <c r="F767" s="6"/>
      <c r="G767" s="7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7"/>
      <c r="F768" s="6"/>
      <c r="G768" s="7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7"/>
      <c r="F769" s="6"/>
      <c r="G769" s="7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7"/>
      <c r="F770" s="6"/>
      <c r="G770" s="7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7"/>
      <c r="F771" s="6"/>
      <c r="G771" s="7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7"/>
      <c r="F772" s="6"/>
      <c r="G772" s="7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7"/>
      <c r="F773" s="6"/>
      <c r="G773" s="7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7"/>
      <c r="F774" s="6"/>
      <c r="G774" s="7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7"/>
      <c r="F775" s="6"/>
      <c r="G775" s="7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7"/>
      <c r="F776" s="6"/>
      <c r="G776" s="7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7"/>
      <c r="F777" s="6"/>
      <c r="G777" s="7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7"/>
      <c r="F778" s="6"/>
      <c r="G778" s="7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7"/>
      <c r="F779" s="6"/>
      <c r="G779" s="7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7"/>
      <c r="F780" s="6"/>
      <c r="G780" s="7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7"/>
      <c r="F781" s="6"/>
      <c r="G781" s="7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7"/>
      <c r="F782" s="6"/>
      <c r="G782" s="7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7"/>
      <c r="F783" s="6"/>
      <c r="G783" s="7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7"/>
      <c r="F784" s="6"/>
      <c r="G784" s="7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7"/>
      <c r="F785" s="6"/>
      <c r="G785" s="7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7"/>
      <c r="F786" s="6"/>
      <c r="G786" s="7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7"/>
      <c r="F787" s="6"/>
      <c r="G787" s="7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7"/>
      <c r="F788" s="6"/>
      <c r="G788" s="7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7"/>
      <c r="F789" s="6"/>
      <c r="G789" s="7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7"/>
      <c r="F790" s="6"/>
      <c r="G790" s="7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7"/>
      <c r="F791" s="6"/>
      <c r="G791" s="7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7"/>
      <c r="F792" s="6"/>
      <c r="G792" s="7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7"/>
      <c r="F793" s="6"/>
      <c r="G793" s="7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7"/>
      <c r="F794" s="6"/>
      <c r="G794" s="7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7"/>
      <c r="F795" s="6"/>
      <c r="G795" s="7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7"/>
      <c r="F796" s="6"/>
      <c r="G796" s="7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7"/>
      <c r="F797" s="6"/>
      <c r="G797" s="7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7"/>
      <c r="F798" s="6"/>
      <c r="G798" s="7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7"/>
      <c r="F799" s="6"/>
      <c r="G799" s="7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7"/>
      <c r="F800" s="6"/>
      <c r="G800" s="7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7"/>
      <c r="F801" s="6"/>
      <c r="G801" s="7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7"/>
      <c r="F802" s="6"/>
      <c r="G802" s="7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7"/>
      <c r="F803" s="6"/>
      <c r="G803" s="7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7"/>
      <c r="F804" s="6"/>
      <c r="G804" s="7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7"/>
      <c r="F805" s="6"/>
      <c r="G805" s="7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7"/>
      <c r="F806" s="6"/>
      <c r="G806" s="7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7"/>
      <c r="F807" s="6"/>
      <c r="G807" s="7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7"/>
      <c r="F808" s="6"/>
      <c r="G808" s="7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7"/>
      <c r="F809" s="6"/>
      <c r="G809" s="7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7"/>
      <c r="F810" s="6"/>
      <c r="G810" s="7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7"/>
      <c r="F811" s="6"/>
      <c r="G811" s="7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7"/>
      <c r="F812" s="6"/>
      <c r="G812" s="7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7"/>
      <c r="F813" s="6"/>
      <c r="G813" s="7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7"/>
      <c r="F814" s="6"/>
      <c r="G814" s="7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7"/>
      <c r="F815" s="6"/>
      <c r="G815" s="7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7"/>
      <c r="F816" s="6"/>
      <c r="G816" s="7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7"/>
      <c r="F817" s="6"/>
      <c r="G817" s="7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7"/>
      <c r="F818" s="6"/>
      <c r="G818" s="7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7"/>
      <c r="F819" s="6"/>
      <c r="G819" s="7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7"/>
      <c r="F820" s="6"/>
      <c r="G820" s="7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7"/>
      <c r="F821" s="6"/>
      <c r="G821" s="7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7"/>
      <c r="F822" s="6"/>
      <c r="G822" s="7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7"/>
      <c r="F823" s="6"/>
      <c r="G823" s="7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7"/>
      <c r="F824" s="6"/>
      <c r="G824" s="7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7"/>
      <c r="F825" s="6"/>
      <c r="G825" s="7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7"/>
      <c r="F826" s="6"/>
      <c r="G826" s="7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7"/>
      <c r="F827" s="6"/>
      <c r="G827" s="7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7"/>
      <c r="F828" s="6"/>
      <c r="G828" s="7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7"/>
      <c r="F829" s="6"/>
      <c r="G829" s="7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7"/>
      <c r="F830" s="6"/>
      <c r="G830" s="7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7"/>
      <c r="F831" s="6"/>
      <c r="G831" s="7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7"/>
      <c r="F832" s="6"/>
      <c r="G832" s="7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7"/>
      <c r="F833" s="6"/>
      <c r="G833" s="7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7"/>
      <c r="F834" s="6"/>
      <c r="G834" s="7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7"/>
      <c r="F835" s="6"/>
      <c r="G835" s="7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7"/>
      <c r="F836" s="6"/>
      <c r="G836" s="7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7"/>
      <c r="F837" s="6"/>
      <c r="G837" s="7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7"/>
      <c r="F838" s="6"/>
      <c r="G838" s="7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7"/>
      <c r="F839" s="6"/>
      <c r="G839" s="7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7"/>
      <c r="F840" s="6"/>
      <c r="G840" s="7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7"/>
      <c r="F841" s="6"/>
      <c r="G841" s="7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7"/>
      <c r="F842" s="6"/>
      <c r="G842" s="7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7"/>
      <c r="F843" s="6"/>
      <c r="G843" s="7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7"/>
      <c r="F844" s="6"/>
      <c r="G844" s="7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7"/>
      <c r="F845" s="6"/>
      <c r="G845" s="7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7"/>
      <c r="F846" s="6"/>
      <c r="G846" s="7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7"/>
      <c r="F847" s="6"/>
      <c r="G847" s="7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7"/>
      <c r="F848" s="6"/>
      <c r="G848" s="7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7"/>
      <c r="F849" s="6"/>
      <c r="G849" s="7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7"/>
      <c r="F850" s="6"/>
      <c r="G850" s="7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7"/>
      <c r="F851" s="6"/>
      <c r="G851" s="7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7"/>
      <c r="F852" s="6"/>
      <c r="G852" s="7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7"/>
      <c r="F853" s="6"/>
      <c r="G853" s="7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7"/>
      <c r="F854" s="6"/>
      <c r="G854" s="7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7"/>
      <c r="F855" s="6"/>
      <c r="G855" s="7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7"/>
      <c r="F856" s="6"/>
      <c r="G856" s="7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7"/>
      <c r="F857" s="6"/>
      <c r="G857" s="7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7"/>
      <c r="F858" s="6"/>
      <c r="G858" s="7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7"/>
      <c r="F859" s="6"/>
      <c r="G859" s="7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7"/>
      <c r="F860" s="6"/>
      <c r="G860" s="7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7"/>
      <c r="F861" s="6"/>
      <c r="G861" s="7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7"/>
      <c r="F862" s="6"/>
      <c r="G862" s="7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7"/>
      <c r="F863" s="6"/>
      <c r="G863" s="7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7"/>
      <c r="F864" s="6"/>
      <c r="G864" s="7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7"/>
      <c r="F865" s="6"/>
      <c r="G865" s="7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7"/>
      <c r="F866" s="6"/>
      <c r="G866" s="7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7"/>
      <c r="F867" s="6"/>
      <c r="G867" s="7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7"/>
      <c r="F868" s="6"/>
      <c r="G868" s="7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7"/>
      <c r="F869" s="6"/>
      <c r="G869" s="7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7"/>
      <c r="F870" s="6"/>
      <c r="G870" s="7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7"/>
      <c r="F871" s="6"/>
      <c r="G871" s="7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7"/>
      <c r="F872" s="6"/>
      <c r="G872" s="7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7"/>
      <c r="F873" s="6"/>
      <c r="G873" s="7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7"/>
      <c r="F874" s="6"/>
      <c r="G874" s="7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7"/>
      <c r="F875" s="6"/>
      <c r="G875" s="7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7"/>
      <c r="F876" s="6"/>
      <c r="G876" s="7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7"/>
      <c r="F877" s="6"/>
      <c r="G877" s="7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7"/>
      <c r="F878" s="6"/>
      <c r="G878" s="7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7"/>
      <c r="F879" s="6"/>
      <c r="G879" s="7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7"/>
      <c r="F880" s="6"/>
      <c r="G880" s="7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7"/>
      <c r="F881" s="6"/>
      <c r="G881" s="7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7"/>
      <c r="F882" s="6"/>
      <c r="G882" s="7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7"/>
      <c r="F883" s="6"/>
      <c r="G883" s="7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7"/>
      <c r="F884" s="6"/>
      <c r="G884" s="7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7"/>
      <c r="F885" s="6"/>
      <c r="G885" s="7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7"/>
      <c r="F886" s="6"/>
      <c r="G886" s="7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7"/>
      <c r="F887" s="6"/>
      <c r="G887" s="7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7"/>
      <c r="F888" s="6"/>
      <c r="G888" s="7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7"/>
      <c r="F889" s="6"/>
      <c r="G889" s="7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7"/>
      <c r="F890" s="6"/>
      <c r="G890" s="7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7"/>
      <c r="F891" s="6"/>
      <c r="G891" s="7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7"/>
      <c r="F892" s="6"/>
      <c r="G892" s="7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7"/>
      <c r="F893" s="6"/>
      <c r="G893" s="7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7"/>
      <c r="F894" s="6"/>
      <c r="G894" s="7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7"/>
      <c r="F895" s="6"/>
      <c r="G895" s="7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7"/>
      <c r="F896" s="6"/>
      <c r="G896" s="7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7"/>
      <c r="F897" s="6"/>
      <c r="G897" s="7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7"/>
      <c r="F898" s="6"/>
      <c r="G898" s="7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7"/>
      <c r="F899" s="6"/>
      <c r="G899" s="7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7"/>
      <c r="F900" s="6"/>
      <c r="G900" s="7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7"/>
      <c r="F901" s="6"/>
      <c r="G901" s="7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7"/>
      <c r="F902" s="6"/>
      <c r="G902" s="7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7"/>
      <c r="F903" s="6"/>
      <c r="G903" s="7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7"/>
      <c r="F904" s="6"/>
      <c r="G904" s="7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7"/>
      <c r="F905" s="6"/>
      <c r="G905" s="7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7"/>
      <c r="F906" s="6"/>
      <c r="G906" s="7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7"/>
      <c r="F907" s="6"/>
      <c r="G907" s="7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7"/>
      <c r="F908" s="6"/>
      <c r="G908" s="7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7"/>
      <c r="F909" s="6"/>
      <c r="G909" s="7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7"/>
      <c r="F910" s="6"/>
      <c r="G910" s="7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7"/>
      <c r="F911" s="6"/>
      <c r="G911" s="7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7"/>
      <c r="F912" s="6"/>
      <c r="G912" s="7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7"/>
      <c r="F913" s="6"/>
      <c r="G913" s="7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7"/>
      <c r="F914" s="6"/>
      <c r="G914" s="7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7"/>
      <c r="F915" s="6"/>
      <c r="G915" s="7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7"/>
      <c r="F916" s="6"/>
      <c r="G916" s="7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7"/>
      <c r="F917" s="6"/>
      <c r="G917" s="7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7"/>
      <c r="F918" s="6"/>
      <c r="G918" s="7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7"/>
      <c r="F919" s="6"/>
      <c r="G919" s="7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7"/>
      <c r="F920" s="6"/>
      <c r="G920" s="7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7"/>
      <c r="F921" s="6"/>
      <c r="G921" s="7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7"/>
      <c r="F922" s="6"/>
      <c r="G922" s="7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7"/>
      <c r="F923" s="6"/>
      <c r="G923" s="7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7"/>
      <c r="F924" s="6"/>
      <c r="G924" s="7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7"/>
      <c r="F925" s="6"/>
      <c r="G925" s="7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7"/>
      <c r="F926" s="6"/>
      <c r="G926" s="7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7"/>
      <c r="F927" s="6"/>
      <c r="G927" s="7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7"/>
      <c r="F928" s="6"/>
      <c r="G928" s="7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7"/>
      <c r="F929" s="6"/>
      <c r="G929" s="7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7"/>
      <c r="F930" s="6"/>
      <c r="G930" s="7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7"/>
      <c r="F931" s="6"/>
      <c r="G931" s="7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7"/>
      <c r="F932" s="6"/>
      <c r="G932" s="7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7"/>
      <c r="F933" s="6"/>
      <c r="G933" s="7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7"/>
      <c r="F934" s="6"/>
      <c r="G934" s="7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7"/>
      <c r="F935" s="6"/>
      <c r="G935" s="7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7"/>
      <c r="F936" s="6"/>
      <c r="G936" s="7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7"/>
      <c r="F937" s="6"/>
      <c r="G937" s="7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7"/>
      <c r="F938" s="6"/>
      <c r="G938" s="7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7"/>
      <c r="F939" s="6"/>
      <c r="G939" s="7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7"/>
      <c r="F940" s="6"/>
      <c r="G940" s="7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7"/>
      <c r="F941" s="6"/>
      <c r="G941" s="7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7"/>
      <c r="F942" s="6"/>
      <c r="G942" s="7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7"/>
      <c r="F943" s="6"/>
      <c r="G943" s="7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7"/>
      <c r="F944" s="6"/>
      <c r="G944" s="7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7"/>
      <c r="F945" s="6"/>
      <c r="G945" s="7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7"/>
      <c r="F946" s="6"/>
      <c r="G946" s="7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7"/>
      <c r="F947" s="6"/>
      <c r="G947" s="7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7"/>
      <c r="F948" s="6"/>
      <c r="G948" s="7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7"/>
      <c r="F949" s="6"/>
      <c r="G949" s="7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7"/>
      <c r="F950" s="6"/>
      <c r="G950" s="7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7"/>
      <c r="F951" s="6"/>
      <c r="G951" s="7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7"/>
      <c r="F952" s="6"/>
      <c r="G952" s="7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7"/>
      <c r="F953" s="6"/>
      <c r="G953" s="7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7"/>
      <c r="F954" s="6"/>
      <c r="G954" s="7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7"/>
      <c r="F955" s="6"/>
      <c r="G955" s="7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7"/>
      <c r="F956" s="6"/>
      <c r="G956" s="7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7"/>
      <c r="F957" s="6"/>
      <c r="G957" s="7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7"/>
      <c r="F958" s="6"/>
      <c r="G958" s="7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7"/>
      <c r="F959" s="6"/>
      <c r="G959" s="7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7"/>
      <c r="F960" s="6"/>
      <c r="G960" s="7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7"/>
      <c r="F961" s="6"/>
      <c r="G961" s="7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7"/>
      <c r="F962" s="6"/>
      <c r="G962" s="7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7"/>
      <c r="F963" s="6"/>
      <c r="G963" s="7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7"/>
      <c r="F964" s="6"/>
      <c r="G964" s="7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7"/>
      <c r="F965" s="6"/>
      <c r="G965" s="7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7"/>
      <c r="F966" s="6"/>
      <c r="G966" s="7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7"/>
      <c r="F967" s="6"/>
      <c r="G967" s="7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7"/>
      <c r="F968" s="6"/>
      <c r="G968" s="7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7"/>
      <c r="F969" s="6"/>
      <c r="G969" s="7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7"/>
      <c r="F970" s="6"/>
      <c r="G970" s="7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7"/>
      <c r="F971" s="6"/>
      <c r="G971" s="7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7"/>
      <c r="F972" s="6"/>
      <c r="G972" s="7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7"/>
      <c r="F973" s="6"/>
      <c r="G973" s="7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7"/>
      <c r="F974" s="6"/>
      <c r="G974" s="7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7"/>
      <c r="F975" s="6"/>
      <c r="G975" s="7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7"/>
      <c r="F976" s="6"/>
      <c r="G976" s="7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7"/>
      <c r="F977" s="6"/>
      <c r="G977" s="7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7"/>
      <c r="F978" s="6"/>
      <c r="G978" s="7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7"/>
      <c r="F979" s="6"/>
      <c r="G979" s="7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7"/>
      <c r="F980" s="6"/>
      <c r="G980" s="7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7"/>
      <c r="F981" s="6"/>
      <c r="G981" s="7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7"/>
      <c r="F982" s="6"/>
      <c r="G982" s="7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7"/>
      <c r="F983" s="6"/>
      <c r="G983" s="7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7"/>
      <c r="F984" s="6"/>
      <c r="G984" s="7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7"/>
      <c r="F985" s="6"/>
      <c r="G985" s="7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7"/>
      <c r="F986" s="6"/>
      <c r="G986" s="7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7"/>
      <c r="F987" s="6"/>
      <c r="G987" s="7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7"/>
      <c r="F988" s="6"/>
      <c r="G988" s="7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7"/>
      <c r="F989" s="6"/>
      <c r="G989" s="7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7"/>
      <c r="F990" s="6"/>
      <c r="G990" s="7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7"/>
      <c r="F991" s="6"/>
      <c r="G991" s="7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7"/>
      <c r="F992" s="6"/>
      <c r="G992" s="7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7"/>
      <c r="F993" s="6"/>
      <c r="G993" s="7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7"/>
      <c r="F994" s="6"/>
      <c r="G994" s="7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7"/>
      <c r="F995" s="6"/>
      <c r="G995" s="7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7"/>
      <c r="F996" s="6"/>
      <c r="G996" s="7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7"/>
      <c r="F997" s="6"/>
      <c r="G997" s="7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7"/>
      <c r="F998" s="6"/>
      <c r="G998" s="7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7"/>
      <c r="F999" s="6"/>
      <c r="G999" s="7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7"/>
      <c r="F1000" s="6"/>
      <c r="G1000" s="7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63"/>
    <col customWidth="1" min="2" max="2" width="28.13"/>
    <col customWidth="1" min="6" max="6" width="21.38"/>
  </cols>
  <sheetData>
    <row r="1" ht="24.0" customHeight="1">
      <c r="A1" s="8" t="s">
        <v>151</v>
      </c>
      <c r="B1" s="9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0" t="s">
        <v>152</v>
      </c>
      <c r="B2" s="11">
        <f>counta(homework_genz_dataset!A2:A121)</f>
        <v>120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2" t="s">
        <v>153</v>
      </c>
      <c r="B3" s="13">
        <f>max(homework_genz_dataset!$E$2:$E$121)</f>
        <v>69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4"/>
      <c r="B4" s="1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6" t="s">
        <v>154</v>
      </c>
      <c r="B7" s="11" t="str">
        <f>'Area-wise Delivery Analysis'!$A$5</f>
        <v>East Zone</v>
      </c>
      <c r="C7" s="6"/>
      <c r="D7" s="17"/>
      <c r="E7" s="1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6" t="s">
        <v>155</v>
      </c>
      <c r="B8" s="18">
        <f>'Area-wise Delivery Analysis'!$E$5</f>
        <v>42.6875</v>
      </c>
      <c r="C8" s="6"/>
      <c r="D8" s="19"/>
      <c r="E8" s="20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19"/>
      <c r="E9" s="20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6" t="s">
        <v>156</v>
      </c>
      <c r="B10" s="11" t="str">
        <f>'Area-wise Delivery Analysis'!$A$6</f>
        <v>South Zone</v>
      </c>
      <c r="C10" s="6"/>
      <c r="D10" s="19"/>
      <c r="E10" s="20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6" t="s">
        <v>157</v>
      </c>
      <c r="B11" s="18">
        <f>'Area-wise Delivery Analysis'!$E$6</f>
        <v>36.78125</v>
      </c>
      <c r="C11" s="6"/>
      <c r="D11" s="19"/>
      <c r="E11" s="20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3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3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6" t="s">
        <v>158</v>
      </c>
      <c r="B14" s="11" t="str">
        <f>'Product-wise OOS Analysis'!$A$4</f>
        <v>Cold Brew Coffee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6" t="s">
        <v>159</v>
      </c>
      <c r="B15" s="21">
        <f>MAX('Product-wise OOS Analysis'!$D$3:$D$12)</f>
        <v>0.8181818182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6" t="s">
        <v>160</v>
      </c>
      <c r="B18" s="11" t="str">
        <f>'Category-wise OOS Analysis'!$A$6</f>
        <v>Fresh Produce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6" t="s">
        <v>161</v>
      </c>
      <c r="B19" s="21">
        <f>'Category-wise OOS Analysis'!$D$6</f>
        <v>0.7931034483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3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/>
      <c r="B21" s="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/>
      <c r="B22" s="4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</sheetData>
  <mergeCells count="1">
    <mergeCell ref="A1: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25"/>
    <col customWidth="1" min="4" max="4" width="25.75"/>
    <col customWidth="1" min="5" max="5" width="27.38"/>
  </cols>
  <sheetData>
    <row r="1" ht="23.25" customHeight="1">
      <c r="A1" s="8" t="s">
        <v>162</v>
      </c>
      <c r="B1" s="22"/>
      <c r="C1" s="22"/>
      <c r="D1" s="22"/>
      <c r="E1" s="9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>
      <c r="A2" s="24" t="s">
        <v>3</v>
      </c>
      <c r="B2" s="24" t="s">
        <v>152</v>
      </c>
      <c r="C2" s="24" t="s">
        <v>163</v>
      </c>
      <c r="D2" s="24" t="s">
        <v>164</v>
      </c>
      <c r="E2" s="24" t="s">
        <v>165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>
      <c r="A3" s="25" t="str">
        <f>IFERROR(__xludf.DUMMYFUNCTION("UNIQUE(homework_genz_dataset!D2:D121)"),"North Zone")</f>
        <v>North Zone</v>
      </c>
      <c r="B3" s="25">
        <f>COUNTIFS(homework_genz_dataset!$D$2:$D$121,A3)</f>
        <v>30</v>
      </c>
      <c r="C3" s="25">
        <f>MAXIFS(homework_genz_dataset!$E$2:$E$121,homework_genz_dataset!$D$2:$D$121,$A3)</f>
        <v>68</v>
      </c>
      <c r="D3" s="25">
        <f>MINIFS(homework_genz_dataset!$E$2:$E$121,homework_genz_dataset!$D$2:$D$121,$A3)</f>
        <v>11</v>
      </c>
      <c r="E3" s="26">
        <f>AVERAGEIFS(homework_genz_dataset!$E$2:$E$121,homework_genz_dataset!$D$2:$D$121,$A3)</f>
        <v>38.06666667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>
      <c r="A4" s="25" t="str">
        <f>IFERROR(__xludf.DUMMYFUNCTION("""COMPUTED_VALUE"""),"West Zone")</f>
        <v>West Zone</v>
      </c>
      <c r="B4" s="25">
        <f>COUNTIFS(homework_genz_dataset!$D$2:$D$121,A4)</f>
        <v>26</v>
      </c>
      <c r="C4" s="25">
        <f>MAXIFS(homework_genz_dataset!$E$2:$E$121,homework_genz_dataset!$D$2:$D$121,$A4)</f>
        <v>69</v>
      </c>
      <c r="D4" s="25">
        <f>MINIFS(homework_genz_dataset!$E$2:$E$121,homework_genz_dataset!$D$2:$D$121,$A4)</f>
        <v>14</v>
      </c>
      <c r="E4" s="26">
        <f>AVERAGEIFS(homework_genz_dataset!$E$2:$E$121,homework_genz_dataset!$D$2:$D$121,$A4)</f>
        <v>42.03846154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>
      <c r="A5" s="25" t="str">
        <f>IFERROR(__xludf.DUMMYFUNCTION("""COMPUTED_VALUE"""),"East Zone")</f>
        <v>East Zone</v>
      </c>
      <c r="B5" s="25">
        <f>COUNTIFS(homework_genz_dataset!$D$2:$D$121,A5)</f>
        <v>32</v>
      </c>
      <c r="C5" s="25">
        <f>MAXIFS(homework_genz_dataset!$E$2:$E$121,homework_genz_dataset!$D$2:$D$121,$A5)</f>
        <v>69</v>
      </c>
      <c r="D5" s="25">
        <f>MINIFS(homework_genz_dataset!$E$2:$E$121,homework_genz_dataset!$D$2:$D$121,$A5)</f>
        <v>12</v>
      </c>
      <c r="E5" s="26">
        <f>AVERAGEIFS(homework_genz_dataset!$E$2:$E$121,homework_genz_dataset!$D$2:$D$121,$A5)</f>
        <v>42.6875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>
      <c r="A6" s="25" t="str">
        <f>IFERROR(__xludf.DUMMYFUNCTION("""COMPUTED_VALUE"""),"South Zone")</f>
        <v>South Zone</v>
      </c>
      <c r="B6" s="25">
        <f>COUNTIFS(homework_genz_dataset!$D$2:$D$121,A6)</f>
        <v>32</v>
      </c>
      <c r="C6" s="25">
        <f>MAXIFS(homework_genz_dataset!$E$2:$E$121,homework_genz_dataset!$D$2:$D$121,$A6)</f>
        <v>69</v>
      </c>
      <c r="D6" s="25">
        <f>MINIFS(homework_genz_dataset!$E$2:$E$121,homework_genz_dataset!$D$2:$D$121,$A6)</f>
        <v>11</v>
      </c>
      <c r="E6" s="26">
        <f>AVERAGEIFS(homework_genz_dataset!$E$2:$E$121,homework_genz_dataset!$D$2:$D$121,$A6)</f>
        <v>36.78125</v>
      </c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>
      <c r="A8" s="27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</row>
    <row r="9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</row>
    <row r="998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</row>
    <row r="999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</row>
    <row r="1000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</row>
    <row r="1001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  <c r="AA1001" s="23"/>
    </row>
  </sheetData>
  <mergeCells count="1">
    <mergeCell ref="A1:E1"/>
  </mergeCells>
  <conditionalFormatting sqref="E3:E6">
    <cfRule type="expression" dxfId="0" priority="1">
      <formula>$E3=min($E$3:$E$6)</formula>
    </cfRule>
  </conditionalFormatting>
  <conditionalFormatting sqref="E3:E6">
    <cfRule type="expression" dxfId="1" priority="2">
      <formula>$E3=max($E$3:$E$6)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5.0"/>
    <col customWidth="1" min="3" max="3" width="15.75"/>
    <col customWidth="1" min="4" max="4" width="17.5"/>
    <col customWidth="1" min="5" max="5" width="15.75"/>
  </cols>
  <sheetData>
    <row r="1" ht="21.75" customHeight="1">
      <c r="A1" s="8" t="s">
        <v>166</v>
      </c>
      <c r="B1" s="22"/>
      <c r="C1" s="22"/>
      <c r="D1" s="22"/>
      <c r="E1" s="9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28" t="s">
        <v>1</v>
      </c>
      <c r="B2" s="28" t="s">
        <v>152</v>
      </c>
      <c r="C2" s="28" t="s">
        <v>167</v>
      </c>
      <c r="D2" s="28" t="s">
        <v>168</v>
      </c>
      <c r="E2" s="28" t="s">
        <v>169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1" t="str">
        <f>IFERROR(__xludf.DUMMYFUNCTION("UNIQUE(homework_genz_dataset!B2:B121)"),"Oat Milk")</f>
        <v>Oat Milk</v>
      </c>
      <c r="B3" s="11">
        <f>COUNTIFS(homework_genz_dataset!$B$2:$B$121,$A3)</f>
        <v>13</v>
      </c>
      <c r="C3" s="11">
        <f>COUNTIFS(homework_genz_dataset!$F$2:$F$121,"FALSE",homework_genz_dataset!$B$2:$B$121,$A3)</f>
        <v>10</v>
      </c>
      <c r="D3" s="21">
        <f t="shared" ref="D3:D12" si="1">C3/B3</f>
        <v>0.7692307692</v>
      </c>
      <c r="E3" s="18">
        <f>AVERAGEIFS(homework_genz_dataset!$G$2:$G$121,homework_genz_dataset!$B$2:$B$121,$A3)</f>
        <v>11.53846154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11" t="str">
        <f>IFERROR(__xludf.DUMMYFUNCTION("""COMPUTED_VALUE"""),"Cold Brew Coffee")</f>
        <v>Cold Brew Coffee</v>
      </c>
      <c r="B4" s="11">
        <f>COUNTIFS(homework_genz_dataset!$B$2:$B$121,$A4)</f>
        <v>11</v>
      </c>
      <c r="C4" s="11">
        <f>COUNTIFS(homework_genz_dataset!$F$2:$F$121,"FALSE",homework_genz_dataset!$B$2:$B$121,$A4)</f>
        <v>9</v>
      </c>
      <c r="D4" s="21">
        <f t="shared" si="1"/>
        <v>0.8181818182</v>
      </c>
      <c r="E4" s="18">
        <f>AVERAGEIFS(homework_genz_dataset!$G$2:$G$121,homework_genz_dataset!$B$2:$B$121,$A4)</f>
        <v>16.36363636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1" t="str">
        <f>IFERROR(__xludf.DUMMYFUNCTION("""COMPUTED_VALUE"""),"Avocado")</f>
        <v>Avocado</v>
      </c>
      <c r="B5" s="11">
        <f>COUNTIFS(homework_genz_dataset!$B$2:$B$121,$A5)</f>
        <v>13</v>
      </c>
      <c r="C5" s="11">
        <f>COUNTIFS(homework_genz_dataset!$F$2:$F$121,"FALSE",homework_genz_dataset!$B$2:$B$121,$A5)</f>
        <v>10</v>
      </c>
      <c r="D5" s="21">
        <f t="shared" si="1"/>
        <v>0.7692307692</v>
      </c>
      <c r="E5" s="18">
        <f>AVERAGEIFS(homework_genz_dataset!$G$2:$G$121,homework_genz_dataset!$B$2:$B$121,$A5)</f>
        <v>8.461538462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1" t="str">
        <f>IFERROR(__xludf.DUMMYFUNCTION("""COMPUTED_VALUE"""),"Energy Drink")</f>
        <v>Energy Drink</v>
      </c>
      <c r="B6" s="11">
        <f>COUNTIFS(homework_genz_dataset!$B$2:$B$121,$A6)</f>
        <v>14</v>
      </c>
      <c r="C6" s="11">
        <f>COUNTIFS(homework_genz_dataset!$F$2:$F$121,"FALSE",homework_genz_dataset!$B$2:$B$121,$A6)</f>
        <v>11</v>
      </c>
      <c r="D6" s="21">
        <f t="shared" si="1"/>
        <v>0.7857142857</v>
      </c>
      <c r="E6" s="18">
        <f>AVERAGEIFS(homework_genz_dataset!$G$2:$G$121,homework_genz_dataset!$B$2:$B$121,$A6)</f>
        <v>10.71428571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1" t="str">
        <f>IFERROR(__xludf.DUMMYFUNCTION("""COMPUTED_VALUE"""),"Vegan Cheese")</f>
        <v>Vegan Cheese</v>
      </c>
      <c r="B7" s="11">
        <f>COUNTIFS(homework_genz_dataset!$B$2:$B$121,$A7)</f>
        <v>9</v>
      </c>
      <c r="C7" s="11">
        <f>COUNTIFS(homework_genz_dataset!$F$2:$F$121,"FALSE",homework_genz_dataset!$B$2:$B$121,$A7)</f>
        <v>5</v>
      </c>
      <c r="D7" s="21">
        <f t="shared" si="1"/>
        <v>0.5555555556</v>
      </c>
      <c r="E7" s="18">
        <f>AVERAGEIFS(homework_genz_dataset!$G$2:$G$121,homework_genz_dataset!$B$2:$B$121,$A7)</f>
        <v>13.33333333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11" t="str">
        <f>IFERROR(__xludf.DUMMYFUNCTION("""COMPUTED_VALUE"""),"Bubble Tea")</f>
        <v>Bubble Tea</v>
      </c>
      <c r="B8" s="11">
        <f>COUNTIFS(homework_genz_dataset!$B$2:$B$121,$A8)</f>
        <v>11</v>
      </c>
      <c r="C8" s="11">
        <f>COUNTIFS(homework_genz_dataset!$F$2:$F$121,"FALSE",homework_genz_dataset!$B$2:$B$121,$A8)</f>
        <v>8</v>
      </c>
      <c r="D8" s="21">
        <f t="shared" si="1"/>
        <v>0.7272727273</v>
      </c>
      <c r="E8" s="18">
        <f>AVERAGEIFS(homework_genz_dataset!$G$2:$G$121,homework_genz_dataset!$B$2:$B$121,$A8)</f>
        <v>14.54545455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11" t="str">
        <f>IFERROR(__xludf.DUMMYFUNCTION("""COMPUTED_VALUE"""),"Protein Cookies")</f>
        <v>Protein Cookies</v>
      </c>
      <c r="B9" s="11">
        <f>COUNTIFS(homework_genz_dataset!$B$2:$B$121,$A9)</f>
        <v>19</v>
      </c>
      <c r="C9" s="11">
        <f>COUNTIFS(homework_genz_dataset!$F$2:$F$121,"FALSE",homework_genz_dataset!$B$2:$B$121,$A9)</f>
        <v>14</v>
      </c>
      <c r="D9" s="21">
        <f t="shared" si="1"/>
        <v>0.7368421053</v>
      </c>
      <c r="E9" s="18">
        <f>AVERAGEIFS(homework_genz_dataset!$G$2:$G$121,homework_genz_dataset!$B$2:$B$121,$A9)</f>
        <v>17.89473684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11" t="str">
        <f>IFERROR(__xludf.DUMMYFUNCTION("""COMPUTED_VALUE"""),"Matcha Powder")</f>
        <v>Matcha Powder</v>
      </c>
      <c r="B10" s="11">
        <f>COUNTIFS(homework_genz_dataset!$B$2:$B$121,$A10)</f>
        <v>10</v>
      </c>
      <c r="C10" s="11">
        <f>COUNTIFS(homework_genz_dataset!$F$2:$F$121,"FALSE",homework_genz_dataset!$B$2:$B$121,$A10)</f>
        <v>6</v>
      </c>
      <c r="D10" s="21">
        <f t="shared" si="1"/>
        <v>0.6</v>
      </c>
      <c r="E10" s="18">
        <f>AVERAGEIFS(homework_genz_dataset!$G$2:$G$121,homework_genz_dataset!$B$2:$B$121,$A10)</f>
        <v>14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11" t="str">
        <f>IFERROR(__xludf.DUMMYFUNCTION("""COMPUTED_VALUE"""),"Instant Noodles")</f>
        <v>Instant Noodles</v>
      </c>
      <c r="B11" s="11">
        <f>COUNTIFS(homework_genz_dataset!$B$2:$B$121,$A11)</f>
        <v>9</v>
      </c>
      <c r="C11" s="11">
        <f>COUNTIFS(homework_genz_dataset!$F$2:$F$121,"FALSE",homework_genz_dataset!$B$2:$B$121,$A11)</f>
        <v>5</v>
      </c>
      <c r="D11" s="21">
        <f t="shared" si="1"/>
        <v>0.5555555556</v>
      </c>
      <c r="E11" s="18">
        <f>AVERAGEIFS(homework_genz_dataset!$G$2:$G$121,homework_genz_dataset!$B$2:$B$121,$A11)</f>
        <v>15.55555556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11" t="str">
        <f>IFERROR(__xludf.DUMMYFUNCTION("""COMPUTED_VALUE"""),"Granola Bars")</f>
        <v>Granola Bars</v>
      </c>
      <c r="B12" s="11">
        <f>COUNTIFS(homework_genz_dataset!$B$2:$B$121,$A12)</f>
        <v>11</v>
      </c>
      <c r="C12" s="11">
        <f>COUNTIFS(homework_genz_dataset!$F$2:$F$121,"FALSE",homework_genz_dataset!$B$2:$B$121,$A12)</f>
        <v>8</v>
      </c>
      <c r="D12" s="21">
        <f t="shared" si="1"/>
        <v>0.7272727273</v>
      </c>
      <c r="E12" s="18">
        <f>AVERAGEIFS(homework_genz_dataset!$G$2:$G$121,homework_genz_dataset!$B$2:$B$121,$A12)</f>
        <v>20.90909091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mergeCells count="1">
    <mergeCell ref="A1:E1"/>
  </mergeCells>
  <conditionalFormatting sqref="D3:D12">
    <cfRule type="colorScale" priority="1">
      <colorScale>
        <cfvo type="min"/>
        <cfvo type="max"/>
        <color rgb="FFFFFFFF"/>
        <color rgb="FFE67C73"/>
      </colorScale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17.13"/>
    <col customWidth="1" min="5" max="5" width="15.75"/>
  </cols>
  <sheetData>
    <row r="1">
      <c r="A1" s="8" t="s">
        <v>166</v>
      </c>
      <c r="B1" s="22"/>
      <c r="C1" s="22"/>
      <c r="D1" s="9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28" t="s">
        <v>2</v>
      </c>
      <c r="B2" s="28" t="s">
        <v>152</v>
      </c>
      <c r="C2" s="28" t="s">
        <v>167</v>
      </c>
      <c r="D2" s="28" t="s">
        <v>168</v>
      </c>
      <c r="E2" s="28" t="s">
        <v>169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1" t="str">
        <f>IFERROR(__xludf.DUMMYFUNCTION("UNIQUE(homework_genz_dataset!C2:C121)"),"Beverages")</f>
        <v>Beverages</v>
      </c>
      <c r="B3" s="11">
        <f>COUNTIFS(homework_genz_dataset!$C$2:$C$121,$A3)</f>
        <v>28</v>
      </c>
      <c r="C3" s="11">
        <f>COUNTIFS(homework_genz_dataset!$C$2:$C$121,$A3,homework_genz_dataset!$F$2:$F$121,"FALSE")</f>
        <v>21</v>
      </c>
      <c r="D3" s="21">
        <f t="shared" ref="D3:D7" si="1">C3/B3</f>
        <v>0.75</v>
      </c>
      <c r="E3" s="18">
        <f>AVERAGEIFS(homework_genz_dataset!$G$2:$G$121,homework_genz_dataset!$C$2:$C$121,$A3)</f>
        <v>12.85714286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1" t="str">
        <f>IFERROR(__xludf.DUMMYFUNCTION("""COMPUTED_VALUE"""),"Dairy")</f>
        <v>Dairy</v>
      </c>
      <c r="B4" s="11">
        <f>COUNTIFS(homework_genz_dataset!$C$2:$C$121,$A4)</f>
        <v>21</v>
      </c>
      <c r="C4" s="11">
        <f>COUNTIFS(homework_genz_dataset!$C$2:$C$121,$A4,homework_genz_dataset!$F$2:$F$121,"FALSE")</f>
        <v>14</v>
      </c>
      <c r="D4" s="21">
        <f t="shared" si="1"/>
        <v>0.6666666667</v>
      </c>
      <c r="E4" s="18">
        <f>AVERAGEIFS(homework_genz_dataset!$G$2:$G$121,homework_genz_dataset!$C$2:$C$121,$A4)</f>
        <v>14.76190476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1" t="str">
        <f>IFERROR(__xludf.DUMMYFUNCTION("""COMPUTED_VALUE"""),"Snacks")</f>
        <v>Snacks</v>
      </c>
      <c r="B5" s="11">
        <f>COUNTIFS(homework_genz_dataset!$C$2:$C$121,$A5)</f>
        <v>21</v>
      </c>
      <c r="C5" s="11">
        <f>COUNTIFS(homework_genz_dataset!$C$2:$C$121,$A5,homework_genz_dataset!$F$2:$F$121,"FALSE")</f>
        <v>15</v>
      </c>
      <c r="D5" s="21">
        <f t="shared" si="1"/>
        <v>0.7142857143</v>
      </c>
      <c r="E5" s="18">
        <f>AVERAGEIFS(homework_genz_dataset!$G$2:$G$121,homework_genz_dataset!$C$2:$C$121,$A5)</f>
        <v>12.85714286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1" t="str">
        <f>IFERROR(__xludf.DUMMYFUNCTION("""COMPUTED_VALUE"""),"Fresh Produce")</f>
        <v>Fresh Produce</v>
      </c>
      <c r="B6" s="11">
        <f>COUNTIFS(homework_genz_dataset!$C$2:$C$121,$A6)</f>
        <v>29</v>
      </c>
      <c r="C6" s="11">
        <f>COUNTIFS(homework_genz_dataset!$C$2:$C$121,$A6,homework_genz_dataset!$F$2:$F$121,"FALSE")</f>
        <v>23</v>
      </c>
      <c r="D6" s="21">
        <f t="shared" si="1"/>
        <v>0.7931034483</v>
      </c>
      <c r="E6" s="18">
        <f>AVERAGEIFS(homework_genz_dataset!$G$2:$G$121,homework_genz_dataset!$C$2:$C$121,$A6)</f>
        <v>18.27586207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1" t="str">
        <f>IFERROR(__xludf.DUMMYFUNCTION("""COMPUTED_VALUE"""),"Bakery")</f>
        <v>Bakery</v>
      </c>
      <c r="B7" s="11">
        <f>COUNTIFS(homework_genz_dataset!$C$2:$C$121,$A7)</f>
        <v>21</v>
      </c>
      <c r="C7" s="11">
        <f>COUNTIFS(homework_genz_dataset!$C$2:$C$121,$A7,homework_genz_dataset!$F$2:$F$121,"FALSE")</f>
        <v>13</v>
      </c>
      <c r="D7" s="21">
        <f t="shared" si="1"/>
        <v>0.619047619</v>
      </c>
      <c r="E7" s="18">
        <f>AVERAGEIFS(homework_genz_dataset!$G$2:$G$121,homework_genz_dataset!$C$2:$C$121,$A7)</f>
        <v>11.9047619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A1:D1"/>
  </mergeCells>
  <conditionalFormatting sqref="D3:D7">
    <cfRule type="colorScale" priority="1">
      <colorScale>
        <cfvo type="min"/>
        <cfvo type="max"/>
        <color rgb="FFFFFFFF"/>
        <color rgb="FFE67C73"/>
      </colorScale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17.63"/>
  </cols>
  <sheetData>
    <row r="1" ht="20.25" customHeight="1">
      <c r="A1" s="8" t="s">
        <v>170</v>
      </c>
      <c r="B1" s="22"/>
      <c r="C1" s="22"/>
      <c r="D1" s="9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8" t="s">
        <v>171</v>
      </c>
      <c r="B2" s="28" t="s">
        <v>152</v>
      </c>
      <c r="C2" s="28" t="s">
        <v>167</v>
      </c>
      <c r="D2" s="28" t="s">
        <v>168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25" t="str">
        <f>IFERROR(__xludf.DUMMYFUNCTION("UNIQUE(homework_genz_dataset!$H$2:$H$121)"),"Evening")</f>
        <v>Evening</v>
      </c>
      <c r="B3" s="25">
        <f>COUNTIFS(homework_genz_dataset!$H$2:$H$121,$A3)</f>
        <v>32</v>
      </c>
      <c r="C3" s="25">
        <f>COUNTIFS(homework_genz_dataset!$H$2:$H$121,$A3,homework_genz_dataset!$F$2:$F$121,"FALSE")</f>
        <v>25</v>
      </c>
      <c r="D3" s="29">
        <f t="shared" ref="D3:D6" si="1">C3/B3</f>
        <v>0.78125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25" t="str">
        <f>IFERROR(__xludf.DUMMYFUNCTION("""COMPUTED_VALUE"""),"Afternoon")</f>
        <v>Afternoon</v>
      </c>
      <c r="B4" s="25">
        <f>COUNTIFS(homework_genz_dataset!$H$2:$H$121,$A4)</f>
        <v>29</v>
      </c>
      <c r="C4" s="25">
        <f>COUNTIFS(homework_genz_dataset!$H$2:$H$121,$A4,homework_genz_dataset!$F$2:$F$121,"FALSE")</f>
        <v>22</v>
      </c>
      <c r="D4" s="29">
        <f t="shared" si="1"/>
        <v>0.7586206897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25" t="str">
        <f>IFERROR(__xludf.DUMMYFUNCTION("""COMPUTED_VALUE"""),"Night")</f>
        <v>Night</v>
      </c>
      <c r="B5" s="25">
        <f>COUNTIFS(homework_genz_dataset!$H$2:$H$121,$A5)</f>
        <v>25</v>
      </c>
      <c r="C5" s="25">
        <f>COUNTIFS(homework_genz_dataset!$H$2:$H$121,$A5,homework_genz_dataset!$F$2:$F$121,"FALSE")</f>
        <v>17</v>
      </c>
      <c r="D5" s="29">
        <f t="shared" si="1"/>
        <v>0.68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25" t="str">
        <f>IFERROR(__xludf.DUMMYFUNCTION("""COMPUTED_VALUE"""),"Morning")</f>
        <v>Morning</v>
      </c>
      <c r="B6" s="25">
        <f>COUNTIFS(homework_genz_dataset!$H$2:$H$121,$A6)</f>
        <v>34</v>
      </c>
      <c r="C6" s="25">
        <f>COUNTIFS(homework_genz_dataset!$H$2:$H$121,$A6,homework_genz_dataset!$F$2:$F$121,"FALSE")</f>
        <v>22</v>
      </c>
      <c r="D6" s="29">
        <f t="shared" si="1"/>
        <v>0.6470588235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mergeCells count="1">
    <mergeCell ref="A1:D1"/>
  </mergeCells>
  <conditionalFormatting sqref="D3:D6">
    <cfRule type="colorScale" priority="1">
      <colorScale>
        <cfvo type="min"/>
        <cfvo type="max"/>
        <color rgb="FFFFFFFF"/>
        <color rgb="FFE67C73"/>
      </colorScale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6" max="6" width="17.63"/>
  </cols>
  <sheetData>
    <row r="1">
      <c r="A1" s="8" t="s">
        <v>172</v>
      </c>
      <c r="B1" s="22"/>
      <c r="C1" s="22"/>
      <c r="D1" s="22"/>
      <c r="E1" s="22"/>
      <c r="F1" s="9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0"/>
      <c r="B2" s="31" t="s">
        <v>173</v>
      </c>
      <c r="C2" s="22"/>
      <c r="D2" s="22"/>
      <c r="E2" s="9"/>
      <c r="F2" s="32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3" t="s">
        <v>1</v>
      </c>
      <c r="B3" s="34" t="s">
        <v>32</v>
      </c>
      <c r="C3" s="28" t="s">
        <v>17</v>
      </c>
      <c r="D3" s="28" t="s">
        <v>12</v>
      </c>
      <c r="E3" s="35" t="s">
        <v>28</v>
      </c>
      <c r="F3" s="33" t="s">
        <v>174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1" t="str">
        <f>IFERROR(__xludf.DUMMYFUNCTION("UNIQUE(homework_genz_dataset!$C$2:$C$121)"),"Beverages")</f>
        <v>Beverages</v>
      </c>
      <c r="B4" s="21">
        <f>COUNTIFS(homework_genz_dataset!$C$2:$C$121,$A4,homework_genz_dataset!$H$2:$H$121,B$3,homework_genz_dataset!$F$2:$F$121,"FALSE")/COUNTIFS(homework_genz_dataset!$C$2:$C$121,$A4,homework_genz_dataset!$H$2:$H$121,B$3)</f>
        <v>0.6666666667</v>
      </c>
      <c r="C4" s="21">
        <f>COUNTIFS(homework_genz_dataset!$C$2:$C$121,$A4,homework_genz_dataset!$H$2:$H$121,C$3,homework_genz_dataset!$F$2:$F$121,"FALSE")/COUNTIFS(homework_genz_dataset!$C$2:$C$121,$A4,homework_genz_dataset!$H$2:$H$121,C$3)</f>
        <v>1</v>
      </c>
      <c r="D4" s="21">
        <f>COUNTIFS(homework_genz_dataset!$C$2:$C$121,$A4,homework_genz_dataset!$H$2:$H$121,D$3,homework_genz_dataset!$F$2:$F$121,"FALSE")/COUNTIFS(homework_genz_dataset!$C$2:$C$121,$A4,homework_genz_dataset!$H$2:$H$121,D$3)</f>
        <v>0.8181818182</v>
      </c>
      <c r="E4" s="21">
        <f>COUNTIFS(homework_genz_dataset!$C$2:$C$121,$A4,homework_genz_dataset!$H$2:$H$121,E$3,homework_genz_dataset!$F$2:$F$121,"FALSE")/COUNTIFS(homework_genz_dataset!$C$2:$C$121,$A4,homework_genz_dataset!$H$2:$H$121,E$3)</f>
        <v>0.6</v>
      </c>
      <c r="F4" s="18">
        <f>AVERAGEIFS(homework_genz_dataset!$G$2:$G$121,homework_genz_dataset!$C$2:$C$121,$A4)</f>
        <v>12.85714286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1" t="str">
        <f>IFERROR(__xludf.DUMMYFUNCTION("""COMPUTED_VALUE"""),"Dairy")</f>
        <v>Dairy</v>
      </c>
      <c r="B5" s="21">
        <f>COUNTIFS(homework_genz_dataset!$C$2:$C$121,$A5,homework_genz_dataset!$H$2:$H$121,B$3,homework_genz_dataset!$F$2:$F$121,"FALSE")/COUNTIFS(homework_genz_dataset!$C$2:$C$121,$A5,homework_genz_dataset!$H$2:$H$121,B$3)</f>
        <v>0.5</v>
      </c>
      <c r="C5" s="21">
        <f>COUNTIFS(homework_genz_dataset!$C$2:$C$121,$A5,homework_genz_dataset!$H$2:$H$121,C$3,homework_genz_dataset!$F$2:$F$121,"FALSE")/COUNTIFS(homework_genz_dataset!$C$2:$C$121,$A5,homework_genz_dataset!$H$2:$H$121,C$3)</f>
        <v>0.8</v>
      </c>
      <c r="D5" s="21">
        <f>COUNTIFS(homework_genz_dataset!$C$2:$C$121,$A5,homework_genz_dataset!$H$2:$H$121,D$3,homework_genz_dataset!$F$2:$F$121,"FALSE")/COUNTIFS(homework_genz_dataset!$C$2:$C$121,$A5,homework_genz_dataset!$H$2:$H$121,D$3)</f>
        <v>0.8333333333</v>
      </c>
      <c r="E5" s="21">
        <f>COUNTIFS(homework_genz_dataset!$C$2:$C$121,$A5,homework_genz_dataset!$H$2:$H$121,E$3,homework_genz_dataset!$F$2:$F$121,"FALSE")/COUNTIFS(homework_genz_dataset!$C$2:$C$121,$A5,homework_genz_dataset!$H$2:$H$121,E$3)</f>
        <v>0.5</v>
      </c>
      <c r="F5" s="18">
        <f>AVERAGEIFS(homework_genz_dataset!$G$2:$G$121,homework_genz_dataset!$C$2:$C$121,$A5)</f>
        <v>14.76190476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1" t="str">
        <f>IFERROR(__xludf.DUMMYFUNCTION("""COMPUTED_VALUE"""),"Snacks")</f>
        <v>Snacks</v>
      </c>
      <c r="B6" s="21">
        <f>COUNTIFS(homework_genz_dataset!$C$2:$C$121,$A6,homework_genz_dataset!$H$2:$H$121,B$3,homework_genz_dataset!$F$2:$F$121,"FALSE")/COUNTIFS(homework_genz_dataset!$C$2:$C$121,$A6,homework_genz_dataset!$H$2:$H$121,B$3)</f>
        <v>0.8</v>
      </c>
      <c r="C6" s="21">
        <f>COUNTIFS(homework_genz_dataset!$C$2:$C$121,$A6,homework_genz_dataset!$H$2:$H$121,C$3,homework_genz_dataset!$F$2:$F$121,"FALSE")/COUNTIFS(homework_genz_dataset!$C$2:$C$121,$A6,homework_genz_dataset!$H$2:$H$121,C$3)</f>
        <v>0.875</v>
      </c>
      <c r="D6" s="21">
        <f>COUNTIFS(homework_genz_dataset!$C$2:$C$121,$A6,homework_genz_dataset!$H$2:$H$121,D$3,homework_genz_dataset!$F$2:$F$121,"FALSE")/COUNTIFS(homework_genz_dataset!$C$2:$C$121,$A6,homework_genz_dataset!$H$2:$H$121,D$3)</f>
        <v>0.6</v>
      </c>
      <c r="E6" s="21">
        <f>COUNTIFS(homework_genz_dataset!$C$2:$C$121,$A6,homework_genz_dataset!$H$2:$H$121,E$3,homework_genz_dataset!$F$2:$F$121,"FALSE")/COUNTIFS(homework_genz_dataset!$C$2:$C$121,$A6,homework_genz_dataset!$H$2:$H$121,E$3)</f>
        <v>0.3333333333</v>
      </c>
      <c r="F6" s="18">
        <f>AVERAGEIFS(homework_genz_dataset!$G$2:$G$121,homework_genz_dataset!$C$2:$C$121,$A6)</f>
        <v>12.85714286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1" t="str">
        <f>IFERROR(__xludf.DUMMYFUNCTION("""COMPUTED_VALUE"""),"Fresh Produce")</f>
        <v>Fresh Produce</v>
      </c>
      <c r="B7" s="21">
        <f>COUNTIFS(homework_genz_dataset!$C$2:$C$121,$A7,homework_genz_dataset!$H$2:$H$121,B$3,homework_genz_dataset!$F$2:$F$121,"FALSE")/COUNTIFS(homework_genz_dataset!$C$2:$C$121,$A7,homework_genz_dataset!$H$2:$H$121,B$3)</f>
        <v>0.75</v>
      </c>
      <c r="C7" s="21">
        <f>COUNTIFS(homework_genz_dataset!$C$2:$C$121,$A7,homework_genz_dataset!$H$2:$H$121,C$3,homework_genz_dataset!$F$2:$F$121,"FALSE")/COUNTIFS(homework_genz_dataset!$C$2:$C$121,$A7,homework_genz_dataset!$H$2:$H$121,C$3)</f>
        <v>0.6</v>
      </c>
      <c r="D7" s="21">
        <f>COUNTIFS(homework_genz_dataset!$C$2:$C$121,$A7,homework_genz_dataset!$H$2:$H$121,D$3,homework_genz_dataset!$F$2:$F$121,"FALSE")/COUNTIFS(homework_genz_dataset!$C$2:$C$121,$A7,homework_genz_dataset!$H$2:$H$121,D$3)</f>
        <v>1</v>
      </c>
      <c r="E7" s="21">
        <f>COUNTIFS(homework_genz_dataset!$C$2:$C$121,$A7,homework_genz_dataset!$H$2:$H$121,E$3,homework_genz_dataset!$F$2:$F$121,"FALSE")/COUNTIFS(homework_genz_dataset!$C$2:$C$121,$A7,homework_genz_dataset!$H$2:$H$121,E$3)</f>
        <v>0.8</v>
      </c>
      <c r="F7" s="18">
        <f>AVERAGEIFS(homework_genz_dataset!$G$2:$G$121,homework_genz_dataset!$C$2:$C$121,$A7)</f>
        <v>18.27586207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36" t="str">
        <f>IFERROR(__xludf.DUMMYFUNCTION("""COMPUTED_VALUE"""),"Bakery")</f>
        <v>Bakery</v>
      </c>
      <c r="B8" s="21">
        <f>COUNTIFS(homework_genz_dataset!$C$2:$C$121,$A8,homework_genz_dataset!$H$2:$H$121,B$3,homework_genz_dataset!$F$2:$F$121,"FALSE")/COUNTIFS(homework_genz_dataset!$C$2:$C$121,$A8,homework_genz_dataset!$H$2:$H$121,B$3)</f>
        <v>0.5</v>
      </c>
      <c r="C8" s="21">
        <f>COUNTIFS(homework_genz_dataset!$C$2:$C$121,$A8,homework_genz_dataset!$H$2:$H$121,C$3,homework_genz_dataset!$F$2:$F$121,"FALSE")/COUNTIFS(homework_genz_dataset!$C$2:$C$121,$A8,homework_genz_dataset!$H$2:$H$121,C$3)</f>
        <v>0.625</v>
      </c>
      <c r="D8" s="21">
        <f>COUNTIFS(homework_genz_dataset!$C$2:$C$121,$A8,homework_genz_dataset!$H$2:$H$121,D$3,homework_genz_dataset!$F$2:$F$121,"FALSE")/COUNTIFS(homework_genz_dataset!$C$2:$C$121,$A8,homework_genz_dataset!$H$2:$H$121,D$3)</f>
        <v>0.5</v>
      </c>
      <c r="E8" s="21">
        <f>COUNTIFS(homework_genz_dataset!$C$2:$C$121,$A8,homework_genz_dataset!$H$2:$H$121,E$3,homework_genz_dataset!$F$2:$F$121,"FALSE")/COUNTIFS(homework_genz_dataset!$C$2:$C$121,$A8,homework_genz_dataset!$H$2:$H$121,E$3)</f>
        <v>0.8</v>
      </c>
      <c r="F8" s="37">
        <f>AVERAGEIFS(homework_genz_dataset!$G$2:$G$121,homework_genz_dataset!$C$2:$C$121,$A8)</f>
        <v>11.9047619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38"/>
      <c r="B9" s="38"/>
      <c r="C9" s="38"/>
      <c r="D9" s="38"/>
      <c r="E9" s="38"/>
      <c r="F9" s="39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40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40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40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40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mergeCells count="2">
    <mergeCell ref="A1:F1"/>
    <mergeCell ref="B2:E2"/>
  </mergeCells>
  <conditionalFormatting sqref="B4:E13">
    <cfRule type="colorScale" priority="1">
      <colorScale>
        <cfvo type="min"/>
        <cfvo type="max"/>
        <color rgb="FFFFFFFF"/>
        <color rgb="FFE67C73"/>
      </colorScale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6" width="23.75"/>
  </cols>
  <sheetData>
    <row r="1">
      <c r="A1" s="41" t="s">
        <v>175</v>
      </c>
      <c r="B1" s="22"/>
      <c r="C1" s="22"/>
      <c r="D1" s="22"/>
      <c r="E1" s="22"/>
      <c r="F1" s="22"/>
      <c r="G1" s="9"/>
    </row>
  </sheetData>
  <mergeCells count="1">
    <mergeCell ref="A1:G1"/>
  </mergeCells>
  <drawing r:id="rId1"/>
</worksheet>
</file>