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ACMP\REFLECTION PAPER\final\"/>
    </mc:Choice>
  </mc:AlternateContent>
  <bookViews>
    <workbookView xWindow="-120" yWindow="-120" windowWidth="20730" windowHeight="11310"/>
  </bookViews>
  <sheets>
    <sheet name="Projection " sheetId="1" r:id="rId1"/>
    <sheet name="NPV, IRR" sheetId="5" r:id="rId2"/>
    <sheet name="charts ex-rev" sheetId="7" r:id="rId3"/>
    <sheet name="chart NCF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D34" i="1"/>
  <c r="E34" i="1" s="1"/>
  <c r="F11" i="7" l="1"/>
  <c r="E11" i="7"/>
  <c r="D11" i="7"/>
  <c r="C11" i="7"/>
  <c r="B11" i="7"/>
  <c r="F10" i="7"/>
  <c r="E10" i="7"/>
  <c r="D10" i="7"/>
  <c r="C10" i="7"/>
  <c r="B10" i="7"/>
  <c r="C3" i="7"/>
  <c r="D3" i="7"/>
  <c r="E3" i="7" s="1"/>
  <c r="F3" i="7" s="1"/>
  <c r="C4" i="7"/>
  <c r="D4" i="7" s="1"/>
  <c r="C5" i="7"/>
  <c r="D5" i="7"/>
  <c r="E5" i="7" s="1"/>
  <c r="F5" i="7" s="1"/>
  <c r="C6" i="7"/>
  <c r="D6" i="7" s="1"/>
  <c r="B7" i="8"/>
  <c r="B8" i="8"/>
  <c r="C6" i="8"/>
  <c r="C8" i="8" s="1"/>
  <c r="C5" i="8"/>
  <c r="D5" i="8" s="1"/>
  <c r="E5" i="8" s="1"/>
  <c r="F5" i="8" s="1"/>
  <c r="D4" i="8"/>
  <c r="E4" i="8" s="1"/>
  <c r="C4" i="8"/>
  <c r="C3" i="8"/>
  <c r="D3" i="8" s="1"/>
  <c r="E3" i="8" s="1"/>
  <c r="F3" i="8" s="1"/>
  <c r="E6" i="7" l="1"/>
  <c r="F6" i="7" s="1"/>
  <c r="G6" i="7"/>
  <c r="E4" i="7"/>
  <c r="F4" i="7" s="1"/>
  <c r="G4" i="7"/>
  <c r="G5" i="7"/>
  <c r="G3" i="7"/>
  <c r="C7" i="8"/>
  <c r="D6" i="8"/>
  <c r="E6" i="8" s="1"/>
  <c r="E8" i="8" s="1"/>
  <c r="E7" i="8"/>
  <c r="F4" i="8"/>
  <c r="F7" i="8" s="1"/>
  <c r="F6" i="8"/>
  <c r="F8" i="8" s="1"/>
  <c r="G3" i="8"/>
  <c r="G5" i="8"/>
  <c r="D7" i="8"/>
  <c r="B7" i="7"/>
  <c r="B8" i="7"/>
  <c r="E31" i="5"/>
  <c r="E30" i="5"/>
  <c r="E29" i="5"/>
  <c r="D24" i="5"/>
  <c r="D25" i="5" s="1"/>
  <c r="D23" i="5"/>
  <c r="D21" i="5"/>
  <c r="E17" i="5"/>
  <c r="E18" i="5" s="1"/>
  <c r="E16" i="5"/>
  <c r="D13" i="5"/>
  <c r="D12" i="5"/>
  <c r="D11" i="5"/>
  <c r="D10" i="5"/>
  <c r="D9" i="5"/>
  <c r="H47" i="5"/>
  <c r="H43" i="5"/>
  <c r="H44" i="5"/>
  <c r="I44" i="5" s="1"/>
  <c r="I38" i="5"/>
  <c r="J38" i="5" s="1"/>
  <c r="K38" i="5" s="1"/>
  <c r="L38" i="5" s="1"/>
  <c r="H35" i="5"/>
  <c r="I33" i="5"/>
  <c r="J33" i="5" s="1"/>
  <c r="K33" i="5" s="1"/>
  <c r="L33" i="5" s="1"/>
  <c r="H23" i="5"/>
  <c r="B21" i="5" s="1"/>
  <c r="C21" i="5" s="1"/>
  <c r="I22" i="5"/>
  <c r="J22" i="5" s="1"/>
  <c r="K22" i="5" s="1"/>
  <c r="I21" i="5"/>
  <c r="J21" i="5" s="1"/>
  <c r="K21" i="5" s="1"/>
  <c r="L21" i="5" s="1"/>
  <c r="C31" i="1"/>
  <c r="D31" i="1" s="1"/>
  <c r="E31" i="1" s="1"/>
  <c r="F31" i="1" s="1"/>
  <c r="C20" i="5"/>
  <c r="G6" i="8" l="1"/>
  <c r="G8" i="8" s="1"/>
  <c r="D8" i="8"/>
  <c r="G4" i="8"/>
  <c r="G7" i="8" s="1"/>
  <c r="C8" i="7"/>
  <c r="C7" i="7"/>
  <c r="E8" i="7"/>
  <c r="F8" i="7"/>
  <c r="E7" i="7"/>
  <c r="F7" i="7"/>
  <c r="D8" i="7"/>
  <c r="D7" i="7"/>
  <c r="J44" i="5"/>
  <c r="I43" i="5"/>
  <c r="J43" i="5" s="1"/>
  <c r="K43" i="5" s="1"/>
  <c r="L43" i="5" s="1"/>
  <c r="I47" i="5"/>
  <c r="J47" i="5" s="1"/>
  <c r="I35" i="5"/>
  <c r="I23" i="5"/>
  <c r="B22" i="5" s="1"/>
  <c r="C22" i="5" s="1"/>
  <c r="K23" i="5"/>
  <c r="B24" i="5" s="1"/>
  <c r="L22" i="5"/>
  <c r="L23" i="5" s="1"/>
  <c r="M21" i="5"/>
  <c r="J23" i="5"/>
  <c r="B23" i="5" s="1"/>
  <c r="B25" i="5"/>
  <c r="C25" i="5" s="1"/>
  <c r="G7" i="7" l="1"/>
  <c r="G8" i="7"/>
  <c r="J45" i="5"/>
  <c r="M22" i="5"/>
  <c r="M23" i="5" s="1"/>
  <c r="I45" i="5"/>
  <c r="C23" i="5"/>
  <c r="C27" i="5"/>
  <c r="C24" i="5"/>
  <c r="C26" i="5" s="1"/>
  <c r="H10" i="5"/>
  <c r="B9" i="5" s="1"/>
  <c r="I9" i="5"/>
  <c r="I8" i="5"/>
  <c r="I10" i="5" l="1"/>
  <c r="B10" i="5" s="1"/>
  <c r="J8" i="5"/>
  <c r="K8" i="5" s="1"/>
  <c r="L8" i="5" s="1"/>
  <c r="J9" i="5"/>
  <c r="C10" i="5"/>
  <c r="C9" i="5"/>
  <c r="B32" i="1"/>
  <c r="C32" i="1"/>
  <c r="C30" i="1"/>
  <c r="N25" i="1"/>
  <c r="H15" i="1"/>
  <c r="I15" i="1"/>
  <c r="J15" i="1"/>
  <c r="K15" i="1"/>
  <c r="L15" i="1"/>
  <c r="M15" i="1"/>
  <c r="F15" i="1"/>
  <c r="G15" i="1"/>
  <c r="H26" i="1"/>
  <c r="I26" i="1"/>
  <c r="J26" i="1"/>
  <c r="K26" i="1"/>
  <c r="L26" i="1"/>
  <c r="M26" i="1"/>
  <c r="G26" i="1"/>
  <c r="E15" i="1"/>
  <c r="D15" i="1"/>
  <c r="C15" i="1"/>
  <c r="B15" i="1"/>
  <c r="M8" i="5" l="1"/>
  <c r="K9" i="5"/>
  <c r="J10" i="5"/>
  <c r="B11" i="5" s="1"/>
  <c r="C11" i="5" s="1"/>
  <c r="K10" i="5" l="1"/>
  <c r="B12" i="5" s="1"/>
  <c r="L9" i="5"/>
  <c r="L10" i="5" s="1"/>
  <c r="B13" i="5" s="1"/>
  <c r="C13" i="5" s="1"/>
  <c r="C8" i="5"/>
  <c r="C12" i="5" l="1"/>
  <c r="C15" i="5"/>
  <c r="M9" i="5"/>
  <c r="M10" i="5" s="1"/>
  <c r="C14" i="5"/>
  <c r="G31" i="1"/>
  <c r="D30" i="1"/>
  <c r="D32" i="1" s="1"/>
  <c r="B7" i="1"/>
  <c r="B21" i="1" s="1"/>
  <c r="H7" i="1"/>
  <c r="H21" i="1" s="1"/>
  <c r="I7" i="1"/>
  <c r="I21" i="1" s="1"/>
  <c r="J7" i="1"/>
  <c r="J21" i="1" s="1"/>
  <c r="K7" i="1"/>
  <c r="K21" i="1" s="1"/>
  <c r="L7" i="1"/>
  <c r="L21" i="1" s="1"/>
  <c r="M7" i="1"/>
  <c r="F7" i="1"/>
  <c r="F21" i="1" s="1"/>
  <c r="G7" i="1"/>
  <c r="G21" i="1" s="1"/>
  <c r="E30" i="1" l="1"/>
  <c r="E32" i="1" s="1"/>
  <c r="C7" i="1"/>
  <c r="E7" i="1"/>
  <c r="D7" i="1"/>
  <c r="D21" i="1" s="1"/>
  <c r="F30" i="1" l="1"/>
  <c r="F32" i="1" s="1"/>
  <c r="C21" i="1"/>
  <c r="N21" i="1" s="1"/>
  <c r="E21" i="1"/>
  <c r="G30" i="1" l="1"/>
  <c r="G32" i="1" s="1"/>
</calcChain>
</file>

<file path=xl/sharedStrings.xml><?xml version="1.0" encoding="utf-8"?>
<sst xmlns="http://schemas.openxmlformats.org/spreadsheetml/2006/main" count="169" uniqueCount="91">
  <si>
    <t>Particulars</t>
  </si>
  <si>
    <t>Office rent</t>
  </si>
  <si>
    <t>Stationeries</t>
  </si>
  <si>
    <t>Electricity + net + Others</t>
  </si>
  <si>
    <t>SUB-TOTAL</t>
  </si>
  <si>
    <t xml:space="preserve">Graphics Designer </t>
  </si>
  <si>
    <t>M1</t>
  </si>
  <si>
    <t>M2</t>
  </si>
  <si>
    <t>M3</t>
  </si>
  <si>
    <t>M4</t>
  </si>
  <si>
    <t>M5</t>
  </si>
  <si>
    <t>M6</t>
  </si>
  <si>
    <t>M7</t>
  </si>
  <si>
    <t>3D Modeler</t>
  </si>
  <si>
    <t>AR Developer 1</t>
  </si>
  <si>
    <t>AR Developer 2</t>
  </si>
  <si>
    <t>Project Manager</t>
  </si>
  <si>
    <t>Total</t>
  </si>
  <si>
    <t>M8</t>
  </si>
  <si>
    <t>M9</t>
  </si>
  <si>
    <t>M10</t>
  </si>
  <si>
    <t>M11</t>
  </si>
  <si>
    <t>M12</t>
  </si>
  <si>
    <t>Marketing Cost</t>
  </si>
  <si>
    <t>Total Expenses/Month</t>
  </si>
  <si>
    <t>Estimated Expense</t>
  </si>
  <si>
    <t>Estimated Revenue</t>
  </si>
  <si>
    <t>Year 1</t>
  </si>
  <si>
    <t>Year 2</t>
  </si>
  <si>
    <t>Year 3</t>
  </si>
  <si>
    <t>Year 4</t>
  </si>
  <si>
    <t>Year 5</t>
  </si>
  <si>
    <t>Year</t>
  </si>
  <si>
    <t>Present value</t>
  </si>
  <si>
    <t>NPV, IRR</t>
  </si>
  <si>
    <t>NPV</t>
  </si>
  <si>
    <t>IRR</t>
  </si>
  <si>
    <t>Digital Marketing team (5)</t>
  </si>
  <si>
    <t>Printing cost</t>
  </si>
  <si>
    <t>Unit price</t>
  </si>
  <si>
    <t>Sales Volume</t>
  </si>
  <si>
    <t>Total sales:</t>
  </si>
  <si>
    <t>Net Cash Flow</t>
  </si>
  <si>
    <t>Net Cashflow</t>
  </si>
  <si>
    <t>Net Cash Flow Estimation</t>
  </si>
  <si>
    <t>Net Cash Flow (Existing product)</t>
  </si>
  <si>
    <t>Cost of Capital</t>
  </si>
  <si>
    <t>Net Cash Flow Estimation (pivoted product)</t>
  </si>
  <si>
    <t>Estimated</t>
  </si>
  <si>
    <t>Actual</t>
  </si>
  <si>
    <t>Estimatd</t>
  </si>
  <si>
    <t>Year 2019</t>
  </si>
  <si>
    <t>Year 2020</t>
  </si>
  <si>
    <t>Year 2021</t>
  </si>
  <si>
    <t>Year 2022</t>
  </si>
  <si>
    <t>Year 2023</t>
  </si>
  <si>
    <t>P/L</t>
  </si>
  <si>
    <t>Estimation of Pivoted</t>
  </si>
  <si>
    <t>Existing product:</t>
  </si>
  <si>
    <t>Pivoted product:</t>
  </si>
  <si>
    <t>Consecutive Summation:</t>
  </si>
  <si>
    <t>Actual revenue of existing product</t>
  </si>
  <si>
    <t>Estimated revenue of existing product</t>
  </si>
  <si>
    <t>Year 2024</t>
  </si>
  <si>
    <t>Year 2025</t>
  </si>
  <si>
    <t>Loss amount</t>
  </si>
  <si>
    <t>Difference of Revenue of Existing Product and Pivoted Product</t>
  </si>
  <si>
    <t>1. What is the payback period for the existing product and pivoted product?</t>
  </si>
  <si>
    <t>2. Calculate the NPVs for each project, assuming 15% cost of capital.</t>
  </si>
  <si>
    <t>3. What is the IRR of each product?</t>
  </si>
  <si>
    <t>payback period</t>
  </si>
  <si>
    <t>payback period calculation</t>
  </si>
  <si>
    <t>Collected NCF</t>
  </si>
  <si>
    <t>3.1 years</t>
  </si>
  <si>
    <t>payback period cal:</t>
  </si>
  <si>
    <t>Estimated Expense (existing product)</t>
  </si>
  <si>
    <t>Estimated Revenue (exiting product)</t>
  </si>
  <si>
    <t>Estimated Expense (pivoted product)</t>
  </si>
  <si>
    <t>Estimated Revenue (pivoted product)</t>
  </si>
  <si>
    <t>Net Cash Flow (pivoted product)</t>
  </si>
  <si>
    <t>Net Cash Flow (existing product)</t>
  </si>
  <si>
    <t>Net Cash Flow (est. revenue - est. expense)</t>
  </si>
  <si>
    <t>100 er 25% + 100</t>
  </si>
  <si>
    <t>125 er 25% + 125</t>
  </si>
  <si>
    <t>25+100 = 125</t>
  </si>
  <si>
    <t>EXPENSE</t>
  </si>
  <si>
    <t xml:space="preserve">Digital Marketing </t>
  </si>
  <si>
    <t>Campaign</t>
  </si>
  <si>
    <t xml:space="preserve">Fair </t>
  </si>
  <si>
    <t>Admin/Maintenance Cost</t>
  </si>
  <si>
    <t>HR Cost (salary)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</si>
</sst>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43" fontId="4" fillId="2" borderId="4" xfId="1" applyFont="1" applyFill="1" applyBorder="1" applyAlignment="1">
      <alignment horizontal="right" vertical="top" wrapText="1"/>
    </xf>
    <xf numFmtId="43" fontId="5" fillId="2" borderId="4" xfId="1" applyFont="1" applyFill="1" applyBorder="1" applyAlignment="1">
      <alignment horizontal="right" vertical="top" wrapText="1"/>
    </xf>
    <xf numFmtId="0" fontId="5" fillId="0" borderId="3" xfId="0" applyFont="1" applyBorder="1" applyAlignment="1">
      <alignment vertical="center" wrapText="1"/>
    </xf>
    <xf numFmtId="43" fontId="5" fillId="0" borderId="4" xfId="1" applyFont="1" applyBorder="1" applyAlignment="1">
      <alignment horizontal="right" vertical="top" wrapText="1"/>
    </xf>
    <xf numFmtId="0" fontId="3" fillId="0" borderId="3" xfId="0" applyFont="1" applyBorder="1" applyAlignment="1">
      <alignment vertical="center" wrapText="1"/>
    </xf>
    <xf numFmtId="43" fontId="3" fillId="0" borderId="4" xfId="1" applyFont="1" applyBorder="1" applyAlignment="1">
      <alignment horizontal="right" vertical="top" wrapText="1"/>
    </xf>
    <xf numFmtId="0" fontId="5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2" fillId="0" borderId="0" xfId="0" applyFont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43" fontId="2" fillId="0" borderId="0" xfId="0" applyNumberFormat="1" applyFont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43" fontId="2" fillId="3" borderId="4" xfId="0" applyNumberFormat="1" applyFont="1" applyFill="1" applyBorder="1"/>
    <xf numFmtId="0" fontId="0" fillId="0" borderId="6" xfId="0" applyBorder="1" applyAlignment="1">
      <alignment horizontal="right"/>
    </xf>
    <xf numFmtId="43" fontId="0" fillId="0" borderId="6" xfId="0" applyNumberFormat="1" applyBorder="1" applyAlignment="1">
      <alignment horizontal="right"/>
    </xf>
    <xf numFmtId="43" fontId="3" fillId="5" borderId="2" xfId="1" applyFont="1" applyFill="1" applyBorder="1" applyAlignment="1">
      <alignment horizontal="right" vertical="top" wrapText="1"/>
    </xf>
    <xf numFmtId="43" fontId="3" fillId="5" borderId="2" xfId="1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right"/>
    </xf>
    <xf numFmtId="43" fontId="3" fillId="2" borderId="4" xfId="1" applyFont="1" applyFill="1" applyBorder="1" applyAlignment="1">
      <alignment horizontal="right" vertical="top" wrapText="1"/>
    </xf>
    <xf numFmtId="0" fontId="2" fillId="0" borderId="6" xfId="0" applyFont="1" applyBorder="1" applyAlignment="1">
      <alignment horizontal="right"/>
    </xf>
    <xf numFmtId="43" fontId="0" fillId="0" borderId="0" xfId="1" applyFont="1"/>
    <xf numFmtId="43" fontId="0" fillId="0" borderId="4" xfId="1" applyFont="1" applyBorder="1"/>
    <xf numFmtId="43" fontId="0" fillId="0" borderId="8" xfId="1" applyFont="1" applyBorder="1"/>
    <xf numFmtId="43" fontId="0" fillId="5" borderId="6" xfId="0" applyNumberFormat="1" applyFill="1" applyBorder="1"/>
    <xf numFmtId="43" fontId="0" fillId="5" borderId="9" xfId="0" applyNumberFormat="1" applyFill="1" applyBorder="1"/>
    <xf numFmtId="0" fontId="2" fillId="4" borderId="2" xfId="0" applyFont="1" applyFill="1" applyBorder="1"/>
    <xf numFmtId="0" fontId="2" fillId="4" borderId="5" xfId="0" applyFont="1" applyFill="1" applyBorder="1"/>
    <xf numFmtId="0" fontId="3" fillId="5" borderId="1" xfId="0" applyFont="1" applyFill="1" applyBorder="1" applyAlignment="1">
      <alignment vertical="center" wrapText="1"/>
    </xf>
    <xf numFmtId="0" fontId="0" fillId="0" borderId="0" xfId="0" applyAlignment="1"/>
    <xf numFmtId="0" fontId="2" fillId="4" borderId="1" xfId="0" applyFont="1" applyFill="1" applyBorder="1" applyAlignment="1"/>
    <xf numFmtId="0" fontId="0" fillId="0" borderId="3" xfId="0" applyBorder="1" applyAlignment="1"/>
    <xf numFmtId="0" fontId="0" fillId="0" borderId="7" xfId="0" applyBorder="1" applyAlignment="1"/>
    <xf numFmtId="0" fontId="7" fillId="3" borderId="3" xfId="0" applyFont="1" applyFill="1" applyBorder="1" applyAlignment="1">
      <alignment vertical="top" wrapText="1"/>
    </xf>
    <xf numFmtId="43" fontId="2" fillId="0" borderId="6" xfId="0" applyNumberFormat="1" applyFont="1" applyBorder="1" applyAlignment="1">
      <alignment horizontal="right"/>
    </xf>
    <xf numFmtId="9" fontId="0" fillId="0" borderId="0" xfId="0" applyNumberFormat="1"/>
    <xf numFmtId="43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43" fontId="2" fillId="7" borderId="6" xfId="0" applyNumberFormat="1" applyFont="1" applyFill="1" applyBorder="1" applyAlignment="1">
      <alignment horizontal="right"/>
    </xf>
    <xf numFmtId="0" fontId="0" fillId="0" borderId="0" xfId="0" applyBorder="1" applyAlignment="1"/>
    <xf numFmtId="43" fontId="0" fillId="0" borderId="0" xfId="1" applyFont="1" applyBorder="1"/>
    <xf numFmtId="43" fontId="0" fillId="0" borderId="0" xfId="0" applyNumberFormat="1" applyFill="1" applyBorder="1"/>
    <xf numFmtId="0" fontId="0" fillId="7" borderId="7" xfId="0" applyFill="1" applyBorder="1" applyAlignment="1"/>
    <xf numFmtId="43" fontId="0" fillId="7" borderId="8" xfId="1" applyFont="1" applyFill="1" applyBorder="1"/>
    <xf numFmtId="0" fontId="0" fillId="6" borderId="7" xfId="0" applyFill="1" applyBorder="1" applyAlignment="1"/>
    <xf numFmtId="43" fontId="0" fillId="6" borderId="8" xfId="1" applyFont="1" applyFill="1" applyBorder="1"/>
    <xf numFmtId="43" fontId="0" fillId="0" borderId="4" xfId="0" applyNumberFormat="1" applyBorder="1"/>
    <xf numFmtId="43" fontId="0" fillId="6" borderId="4" xfId="1" applyFont="1" applyFill="1" applyBorder="1"/>
    <xf numFmtId="43" fontId="0" fillId="6" borderId="4" xfId="0" applyNumberFormat="1" applyFill="1" applyBorder="1"/>
    <xf numFmtId="43" fontId="0" fillId="0" borderId="6" xfId="0" applyNumberFormat="1" applyBorder="1"/>
    <xf numFmtId="43" fontId="0" fillId="7" borderId="4" xfId="1" applyFont="1" applyFill="1" applyBorder="1"/>
    <xf numFmtId="0" fontId="0" fillId="0" borderId="4" xfId="1" applyNumberFormat="1" applyFont="1" applyBorder="1"/>
    <xf numFmtId="0" fontId="0" fillId="0" borderId="7" xfId="0" applyBorder="1" applyAlignment="1">
      <alignment horizontal="center"/>
    </xf>
    <xf numFmtId="0" fontId="0" fillId="0" borderId="8" xfId="1" applyNumberFormat="1" applyFont="1" applyBorder="1"/>
    <xf numFmtId="0" fontId="10" fillId="0" borderId="1" xfId="0" applyFont="1" applyBorder="1" applyAlignment="1">
      <alignment horizontal="center"/>
    </xf>
    <xf numFmtId="43" fontId="10" fillId="0" borderId="2" xfId="1" applyFont="1" applyBorder="1"/>
    <xf numFmtId="43" fontId="0" fillId="0" borderId="0" xfId="1" applyFont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43" fontId="0" fillId="0" borderId="0" xfId="1" applyFont="1" applyFill="1" applyBorder="1"/>
    <xf numFmtId="0" fontId="8" fillId="0" borderId="0" xfId="0" applyFont="1" applyBorder="1" applyAlignment="1"/>
    <xf numFmtId="43" fontId="0" fillId="8" borderId="4" xfId="1" applyFont="1" applyFill="1" applyBorder="1"/>
    <xf numFmtId="0" fontId="2" fillId="4" borderId="4" xfId="0" applyFont="1" applyFill="1" applyBorder="1"/>
    <xf numFmtId="0" fontId="2" fillId="0" borderId="4" xfId="0" applyFont="1" applyFill="1" applyBorder="1"/>
    <xf numFmtId="0" fontId="2" fillId="6" borderId="4" xfId="0" applyFont="1" applyFill="1" applyBorder="1"/>
    <xf numFmtId="0" fontId="2" fillId="4" borderId="3" xfId="0" applyFont="1" applyFill="1" applyBorder="1" applyAlignment="1"/>
    <xf numFmtId="0" fontId="2" fillId="4" borderId="6" xfId="0" applyFont="1" applyFill="1" applyBorder="1"/>
    <xf numFmtId="0" fontId="2" fillId="0" borderId="3" xfId="0" applyFont="1" applyBorder="1"/>
    <xf numFmtId="0" fontId="11" fillId="8" borderId="3" xfId="0" applyFont="1" applyFill="1" applyBorder="1" applyAlignment="1">
      <alignment horizontal="right"/>
    </xf>
    <xf numFmtId="43" fontId="0" fillId="8" borderId="6" xfId="1" applyFont="1" applyFill="1" applyBorder="1"/>
    <xf numFmtId="43" fontId="11" fillId="0" borderId="3" xfId="1" applyFont="1" applyBorder="1" applyAlignment="1">
      <alignment horizontal="right"/>
    </xf>
    <xf numFmtId="43" fontId="0" fillId="0" borderId="6" xfId="1" applyFont="1" applyBorder="1"/>
    <xf numFmtId="0" fontId="0" fillId="0" borderId="3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43" fontId="0" fillId="6" borderId="8" xfId="0" applyNumberFormat="1" applyFill="1" applyBorder="1"/>
    <xf numFmtId="43" fontId="0" fillId="0" borderId="8" xfId="0" applyNumberFormat="1" applyBorder="1"/>
    <xf numFmtId="0" fontId="0" fillId="0" borderId="9" xfId="0" applyBorder="1"/>
    <xf numFmtId="0" fontId="12" fillId="0" borderId="0" xfId="0" applyFont="1" applyAlignment="1">
      <alignment horizontal="center"/>
    </xf>
    <xf numFmtId="43" fontId="13" fillId="0" borderId="0" xfId="0" applyNumberFormat="1" applyFont="1"/>
    <xf numFmtId="0" fontId="13" fillId="0" borderId="0" xfId="0" applyFont="1"/>
    <xf numFmtId="43" fontId="0" fillId="0" borderId="4" xfId="1" applyFont="1" applyBorder="1" applyAlignment="1">
      <alignment horizontal="center"/>
    </xf>
    <xf numFmtId="43" fontId="0" fillId="0" borderId="3" xfId="1" applyFont="1" applyBorder="1" applyAlignment="1">
      <alignment horizontal="left"/>
    </xf>
    <xf numFmtId="43" fontId="0" fillId="0" borderId="6" xfId="1" applyFont="1" applyBorder="1" applyAlignment="1">
      <alignment horizontal="right"/>
    </xf>
    <xf numFmtId="43" fontId="9" fillId="7" borderId="9" xfId="0" applyNumberFormat="1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0" fillId="0" borderId="2" xfId="0" applyFont="1" applyBorder="1"/>
    <xf numFmtId="0" fontId="0" fillId="0" borderId="2" xfId="0" applyBorder="1"/>
    <xf numFmtId="0" fontId="0" fillId="0" borderId="5" xfId="0" applyBorder="1"/>
    <xf numFmtId="0" fontId="0" fillId="6" borderId="6" xfId="0" applyFill="1" applyBorder="1"/>
    <xf numFmtId="9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43" fontId="0" fillId="7" borderId="4" xfId="0" applyNumberFormat="1" applyFill="1" applyBorder="1"/>
    <xf numFmtId="0" fontId="14" fillId="7" borderId="6" xfId="0" applyFont="1" applyFill="1" applyBorder="1"/>
    <xf numFmtId="0" fontId="0" fillId="0" borderId="6" xfId="0" applyFill="1" applyBorder="1"/>
    <xf numFmtId="9" fontId="0" fillId="0" borderId="8" xfId="0" applyNumberFormat="1" applyBorder="1"/>
    <xf numFmtId="0" fontId="2" fillId="0" borderId="2" xfId="0" applyFont="1" applyBorder="1"/>
    <xf numFmtId="0" fontId="2" fillId="0" borderId="5" xfId="0" applyFont="1" applyBorder="1"/>
    <xf numFmtId="0" fontId="0" fillId="7" borderId="3" xfId="0" applyFill="1" applyBorder="1" applyAlignment="1"/>
    <xf numFmtId="43" fontId="0" fillId="7" borderId="6" xfId="0" applyNumberFormat="1" applyFill="1" applyBorder="1"/>
    <xf numFmtId="0" fontId="0" fillId="7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43" fontId="4" fillId="9" borderId="4" xfId="1" applyFont="1" applyFill="1" applyBorder="1" applyAlignment="1">
      <alignment horizontal="right" vertical="top" wrapText="1"/>
    </xf>
    <xf numFmtId="43" fontId="3" fillId="9" borderId="4" xfId="1" applyFont="1" applyFill="1" applyBorder="1" applyAlignment="1">
      <alignment horizontal="right" vertical="top" wrapText="1"/>
    </xf>
    <xf numFmtId="0" fontId="2" fillId="9" borderId="6" xfId="0" applyFont="1" applyFill="1" applyBorder="1" applyAlignment="1">
      <alignment horizontal="right"/>
    </xf>
    <xf numFmtId="0" fontId="2" fillId="9" borderId="0" xfId="0" applyFont="1" applyFill="1"/>
    <xf numFmtId="0" fontId="16" fillId="9" borderId="3" xfId="0" applyFont="1" applyFill="1" applyBorder="1" applyAlignment="1">
      <alignment horizontal="right" vertical="top" wrapText="1"/>
    </xf>
    <xf numFmtId="0" fontId="7" fillId="10" borderId="3" xfId="0" applyFont="1" applyFill="1" applyBorder="1" applyAlignment="1">
      <alignment vertical="top" wrapText="1"/>
    </xf>
    <xf numFmtId="43" fontId="2" fillId="10" borderId="4" xfId="0" applyNumberFormat="1" applyFont="1" applyFill="1" applyBorder="1"/>
    <xf numFmtId="43" fontId="2" fillId="10" borderId="6" xfId="0" applyNumberFormat="1" applyFont="1" applyFill="1" applyBorder="1" applyAlignment="1">
      <alignment horizontal="right"/>
    </xf>
    <xf numFmtId="43" fontId="2" fillId="10" borderId="0" xfId="0" applyNumberFormat="1" applyFont="1" applyFill="1"/>
    <xf numFmtId="0" fontId="2" fillId="1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FF"/>
      <color rgb="FF99CC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years expense and revenue projection</a:t>
            </a:r>
          </a:p>
          <a:p>
            <a:pPr>
              <a:defRPr/>
            </a:pPr>
            <a:r>
              <a:rPr lang="en-US"/>
              <a:t>(Amount in BDT)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Expenses</c:v>
          </c:tx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'Projection '!$B$29:$F$29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'Projection '!$B$30:$F$30</c:f>
              <c:numCache>
                <c:formatCode>_(* #,##0.00_);_(* \(#,##0.00\);_(* "-"??_);_(@_)</c:formatCode>
                <c:ptCount val="5"/>
                <c:pt idx="0">
                  <c:v>8271000</c:v>
                </c:pt>
                <c:pt idx="1">
                  <c:v>10338750</c:v>
                </c:pt>
                <c:pt idx="2">
                  <c:v>13440375</c:v>
                </c:pt>
                <c:pt idx="3">
                  <c:v>17472487.5</c:v>
                </c:pt>
                <c:pt idx="4">
                  <c:v>22714233.75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0D-476D-A83A-3AFF7D0C32CD}"/>
            </c:ext>
          </c:extLst>
        </c:ser>
        <c:ser>
          <c:idx val="1"/>
          <c:order val="1"/>
          <c:tx>
            <c:v>Revenue</c:v>
          </c:tx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'Projection '!$B$29:$F$29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'Projection '!$B$31:$F$31</c:f>
              <c:numCache>
                <c:formatCode>_(* #,##0.00_);_(* \(#,##0.00\);_(* "-"??_);_(@_)</c:formatCode>
                <c:ptCount val="5"/>
                <c:pt idx="0">
                  <c:v>35000000</c:v>
                </c:pt>
                <c:pt idx="1">
                  <c:v>45500000</c:v>
                </c:pt>
                <c:pt idx="2">
                  <c:v>59150000</c:v>
                </c:pt>
                <c:pt idx="3">
                  <c:v>76895000</c:v>
                </c:pt>
                <c:pt idx="4">
                  <c:v>99963500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0D-476D-A83A-3AFF7D0C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20582880"/>
        <c:axId val="1420575808"/>
      </c:barChart>
      <c:catAx>
        <c:axId val="14205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75808"/>
        <c:crosses val="autoZero"/>
        <c:auto val="1"/>
        <c:lblAlgn val="ctr"/>
        <c:lblOffset val="100"/>
        <c:noMultiLvlLbl val="0"/>
      </c:catAx>
      <c:valAx>
        <c:axId val="142057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</a:t>
            </a:r>
            <a:r>
              <a:rPr lang="en-US" b="1" baseline="0"/>
              <a:t> of expenses-revenues between existing and pivoted products ( Amount in BDT)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'charts ex-rev'!$A$3</c:f>
              <c:strCache>
                <c:ptCount val="1"/>
                <c:pt idx="0">
                  <c:v>Estimated Expense (existing product)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'charts ex-rev'!$B$2:$F$2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'charts ex-rev'!$B$3:$F$3</c:f>
              <c:numCache>
                <c:formatCode>_(* #,##0.00_);_(* \(#,##0.00\);_(* "-"??_);_(@_)</c:formatCode>
                <c:ptCount val="5"/>
                <c:pt idx="0">
                  <c:v>6000000</c:v>
                </c:pt>
                <c:pt idx="1">
                  <c:v>7500000</c:v>
                </c:pt>
                <c:pt idx="2">
                  <c:v>9750000</c:v>
                </c:pt>
                <c:pt idx="3">
                  <c:v>12675000</c:v>
                </c:pt>
                <c:pt idx="4">
                  <c:v>16477500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A3-47B1-970E-BFAC657FD3E3}"/>
            </c:ext>
          </c:extLst>
        </c:ser>
        <c:ser>
          <c:idx val="1"/>
          <c:order val="1"/>
          <c:tx>
            <c:strRef>
              <c:f>'charts ex-rev'!$A$4</c:f>
              <c:strCache>
                <c:ptCount val="1"/>
                <c:pt idx="0">
                  <c:v>Estimated Revenue (exiting product)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'charts ex-rev'!$B$2:$F$2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'charts ex-rev'!$B$4:$F$4</c:f>
              <c:numCache>
                <c:formatCode>_(* #,##0.00_);_(* \(#,##0.00\);_(* "-"??_);_(@_)</c:formatCode>
                <c:ptCount val="5"/>
                <c:pt idx="0">
                  <c:v>20000000</c:v>
                </c:pt>
                <c:pt idx="1">
                  <c:v>26000000</c:v>
                </c:pt>
                <c:pt idx="2">
                  <c:v>32500000</c:v>
                </c:pt>
                <c:pt idx="3">
                  <c:v>40625000</c:v>
                </c:pt>
                <c:pt idx="4">
                  <c:v>50781250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A3-47B1-970E-BFAC657F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87776"/>
        <c:axId val="1420575264"/>
      </c:areaChart>
      <c:barChart>
        <c:barDir val="col"/>
        <c:grouping val="clustered"/>
        <c:varyColors val="0"/>
        <c:ser>
          <c:idx val="2"/>
          <c:order val="2"/>
          <c:tx>
            <c:strRef>
              <c:f>'charts ex-rev'!$A$5</c:f>
              <c:strCache>
                <c:ptCount val="1"/>
                <c:pt idx="0">
                  <c:v>Estimated Expense (pivoted product)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'charts ex-rev'!$B$2:$F$2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'charts ex-rev'!$B$5:$F$5</c:f>
              <c:numCache>
                <c:formatCode>_(* #,##0.00_);_(* \(#,##0.00\);_(* "-"??_);_(@_)</c:formatCode>
                <c:ptCount val="5"/>
                <c:pt idx="0">
                  <c:v>8271000</c:v>
                </c:pt>
                <c:pt idx="1">
                  <c:v>10338750</c:v>
                </c:pt>
                <c:pt idx="2">
                  <c:v>13440375</c:v>
                </c:pt>
                <c:pt idx="3">
                  <c:v>17472487.5</c:v>
                </c:pt>
                <c:pt idx="4">
                  <c:v>22714233.75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A3-47B1-970E-BFAC657FD3E3}"/>
            </c:ext>
          </c:extLst>
        </c:ser>
        <c:ser>
          <c:idx val="3"/>
          <c:order val="3"/>
          <c:tx>
            <c:strRef>
              <c:f>'charts ex-rev'!$A$6</c:f>
              <c:strCache>
                <c:ptCount val="1"/>
                <c:pt idx="0">
                  <c:v>Estimated Revenue (pivoted product)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ex-rev'!$B$2:$F$2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'charts ex-rev'!$B$6:$F$6</c:f>
              <c:numCache>
                <c:formatCode>_(* #,##0.00_);_(* \(#,##0.00\);_(* "-"??_);_(@_)</c:formatCode>
                <c:ptCount val="5"/>
                <c:pt idx="0">
                  <c:v>35000000</c:v>
                </c:pt>
                <c:pt idx="1">
                  <c:v>45500000</c:v>
                </c:pt>
                <c:pt idx="2">
                  <c:v>59150000</c:v>
                </c:pt>
                <c:pt idx="3">
                  <c:v>76895000</c:v>
                </c:pt>
                <c:pt idx="4">
                  <c:v>99963500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A3-47B1-970E-BFAC657F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0587776"/>
        <c:axId val="1420575264"/>
      </c:barChart>
      <c:catAx>
        <c:axId val="14205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75264"/>
        <c:crosses val="autoZero"/>
        <c:auto val="1"/>
        <c:lblAlgn val="ctr"/>
        <c:lblOffset val="100"/>
        <c:noMultiLvlLbl val="0"/>
      </c:catAx>
      <c:valAx>
        <c:axId val="1420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ncf</a:t>
            </a:r>
            <a:r>
              <a:rPr lang="en-US" sz="1500" baseline="0"/>
              <a:t> OF EXISTING AND PIVOTED PRODUCTS (BDT)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ex-rev'!$A$10</c:f>
              <c:strCache>
                <c:ptCount val="1"/>
                <c:pt idx="0">
                  <c:v>Net Cash Flow (existing product)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'charts ex-rev'!$B$9:$F$9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'charts ex-rev'!$B$10:$F$10</c:f>
              <c:numCache>
                <c:formatCode>_(* #,##0.00_);_(* \(#,##0.00\);_(* "-"??_);_(@_)</c:formatCode>
                <c:ptCount val="5"/>
                <c:pt idx="0">
                  <c:v>14000000</c:v>
                </c:pt>
                <c:pt idx="1">
                  <c:v>18500000</c:v>
                </c:pt>
                <c:pt idx="2">
                  <c:v>22750000</c:v>
                </c:pt>
                <c:pt idx="3">
                  <c:v>27950000</c:v>
                </c:pt>
                <c:pt idx="4">
                  <c:v>34303750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04-4702-BEBE-46460D11E2C8}"/>
            </c:ext>
          </c:extLst>
        </c:ser>
        <c:ser>
          <c:idx val="1"/>
          <c:order val="1"/>
          <c:tx>
            <c:strRef>
              <c:f>'charts ex-rev'!$A$11</c:f>
              <c:strCache>
                <c:ptCount val="1"/>
                <c:pt idx="0">
                  <c:v>Net Cash Flow (pivoted product)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'charts ex-rev'!$B$9:$F$9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'charts ex-rev'!$B$11:$F$11</c:f>
              <c:numCache>
                <c:formatCode>_(* #,##0.00_);_(* \(#,##0.00\);_(* "-"??_);_(@_)</c:formatCode>
                <c:ptCount val="5"/>
                <c:pt idx="0">
                  <c:v>26729000</c:v>
                </c:pt>
                <c:pt idx="1">
                  <c:v>35161250</c:v>
                </c:pt>
                <c:pt idx="2">
                  <c:v>45709625</c:v>
                </c:pt>
                <c:pt idx="3">
                  <c:v>59422512.5</c:v>
                </c:pt>
                <c:pt idx="4">
                  <c:v>77249266.25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04-4702-BEBE-46460D11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0573632"/>
        <c:axId val="1420576896"/>
      </c:barChart>
      <c:catAx>
        <c:axId val="14205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76896"/>
        <c:crosses val="autoZero"/>
        <c:auto val="1"/>
        <c:lblAlgn val="ctr"/>
        <c:lblOffset val="100"/>
        <c:noMultiLvlLbl val="0"/>
      </c:catAx>
      <c:valAx>
        <c:axId val="14205768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NCF'!$B$7:$F$7</c:f>
              <c:numCache>
                <c:formatCode>_(* #,##0.00_);_(* \(#,##0.00\);_(* "-"??_);_(@_)</c:formatCode>
                <c:ptCount val="5"/>
                <c:pt idx="0">
                  <c:v>14000000</c:v>
                </c:pt>
                <c:pt idx="1">
                  <c:v>18500000</c:v>
                </c:pt>
                <c:pt idx="2">
                  <c:v>22750000</c:v>
                </c:pt>
                <c:pt idx="3">
                  <c:v>27950000</c:v>
                </c:pt>
                <c:pt idx="4">
                  <c:v>34303750</c:v>
                </c:pt>
              </c:numCache>
            </c:numRef>
          </c:cat>
          <c:val>
            <c:numRef>
              <c:f>'chart NCF'!$B$8:$F$8</c:f>
              <c:numCache>
                <c:formatCode>_(* #,##0.00_);_(* \(#,##0.00\);_(* "-"??_);_(@_)</c:formatCode>
                <c:ptCount val="5"/>
                <c:pt idx="0">
                  <c:v>26729000</c:v>
                </c:pt>
                <c:pt idx="1">
                  <c:v>35161250</c:v>
                </c:pt>
                <c:pt idx="2">
                  <c:v>45709625</c:v>
                </c:pt>
                <c:pt idx="3">
                  <c:v>59422512.5</c:v>
                </c:pt>
                <c:pt idx="4">
                  <c:v>77249266.25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12-441B-886B-3E051EEEE5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NCF'!$B$7:$F$7</c:f>
              <c:numCache>
                <c:formatCode>_(* #,##0.00_);_(* \(#,##0.00\);_(* "-"??_);_(@_)</c:formatCode>
                <c:ptCount val="5"/>
                <c:pt idx="0">
                  <c:v>14000000</c:v>
                </c:pt>
                <c:pt idx="1">
                  <c:v>18500000</c:v>
                </c:pt>
                <c:pt idx="2">
                  <c:v>22750000</c:v>
                </c:pt>
                <c:pt idx="3">
                  <c:v>27950000</c:v>
                </c:pt>
                <c:pt idx="4">
                  <c:v>34303750</c:v>
                </c:pt>
              </c:numCache>
            </c:numRef>
          </c:cat>
          <c:val>
            <c:numRef>
              <c:f>'chart NCF'!$B$9:$F$9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12-441B-886B-3E051EEE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579072"/>
        <c:axId val="1420581248"/>
      </c:barChart>
      <c:catAx>
        <c:axId val="1420579072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81248"/>
        <c:crosses val="autoZero"/>
        <c:auto val="1"/>
        <c:lblAlgn val="ctr"/>
        <c:lblOffset val="100"/>
        <c:noMultiLvlLbl val="0"/>
      </c:catAx>
      <c:valAx>
        <c:axId val="14205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333373</xdr:colOff>
      <xdr:row>27</xdr:row>
      <xdr:rowOff>186415</xdr:rowOff>
    </xdr:from>
    <xdr:to>
      <xdr:col>12</xdr:col>
      <xdr:colOff>734785</xdr:colOff>
      <xdr:row>45</xdr:row>
      <xdr:rowOff>81640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D086377-5CDC-45D7-9EEE-87608C94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76200</xdr:rowOff>
    </xdr:from>
    <xdr:to>
      <xdr:col>15</xdr:col>
      <xdr:colOff>104775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6818F25-F5C5-45F7-B9AF-EB8B153A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</xdr:row>
      <xdr:rowOff>171450</xdr:rowOff>
    </xdr:from>
    <xdr:to>
      <xdr:col>6</xdr:col>
      <xdr:colOff>523875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0C08DD9-42B8-4676-85CC-2D9AFC1B5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47625</xdr:rowOff>
    </xdr:from>
    <xdr:to>
      <xdr:col>8</xdr:col>
      <xdr:colOff>428625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9614830-9A6B-42F4-B21A-8803E6AE1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pane ySplit="2" topLeftCell="A3" activePane="bottomLeft" state="frozen"/>
      <selection pane="bottomLeft" activeCell="C24" sqref="C24"/>
    </sheetView>
  </sheetViews>
  <sheetFormatPr defaultRowHeight="15" x14ac:dyDescent="0.25"/>
  <cols>
    <col min="1" max="1" width="38.85546875" style="35" customWidth="1"/>
    <col min="2" max="2" width="17" customWidth="1"/>
    <col min="3" max="3" width="17.7109375" customWidth="1"/>
    <col min="4" max="4" width="19" customWidth="1"/>
    <col min="5" max="5" width="18.85546875" customWidth="1"/>
    <col min="6" max="6" width="18" customWidth="1"/>
    <col min="7" max="7" width="19.85546875" customWidth="1"/>
    <col min="8" max="9" width="17.5703125" customWidth="1"/>
    <col min="10" max="10" width="18.7109375" customWidth="1"/>
    <col min="11" max="11" width="19.85546875" customWidth="1"/>
    <col min="12" max="12" width="19.5703125" customWidth="1"/>
    <col min="13" max="13" width="18.140625" customWidth="1"/>
    <col min="14" max="14" width="23.85546875" style="17" customWidth="1"/>
    <col min="15" max="15" width="24.28515625" customWidth="1"/>
  </cols>
  <sheetData>
    <row r="1" spans="1:14" ht="34.5" thickBot="1" x14ac:dyDescent="0.55000000000000004">
      <c r="A1" s="126" t="s">
        <v>85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4" x14ac:dyDescent="0.25">
      <c r="A2" s="34" t="s">
        <v>0</v>
      </c>
      <c r="B2" s="22" t="s">
        <v>6</v>
      </c>
      <c r="C2" s="23" t="s">
        <v>7</v>
      </c>
      <c r="D2" s="22" t="s">
        <v>8</v>
      </c>
      <c r="E2" s="23" t="s">
        <v>9</v>
      </c>
      <c r="F2" s="23" t="s">
        <v>10</v>
      </c>
      <c r="G2" s="23" t="s">
        <v>11</v>
      </c>
      <c r="H2" s="23" t="s">
        <v>12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22</v>
      </c>
      <c r="N2" s="24" t="s">
        <v>17</v>
      </c>
    </row>
    <row r="3" spans="1:14" ht="15.75" x14ac:dyDescent="0.25">
      <c r="A3" s="9" t="s">
        <v>89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0"/>
    </row>
    <row r="4" spans="1:14" x14ac:dyDescent="0.25">
      <c r="A4" s="3" t="s">
        <v>1</v>
      </c>
      <c r="B4" s="4">
        <v>50000</v>
      </c>
      <c r="C4" s="4">
        <v>50000</v>
      </c>
      <c r="D4" s="4">
        <v>50000</v>
      </c>
      <c r="E4" s="4">
        <v>50000</v>
      </c>
      <c r="F4" s="4">
        <v>50000</v>
      </c>
      <c r="G4" s="4">
        <v>50000</v>
      </c>
      <c r="H4" s="4">
        <v>50000</v>
      </c>
      <c r="I4" s="4">
        <v>50000</v>
      </c>
      <c r="J4" s="4">
        <v>50000</v>
      </c>
      <c r="K4" s="4">
        <v>50000</v>
      </c>
      <c r="L4" s="4">
        <v>50000</v>
      </c>
      <c r="M4" s="4">
        <v>50000</v>
      </c>
      <c r="N4" s="20"/>
    </row>
    <row r="5" spans="1:14" x14ac:dyDescent="0.25">
      <c r="A5" s="3" t="s">
        <v>2</v>
      </c>
      <c r="B5" s="4">
        <v>10000</v>
      </c>
      <c r="C5" s="4">
        <v>10000</v>
      </c>
      <c r="D5" s="4">
        <v>10000</v>
      </c>
      <c r="E5" s="4">
        <v>10000</v>
      </c>
      <c r="F5" s="4">
        <v>10000</v>
      </c>
      <c r="G5" s="4">
        <v>10000</v>
      </c>
      <c r="H5" s="4">
        <v>10000</v>
      </c>
      <c r="I5" s="4">
        <v>10000</v>
      </c>
      <c r="J5" s="4">
        <v>10000</v>
      </c>
      <c r="K5" s="4">
        <v>10000</v>
      </c>
      <c r="L5" s="4">
        <v>10000</v>
      </c>
      <c r="M5" s="4">
        <v>10000</v>
      </c>
      <c r="N5" s="20"/>
    </row>
    <row r="6" spans="1:14" x14ac:dyDescent="0.25">
      <c r="A6" s="3" t="s">
        <v>3</v>
      </c>
      <c r="B6" s="4">
        <v>10000</v>
      </c>
      <c r="C6" s="4">
        <v>10000</v>
      </c>
      <c r="D6" s="4">
        <v>10000</v>
      </c>
      <c r="E6" s="4">
        <v>10000</v>
      </c>
      <c r="F6" s="4">
        <v>10000</v>
      </c>
      <c r="G6" s="4">
        <v>10000</v>
      </c>
      <c r="H6" s="4">
        <v>10000</v>
      </c>
      <c r="I6" s="4">
        <v>10000</v>
      </c>
      <c r="J6" s="4">
        <v>10000</v>
      </c>
      <c r="K6" s="4">
        <v>10000</v>
      </c>
      <c r="L6" s="4">
        <v>10000</v>
      </c>
      <c r="M6" s="4">
        <v>10000</v>
      </c>
      <c r="N6" s="20"/>
    </row>
    <row r="7" spans="1:14" x14ac:dyDescent="0.25">
      <c r="A7" s="5" t="s">
        <v>4</v>
      </c>
      <c r="B7" s="6">
        <f>SUM(B4:B6)</f>
        <v>70000</v>
      </c>
      <c r="C7" s="6">
        <f>SUM(C4:C6)</f>
        <v>70000</v>
      </c>
      <c r="D7" s="6">
        <f t="shared" ref="D7:M7" si="0">SUM(D4:D6)</f>
        <v>70000</v>
      </c>
      <c r="E7" s="6">
        <f t="shared" si="0"/>
        <v>70000</v>
      </c>
      <c r="F7" s="6">
        <f t="shared" si="0"/>
        <v>70000</v>
      </c>
      <c r="G7" s="6">
        <f t="shared" si="0"/>
        <v>70000</v>
      </c>
      <c r="H7" s="6">
        <f t="shared" si="0"/>
        <v>70000</v>
      </c>
      <c r="I7" s="6">
        <f t="shared" si="0"/>
        <v>70000</v>
      </c>
      <c r="J7" s="6">
        <f t="shared" si="0"/>
        <v>70000</v>
      </c>
      <c r="K7" s="6">
        <f t="shared" si="0"/>
        <v>70000</v>
      </c>
      <c r="L7" s="6">
        <f t="shared" si="0"/>
        <v>70000</v>
      </c>
      <c r="M7" s="6">
        <f t="shared" si="0"/>
        <v>70000</v>
      </c>
      <c r="N7" s="21"/>
    </row>
    <row r="8" spans="1:14" ht="15.75" x14ac:dyDescent="0.25">
      <c r="A8" s="9" t="s">
        <v>90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0"/>
    </row>
    <row r="9" spans="1:14" x14ac:dyDescent="0.25">
      <c r="A9" s="7" t="s">
        <v>5</v>
      </c>
      <c r="B9" s="4">
        <v>30000</v>
      </c>
      <c r="C9" s="4">
        <v>30000</v>
      </c>
      <c r="D9" s="4">
        <v>30000</v>
      </c>
      <c r="E9" s="4">
        <v>30000</v>
      </c>
      <c r="F9" s="4">
        <v>30000</v>
      </c>
      <c r="G9" s="4">
        <v>30000</v>
      </c>
      <c r="H9" s="4">
        <v>30000</v>
      </c>
      <c r="I9" s="4">
        <v>30000</v>
      </c>
      <c r="J9" s="4">
        <v>30000</v>
      </c>
      <c r="K9" s="4">
        <v>30000</v>
      </c>
      <c r="L9" s="4">
        <v>30000</v>
      </c>
      <c r="M9" s="4">
        <v>30000</v>
      </c>
      <c r="N9" s="20"/>
    </row>
    <row r="10" spans="1:14" x14ac:dyDescent="0.25">
      <c r="A10" s="7" t="s">
        <v>14</v>
      </c>
      <c r="B10" s="4">
        <v>50000</v>
      </c>
      <c r="C10" s="4">
        <v>50000</v>
      </c>
      <c r="D10" s="4">
        <v>50000</v>
      </c>
      <c r="E10" s="4">
        <v>50000</v>
      </c>
      <c r="F10" s="4">
        <v>50000</v>
      </c>
      <c r="G10" s="4">
        <v>50000</v>
      </c>
      <c r="H10" s="4">
        <v>50000</v>
      </c>
      <c r="I10" s="4">
        <v>50000</v>
      </c>
      <c r="J10" s="4">
        <v>50000</v>
      </c>
      <c r="K10" s="4">
        <v>50000</v>
      </c>
      <c r="L10" s="4">
        <v>50000</v>
      </c>
      <c r="M10" s="4">
        <v>50000</v>
      </c>
      <c r="N10" s="20"/>
    </row>
    <row r="11" spans="1:14" x14ac:dyDescent="0.25">
      <c r="A11" s="7" t="s">
        <v>15</v>
      </c>
      <c r="B11" s="4">
        <v>50000</v>
      </c>
      <c r="C11" s="4">
        <v>50000</v>
      </c>
      <c r="D11" s="4">
        <v>50000</v>
      </c>
      <c r="E11" s="4">
        <v>50000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0"/>
    </row>
    <row r="12" spans="1:14" x14ac:dyDescent="0.25">
      <c r="A12" s="7" t="s">
        <v>16</v>
      </c>
      <c r="B12" s="4">
        <v>70000</v>
      </c>
      <c r="C12" s="4">
        <v>70000</v>
      </c>
      <c r="D12" s="4">
        <v>70000</v>
      </c>
      <c r="E12" s="4">
        <v>70000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20"/>
    </row>
    <row r="13" spans="1:14" x14ac:dyDescent="0.25">
      <c r="A13" s="7" t="s">
        <v>13</v>
      </c>
      <c r="B13" s="4">
        <v>55000</v>
      </c>
      <c r="C13" s="4">
        <v>55000</v>
      </c>
      <c r="D13" s="4">
        <v>55000</v>
      </c>
      <c r="E13" s="4">
        <v>55000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20"/>
    </row>
    <row r="14" spans="1:14" x14ac:dyDescent="0.25">
      <c r="A14" s="7" t="s">
        <v>37</v>
      </c>
      <c r="B14" s="4">
        <v>0</v>
      </c>
      <c r="C14" s="4">
        <v>0</v>
      </c>
      <c r="D14" s="4">
        <v>0</v>
      </c>
      <c r="E14" s="4">
        <v>0</v>
      </c>
      <c r="F14" s="4">
        <v>200000</v>
      </c>
      <c r="G14" s="4">
        <v>200000</v>
      </c>
      <c r="H14" s="4">
        <v>200000</v>
      </c>
      <c r="I14" s="4">
        <v>200000</v>
      </c>
      <c r="J14" s="4">
        <v>200000</v>
      </c>
      <c r="K14" s="4">
        <v>200000</v>
      </c>
      <c r="L14" s="4">
        <v>200000</v>
      </c>
      <c r="M14" s="4">
        <v>200000</v>
      </c>
      <c r="N14" s="20"/>
    </row>
    <row r="15" spans="1:14" s="10" customFormat="1" x14ac:dyDescent="0.25">
      <c r="A15" s="8" t="s">
        <v>4</v>
      </c>
      <c r="B15" s="6">
        <f t="shared" ref="B15:G15" si="1">SUM(B9:B14)</f>
        <v>255000</v>
      </c>
      <c r="C15" s="6">
        <f t="shared" si="1"/>
        <v>255000</v>
      </c>
      <c r="D15" s="6">
        <f t="shared" si="1"/>
        <v>255000</v>
      </c>
      <c r="E15" s="6">
        <f t="shared" si="1"/>
        <v>255000</v>
      </c>
      <c r="F15" s="6">
        <f t="shared" si="1"/>
        <v>280000</v>
      </c>
      <c r="G15" s="6">
        <f t="shared" si="1"/>
        <v>280000</v>
      </c>
      <c r="H15" s="6">
        <f t="shared" ref="H15:M15" si="2">SUM(H9:H14)</f>
        <v>280000</v>
      </c>
      <c r="I15" s="6">
        <f t="shared" si="2"/>
        <v>280000</v>
      </c>
      <c r="J15" s="6">
        <f t="shared" si="2"/>
        <v>280000</v>
      </c>
      <c r="K15" s="6">
        <f t="shared" si="2"/>
        <v>280000</v>
      </c>
      <c r="L15" s="6">
        <f t="shared" si="2"/>
        <v>280000</v>
      </c>
      <c r="M15" s="6">
        <f t="shared" si="2"/>
        <v>280000</v>
      </c>
      <c r="N15" s="40"/>
    </row>
    <row r="16" spans="1:14" s="10" customFormat="1" ht="15.75" x14ac:dyDescent="0.25">
      <c r="A16" s="9" t="s">
        <v>23</v>
      </c>
      <c r="B16" s="1">
        <v>0</v>
      </c>
      <c r="C16" s="25">
        <v>0</v>
      </c>
      <c r="D16" s="25">
        <v>0</v>
      </c>
      <c r="E16" s="25">
        <v>0</v>
      </c>
      <c r="F16" s="25">
        <v>200000</v>
      </c>
      <c r="G16" s="25">
        <v>200000</v>
      </c>
      <c r="H16" s="25">
        <v>200000</v>
      </c>
      <c r="I16" s="25">
        <v>200000</v>
      </c>
      <c r="J16" s="25">
        <v>200000</v>
      </c>
      <c r="K16" s="25">
        <v>200000</v>
      </c>
      <c r="L16" s="25">
        <v>200000</v>
      </c>
      <c r="M16" s="25">
        <v>200000</v>
      </c>
      <c r="N16" s="26"/>
    </row>
    <row r="17" spans="1:15" s="130" customFormat="1" ht="15.75" x14ac:dyDescent="0.25">
      <c r="A17" s="131" t="s">
        <v>38</v>
      </c>
      <c r="B17" s="127">
        <v>0</v>
      </c>
      <c r="C17" s="127">
        <v>0</v>
      </c>
      <c r="D17" s="127">
        <v>0</v>
      </c>
      <c r="E17" s="127">
        <v>0</v>
      </c>
      <c r="F17" s="127">
        <v>0</v>
      </c>
      <c r="G17" s="128">
        <v>300000</v>
      </c>
      <c r="H17" s="128">
        <v>300000</v>
      </c>
      <c r="I17" s="128">
        <v>300000</v>
      </c>
      <c r="J17" s="128">
        <v>300000</v>
      </c>
      <c r="K17" s="128">
        <v>600000</v>
      </c>
      <c r="L17" s="128">
        <v>600000</v>
      </c>
      <c r="M17" s="128">
        <v>600000</v>
      </c>
      <c r="N17" s="129"/>
    </row>
    <row r="18" spans="1:15" s="130" customFormat="1" ht="15.75" x14ac:dyDescent="0.25">
      <c r="A18" s="131" t="s">
        <v>86</v>
      </c>
      <c r="B18" s="127"/>
      <c r="C18" s="127"/>
      <c r="D18" s="127"/>
      <c r="E18" s="127"/>
      <c r="F18" s="127"/>
      <c r="G18" s="128"/>
      <c r="H18" s="128"/>
      <c r="I18" s="128"/>
      <c r="J18" s="128"/>
      <c r="K18" s="128"/>
      <c r="L18" s="128"/>
      <c r="M18" s="128"/>
      <c r="N18" s="129"/>
    </row>
    <row r="19" spans="1:15" s="130" customFormat="1" ht="15.75" x14ac:dyDescent="0.25">
      <c r="A19" s="131" t="s">
        <v>87</v>
      </c>
      <c r="B19" s="127"/>
      <c r="C19" s="127"/>
      <c r="D19" s="127"/>
      <c r="E19" s="127"/>
      <c r="F19" s="127"/>
      <c r="G19" s="128"/>
      <c r="H19" s="128"/>
      <c r="I19" s="128"/>
      <c r="J19" s="128"/>
      <c r="K19" s="128"/>
      <c r="L19" s="128"/>
      <c r="M19" s="128"/>
      <c r="N19" s="129"/>
    </row>
    <row r="20" spans="1:15" s="130" customFormat="1" ht="15.75" x14ac:dyDescent="0.25">
      <c r="A20" s="131" t="s">
        <v>88</v>
      </c>
      <c r="B20" s="127"/>
      <c r="C20" s="127"/>
      <c r="D20" s="127"/>
      <c r="E20" s="127"/>
      <c r="F20" s="127"/>
      <c r="G20" s="128"/>
      <c r="H20" s="128"/>
      <c r="I20" s="128"/>
      <c r="J20" s="128"/>
      <c r="K20" s="128"/>
      <c r="L20" s="128"/>
      <c r="M20" s="128"/>
      <c r="N20" s="129"/>
    </row>
    <row r="21" spans="1:15" s="10" customFormat="1" x14ac:dyDescent="0.25">
      <c r="A21" s="39" t="s">
        <v>24</v>
      </c>
      <c r="B21" s="19">
        <f>B15+B7</f>
        <v>325000</v>
      </c>
      <c r="C21" s="19">
        <f>C15+C7</f>
        <v>325000</v>
      </c>
      <c r="D21" s="19">
        <f>D15+D7</f>
        <v>325000</v>
      </c>
      <c r="E21" s="19">
        <f>E15+E7</f>
        <v>325000</v>
      </c>
      <c r="F21" s="19">
        <f>F7+F15+F16</f>
        <v>550000</v>
      </c>
      <c r="G21" s="19">
        <f t="shared" ref="G21:L21" si="3">G17+G16+G15+G7</f>
        <v>850000</v>
      </c>
      <c r="H21" s="19">
        <f t="shared" si="3"/>
        <v>850000</v>
      </c>
      <c r="I21" s="19">
        <f t="shared" si="3"/>
        <v>850000</v>
      </c>
      <c r="J21" s="19">
        <f t="shared" si="3"/>
        <v>850000</v>
      </c>
      <c r="K21" s="19">
        <f t="shared" si="3"/>
        <v>1150000</v>
      </c>
      <c r="L21" s="19">
        <f t="shared" si="3"/>
        <v>1150000</v>
      </c>
      <c r="M21" s="19">
        <v>721000</v>
      </c>
      <c r="N21" s="46">
        <f>SUM(B21:M21)</f>
        <v>8271000</v>
      </c>
      <c r="O21" s="16"/>
    </row>
    <row r="22" spans="1:15" s="136" customFormat="1" x14ac:dyDescent="0.25">
      <c r="A22" s="132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5"/>
    </row>
    <row r="23" spans="1:15" x14ac:dyDescent="0.25">
      <c r="A23" s="112"/>
      <c r="B23" s="113"/>
      <c r="C23" s="113"/>
      <c r="D23" s="113"/>
      <c r="E23" s="113"/>
      <c r="F23" s="43"/>
      <c r="G23" s="43"/>
      <c r="H23" s="43"/>
      <c r="I23" s="43"/>
      <c r="J23" s="43"/>
      <c r="K23" s="43"/>
      <c r="L23" s="43"/>
      <c r="M23" s="43"/>
      <c r="N23" s="20"/>
    </row>
    <row r="24" spans="1:15" s="27" customFormat="1" x14ac:dyDescent="0.25">
      <c r="A24" s="90" t="s">
        <v>39</v>
      </c>
      <c r="B24" s="89"/>
      <c r="C24" s="89"/>
      <c r="D24" s="89"/>
      <c r="E24" s="89"/>
      <c r="F24" s="89"/>
      <c r="G24" s="89">
        <v>10000</v>
      </c>
      <c r="H24" s="89">
        <v>10000</v>
      </c>
      <c r="I24" s="89">
        <v>10000</v>
      </c>
      <c r="J24" s="89">
        <v>10000</v>
      </c>
      <c r="K24" s="89">
        <v>10000</v>
      </c>
      <c r="L24" s="89">
        <v>10000</v>
      </c>
      <c r="M24" s="89">
        <v>10000</v>
      </c>
      <c r="N24" s="91"/>
    </row>
    <row r="25" spans="1:15" s="27" customFormat="1" x14ac:dyDescent="0.25">
      <c r="A25" s="90" t="s">
        <v>40</v>
      </c>
      <c r="B25" s="89"/>
      <c r="C25" s="89"/>
      <c r="D25" s="89"/>
      <c r="E25" s="89"/>
      <c r="F25" s="89"/>
      <c r="G25" s="89">
        <v>500</v>
      </c>
      <c r="H25" s="89">
        <v>500</v>
      </c>
      <c r="I25" s="89">
        <v>500</v>
      </c>
      <c r="J25" s="89">
        <v>500</v>
      </c>
      <c r="K25" s="89">
        <v>500</v>
      </c>
      <c r="L25" s="89">
        <v>500</v>
      </c>
      <c r="M25" s="89">
        <v>500</v>
      </c>
      <c r="N25" s="91">
        <f>SUM(G25:M25)</f>
        <v>3500</v>
      </c>
    </row>
    <row r="26" spans="1:15" ht="19.5" thickBot="1" x14ac:dyDescent="0.35">
      <c r="A26" s="38" t="s">
        <v>41</v>
      </c>
      <c r="B26" s="14"/>
      <c r="C26" s="14"/>
      <c r="D26" s="14"/>
      <c r="E26" s="14"/>
      <c r="F26" s="14"/>
      <c r="G26" s="84">
        <f>G24*G25</f>
        <v>5000000</v>
      </c>
      <c r="H26" s="84">
        <f t="shared" ref="H26:M26" si="4">H24*H25</f>
        <v>5000000</v>
      </c>
      <c r="I26" s="84">
        <f t="shared" si="4"/>
        <v>5000000</v>
      </c>
      <c r="J26" s="84">
        <f t="shared" si="4"/>
        <v>5000000</v>
      </c>
      <c r="K26" s="84">
        <f t="shared" si="4"/>
        <v>5000000</v>
      </c>
      <c r="L26" s="84">
        <f t="shared" si="4"/>
        <v>5000000</v>
      </c>
      <c r="M26" s="84">
        <f t="shared" si="4"/>
        <v>5000000</v>
      </c>
      <c r="N26" s="92">
        <f>SUM(G26:M26)</f>
        <v>35000000</v>
      </c>
    </row>
    <row r="27" spans="1:15" x14ac:dyDescent="0.25">
      <c r="G27" s="42"/>
      <c r="H27" s="42"/>
      <c r="I27" s="42"/>
      <c r="J27" s="42"/>
      <c r="K27" s="42"/>
      <c r="L27" s="42"/>
      <c r="M27" s="42"/>
      <c r="N27" s="18"/>
    </row>
    <row r="28" spans="1:15" ht="21.75" thickBot="1" x14ac:dyDescent="0.4">
      <c r="A28" s="114" t="s">
        <v>44</v>
      </c>
      <c r="B28" s="114"/>
      <c r="C28" s="114"/>
      <c r="D28" s="114"/>
      <c r="E28" s="114"/>
      <c r="F28" s="114"/>
      <c r="G28" s="114"/>
      <c r="N28" s="18"/>
    </row>
    <row r="29" spans="1:15" x14ac:dyDescent="0.25">
      <c r="A29" s="36" t="s">
        <v>0</v>
      </c>
      <c r="B29" s="32" t="s">
        <v>27</v>
      </c>
      <c r="C29" s="32" t="s">
        <v>28</v>
      </c>
      <c r="D29" s="32" t="s">
        <v>29</v>
      </c>
      <c r="E29" s="32" t="s">
        <v>30</v>
      </c>
      <c r="F29" s="32" t="s">
        <v>31</v>
      </c>
      <c r="G29" s="33" t="s">
        <v>17</v>
      </c>
    </row>
    <row r="30" spans="1:15" x14ac:dyDescent="0.25">
      <c r="A30" s="109" t="s">
        <v>25</v>
      </c>
      <c r="B30" s="58">
        <v>8271000</v>
      </c>
      <c r="C30" s="58">
        <f>B30*0.25+B30</f>
        <v>10338750</v>
      </c>
      <c r="D30" s="58">
        <f t="shared" ref="D30:F31" si="5">C30*0.3+C30</f>
        <v>13440375</v>
      </c>
      <c r="E30" s="58">
        <f t="shared" si="5"/>
        <v>17472487.5</v>
      </c>
      <c r="F30" s="58">
        <f t="shared" si="5"/>
        <v>22714233.75</v>
      </c>
      <c r="G30" s="110">
        <f>SUM(B30:F30)</f>
        <v>72236846.25</v>
      </c>
    </row>
    <row r="31" spans="1:15" x14ac:dyDescent="0.25">
      <c r="A31" s="37" t="s">
        <v>26</v>
      </c>
      <c r="B31" s="28">
        <v>35000000</v>
      </c>
      <c r="C31" s="28">
        <f>B31*0.3+B31</f>
        <v>45500000</v>
      </c>
      <c r="D31" s="28">
        <f t="shared" si="5"/>
        <v>59150000</v>
      </c>
      <c r="E31" s="28">
        <f t="shared" si="5"/>
        <v>76895000</v>
      </c>
      <c r="F31" s="28">
        <f t="shared" si="5"/>
        <v>99963500</v>
      </c>
      <c r="G31" s="30">
        <f>SUM(B31:F31)</f>
        <v>316508500</v>
      </c>
    </row>
    <row r="32" spans="1:15" ht="15.75" thickBot="1" x14ac:dyDescent="0.3">
      <c r="A32" s="38" t="s">
        <v>81</v>
      </c>
      <c r="B32" s="29">
        <f>B31-B30</f>
        <v>26729000</v>
      </c>
      <c r="C32" s="29">
        <f t="shared" ref="C32:F32" si="6">C31-C30</f>
        <v>35161250</v>
      </c>
      <c r="D32" s="29">
        <f t="shared" si="6"/>
        <v>45709625</v>
      </c>
      <c r="E32" s="29">
        <f t="shared" si="6"/>
        <v>59422512.5</v>
      </c>
      <c r="F32" s="29">
        <f t="shared" si="6"/>
        <v>77249266.25</v>
      </c>
      <c r="G32" s="31">
        <f>G31-G30</f>
        <v>244271653.75</v>
      </c>
    </row>
    <row r="34" spans="2:6" x14ac:dyDescent="0.25">
      <c r="B34" s="111">
        <v>100</v>
      </c>
      <c r="C34" s="111">
        <v>125</v>
      </c>
      <c r="D34" s="111">
        <f>C34*0.25+C34</f>
        <v>156.25</v>
      </c>
      <c r="E34" s="111">
        <f>D34*0.25 +D34</f>
        <v>195.3125</v>
      </c>
      <c r="F34" s="111"/>
    </row>
    <row r="35" spans="2:6" x14ac:dyDescent="0.25">
      <c r="C35" t="s">
        <v>82</v>
      </c>
      <c r="D35" t="s">
        <v>83</v>
      </c>
    </row>
    <row r="36" spans="2:6" x14ac:dyDescent="0.25">
      <c r="C36" t="s">
        <v>84</v>
      </c>
    </row>
  </sheetData>
  <mergeCells count="3">
    <mergeCell ref="A23:E23"/>
    <mergeCell ref="A28:G28"/>
    <mergeCell ref="A1:M1"/>
  </mergeCells>
  <phoneticPr fontId="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6" zoomScale="85" zoomScaleNormal="85" workbookViewId="0">
      <selection activeCell="G16" sqref="G16"/>
    </sheetView>
  </sheetViews>
  <sheetFormatPr defaultRowHeight="15" x14ac:dyDescent="0.25"/>
  <cols>
    <col min="1" max="1" width="7.28515625" style="15" customWidth="1"/>
    <col min="2" max="2" width="19.28515625" style="27" customWidth="1"/>
    <col min="3" max="3" width="19.7109375" customWidth="1"/>
    <col min="4" max="4" width="18.42578125" customWidth="1"/>
    <col min="5" max="5" width="14.5703125" customWidth="1"/>
    <col min="6" max="6" width="7" customWidth="1"/>
    <col min="7" max="7" width="33.28515625" customWidth="1"/>
    <col min="8" max="8" width="17.5703125" customWidth="1"/>
    <col min="9" max="9" width="17.140625" customWidth="1"/>
    <col min="10" max="10" width="17" customWidth="1"/>
    <col min="11" max="11" width="16.42578125" customWidth="1"/>
    <col min="12" max="12" width="19.140625" customWidth="1"/>
    <col min="13" max="13" width="17.5703125" customWidth="1"/>
  </cols>
  <sheetData>
    <row r="1" spans="1:13" x14ac:dyDescent="0.25">
      <c r="A1" t="s">
        <v>67</v>
      </c>
      <c r="B1"/>
    </row>
    <row r="2" spans="1:13" x14ac:dyDescent="0.25">
      <c r="A2" t="s">
        <v>68</v>
      </c>
      <c r="B2"/>
    </row>
    <row r="3" spans="1:13" x14ac:dyDescent="0.25">
      <c r="A3" t="s">
        <v>69</v>
      </c>
      <c r="B3"/>
    </row>
    <row r="4" spans="1:13" x14ac:dyDescent="0.25">
      <c r="A4" s="44"/>
    </row>
    <row r="5" spans="1:13" ht="15.75" thickBot="1" x14ac:dyDescent="0.3">
      <c r="A5" s="44"/>
      <c r="D5" t="s">
        <v>46</v>
      </c>
      <c r="E5" s="41">
        <v>0.15</v>
      </c>
    </row>
    <row r="6" spans="1:13" ht="21.75" thickBot="1" x14ac:dyDescent="0.4">
      <c r="A6" s="118" t="s">
        <v>34</v>
      </c>
      <c r="B6" s="119"/>
      <c r="C6" s="120"/>
      <c r="G6" s="114" t="s">
        <v>45</v>
      </c>
      <c r="H6" s="114"/>
      <c r="I6" s="114"/>
      <c r="J6" s="114"/>
      <c r="K6" s="114"/>
      <c r="L6" s="114"/>
      <c r="M6" s="114"/>
    </row>
    <row r="7" spans="1:13" x14ac:dyDescent="0.25">
      <c r="A7" s="62" t="s">
        <v>32</v>
      </c>
      <c r="B7" s="63" t="s">
        <v>43</v>
      </c>
      <c r="C7" s="96" t="s">
        <v>33</v>
      </c>
      <c r="D7" s="97" t="s">
        <v>72</v>
      </c>
      <c r="E7" s="98" t="s">
        <v>70</v>
      </c>
      <c r="G7" s="36" t="s">
        <v>0</v>
      </c>
      <c r="H7" s="32" t="s">
        <v>27</v>
      </c>
      <c r="I7" s="32" t="s">
        <v>28</v>
      </c>
      <c r="J7" s="32" t="s">
        <v>29</v>
      </c>
      <c r="K7" s="32" t="s">
        <v>30</v>
      </c>
      <c r="L7" s="32" t="s">
        <v>31</v>
      </c>
      <c r="M7" s="33" t="s">
        <v>17</v>
      </c>
    </row>
    <row r="8" spans="1:13" x14ac:dyDescent="0.25">
      <c r="A8" s="45">
        <v>0</v>
      </c>
      <c r="B8" s="28">
        <v>-52402500</v>
      </c>
      <c r="C8" s="54">
        <f t="shared" ref="C8:C13" si="0">B8/(1+$E$5)^A8</f>
        <v>-52402500</v>
      </c>
      <c r="D8" s="11"/>
      <c r="E8" s="13"/>
      <c r="G8" s="37" t="s">
        <v>25</v>
      </c>
      <c r="H8" s="28">
        <v>6000000</v>
      </c>
      <c r="I8" s="28">
        <f>H8*0.25+H8</f>
        <v>7500000</v>
      </c>
      <c r="J8" s="28">
        <f t="shared" ref="J8:L8" si="1">I8*0.3+I8</f>
        <v>9750000</v>
      </c>
      <c r="K8" s="28">
        <f t="shared" si="1"/>
        <v>12675000</v>
      </c>
      <c r="L8" s="28">
        <f t="shared" si="1"/>
        <v>16477500</v>
      </c>
      <c r="M8" s="30">
        <f>SUM(H8:L8)</f>
        <v>52402500</v>
      </c>
    </row>
    <row r="9" spans="1:13" x14ac:dyDescent="0.25">
      <c r="A9" s="45">
        <v>1</v>
      </c>
      <c r="B9" s="55">
        <f>H10</f>
        <v>14000000</v>
      </c>
      <c r="C9" s="54">
        <f t="shared" si="0"/>
        <v>12173913.043478262</v>
      </c>
      <c r="D9" s="54">
        <f>B9</f>
        <v>14000000</v>
      </c>
      <c r="E9" s="13"/>
      <c r="G9" s="37" t="s">
        <v>26</v>
      </c>
      <c r="H9" s="28">
        <v>20000000</v>
      </c>
      <c r="I9" s="28">
        <f>H9*0.3+H9</f>
        <v>26000000</v>
      </c>
      <c r="J9" s="28">
        <f>I9*0.25+I9</f>
        <v>32500000</v>
      </c>
      <c r="K9" s="28">
        <f t="shared" ref="K9:L9" si="2">J9*0.25+J9</f>
        <v>40625000</v>
      </c>
      <c r="L9" s="28">
        <f t="shared" si="2"/>
        <v>50781250</v>
      </c>
      <c r="M9" s="30">
        <f>SUM(H9:L9)</f>
        <v>169906250</v>
      </c>
    </row>
    <row r="10" spans="1:13" ht="15.75" thickBot="1" x14ac:dyDescent="0.3">
      <c r="A10" s="45">
        <v>2</v>
      </c>
      <c r="B10" s="55">
        <f>I10</f>
        <v>18500000</v>
      </c>
      <c r="C10" s="54">
        <f t="shared" si="0"/>
        <v>13988657.84499055</v>
      </c>
      <c r="D10" s="54">
        <f>D9+B10</f>
        <v>32500000</v>
      </c>
      <c r="E10" s="13"/>
      <c r="G10" s="52" t="s">
        <v>42</v>
      </c>
      <c r="H10" s="53">
        <f>H9-H8</f>
        <v>14000000</v>
      </c>
      <c r="I10" s="53">
        <f t="shared" ref="I10:L10" si="3">I9-I8</f>
        <v>18500000</v>
      </c>
      <c r="J10" s="53">
        <f t="shared" si="3"/>
        <v>22750000</v>
      </c>
      <c r="K10" s="53">
        <f t="shared" si="3"/>
        <v>27950000</v>
      </c>
      <c r="L10" s="53">
        <f t="shared" si="3"/>
        <v>34303750</v>
      </c>
      <c r="M10" s="31">
        <f>M9-M8</f>
        <v>117503750</v>
      </c>
    </row>
    <row r="11" spans="1:13" x14ac:dyDescent="0.25">
      <c r="A11" s="45">
        <v>3</v>
      </c>
      <c r="B11" s="55">
        <f>J10</f>
        <v>22750000</v>
      </c>
      <c r="C11" s="54">
        <f t="shared" si="0"/>
        <v>14958494.287827736</v>
      </c>
      <c r="D11" s="54">
        <f>D10+B11</f>
        <v>55250000</v>
      </c>
      <c r="E11" s="99" t="s">
        <v>73</v>
      </c>
      <c r="G11" s="47"/>
      <c r="H11" s="48"/>
      <c r="I11" s="48"/>
      <c r="J11" s="48"/>
      <c r="K11" s="48"/>
      <c r="L11" s="48"/>
      <c r="M11" s="49"/>
    </row>
    <row r="12" spans="1:13" x14ac:dyDescent="0.25">
      <c r="A12" s="45">
        <v>4</v>
      </c>
      <c r="B12" s="55">
        <f>K10</f>
        <v>27950000</v>
      </c>
      <c r="C12" s="54">
        <f t="shared" si="0"/>
        <v>15980503.214325283</v>
      </c>
      <c r="D12" s="54">
        <f>D11+B12</f>
        <v>83200000</v>
      </c>
      <c r="E12" s="13"/>
    </row>
    <row r="13" spans="1:13" x14ac:dyDescent="0.25">
      <c r="A13" s="45">
        <v>5</v>
      </c>
      <c r="B13" s="55">
        <f>L10</f>
        <v>34303750</v>
      </c>
      <c r="C13" s="54">
        <f t="shared" si="0"/>
        <v>17055026.433488712</v>
      </c>
      <c r="D13" s="54">
        <f>D12+B13</f>
        <v>117503750</v>
      </c>
      <c r="E13" s="13"/>
    </row>
    <row r="14" spans="1:13" x14ac:dyDescent="0.25">
      <c r="A14" s="112" t="s">
        <v>35</v>
      </c>
      <c r="B14" s="113"/>
      <c r="C14" s="56">
        <f>SUM(C8:C13)</f>
        <v>21754094.824110545</v>
      </c>
      <c r="D14" s="11"/>
      <c r="E14" s="13"/>
    </row>
    <row r="15" spans="1:13" s="10" customFormat="1" ht="15.75" thickBot="1" x14ac:dyDescent="0.3">
      <c r="A15" s="124" t="s">
        <v>36</v>
      </c>
      <c r="B15" s="125"/>
      <c r="C15" s="100">
        <f>IRR(B8:B13)</f>
        <v>0.28883087475860303</v>
      </c>
      <c r="D15" s="101"/>
      <c r="E15" s="102"/>
    </row>
    <row r="16" spans="1:13" x14ac:dyDescent="0.25">
      <c r="D16" s="86" t="s">
        <v>71</v>
      </c>
      <c r="E16" s="87">
        <f>D11+B8</f>
        <v>2847500</v>
      </c>
    </row>
    <row r="17" spans="1:13" ht="15.75" thickBot="1" x14ac:dyDescent="0.3">
      <c r="D17" s="88"/>
      <c r="E17" s="88">
        <f>E16/B11</f>
        <v>0.12516483516483518</v>
      </c>
    </row>
    <row r="18" spans="1:13" ht="19.5" thickBot="1" x14ac:dyDescent="0.35">
      <c r="A18" s="118" t="s">
        <v>34</v>
      </c>
      <c r="B18" s="119"/>
      <c r="C18" s="120"/>
      <c r="D18" s="88"/>
      <c r="E18" s="88">
        <f>E17+A11</f>
        <v>3.1251648351648353</v>
      </c>
    </row>
    <row r="19" spans="1:13" s="10" customFormat="1" ht="21.75" thickBot="1" x14ac:dyDescent="0.4">
      <c r="A19" s="62" t="s">
        <v>32</v>
      </c>
      <c r="B19" s="63" t="s">
        <v>43</v>
      </c>
      <c r="C19" s="96" t="s">
        <v>33</v>
      </c>
      <c r="D19" s="107" t="s">
        <v>72</v>
      </c>
      <c r="E19" s="108" t="s">
        <v>70</v>
      </c>
      <c r="G19" s="114" t="s">
        <v>47</v>
      </c>
      <c r="H19" s="114"/>
      <c r="I19" s="114"/>
      <c r="J19" s="114"/>
      <c r="K19" s="114"/>
      <c r="L19" s="114"/>
      <c r="M19" s="114"/>
    </row>
    <row r="20" spans="1:13" x14ac:dyDescent="0.25">
      <c r="A20" s="45">
        <v>0</v>
      </c>
      <c r="B20" s="28">
        <v>-72236846</v>
      </c>
      <c r="C20" s="54">
        <f>B20/(1+$E$5)^A20</f>
        <v>-72236846</v>
      </c>
      <c r="D20" s="11"/>
      <c r="E20" s="13"/>
      <c r="G20" s="36" t="s">
        <v>0</v>
      </c>
      <c r="H20" s="32" t="s">
        <v>27</v>
      </c>
      <c r="I20" s="32" t="s">
        <v>28</v>
      </c>
      <c r="J20" s="32" t="s">
        <v>29</v>
      </c>
      <c r="K20" s="32" t="s">
        <v>30</v>
      </c>
      <c r="L20" s="32" t="s">
        <v>31</v>
      </c>
      <c r="M20" s="33" t="s">
        <v>17</v>
      </c>
    </row>
    <row r="21" spans="1:13" x14ac:dyDescent="0.25">
      <c r="A21" s="45">
        <v>1</v>
      </c>
      <c r="B21" s="58">
        <f>H23</f>
        <v>26729000</v>
      </c>
      <c r="C21" s="54">
        <f>B21/(1+E5)^A21</f>
        <v>23242608.695652176</v>
      </c>
      <c r="D21" s="54">
        <f>B21</f>
        <v>26729000</v>
      </c>
      <c r="E21" s="57"/>
      <c r="G21" s="37" t="s">
        <v>25</v>
      </c>
      <c r="H21" s="28">
        <v>8271000</v>
      </c>
      <c r="I21" s="28">
        <f>H21*0.25+H21</f>
        <v>10338750</v>
      </c>
      <c r="J21" s="28">
        <f t="shared" ref="J21:L22" si="4">I21*0.3+I21</f>
        <v>13440375</v>
      </c>
      <c r="K21" s="28">
        <f t="shared" si="4"/>
        <v>17472487.5</v>
      </c>
      <c r="L21" s="28">
        <f t="shared" si="4"/>
        <v>22714233.75</v>
      </c>
      <c r="M21" s="30">
        <f>SUM(H21:L21)</f>
        <v>72236846.25</v>
      </c>
    </row>
    <row r="22" spans="1:13" ht="15.75" x14ac:dyDescent="0.25">
      <c r="A22" s="45">
        <v>2</v>
      </c>
      <c r="B22" s="58">
        <f>I23</f>
        <v>35161250</v>
      </c>
      <c r="C22" s="54">
        <f>B22/(1+E5)^A22</f>
        <v>26586956.521739136</v>
      </c>
      <c r="D22" s="54">
        <v>72967000</v>
      </c>
      <c r="E22" s="104">
        <v>2</v>
      </c>
      <c r="G22" s="37" t="s">
        <v>26</v>
      </c>
      <c r="H22" s="28">
        <v>35000000</v>
      </c>
      <c r="I22" s="28">
        <f>H22*0.3+H22</f>
        <v>45500000</v>
      </c>
      <c r="J22" s="28">
        <f t="shared" si="4"/>
        <v>59150000</v>
      </c>
      <c r="K22" s="28">
        <f t="shared" si="4"/>
        <v>76895000</v>
      </c>
      <c r="L22" s="28">
        <f t="shared" si="4"/>
        <v>99963500</v>
      </c>
      <c r="M22" s="30">
        <f>SUM(H22:L22)</f>
        <v>316508500</v>
      </c>
    </row>
    <row r="23" spans="1:13" ht="15.75" thickBot="1" x14ac:dyDescent="0.3">
      <c r="A23" s="45">
        <v>3</v>
      </c>
      <c r="B23" s="58">
        <f>J23</f>
        <v>45709625</v>
      </c>
      <c r="C23" s="54">
        <f>B23/(1+E5)^A23</f>
        <v>30054820.415879026</v>
      </c>
      <c r="D23" s="54">
        <f>D22+B23</f>
        <v>118676625</v>
      </c>
      <c r="E23" s="105"/>
      <c r="G23" s="50" t="s">
        <v>42</v>
      </c>
      <c r="H23" s="51">
        <f>H22-H21</f>
        <v>26729000</v>
      </c>
      <c r="I23" s="51">
        <f t="shared" ref="I23:L23" si="5">I22-I21</f>
        <v>35161250</v>
      </c>
      <c r="J23" s="51">
        <f t="shared" si="5"/>
        <v>45709625</v>
      </c>
      <c r="K23" s="51">
        <f t="shared" si="5"/>
        <v>59422512.5</v>
      </c>
      <c r="L23" s="51">
        <f t="shared" si="5"/>
        <v>77249266.25</v>
      </c>
      <c r="M23" s="31">
        <f>M22-M21</f>
        <v>244271653.75</v>
      </c>
    </row>
    <row r="24" spans="1:13" x14ac:dyDescent="0.25">
      <c r="A24" s="45">
        <v>4</v>
      </c>
      <c r="B24" s="58">
        <f>K23</f>
        <v>59422512.5</v>
      </c>
      <c r="C24" s="54">
        <f>B24/(1+E5)^A24</f>
        <v>33975014.383167595</v>
      </c>
      <c r="D24" s="54">
        <f>D23+B24</f>
        <v>178099137.5</v>
      </c>
      <c r="E24" s="13"/>
    </row>
    <row r="25" spans="1:13" x14ac:dyDescent="0.25">
      <c r="A25" s="45">
        <v>5</v>
      </c>
      <c r="B25" s="58">
        <f>L23</f>
        <v>77249266.25</v>
      </c>
      <c r="C25" s="54">
        <f>B25/(1+$E$5)^A25</f>
        <v>38406537.998363368</v>
      </c>
      <c r="D25" s="54">
        <f>D24+B25</f>
        <v>255348403.75</v>
      </c>
      <c r="E25" s="13"/>
    </row>
    <row r="26" spans="1:13" x14ac:dyDescent="0.25">
      <c r="A26" s="45" t="s">
        <v>35</v>
      </c>
      <c r="B26" s="59"/>
      <c r="C26" s="103">
        <f>SUM(C20:C25)</f>
        <v>80029092.014801294</v>
      </c>
      <c r="D26" s="11"/>
      <c r="E26" s="13"/>
    </row>
    <row r="27" spans="1:13" ht="15.75" thickBot="1" x14ac:dyDescent="0.3">
      <c r="A27" s="60" t="s">
        <v>36</v>
      </c>
      <c r="B27" s="61"/>
      <c r="C27" s="106">
        <f>IRR(B20:B25)</f>
        <v>0.47432175774684215</v>
      </c>
      <c r="D27" s="14"/>
      <c r="E27" s="85"/>
    </row>
    <row r="29" spans="1:13" ht="15.75" thickBot="1" x14ac:dyDescent="0.3">
      <c r="D29" s="88" t="s">
        <v>74</v>
      </c>
      <c r="E29" s="87">
        <f>D22+B20</f>
        <v>730154</v>
      </c>
    </row>
    <row r="30" spans="1:13" ht="21" x14ac:dyDescent="0.35">
      <c r="D30" s="88"/>
      <c r="E30" s="88">
        <f>E29/B22</f>
        <v>2.0765871520494864E-2</v>
      </c>
      <c r="G30" s="121" t="s">
        <v>66</v>
      </c>
      <c r="H30" s="122"/>
      <c r="I30" s="122"/>
      <c r="J30" s="122"/>
      <c r="K30" s="122"/>
      <c r="L30" s="123"/>
      <c r="M30" s="68"/>
    </row>
    <row r="31" spans="1:13" x14ac:dyDescent="0.25">
      <c r="D31" s="88"/>
      <c r="E31" s="88">
        <f>E30+A22</f>
        <v>2.0207658715204948</v>
      </c>
      <c r="G31" s="73" t="s">
        <v>0</v>
      </c>
      <c r="H31" s="70" t="s">
        <v>51</v>
      </c>
      <c r="I31" s="70" t="s">
        <v>52</v>
      </c>
      <c r="J31" s="70" t="s">
        <v>53</v>
      </c>
      <c r="K31" s="70" t="s">
        <v>54</v>
      </c>
      <c r="L31" s="74" t="s">
        <v>55</v>
      </c>
      <c r="M31" s="65"/>
    </row>
    <row r="32" spans="1:13" x14ac:dyDescent="0.25">
      <c r="G32" s="75" t="s">
        <v>58</v>
      </c>
      <c r="H32" s="11"/>
      <c r="I32" s="11"/>
      <c r="J32" s="11"/>
      <c r="K32" s="11"/>
      <c r="L32" s="13"/>
      <c r="M32" s="66"/>
    </row>
    <row r="33" spans="1:13" x14ac:dyDescent="0.25">
      <c r="G33" s="76" t="s">
        <v>48</v>
      </c>
      <c r="H33" s="69">
        <v>20000000</v>
      </c>
      <c r="I33" s="69">
        <f>H33*0.3+H33</f>
        <v>26000000</v>
      </c>
      <c r="J33" s="69">
        <f>I33*0.25+I33</f>
        <v>32500000</v>
      </c>
      <c r="K33" s="69">
        <f t="shared" ref="K33" si="6">J33*0.25+J33</f>
        <v>40625000</v>
      </c>
      <c r="L33" s="77">
        <f t="shared" ref="L33" si="7">K33*0.25+K33</f>
        <v>50781250</v>
      </c>
      <c r="M33" s="66"/>
    </row>
    <row r="34" spans="1:13" s="27" customFormat="1" x14ac:dyDescent="0.25">
      <c r="A34" s="64"/>
      <c r="G34" s="78" t="s">
        <v>49</v>
      </c>
      <c r="H34" s="28">
        <v>21000000</v>
      </c>
      <c r="I34" s="28">
        <v>6000000</v>
      </c>
      <c r="J34" s="28">
        <v>0</v>
      </c>
      <c r="K34" s="28">
        <v>0</v>
      </c>
      <c r="L34" s="79">
        <v>0</v>
      </c>
      <c r="M34" s="67"/>
    </row>
    <row r="35" spans="1:13" x14ac:dyDescent="0.25">
      <c r="G35" s="80" t="s">
        <v>56</v>
      </c>
      <c r="H35" s="54">
        <f>H34-H33</f>
        <v>1000000</v>
      </c>
      <c r="I35" s="54">
        <f>I34-I33</f>
        <v>-20000000</v>
      </c>
      <c r="J35" s="11"/>
      <c r="K35" s="11"/>
      <c r="L35" s="13"/>
      <c r="M35" s="66"/>
    </row>
    <row r="36" spans="1:13" x14ac:dyDescent="0.25">
      <c r="A36" s="44"/>
      <c r="G36" s="12"/>
      <c r="H36" s="54"/>
      <c r="I36" s="54"/>
      <c r="J36" s="11"/>
      <c r="K36" s="11"/>
      <c r="L36" s="13"/>
      <c r="M36" s="66"/>
    </row>
    <row r="37" spans="1:13" x14ac:dyDescent="0.25">
      <c r="G37" s="75" t="s">
        <v>59</v>
      </c>
      <c r="H37" s="70" t="s">
        <v>53</v>
      </c>
      <c r="I37" s="70" t="s">
        <v>54</v>
      </c>
      <c r="J37" s="70" t="s">
        <v>55</v>
      </c>
      <c r="K37" s="70" t="s">
        <v>63</v>
      </c>
      <c r="L37" s="74" t="s">
        <v>64</v>
      </c>
      <c r="M37" s="66"/>
    </row>
    <row r="38" spans="1:13" x14ac:dyDescent="0.25">
      <c r="G38" s="76" t="s">
        <v>50</v>
      </c>
      <c r="H38" s="69">
        <v>35000000</v>
      </c>
      <c r="I38" s="69">
        <f>H38*0.3+H38</f>
        <v>45500000</v>
      </c>
      <c r="J38" s="69">
        <f t="shared" ref="J38" si="8">I38*0.3+I38</f>
        <v>59150000</v>
      </c>
      <c r="K38" s="69">
        <f t="shared" ref="K38" si="9">J38*0.3+J38</f>
        <v>76895000</v>
      </c>
      <c r="L38" s="77">
        <f t="shared" ref="L38" si="10">K38*0.3+K38</f>
        <v>99963500</v>
      </c>
      <c r="M38" s="66"/>
    </row>
    <row r="39" spans="1:13" x14ac:dyDescent="0.25">
      <c r="G39" s="12"/>
      <c r="H39" s="11"/>
      <c r="I39" s="11"/>
      <c r="J39" s="11"/>
      <c r="K39" s="11"/>
      <c r="L39" s="13"/>
      <c r="M39" s="66"/>
    </row>
    <row r="40" spans="1:13" ht="15.75" thickBot="1" x14ac:dyDescent="0.3">
      <c r="A40" s="44"/>
      <c r="G40" s="93"/>
      <c r="H40" s="94"/>
      <c r="I40" s="94"/>
      <c r="J40" s="94"/>
      <c r="K40" s="94"/>
      <c r="L40" s="95"/>
      <c r="M40" s="66"/>
    </row>
    <row r="41" spans="1:13" x14ac:dyDescent="0.25">
      <c r="G41" s="115" t="s">
        <v>60</v>
      </c>
      <c r="H41" s="116"/>
      <c r="I41" s="116"/>
      <c r="J41" s="116"/>
      <c r="K41" s="116"/>
      <c r="L41" s="117"/>
      <c r="M41" s="66"/>
    </row>
    <row r="42" spans="1:13" x14ac:dyDescent="0.25">
      <c r="G42" s="75" t="s">
        <v>0</v>
      </c>
      <c r="H42" s="70" t="s">
        <v>51</v>
      </c>
      <c r="I42" s="70" t="s">
        <v>52</v>
      </c>
      <c r="J42" s="71" t="s">
        <v>53</v>
      </c>
      <c r="K42" s="70" t="s">
        <v>54</v>
      </c>
      <c r="L42" s="74" t="s">
        <v>55</v>
      </c>
      <c r="M42" s="65"/>
    </row>
    <row r="43" spans="1:13" x14ac:dyDescent="0.25">
      <c r="A43" s="44"/>
      <c r="G43" s="81" t="s">
        <v>62</v>
      </c>
      <c r="H43" s="54">
        <f>H33</f>
        <v>20000000</v>
      </c>
      <c r="I43" s="54">
        <f>H43+I33</f>
        <v>46000000</v>
      </c>
      <c r="J43" s="56">
        <f>I43+J33</f>
        <v>78500000</v>
      </c>
      <c r="K43" s="54">
        <f>J43+K33</f>
        <v>119125000</v>
      </c>
      <c r="L43" s="57">
        <f>K43+L33</f>
        <v>169906250</v>
      </c>
      <c r="M43" s="66"/>
    </row>
    <row r="44" spans="1:13" s="27" customFormat="1" x14ac:dyDescent="0.25">
      <c r="A44" s="64"/>
      <c r="G44" s="78" t="s">
        <v>61</v>
      </c>
      <c r="H44" s="28">
        <f>H34</f>
        <v>21000000</v>
      </c>
      <c r="I44" s="28">
        <f>H44+I34</f>
        <v>27000000</v>
      </c>
      <c r="J44" s="55">
        <f>I44</f>
        <v>27000000</v>
      </c>
      <c r="K44" s="28">
        <v>0</v>
      </c>
      <c r="L44" s="79">
        <v>0</v>
      </c>
    </row>
    <row r="45" spans="1:13" s="27" customFormat="1" x14ac:dyDescent="0.25">
      <c r="A45" s="64"/>
      <c r="G45" s="78" t="s">
        <v>65</v>
      </c>
      <c r="H45" s="28"/>
      <c r="I45" s="55">
        <f>I44-I43</f>
        <v>-19000000</v>
      </c>
      <c r="J45" s="55">
        <f>J44-J43</f>
        <v>-51500000</v>
      </c>
      <c r="K45" s="28"/>
      <c r="L45" s="79"/>
    </row>
    <row r="46" spans="1:13" x14ac:dyDescent="0.25">
      <c r="A46" s="44"/>
      <c r="G46" s="81"/>
      <c r="H46" s="72" t="s">
        <v>53</v>
      </c>
      <c r="I46" s="70" t="s">
        <v>54</v>
      </c>
      <c r="J46" s="70" t="s">
        <v>55</v>
      </c>
      <c r="K46" s="70" t="s">
        <v>63</v>
      </c>
      <c r="L46" s="74" t="s">
        <v>64</v>
      </c>
    </row>
    <row r="47" spans="1:13" ht="15.75" thickBot="1" x14ac:dyDescent="0.3">
      <c r="G47" s="82" t="s">
        <v>57</v>
      </c>
      <c r="H47" s="83">
        <f>H38</f>
        <v>35000000</v>
      </c>
      <c r="I47" s="84">
        <f>H47+I38</f>
        <v>80500000</v>
      </c>
      <c r="J47" s="84">
        <f>I47+J38</f>
        <v>139650000</v>
      </c>
      <c r="K47" s="14"/>
      <c r="L47" s="85"/>
    </row>
  </sheetData>
  <mergeCells count="8">
    <mergeCell ref="G41:L41"/>
    <mergeCell ref="A18:C18"/>
    <mergeCell ref="G30:L30"/>
    <mergeCell ref="A6:C6"/>
    <mergeCell ref="A14:B14"/>
    <mergeCell ref="A15:B15"/>
    <mergeCell ref="G6:M6"/>
    <mergeCell ref="G19:M19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8" sqref="B18"/>
    </sheetView>
  </sheetViews>
  <sheetFormatPr defaultRowHeight="15" x14ac:dyDescent="0.25"/>
  <cols>
    <col min="1" max="1" width="33.28515625" customWidth="1"/>
    <col min="2" max="2" width="17.5703125" customWidth="1"/>
    <col min="3" max="3" width="17.140625" customWidth="1"/>
    <col min="4" max="4" width="17" customWidth="1"/>
    <col min="5" max="5" width="16.42578125" customWidth="1"/>
    <col min="6" max="6" width="19.140625" customWidth="1"/>
    <col min="7" max="7" width="17.5703125" customWidth="1"/>
  </cols>
  <sheetData>
    <row r="1" spans="1:7" ht="21.75" thickBot="1" x14ac:dyDescent="0.4">
      <c r="A1" s="114" t="s">
        <v>45</v>
      </c>
      <c r="B1" s="114"/>
      <c r="C1" s="114"/>
      <c r="D1" s="114"/>
      <c r="E1" s="114"/>
      <c r="F1" s="114"/>
      <c r="G1" s="114"/>
    </row>
    <row r="2" spans="1:7" x14ac:dyDescent="0.25">
      <c r="A2" s="36" t="s">
        <v>0</v>
      </c>
      <c r="B2" s="32" t="s">
        <v>27</v>
      </c>
      <c r="C2" s="32" t="s">
        <v>28</v>
      </c>
      <c r="D2" s="32" t="s">
        <v>29</v>
      </c>
      <c r="E2" s="32" t="s">
        <v>30</v>
      </c>
      <c r="F2" s="32" t="s">
        <v>31</v>
      </c>
      <c r="G2" s="33" t="s">
        <v>17</v>
      </c>
    </row>
    <row r="3" spans="1:7" x14ac:dyDescent="0.25">
      <c r="A3" s="37" t="s">
        <v>75</v>
      </c>
      <c r="B3" s="28">
        <v>6000000</v>
      </c>
      <c r="C3" s="28">
        <f>B3*0.25+B3</f>
        <v>7500000</v>
      </c>
      <c r="D3" s="28">
        <f t="shared" ref="D3:F3" si="0">C3*0.3+C3</f>
        <v>9750000</v>
      </c>
      <c r="E3" s="28">
        <f t="shared" si="0"/>
        <v>12675000</v>
      </c>
      <c r="F3" s="28">
        <f t="shared" si="0"/>
        <v>16477500</v>
      </c>
      <c r="G3" s="30">
        <f>SUM(B3:F3)</f>
        <v>52402500</v>
      </c>
    </row>
    <row r="4" spans="1:7" x14ac:dyDescent="0.25">
      <c r="A4" s="37" t="s">
        <v>76</v>
      </c>
      <c r="B4" s="28">
        <v>20000000</v>
      </c>
      <c r="C4" s="28">
        <f>B4*0.3+B4</f>
        <v>26000000</v>
      </c>
      <c r="D4" s="28">
        <f>C4*0.25+C4</f>
        <v>32500000</v>
      </c>
      <c r="E4" s="28">
        <f t="shared" ref="E4:F4" si="1">D4*0.25+D4</f>
        <v>40625000</v>
      </c>
      <c r="F4" s="28">
        <f t="shared" si="1"/>
        <v>50781250</v>
      </c>
      <c r="G4" s="30">
        <f>SUM(B4:F4)</f>
        <v>169906250</v>
      </c>
    </row>
    <row r="5" spans="1:7" x14ac:dyDescent="0.25">
      <c r="A5" s="37" t="s">
        <v>77</v>
      </c>
      <c r="B5" s="28">
        <v>8271000</v>
      </c>
      <c r="C5" s="28">
        <f>B5*0.25+B5</f>
        <v>10338750</v>
      </c>
      <c r="D5" s="28">
        <f t="shared" ref="D5:F6" si="2">C5*0.3+C5</f>
        <v>13440375</v>
      </c>
      <c r="E5" s="28">
        <f t="shared" si="2"/>
        <v>17472487.5</v>
      </c>
      <c r="F5" s="28">
        <f t="shared" si="2"/>
        <v>22714233.75</v>
      </c>
      <c r="G5" s="30">
        <f>SUM(B5:F5)</f>
        <v>72236846.25</v>
      </c>
    </row>
    <row r="6" spans="1:7" x14ac:dyDescent="0.25">
      <c r="A6" s="37" t="s">
        <v>78</v>
      </c>
      <c r="B6" s="28">
        <v>35000000</v>
      </c>
      <c r="C6" s="28">
        <f>B6*0.3+B6</f>
        <v>45500000</v>
      </c>
      <c r="D6" s="28">
        <f t="shared" si="2"/>
        <v>59150000</v>
      </c>
      <c r="E6" s="28">
        <f t="shared" si="2"/>
        <v>76895000</v>
      </c>
      <c r="F6" s="28">
        <f t="shared" si="2"/>
        <v>99963500</v>
      </c>
      <c r="G6" s="30">
        <f>SUM(B6:F6)</f>
        <v>316508500</v>
      </c>
    </row>
    <row r="7" spans="1:7" ht="15.75" thickBot="1" x14ac:dyDescent="0.3">
      <c r="A7" s="50"/>
      <c r="B7" s="51">
        <f t="shared" ref="B7:G7" si="3">B6-B5</f>
        <v>26729000</v>
      </c>
      <c r="C7" s="51">
        <f t="shared" si="3"/>
        <v>35161250</v>
      </c>
      <c r="D7" s="51">
        <f t="shared" si="3"/>
        <v>45709625</v>
      </c>
      <c r="E7" s="51">
        <f t="shared" si="3"/>
        <v>59422512.5</v>
      </c>
      <c r="F7" s="51">
        <f t="shared" si="3"/>
        <v>77249266.25</v>
      </c>
      <c r="G7" s="31">
        <f t="shared" si="3"/>
        <v>244271653.75</v>
      </c>
    </row>
    <row r="8" spans="1:7" ht="15.75" thickBot="1" x14ac:dyDescent="0.3">
      <c r="A8" s="52" t="s">
        <v>80</v>
      </c>
      <c r="B8" s="53">
        <f t="shared" ref="B8:G8" si="4">B4-B3</f>
        <v>14000000</v>
      </c>
      <c r="C8" s="53">
        <f t="shared" si="4"/>
        <v>18500000</v>
      </c>
      <c r="D8" s="53">
        <f t="shared" si="4"/>
        <v>22750000</v>
      </c>
      <c r="E8" s="53">
        <f t="shared" si="4"/>
        <v>27950000</v>
      </c>
      <c r="F8" s="53">
        <f t="shared" si="4"/>
        <v>34303750</v>
      </c>
      <c r="G8" s="31">
        <f t="shared" si="4"/>
        <v>117503750</v>
      </c>
    </row>
    <row r="9" spans="1:7" x14ac:dyDescent="0.25">
      <c r="B9" t="s">
        <v>27</v>
      </c>
      <c r="C9" t="s">
        <v>28</v>
      </c>
      <c r="D9" t="s">
        <v>29</v>
      </c>
      <c r="E9" t="s">
        <v>30</v>
      </c>
      <c r="F9" t="s">
        <v>31</v>
      </c>
    </row>
    <row r="10" spans="1:7" x14ac:dyDescent="0.25">
      <c r="A10" t="s">
        <v>80</v>
      </c>
      <c r="B10" s="42">
        <f>B8</f>
        <v>14000000</v>
      </c>
      <c r="C10" s="42">
        <f>C8</f>
        <v>18500000</v>
      </c>
      <c r="D10" s="42">
        <f>D8</f>
        <v>22750000</v>
      </c>
      <c r="E10" s="42">
        <f>E8</f>
        <v>27950000</v>
      </c>
      <c r="F10" s="42">
        <f>F8</f>
        <v>34303750</v>
      </c>
    </row>
    <row r="11" spans="1:7" x14ac:dyDescent="0.25">
      <c r="A11" t="s">
        <v>79</v>
      </c>
      <c r="B11" s="42">
        <f>B7</f>
        <v>26729000</v>
      </c>
      <c r="C11" s="42">
        <f>C7</f>
        <v>35161250</v>
      </c>
      <c r="D11" s="42">
        <f>D7</f>
        <v>45709625</v>
      </c>
      <c r="E11" s="42">
        <f>E7</f>
        <v>59422512.5</v>
      </c>
      <c r="F11" s="42">
        <f>F7</f>
        <v>77249266.25</v>
      </c>
    </row>
    <row r="12" spans="1:7" x14ac:dyDescent="0.25">
      <c r="B12" s="42"/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5" sqref="A15"/>
    </sheetView>
  </sheetViews>
  <sheetFormatPr defaultRowHeight="15" x14ac:dyDescent="0.25"/>
  <cols>
    <col min="1" max="1" width="33.28515625" customWidth="1"/>
    <col min="2" max="2" width="17.5703125" customWidth="1"/>
    <col min="3" max="3" width="17.140625" customWidth="1"/>
    <col min="4" max="4" width="17" customWidth="1"/>
    <col min="5" max="5" width="16.42578125" customWidth="1"/>
    <col min="6" max="6" width="19.140625" customWidth="1"/>
    <col min="7" max="7" width="17.5703125" customWidth="1"/>
  </cols>
  <sheetData>
    <row r="1" spans="1:7" ht="21.75" thickBot="1" x14ac:dyDescent="0.4">
      <c r="A1" s="114" t="s">
        <v>45</v>
      </c>
      <c r="B1" s="114"/>
      <c r="C1" s="114"/>
      <c r="D1" s="114"/>
      <c r="E1" s="114"/>
      <c r="F1" s="114"/>
      <c r="G1" s="114"/>
    </row>
    <row r="2" spans="1:7" x14ac:dyDescent="0.25">
      <c r="A2" s="36" t="s">
        <v>0</v>
      </c>
      <c r="B2" s="32" t="s">
        <v>27</v>
      </c>
      <c r="C2" s="32" t="s">
        <v>28</v>
      </c>
      <c r="D2" s="32" t="s">
        <v>29</v>
      </c>
      <c r="E2" s="32" t="s">
        <v>30</v>
      </c>
      <c r="F2" s="32" t="s">
        <v>31</v>
      </c>
      <c r="G2" s="33" t="s">
        <v>17</v>
      </c>
    </row>
    <row r="3" spans="1:7" x14ac:dyDescent="0.25">
      <c r="A3" s="37" t="s">
        <v>75</v>
      </c>
      <c r="B3" s="28">
        <v>6000000</v>
      </c>
      <c r="C3" s="28">
        <f>B3*0.25+B3</f>
        <v>7500000</v>
      </c>
      <c r="D3" s="28">
        <f t="shared" ref="D3:F3" si="0">C3*0.3+C3</f>
        <v>9750000</v>
      </c>
      <c r="E3" s="28">
        <f t="shared" si="0"/>
        <v>12675000</v>
      </c>
      <c r="F3" s="28">
        <f t="shared" si="0"/>
        <v>16477500</v>
      </c>
      <c r="G3" s="30">
        <f>SUM(B3:F3)</f>
        <v>52402500</v>
      </c>
    </row>
    <row r="4" spans="1:7" x14ac:dyDescent="0.25">
      <c r="A4" s="37" t="s">
        <v>76</v>
      </c>
      <c r="B4" s="28">
        <v>20000000</v>
      </c>
      <c r="C4" s="28">
        <f>B4*0.3+B4</f>
        <v>26000000</v>
      </c>
      <c r="D4" s="28">
        <f>C4*0.25+C4</f>
        <v>32500000</v>
      </c>
      <c r="E4" s="28">
        <f t="shared" ref="E4:F4" si="1">D4*0.25+D4</f>
        <v>40625000</v>
      </c>
      <c r="F4" s="28">
        <f t="shared" si="1"/>
        <v>50781250</v>
      </c>
      <c r="G4" s="30">
        <f>SUM(B4:F4)</f>
        <v>169906250</v>
      </c>
    </row>
    <row r="5" spans="1:7" x14ac:dyDescent="0.25">
      <c r="A5" s="37" t="s">
        <v>77</v>
      </c>
      <c r="B5" s="28">
        <v>8271000</v>
      </c>
      <c r="C5" s="28">
        <f>B5*0.25+B5</f>
        <v>10338750</v>
      </c>
      <c r="D5" s="28">
        <f t="shared" ref="D5:F6" si="2">C5*0.3+C5</f>
        <v>13440375</v>
      </c>
      <c r="E5" s="28">
        <f t="shared" si="2"/>
        <v>17472487.5</v>
      </c>
      <c r="F5" s="28">
        <f t="shared" si="2"/>
        <v>22714233.75</v>
      </c>
      <c r="G5" s="30">
        <f>SUM(B5:F5)</f>
        <v>72236846.25</v>
      </c>
    </row>
    <row r="6" spans="1:7" x14ac:dyDescent="0.25">
      <c r="A6" s="37" t="s">
        <v>78</v>
      </c>
      <c r="B6" s="28">
        <v>35000000</v>
      </c>
      <c r="C6" s="28">
        <f>B6*0.3+B6</f>
        <v>45500000</v>
      </c>
      <c r="D6" s="28">
        <f t="shared" si="2"/>
        <v>59150000</v>
      </c>
      <c r="E6" s="28">
        <f t="shared" si="2"/>
        <v>76895000</v>
      </c>
      <c r="F6" s="28">
        <f t="shared" si="2"/>
        <v>99963500</v>
      </c>
      <c r="G6" s="30">
        <f>SUM(B6:F6)</f>
        <v>316508500</v>
      </c>
    </row>
    <row r="7" spans="1:7" ht="15.75" thickBot="1" x14ac:dyDescent="0.3">
      <c r="A7" s="52" t="s">
        <v>80</v>
      </c>
      <c r="B7" s="53">
        <f t="shared" ref="B7:G7" si="3">B4-B3</f>
        <v>14000000</v>
      </c>
      <c r="C7" s="53">
        <f t="shared" si="3"/>
        <v>18500000</v>
      </c>
      <c r="D7" s="53">
        <f t="shared" si="3"/>
        <v>22750000</v>
      </c>
      <c r="E7" s="53">
        <f t="shared" si="3"/>
        <v>27950000</v>
      </c>
      <c r="F7" s="53">
        <f t="shared" si="3"/>
        <v>34303750</v>
      </c>
      <c r="G7" s="31">
        <f t="shared" si="3"/>
        <v>117503750</v>
      </c>
    </row>
    <row r="8" spans="1:7" ht="15.75" thickBot="1" x14ac:dyDescent="0.3">
      <c r="A8" s="50" t="s">
        <v>79</v>
      </c>
      <c r="B8" s="51">
        <f>B6-B5</f>
        <v>26729000</v>
      </c>
      <c r="C8" s="51">
        <f t="shared" ref="C8:F8" si="4">C6-C5</f>
        <v>35161250</v>
      </c>
      <c r="D8" s="51">
        <f t="shared" si="4"/>
        <v>45709625</v>
      </c>
      <c r="E8" s="51">
        <f t="shared" si="4"/>
        <v>59422512.5</v>
      </c>
      <c r="F8" s="51">
        <f t="shared" si="4"/>
        <v>77249266.25</v>
      </c>
      <c r="G8" s="31">
        <f>G6-G5</f>
        <v>244271653.75</v>
      </c>
    </row>
    <row r="9" spans="1:7" x14ac:dyDescent="0.25">
      <c r="B9" t="s">
        <v>27</v>
      </c>
      <c r="C9" t="s">
        <v>28</v>
      </c>
      <c r="D9" t="s">
        <v>29</v>
      </c>
      <c r="E9" t="s">
        <v>30</v>
      </c>
      <c r="F9" t="s">
        <v>31</v>
      </c>
    </row>
  </sheetData>
  <mergeCells count="1">
    <mergeCell ref="A1:G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 </vt:lpstr>
      <vt:lpstr>NPV, IRR</vt:lpstr>
      <vt:lpstr>charts ex-rev</vt:lpstr>
      <vt:lpstr>chart NCF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</dc:creator>
  <cp:lastModifiedBy>Xeonial</cp:lastModifiedBy>
  <dcterms:created xsi:type="dcterms:W3CDTF">2015-06-05T18:17:20Z</dcterms:created>
  <dcterms:modified xsi:type="dcterms:W3CDTF">2021-04-03T11:07:14Z</dcterms:modified>
</cp:coreProperties>
</file>