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Shirish\Desktop\Shirish\Projects\Excel\freshmart-retail-waste-analytics\workbook\"/>
    </mc:Choice>
  </mc:AlternateContent>
  <xr:revisionPtr revIDLastSave="0" documentId="13_ncr:1_{EA237EF8-F8FA-4DE2-A469-69E2174AD421}" xr6:coauthVersionLast="47" xr6:coauthVersionMax="47" xr10:uidLastSave="{00000000-0000-0000-0000-000000000000}"/>
  <bookViews>
    <workbookView xWindow="-110" yWindow="-110" windowWidth="25820" windowHeight="15500" xr2:uid="{00000000-000D-0000-FFFF-FFFF00000000}"/>
  </bookViews>
  <sheets>
    <sheet name="Dashboard" sheetId="2" r:id="rId1"/>
    <sheet name="Pivot Analysis" sheetId="1" r:id="rId2"/>
    <sheet name="Dashboard Support" sheetId="4" r:id="rId3"/>
  </sheets>
  <definedNames>
    <definedName name="Slicer_Category">#N/A</definedName>
    <definedName name="Slicer_Region">#N/A</definedName>
    <definedName name="Slicer_Store_Format">#N/A</definedName>
  </definedNames>
  <calcPr calcId="191029"/>
  <pivotCaches>
    <pivotCache cacheId="271" r:id="rId4"/>
    <pivotCache cacheId="568" r:id="rId5"/>
    <pivotCache cacheId="536" r:id="rId6"/>
    <pivotCache cacheId="539" r:id="rId7"/>
    <pivotCache cacheId="542" r:id="rId8"/>
    <pivotCache cacheId="545" r:id="rId9"/>
    <pivotCache cacheId="548" r:id="rId10"/>
    <pivotCache cacheId="551" r:id="rId11"/>
    <pivotCache cacheId="554" r:id="rId12"/>
    <pivotCache cacheId="557" r:id="rId13"/>
    <pivotCache cacheId="560" r:id="rId14"/>
    <pivotCache cacheId="563" r:id="rId15"/>
    <pivotCache cacheId="566" r:id="rId16"/>
  </pivotCaches>
  <extLst>
    <ext xmlns:x14="http://schemas.microsoft.com/office/spreadsheetml/2009/9/main" uri="{876F7934-8845-4945-9796-88D515C7AA90}">
      <x14:pivotCaches>
        <pivotCache cacheId="234" r:id="rId17"/>
      </x14:pivotCaches>
    </ext>
    <ext xmlns:x14="http://schemas.microsoft.com/office/spreadsheetml/2009/9/main" uri="{BBE1A952-AA13-448e-AADC-164F8A28A991}">
      <x14:slicerCaches>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_Products_0ef3a769-c98f-4140-9455-5cc50709b98c" name="dim_Products" connection="Query - dim_Products"/>
          <x15:modelTable id="dim_Stores_7c39abbc-bd54-4ad1-81a7-a5f36f41c964" name="dim_Stores" connection="Query - dim_Stores"/>
          <x15:modelTable id="dim_Suppliers_24844261-e871-4a59-9262-69c8a08001a6" name="dim_Suppliers" connection="Query - dim_Suppliers"/>
          <x15:modelTable id="fact_Sales_313ddf0d-63ae-406d-b71e-f18ebcab9cab" name="fact_Sales" connection="Query - fact_Sales"/>
          <x15:modelTable id="fact_Inventory_e1fef9c4-2796-4450-ab8c-3f669651e5b2" name="fact_Inventory" connection="Query - fact_Inventory"/>
          <x15:modelTable id="fact_Losses_90a71feb-ddb3-41ea-a9e9-a4d15cac049f" name="fact_Losses" connection="Query - fact_Losses"/>
          <x15:modelTable id="fact_Markdowns_88ff119c-7eee-4a34-94bf-6d71259e1f0b" name="fact_Markdowns" connection="Query - fact_Markdowns"/>
          <x15:modelTable id="fact_Deliveries_381e08ba-c1f3-40b1-b100-287fea8a4bb0" name="fact_Deliveries" connection="Query - fact_Deliveries"/>
        </x15:modelTables>
        <x15:modelRelationships>
          <x15:modelRelationship fromTable="fact_Sales" fromColumn="Product_ID" toTable="dim_Products" toColumn="Product_ID"/>
          <x15:modelRelationship fromTable="fact_Sales" fromColumn="Store_ID" toTable="dim_Stores" toColumn="Store_ID"/>
          <x15:modelRelationship fromTable="fact_Inventory" fromColumn="Store_ID" toTable="dim_Stores" toColumn="Store_ID"/>
          <x15:modelRelationship fromTable="fact_Inventory" fromColumn="Product_ID" toTable="dim_Products" toColumn="Product_ID"/>
          <x15:modelRelationship fromTable="fact_Losses" fromColumn="Store_ID" toTable="dim_Stores" toColumn="Store_ID"/>
          <x15:modelRelationship fromTable="fact_Losses" fromColumn="Product_ID" toTable="dim_Products" toColumn="Product_ID"/>
          <x15:modelRelationship fromTable="fact_Markdowns" fromColumn="Product_ID" toTable="dim_Products" toColumn="Product_ID"/>
          <x15:modelRelationship fromTable="fact_Markdowns" fromColumn="Store_ID" toTable="dim_Stores" toColumn="Store_ID"/>
          <x15:modelRelationship fromTable="fact_Deliveries" fromColumn="Product_ID" toTable="dim_Products" toColumn="Product_ID"/>
          <x15:modelRelationship fromTable="fact_Deliveries" fromColumn="Store_ID" toTable="dim_Stores" toColumn="Store_ID"/>
          <x15:modelRelationship fromTable="fact_Deliveries" fromColumn="Supplier_ID" toTable="dim_Suppliers" toColumn="Supplier_ID"/>
        </x15:modelRelationships>
        <x15:extLst>
          <ext xmlns:x16="http://schemas.microsoft.com/office/spreadsheetml/2014/11/main" uri="{9835A34E-60A6-4A7C-AAB8-D5F71C897F49}">
            <x16:modelTimeGroupings>
              <x16:modelTimeGrouping tableName="fact_Inventory" columnName="Week_Start_Date" columnId="Week_Start_Date">
                <x16:calculatedTimeColumn columnName="Week_Start_Date (Month Index)" columnId="Week_Start_Date (Month Index)" contentType="monthsindex" isSelected="1"/>
                <x16:calculatedTimeColumn columnName="Week_Start_Date (Month)" columnId="Week_Start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1" i="1" l="1"/>
  <c r="I51" i="1"/>
  <c r="J51" i="1"/>
  <c r="K51" i="1"/>
  <c r="H52" i="1"/>
  <c r="I52" i="1"/>
  <c r="J52" i="1"/>
  <c r="K52" i="1"/>
  <c r="H53" i="1"/>
  <c r="I53" i="1"/>
  <c r="J53" i="1"/>
  <c r="K53" i="1"/>
  <c r="H54" i="1"/>
  <c r="I54" i="1"/>
  <c r="J54" i="1"/>
  <c r="K54" i="1"/>
  <c r="H55" i="1"/>
  <c r="I55" i="1"/>
  <c r="J55" i="1"/>
  <c r="K55" i="1"/>
  <c r="H56" i="1"/>
  <c r="I56" i="1"/>
  <c r="J56" i="1"/>
  <c r="K56" i="1"/>
  <c r="H57" i="1"/>
  <c r="I57" i="1"/>
  <c r="J57" i="1"/>
  <c r="K57" i="1"/>
  <c r="H58" i="1"/>
  <c r="I58" i="1"/>
  <c r="J58" i="1"/>
  <c r="K58" i="1"/>
  <c r="H59" i="1"/>
  <c r="I59" i="1"/>
  <c r="J59" i="1"/>
  <c r="K59" i="1"/>
  <c r="H60" i="1"/>
  <c r="I60" i="1"/>
  <c r="J60" i="1"/>
  <c r="K60" i="1"/>
  <c r="P12" i="2"/>
  <c r="J39" i="1"/>
  <c r="G12" i="2"/>
  <c r="D12" i="2"/>
  <c r="A12" i="2"/>
  <c r="K49" i="1"/>
  <c r="K50" i="1"/>
  <c r="J49" i="1"/>
  <c r="J50" i="1"/>
  <c r="I49" i="1"/>
  <c r="I50" i="1"/>
  <c r="I48" i="1"/>
  <c r="H49" i="1"/>
  <c r="H50" i="1"/>
  <c r="H48" i="1"/>
  <c r="K48" i="1"/>
  <c r="J48" i="1"/>
  <c r="J40" i="1"/>
  <c r="J41" i="1"/>
  <c r="J42" i="1"/>
  <c r="J12" i="2" s="1"/>
  <c r="I40" i="1"/>
  <c r="I41" i="1"/>
  <c r="I42" i="1"/>
  <c r="H40" i="1"/>
  <c r="H41" i="1"/>
  <c r="H42" i="1"/>
  <c r="J14" i="2" s="1"/>
  <c r="E4" i="1"/>
  <c r="H39" i="1"/>
  <c r="I39" i="1"/>
  <c r="M14" i="2"/>
  <c r="M12" i="2"/>
  <c r="G14" i="2" l="1"/>
  <c r="D14"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C3BBE4C-62E7-458D-A84D-DE6C66C97C67}" name="Query - dim_Products" description="Connection to the 'dim_Products' query in the workbook." type="100" refreshedVersion="8" minRefreshableVersion="5">
    <extLst>
      <ext xmlns:x15="http://schemas.microsoft.com/office/spreadsheetml/2010/11/main" uri="{DE250136-89BD-433C-8126-D09CA5730AF9}">
        <x15:connection id="b62e9213-d0b7-4b96-9dea-a74103a6ffe2"/>
      </ext>
    </extLst>
  </connection>
  <connection id="2" xr16:uid="{E1C4CC47-34D1-4473-81B4-8560D32D502B}" name="Query - dim_Stores" description="Connection to the 'dim_Stores' query in the workbook." type="100" refreshedVersion="8" minRefreshableVersion="5">
    <extLst>
      <ext xmlns:x15="http://schemas.microsoft.com/office/spreadsheetml/2010/11/main" uri="{DE250136-89BD-433C-8126-D09CA5730AF9}">
        <x15:connection id="4dce5ea9-fc87-4d26-8f27-58752d27be69"/>
      </ext>
    </extLst>
  </connection>
  <connection id="3" xr16:uid="{BF3E586D-0EC3-46B0-9C9D-888F3F713B5A}" name="Query - dim_Suppliers" description="Connection to the 'dim_Suppliers' query in the workbook." type="100" refreshedVersion="8" minRefreshableVersion="5">
    <extLst>
      <ext xmlns:x15="http://schemas.microsoft.com/office/spreadsheetml/2010/11/main" uri="{DE250136-89BD-433C-8126-D09CA5730AF9}">
        <x15:connection id="9429ec50-d6fb-4d56-aaad-01c89100723e"/>
      </ext>
    </extLst>
  </connection>
  <connection id="4" xr16:uid="{EAF98602-AFE1-4CC8-9E82-EE86412F80AD}" name="Query - fact_Deliveries" description="Connection to the 'fact_Deliveries' query in the workbook." type="100" refreshedVersion="8" minRefreshableVersion="5">
    <extLst>
      <ext xmlns:x15="http://schemas.microsoft.com/office/spreadsheetml/2010/11/main" uri="{DE250136-89BD-433C-8126-D09CA5730AF9}">
        <x15:connection id="720db010-4797-4271-8ae5-54fd946de477"/>
      </ext>
    </extLst>
  </connection>
  <connection id="5" xr16:uid="{E72EA787-39E7-47BB-AC68-336B5C6AFE14}" name="Query - fact_Inventory" description="Connection to the 'fact_Inventory' query in the workbook." type="100" refreshedVersion="8" minRefreshableVersion="5">
    <extLst>
      <ext xmlns:x15="http://schemas.microsoft.com/office/spreadsheetml/2010/11/main" uri="{DE250136-89BD-433C-8126-D09CA5730AF9}">
        <x15:connection id="3bdeb74f-e138-4172-abd7-c57308f4a8c9"/>
      </ext>
    </extLst>
  </connection>
  <connection id="6" xr16:uid="{8A2ED944-0A71-40D8-ADE7-4491D297E1FA}" name="Query - fact_Losses" description="Connection to the 'fact_Losses' query in the workbook." type="100" refreshedVersion="8" minRefreshableVersion="5">
    <extLst>
      <ext xmlns:x15="http://schemas.microsoft.com/office/spreadsheetml/2010/11/main" uri="{DE250136-89BD-433C-8126-D09CA5730AF9}">
        <x15:connection id="d3846658-c775-455f-9ef5-096c67114606"/>
      </ext>
    </extLst>
  </connection>
  <connection id="7" xr16:uid="{191A2B02-75A5-406B-87BF-3A13C8810B65}" name="Query - fact_Markdowns" description="Connection to the 'fact_Markdowns' query in the workbook." type="100" refreshedVersion="8" minRefreshableVersion="5">
    <extLst>
      <ext xmlns:x15="http://schemas.microsoft.com/office/spreadsheetml/2010/11/main" uri="{DE250136-89BD-433C-8126-D09CA5730AF9}">
        <x15:connection id="e540331c-8421-42c4-8051-7d2bf9fd3a9f"/>
      </ext>
    </extLst>
  </connection>
  <connection id="8" xr16:uid="{E1DDBBAA-6CBD-435A-B02D-CF4D8DD5A6C8}" name="Query - fact_Sales" description="Connection to the 'fact_Sales' query in the workbook." type="100" refreshedVersion="8" minRefreshableVersion="5">
    <extLst>
      <ext xmlns:x15="http://schemas.microsoft.com/office/spreadsheetml/2010/11/main" uri="{DE250136-89BD-433C-8126-D09CA5730AF9}">
        <x15:connection id="f20068f3-76c8-4b48-98a4-f476815ae047"/>
      </ext>
    </extLst>
  </connection>
  <connection id="9" xr16:uid="{5A761E6F-0854-49F4-8A29-D4363993A1A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metadataTypes count="1">
    <metadataType name="XLMDX" minSupportedVersion="120000" copy="1" pasteAll="1" pasteValues="1" merge="1" splitFirst="1" rowColShift="1" clearFormats="1" clearComments="1" assign="1" coerce="1"/>
  </metadataTypes>
  <metadataStrings count="2">
    <s v="ThisWorkbookDataModel"/>
    <s v="{[fact_Inventory].[Week_Start_Date].&amp;[2026-06-29T00:00:00]}"/>
  </metadataStrings>
  <mdxMetadata count="1">
    <mdx n="0" f="s">
      <ms ns="1" c="0"/>
    </mdx>
  </mdxMetadata>
  <valueMetadata count="1">
    <bk>
      <rc t="1" v="0"/>
    </bk>
  </valueMetadata>
</metadata>
</file>

<file path=xl/sharedStrings.xml><?xml version="1.0" encoding="utf-8"?>
<sst xmlns="http://schemas.openxmlformats.org/spreadsheetml/2006/main" count="299" uniqueCount="115">
  <si>
    <t>Total Revenue</t>
  </si>
  <si>
    <t>Total Cost</t>
  </si>
  <si>
    <t>Gross Profit</t>
  </si>
  <si>
    <t>Units Sold</t>
  </si>
  <si>
    <t>FreshMart Sales KPI Summary</t>
  </si>
  <si>
    <t>Gross Margin %</t>
  </si>
  <si>
    <t>Row Labels</t>
  </si>
  <si>
    <t>Bakery</t>
  </si>
  <si>
    <t>Dairy</t>
  </si>
  <si>
    <t>Deli</t>
  </si>
  <si>
    <t>Frozen</t>
  </si>
  <si>
    <t>Grocery</t>
  </si>
  <si>
    <t>Health &amp; Beauty</t>
  </si>
  <si>
    <t>Meat &amp; Seafood</t>
  </si>
  <si>
    <t>Produce</t>
  </si>
  <si>
    <t>Grand Total</t>
  </si>
  <si>
    <t>Sales Performance by Product Category</t>
  </si>
  <si>
    <t>Central</t>
  </si>
  <si>
    <t>East</t>
  </si>
  <si>
    <t>Inner West</t>
  </si>
  <si>
    <t>North</t>
  </si>
  <si>
    <t>Northern Beaches</t>
  </si>
  <si>
    <t>South</t>
  </si>
  <si>
    <t>South West</t>
  </si>
  <si>
    <t>West</t>
  </si>
  <si>
    <t>Sales Performance by Store Region</t>
  </si>
  <si>
    <t>Operational Waste</t>
  </si>
  <si>
    <t>Shrinkage</t>
  </si>
  <si>
    <t>Waste and Shrinkage Summary</t>
  </si>
  <si>
    <t>Total Loss Value</t>
  </si>
  <si>
    <t>Units Lost</t>
  </si>
  <si>
    <t>Total loss Value</t>
  </si>
  <si>
    <t>Loss Performance by Product Category</t>
  </si>
  <si>
    <t>Early Markdown</t>
  </si>
  <si>
    <t>Late Markdown</t>
  </si>
  <si>
    <t>Standard Markdown</t>
  </si>
  <si>
    <t>Markdown Revenue</t>
  </si>
  <si>
    <t>Units Marked Down</t>
  </si>
  <si>
    <t>Unsold Units</t>
  </si>
  <si>
    <t>Lost Full-Price Value</t>
  </si>
  <si>
    <t>Markdown Performance by Batch Type</t>
  </si>
  <si>
    <t>Markdown Sell-Through %</t>
  </si>
  <si>
    <t>Unsold Rate %</t>
  </si>
  <si>
    <t>Potential Full-Price Value</t>
  </si>
  <si>
    <t>Markdown Recovery %</t>
  </si>
  <si>
    <t>Supplier Performance Analysis</t>
  </si>
  <si>
    <t>Coastal Bakery Co</t>
  </si>
  <si>
    <t>Everyday Grocery Wholesale</t>
  </si>
  <si>
    <t>FreshPack Dairy</t>
  </si>
  <si>
    <t>Harbour Fresh Produce</t>
  </si>
  <si>
    <t>Metro Deli Foods</t>
  </si>
  <si>
    <t>Oceanline Seafood</t>
  </si>
  <si>
    <t>Polar Frozen Logistics</t>
  </si>
  <si>
    <t>Red River Meats</t>
  </si>
  <si>
    <t>Southern Dairy Group</t>
  </si>
  <si>
    <t>Tasman Fresh Farms</t>
  </si>
  <si>
    <t>Urban Pantry Goods</t>
  </si>
  <si>
    <t>Wellness Care Supply</t>
  </si>
  <si>
    <t>Ordered Units</t>
  </si>
  <si>
    <t>Delivered Units</t>
  </si>
  <si>
    <t>Damaged Units</t>
  </si>
  <si>
    <t>Short-Supplied Units</t>
  </si>
  <si>
    <t>Total Delay Days</t>
  </si>
  <si>
    <t>Total Deliveries</t>
  </si>
  <si>
    <t>Short-Supply Rate %</t>
  </si>
  <si>
    <t>Average Delay Days</t>
  </si>
  <si>
    <t>Fill Rate %</t>
  </si>
  <si>
    <t>Damage Rate %</t>
  </si>
  <si>
    <t>High Risk</t>
  </si>
  <si>
    <t>Low Risk</t>
  </si>
  <si>
    <t>Medium Risk</t>
  </si>
  <si>
    <t>Expiry_Risk_Flag</t>
  </si>
  <si>
    <t>Category</t>
  </si>
  <si>
    <t>System Stock</t>
  </si>
  <si>
    <t>Actual Stock</t>
  </si>
  <si>
    <t>Recorded Waste Units</t>
  </si>
  <si>
    <t>Stock Count Variance</t>
  </si>
  <si>
    <t>Inventory Analysis</t>
  </si>
  <si>
    <t>Inventory Snapshot Date</t>
  </si>
  <si>
    <t>FreshMart Retail Waste &amp; Markdown Analytics</t>
  </si>
  <si>
    <t>Executive Dashboard | Synthetic Portfolio Dataset | January–June 2026</t>
  </si>
  <si>
    <t>TOTAL REVENUE</t>
  </si>
  <si>
    <t>GROSS PROFIT</t>
  </si>
  <si>
    <t>TOTAL LOSS</t>
  </si>
  <si>
    <t>MARKDOWN RECOVERY</t>
  </si>
  <si>
    <t>SUPPLIER FILL RATE</t>
  </si>
  <si>
    <t>HIGH-RISK STOCK</t>
  </si>
  <si>
    <t>Jan–Jun 2026</t>
  </si>
  <si>
    <t>34.2% margin</t>
  </si>
  <si>
    <t>13.9% of revenue</t>
  </si>
  <si>
    <t>Early markdown: 61.4%</t>
  </si>
  <si>
    <t>Short supply: 5.8%</t>
  </si>
  <si>
    <t>Latest inventory snapshot</t>
  </si>
  <si>
    <t>SALES PERFORMANCE</t>
  </si>
  <si>
    <t>REGIONAL PERFORMANCE</t>
  </si>
  <si>
    <t>KEY BUSINESS ACTIONS</t>
  </si>
  <si>
    <t>1</t>
  </si>
  <si>
    <t>Reduce Meat &amp; Seafood losses</t>
  </si>
  <si>
    <t>This category contributes 57.1% of total loss value.</t>
  </si>
  <si>
    <t>2</t>
  </si>
  <si>
    <t>Move markdown decisions earlier</t>
  </si>
  <si>
    <t>Early markdown sell-through is 71.6% versus 44.0% for late markdowns.</t>
  </si>
  <si>
    <t>3</t>
  </si>
  <si>
    <t>Review supplier exceptions</t>
  </si>
  <si>
    <t>Everyday Grocery Wholesale has the lowest fill rate at 92.6%.</t>
  </si>
  <si>
    <t>4</t>
  </si>
  <si>
    <t>Prioritise expiry-risk stock</t>
  </si>
  <si>
    <t>1,835 units are currently classified as high expiry risk.</t>
  </si>
  <si>
    <t>Meat &amp; Seafood contributes $4,658, representing approximately 57.1% of total loss value.</t>
  </si>
  <si>
    <t>Focus on the West region</t>
  </si>
  <si>
    <t>The West generates $17,786, accounting for approximately 30.3% of total revenue.</t>
  </si>
  <si>
    <t>Everyday Grocery Wholesale has the lowest fill rate at 92.6%, while Polar Frozen Logistics has the highest average delay.</t>
  </si>
  <si>
    <t>6/29/2026</t>
  </si>
  <si>
    <t>Supplier Fill Rate %</t>
  </si>
  <si>
    <t>Sum of Loss_Value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</si>
</sst>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00"/>
    <numFmt numFmtId="165" formatCode="0.0%"/>
    <numFmt numFmtId="166" formatCode="\$#,##0"/>
    <numFmt numFmtId="167" formatCode="0.0%;\-0.0%;0.0%"/>
  </numFmts>
  <fonts count="15" x14ac:knownFonts="1">
    <font>
      <sz val="11"/>
      <color theme="1"/>
      <name val="Calibri"/>
      <family val="2"/>
      <scheme val="minor"/>
    </font>
    <font>
      <b/>
      <sz val="11"/>
      <color theme="1"/>
      <name val="Calibri"/>
      <family val="2"/>
      <scheme val="minor"/>
    </font>
    <font>
      <sz val="11"/>
      <color theme="1"/>
      <name val="Calibri"/>
      <family val="2"/>
    </font>
    <font>
      <b/>
      <sz val="22"/>
      <color theme="0"/>
      <name val="Calibri"/>
      <family val="2"/>
      <scheme val="minor"/>
    </font>
    <font>
      <b/>
      <sz val="9"/>
      <color rgb="FF1F8A70"/>
      <name val="Calibri"/>
      <family val="2"/>
      <scheme val="minor"/>
    </font>
    <font>
      <b/>
      <sz val="9"/>
      <color rgb="FF2A9D8F"/>
      <name val="Calibri"/>
      <family val="2"/>
      <scheme val="minor"/>
    </font>
    <font>
      <b/>
      <sz val="9"/>
      <color rgb="FFD95D39"/>
      <name val="Calibri"/>
      <family val="2"/>
      <scheme val="minor"/>
    </font>
    <font>
      <b/>
      <sz val="9"/>
      <color rgb="FFE9A23B"/>
      <name val="Calibri"/>
      <family val="2"/>
      <scheme val="minor"/>
    </font>
    <font>
      <b/>
      <sz val="19"/>
      <color rgb="FF17324D"/>
      <name val="Calibri"/>
      <family val="2"/>
      <scheme val="minor"/>
    </font>
    <font>
      <sz val="8"/>
      <color rgb="FF6B7C8F"/>
      <name val="Calibri"/>
      <family val="2"/>
      <scheme val="minor"/>
    </font>
    <font>
      <sz val="10"/>
      <color rgb="FF17324D"/>
      <name val="Calibri"/>
      <family val="2"/>
      <scheme val="minor"/>
    </font>
    <font>
      <b/>
      <sz val="10"/>
      <color rgb="FFFFFFFF"/>
      <name val="Calibri"/>
      <family val="2"/>
      <scheme val="minor"/>
    </font>
    <font>
      <b/>
      <sz val="11"/>
      <color rgb="FFFFFFFF"/>
      <name val="Calibri"/>
      <family val="2"/>
      <scheme val="minor"/>
    </font>
    <font>
      <b/>
      <sz val="9"/>
      <color rgb="FF17324D"/>
      <name val="Calibri"/>
      <family val="2"/>
      <scheme val="minor"/>
    </font>
    <font>
      <sz val="9"/>
      <color rgb="FF52606D"/>
      <name val="Calibri"/>
      <family val="2"/>
      <scheme val="minor"/>
    </font>
  </fonts>
  <fills count="10">
    <fill>
      <patternFill patternType="none"/>
    </fill>
    <fill>
      <patternFill patternType="gray125"/>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theme="3"/>
        <bgColor indexed="64"/>
      </patternFill>
    </fill>
    <fill>
      <patternFill patternType="solid">
        <fgColor theme="3" tint="0.59999389629810485"/>
        <bgColor indexed="64"/>
      </patternFill>
    </fill>
    <fill>
      <patternFill patternType="solid">
        <fgColor rgb="FFF3F6F8"/>
      </patternFill>
    </fill>
    <fill>
      <patternFill patternType="solid">
        <fgColor rgb="FF17324D"/>
      </patternFill>
    </fill>
    <fill>
      <patternFill patternType="solid">
        <fgColor rgb="FFFFFFFF"/>
      </patternFill>
    </fill>
    <fill>
      <patternFill patternType="solid">
        <fgColor rgb="FF1F8A70"/>
      </patternFill>
    </fill>
  </fills>
  <borders count="10">
    <border>
      <left/>
      <right/>
      <top/>
      <bottom/>
      <diagonal/>
    </border>
    <border>
      <left/>
      <right/>
      <top/>
      <bottom style="thin">
        <color theme="4" tint="0.39997558519241921"/>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 fillId="0" borderId="0"/>
  </cellStyleXfs>
  <cellXfs count="62">
    <xf numFmtId="0" fontId="0" fillId="0" borderId="0" xfId="0"/>
    <xf numFmtId="0" fontId="1" fillId="2" borderId="1" xfId="0" applyFont="1" applyFill="1" applyBorder="1"/>
    <xf numFmtId="164" fontId="0" fillId="0" borderId="0" xfId="0" applyNumberFormat="1"/>
    <xf numFmtId="2" fontId="0" fillId="0" borderId="0" xfId="0" applyNumberFormat="1"/>
    <xf numFmtId="1" fontId="0" fillId="0" borderId="0" xfId="0" applyNumberFormat="1"/>
    <xf numFmtId="10" fontId="0" fillId="0" borderId="0" xfId="0" applyNumberFormat="1"/>
    <xf numFmtId="165" fontId="0" fillId="0" borderId="0" xfId="0" applyNumberFormat="1"/>
    <xf numFmtId="0" fontId="0" fillId="0" borderId="0" xfId="0" pivotButton="1"/>
    <xf numFmtId="0" fontId="0" fillId="0" borderId="0" xfId="0" applyAlignment="1">
      <alignment horizontal="left"/>
    </xf>
    <xf numFmtId="0" fontId="1" fillId="0" borderId="0" xfId="0" applyFont="1"/>
    <xf numFmtId="165" fontId="0" fillId="3" borderId="0" xfId="0" applyNumberFormat="1" applyFill="1"/>
    <xf numFmtId="10" fontId="0" fillId="3" borderId="0" xfId="0" applyNumberFormat="1" applyFill="1"/>
    <xf numFmtId="167" fontId="0" fillId="0" borderId="0" xfId="0" applyNumberFormat="1"/>
    <xf numFmtId="0" fontId="0" fillId="0" borderId="5" xfId="0" applyBorder="1"/>
    <xf numFmtId="0" fontId="0" fillId="0" borderId="6" xfId="0" applyBorder="1"/>
    <xf numFmtId="0" fontId="10" fillId="6" borderId="5" xfId="1" applyFont="1" applyFill="1" applyBorder="1" applyAlignment="1">
      <alignment vertical="center"/>
    </xf>
    <xf numFmtId="0" fontId="10" fillId="6" borderId="6" xfId="1" applyFont="1" applyFill="1" applyBorder="1" applyAlignment="1">
      <alignment vertical="center"/>
    </xf>
    <xf numFmtId="0" fontId="12" fillId="9" borderId="5" xfId="0" applyFont="1" applyFill="1" applyBorder="1" applyAlignment="1">
      <alignment horizontal="center" vertical="center"/>
    </xf>
    <xf numFmtId="0" fontId="14" fillId="8" borderId="6" xfId="0" applyFont="1" applyFill="1" applyBorder="1" applyAlignment="1">
      <alignment horizontal="left" vertical="center"/>
    </xf>
    <xf numFmtId="0" fontId="12" fillId="9" borderId="7" xfId="0" applyFont="1" applyFill="1" applyBorder="1" applyAlignment="1">
      <alignment horizontal="center" vertical="center"/>
    </xf>
    <xf numFmtId="1" fontId="12" fillId="9" borderId="8" xfId="0" applyNumberFormat="1" applyFont="1" applyFill="1" applyBorder="1" applyAlignment="1">
      <alignment horizontal="center" vertical="center"/>
    </xf>
    <xf numFmtId="0" fontId="13" fillId="8" borderId="8" xfId="0" applyFont="1" applyFill="1" applyBorder="1" applyAlignment="1">
      <alignment horizontal="left" vertical="center"/>
    </xf>
    <xf numFmtId="0" fontId="14" fillId="8" borderId="8" xfId="0" applyFont="1" applyFill="1" applyBorder="1" applyAlignment="1">
      <alignment horizontal="left" vertical="center"/>
    </xf>
    <xf numFmtId="0" fontId="14" fillId="8" borderId="9" xfId="0" applyFont="1" applyFill="1" applyBorder="1" applyAlignment="1">
      <alignment horizontal="left" vertical="center"/>
    </xf>
    <xf numFmtId="0" fontId="11" fillId="7" borderId="5" xfId="0" applyFont="1" applyFill="1" applyBorder="1" applyAlignment="1">
      <alignment horizontal="left" vertical="center"/>
    </xf>
    <xf numFmtId="0" fontId="11" fillId="7" borderId="6" xfId="0" applyFont="1" applyFill="1" applyBorder="1" applyAlignment="1">
      <alignment horizontal="left" vertical="center"/>
    </xf>
    <xf numFmtId="1" fontId="12" fillId="9" borderId="5" xfId="0" applyNumberFormat="1" applyFont="1" applyFill="1" applyBorder="1" applyAlignment="1">
      <alignment horizontal="center" vertical="center"/>
    </xf>
    <xf numFmtId="0" fontId="11" fillId="7" borderId="5" xfId="1" applyFont="1" applyFill="1" applyBorder="1" applyAlignment="1">
      <alignment horizontal="left" vertical="center"/>
    </xf>
    <xf numFmtId="0" fontId="11" fillId="7" borderId="6" xfId="1" applyFont="1" applyFill="1" applyBorder="1" applyAlignment="1">
      <alignment horizontal="left" vertical="center"/>
    </xf>
    <xf numFmtId="0" fontId="6" fillId="8" borderId="6" xfId="1" applyFont="1" applyFill="1" applyBorder="1" applyAlignment="1">
      <alignment horizontal="center" vertical="center"/>
    </xf>
    <xf numFmtId="3" fontId="8" fillId="8" borderId="6" xfId="1" applyNumberFormat="1" applyFont="1" applyFill="1" applyBorder="1" applyAlignment="1">
      <alignment horizontal="center" vertical="center"/>
    </xf>
    <xf numFmtId="0" fontId="9" fillId="8" borderId="6" xfId="1" applyFont="1" applyFill="1" applyBorder="1" applyAlignment="1">
      <alignment horizontal="center" vertical="center"/>
    </xf>
    <xf numFmtId="0" fontId="4" fillId="8" borderId="5" xfId="1" applyFont="1" applyFill="1" applyBorder="1" applyAlignment="1">
      <alignment horizontal="center" vertical="center"/>
    </xf>
    <xf numFmtId="166" fontId="8" fillId="8" borderId="5" xfId="1" applyNumberFormat="1" applyFont="1" applyFill="1" applyBorder="1" applyAlignment="1">
      <alignment horizontal="center" vertical="center"/>
    </xf>
    <xf numFmtId="0" fontId="3" fillId="4" borderId="3" xfId="0" applyFont="1" applyFill="1" applyBorder="1" applyAlignment="1">
      <alignment horizontal="center" vertical="center"/>
    </xf>
    <xf numFmtId="0" fontId="3" fillId="4" borderId="2"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0" fontId="3" fillId="4" borderId="6" xfId="0" applyFont="1" applyFill="1" applyBorder="1" applyAlignment="1">
      <alignment horizontal="center" vertical="center"/>
    </xf>
    <xf numFmtId="0" fontId="9" fillId="8" borderId="5" xfId="1" applyFont="1" applyFill="1" applyBorder="1" applyAlignment="1">
      <alignment horizontal="center" vertical="center"/>
    </xf>
    <xf numFmtId="0" fontId="0" fillId="5" borderId="5" xfId="0" applyFill="1" applyBorder="1" applyAlignment="1">
      <alignment horizontal="center" vertical="center"/>
    </xf>
    <xf numFmtId="0" fontId="0" fillId="5" borderId="6" xfId="0" applyFill="1" applyBorder="1" applyAlignment="1">
      <alignment horizontal="center" vertical="center"/>
    </xf>
    <xf numFmtId="0" fontId="10" fillId="6" borderId="0" xfId="1" applyFont="1" applyFill="1" applyBorder="1" applyAlignment="1">
      <alignment vertical="center"/>
    </xf>
    <xf numFmtId="0" fontId="3" fillId="4" borderId="0" xfId="0" applyFont="1" applyFill="1" applyBorder="1" applyAlignment="1">
      <alignment horizontal="center" vertical="center"/>
    </xf>
    <xf numFmtId="0" fontId="0" fillId="5" borderId="0" xfId="0" applyFill="1" applyBorder="1" applyAlignment="1">
      <alignment horizontal="center" vertical="center"/>
    </xf>
    <xf numFmtId="0" fontId="0" fillId="0" borderId="0" xfId="0" applyBorder="1"/>
    <xf numFmtId="0" fontId="4" fillId="8" borderId="0" xfId="1" applyFont="1" applyFill="1" applyBorder="1" applyAlignment="1">
      <alignment horizontal="center" vertical="center"/>
    </xf>
    <xf numFmtId="0" fontId="5" fillId="8" borderId="0" xfId="1" applyFont="1" applyFill="1" applyBorder="1" applyAlignment="1">
      <alignment horizontal="center" vertical="center"/>
    </xf>
    <xf numFmtId="0" fontId="6" fillId="8" borderId="0" xfId="1" applyFont="1" applyFill="1" applyBorder="1" applyAlignment="1">
      <alignment horizontal="center" vertical="center"/>
    </xf>
    <xf numFmtId="0" fontId="7" fillId="8" borderId="0" xfId="1" applyFont="1" applyFill="1" applyBorder="1" applyAlignment="1">
      <alignment horizontal="center" vertical="center"/>
    </xf>
    <xf numFmtId="166" fontId="8" fillId="8" borderId="0" xfId="1" applyNumberFormat="1" applyFont="1" applyFill="1" applyBorder="1" applyAlignment="1">
      <alignment horizontal="center" vertical="center"/>
    </xf>
    <xf numFmtId="10" fontId="8" fillId="8" borderId="0" xfId="1" applyNumberFormat="1" applyFont="1" applyFill="1" applyBorder="1" applyAlignment="1">
      <alignment horizontal="center" vertical="center"/>
    </xf>
    <xf numFmtId="165" fontId="8" fillId="8" borderId="0" xfId="1" applyNumberFormat="1" applyFont="1" applyFill="1" applyBorder="1" applyAlignment="1">
      <alignment horizontal="center" vertical="center"/>
    </xf>
    <xf numFmtId="3" fontId="8" fillId="8" borderId="0" xfId="1" applyNumberFormat="1" applyFont="1" applyFill="1" applyBorder="1" applyAlignment="1">
      <alignment horizontal="center" vertical="center"/>
    </xf>
    <xf numFmtId="0" fontId="9" fillId="8" borderId="0" xfId="1" applyFont="1" applyFill="1" applyBorder="1" applyAlignment="1">
      <alignment horizontal="center" vertical="center"/>
    </xf>
    <xf numFmtId="0" fontId="11" fillId="7" borderId="0" xfId="1" applyFont="1" applyFill="1" applyBorder="1" applyAlignment="1">
      <alignment horizontal="left" vertical="center"/>
    </xf>
    <xf numFmtId="0" fontId="11" fillId="7" borderId="0" xfId="0" applyFont="1" applyFill="1" applyBorder="1" applyAlignment="1">
      <alignment horizontal="left" vertical="center"/>
    </xf>
    <xf numFmtId="1" fontId="12" fillId="9" borderId="0" xfId="0" applyNumberFormat="1" applyFont="1" applyFill="1" applyBorder="1" applyAlignment="1">
      <alignment horizontal="center" vertical="center"/>
    </xf>
    <xf numFmtId="0" fontId="13" fillId="8" borderId="0" xfId="0" applyFont="1" applyFill="1" applyBorder="1" applyAlignment="1">
      <alignment horizontal="left" vertical="center"/>
    </xf>
    <xf numFmtId="0" fontId="14" fillId="8" borderId="0" xfId="0" applyFont="1" applyFill="1" applyBorder="1" applyAlignment="1">
      <alignment horizontal="left" vertical="center"/>
    </xf>
    <xf numFmtId="0" fontId="0" fillId="0" borderId="0" xfId="0" applyNumberFormat="1"/>
    <xf numFmtId="165" fontId="8" fillId="8" borderId="0" xfId="1" applyNumberFormat="1" applyFont="1" applyFill="1" applyBorder="1" applyAlignment="1">
      <alignment horizontal="center" vertical="center" wrapText="1"/>
    </xf>
  </cellXfs>
  <cellStyles count="2">
    <cellStyle name="Normal" xfId="0" builtinId="0"/>
    <cellStyle name="Normal 2" xfId="1" xr:uid="{526E6AD2-5E4E-487F-BD41-4F3237EC728D}"/>
  </cellStyles>
  <dxfs count="202">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4" formatCode="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4" formatCode="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0.xml"/><Relationship Id="rId18" Type="http://schemas.microsoft.com/office/2007/relationships/slicerCache" Target="slicerCaches/slicerCache1.xml"/><Relationship Id="rId26" Type="http://schemas.openxmlformats.org/officeDocument/2006/relationships/powerPivotData" Target="model/item.data"/><Relationship Id="rId39" Type="http://schemas.openxmlformats.org/officeDocument/2006/relationships/customXml" Target="../customXml/item12.xml"/><Relationship Id="rId21" Type="http://schemas.openxmlformats.org/officeDocument/2006/relationships/theme" Target="theme/theme1.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50" Type="http://schemas.openxmlformats.org/officeDocument/2006/relationships/customXml" Target="../customXml/item23.xml"/><Relationship Id="rId55" Type="http://schemas.openxmlformats.org/officeDocument/2006/relationships/customXml" Target="../customXml/item28.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pivotCacheDefinition" Target="pivotCache/pivotCacheDefinition13.xml"/><Relationship Id="rId29" Type="http://schemas.openxmlformats.org/officeDocument/2006/relationships/customXml" Target="../customXml/item2.xml"/><Relationship Id="rId11" Type="http://schemas.openxmlformats.org/officeDocument/2006/relationships/pivotCacheDefinition" Target="pivotCache/pivotCacheDefinition8.xml"/><Relationship Id="rId24" Type="http://schemas.openxmlformats.org/officeDocument/2006/relationships/sharedStrings" Target="sharedString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3" Type="http://schemas.openxmlformats.org/officeDocument/2006/relationships/customXml" Target="../customXml/item26.xml"/><Relationship Id="rId58" Type="http://schemas.openxmlformats.org/officeDocument/2006/relationships/customXml" Target="../customXml/item31.xml"/><Relationship Id="rId5" Type="http://schemas.openxmlformats.org/officeDocument/2006/relationships/pivotCacheDefinition" Target="pivotCache/pivotCacheDefinition2.xml"/><Relationship Id="rId19" Type="http://schemas.microsoft.com/office/2007/relationships/slicerCache" Target="slicerCaches/slicerCache2.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pivotCacheDefinition" Target="pivotCache/pivotCacheDefinition11.xml"/><Relationship Id="rId22" Type="http://schemas.openxmlformats.org/officeDocument/2006/relationships/connections" Target="connections.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56" Type="http://schemas.openxmlformats.org/officeDocument/2006/relationships/customXml" Target="../customXml/item29.xml"/><Relationship Id="rId8" Type="http://schemas.openxmlformats.org/officeDocument/2006/relationships/pivotCacheDefinition" Target="pivotCache/pivotCacheDefinition5.xml"/><Relationship Id="rId51" Type="http://schemas.openxmlformats.org/officeDocument/2006/relationships/customXml" Target="../customXml/item24.xml"/><Relationship Id="rId3" Type="http://schemas.openxmlformats.org/officeDocument/2006/relationships/worksheet" Target="worksheets/sheet3.xml"/><Relationship Id="rId12" Type="http://schemas.openxmlformats.org/officeDocument/2006/relationships/pivotCacheDefinition" Target="pivotCache/pivotCacheDefinition9.xml"/><Relationship Id="rId17" Type="http://schemas.openxmlformats.org/officeDocument/2006/relationships/pivotCacheDefinition" Target="pivotCache/pivotCacheDefinition14.xml"/><Relationship Id="rId25" Type="http://schemas.openxmlformats.org/officeDocument/2006/relationships/sheetMetadata" Target="metadata.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20" Type="http://schemas.microsoft.com/office/2007/relationships/slicerCache" Target="slicerCaches/slicerCache3.xml"/><Relationship Id="rId41" Type="http://schemas.openxmlformats.org/officeDocument/2006/relationships/customXml" Target="../customXml/item14.xml"/><Relationship Id="rId54" Type="http://schemas.openxmlformats.org/officeDocument/2006/relationships/customXml" Target="../customXml/item27.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5" Type="http://schemas.openxmlformats.org/officeDocument/2006/relationships/pivotCacheDefinition" Target="pivotCache/pivotCacheDefinition12.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7.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[FreshMart_Retail_Waste_Analytics_Project.xlsx]Dashboard Support!PivotTable17</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sz="1400" b="0" i="0" u="none" strike="noStrike" kern="1200" spc="0" baseline="0">
                <a:solidFill>
                  <a:sysClr val="windowText" lastClr="000000">
                    <a:lumMod val="65000"/>
                    <a:lumOff val="35000"/>
                  </a:sysClr>
                </a:solidFill>
              </a:rPr>
              <a:t>Revenue by Store Region</a:t>
            </a:r>
            <a:endParaRPr lang="en-US" sz="1400" b="0" i="0" u="none" strike="noStrike" kern="1200" spc="0" baseline="0">
              <a:solidFill>
                <a:sysClr val="windowText" lastClr="000000">
                  <a:lumMod val="65000"/>
                  <a:lumOff val="35000"/>
                </a:sys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Support'!$G$1</c:f>
              <c:strCache>
                <c:ptCount val="1"/>
                <c:pt idx="0">
                  <c:v>Total</c:v>
                </c:pt>
              </c:strCache>
            </c:strRef>
          </c:tx>
          <c:spPr>
            <a:solidFill>
              <a:schemeClr val="accent1"/>
            </a:solidFill>
            <a:ln>
              <a:noFill/>
            </a:ln>
            <a:effectLst/>
          </c:spPr>
          <c:invertIfNegative val="0"/>
          <c:cat>
            <c:strRef>
              <c:f>'Dashboard Support'!$F$2:$F$9</c:f>
              <c:strCache>
                <c:ptCount val="8"/>
                <c:pt idx="0">
                  <c:v>West</c:v>
                </c:pt>
                <c:pt idx="1">
                  <c:v>Central</c:v>
                </c:pt>
                <c:pt idx="2">
                  <c:v>North</c:v>
                </c:pt>
                <c:pt idx="3">
                  <c:v>South West</c:v>
                </c:pt>
                <c:pt idx="4">
                  <c:v>East</c:v>
                </c:pt>
                <c:pt idx="5">
                  <c:v>South</c:v>
                </c:pt>
                <c:pt idx="6">
                  <c:v>Inner West</c:v>
                </c:pt>
                <c:pt idx="7">
                  <c:v>Northern Beaches</c:v>
                </c:pt>
              </c:strCache>
            </c:strRef>
          </c:cat>
          <c:val>
            <c:numRef>
              <c:f>'Dashboard Support'!$G$2:$G$9</c:f>
              <c:numCache>
                <c:formatCode>"$"#,##0.00</c:formatCode>
                <c:ptCount val="8"/>
                <c:pt idx="0">
                  <c:v>17785.599999999999</c:v>
                </c:pt>
                <c:pt idx="1">
                  <c:v>9099.61</c:v>
                </c:pt>
                <c:pt idx="2">
                  <c:v>7106.9</c:v>
                </c:pt>
                <c:pt idx="3">
                  <c:v>5757.29</c:v>
                </c:pt>
                <c:pt idx="4">
                  <c:v>5582.07</c:v>
                </c:pt>
                <c:pt idx="5">
                  <c:v>5294.89</c:v>
                </c:pt>
                <c:pt idx="6">
                  <c:v>4097.3999999999996</c:v>
                </c:pt>
                <c:pt idx="7">
                  <c:v>4025.43</c:v>
                </c:pt>
              </c:numCache>
            </c:numRef>
          </c:val>
          <c:extLst>
            <c:ext xmlns:c16="http://schemas.microsoft.com/office/drawing/2014/chart" uri="{C3380CC4-5D6E-409C-BE32-E72D297353CC}">
              <c16:uniqueId val="{00000000-FD97-42EB-A9B5-AD38A6A0FEFE}"/>
            </c:ext>
          </c:extLst>
        </c:ser>
        <c:dLbls>
          <c:showLegendKey val="0"/>
          <c:showVal val="0"/>
          <c:showCatName val="0"/>
          <c:showSerName val="0"/>
          <c:showPercent val="0"/>
          <c:showBubbleSize val="0"/>
        </c:dLbls>
        <c:gapWidth val="219"/>
        <c:overlap val="-27"/>
        <c:axId val="697143167"/>
        <c:axId val="688186991"/>
      </c:barChart>
      <c:catAx>
        <c:axId val="697143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8186991"/>
        <c:crosses val="autoZero"/>
        <c:auto val="1"/>
        <c:lblAlgn val="ctr"/>
        <c:lblOffset val="100"/>
        <c:noMultiLvlLbl val="0"/>
      </c:catAx>
      <c:valAx>
        <c:axId val="6881869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71431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[FreshMart_Retail_Waste_Analytics_Project.xlsx]Dashboard Support!PivotTable18</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Loss Value by Product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 Support'!$B$15</c:f>
              <c:strCache>
                <c:ptCount val="1"/>
                <c:pt idx="0">
                  <c:v>Total</c:v>
                </c:pt>
              </c:strCache>
            </c:strRef>
          </c:tx>
          <c:spPr>
            <a:solidFill>
              <a:schemeClr val="accent1"/>
            </a:solidFill>
            <a:ln>
              <a:noFill/>
            </a:ln>
            <a:effectLst/>
          </c:spPr>
          <c:invertIfNegative val="0"/>
          <c:cat>
            <c:strRef>
              <c:f>'Dashboard Support'!$A$16:$A$23</c:f>
              <c:strCache>
                <c:ptCount val="8"/>
                <c:pt idx="0">
                  <c:v>Bakery</c:v>
                </c:pt>
                <c:pt idx="1">
                  <c:v>Dairy</c:v>
                </c:pt>
                <c:pt idx="2">
                  <c:v>Deli</c:v>
                </c:pt>
                <c:pt idx="3">
                  <c:v>Frozen</c:v>
                </c:pt>
                <c:pt idx="4">
                  <c:v>Grocery</c:v>
                </c:pt>
                <c:pt idx="5">
                  <c:v>Health &amp; Beauty</c:v>
                </c:pt>
                <c:pt idx="6">
                  <c:v>Meat &amp; Seafood</c:v>
                </c:pt>
                <c:pt idx="7">
                  <c:v>Produce</c:v>
                </c:pt>
              </c:strCache>
            </c:strRef>
          </c:cat>
          <c:val>
            <c:numRef>
              <c:f>'Dashboard Support'!$B$16:$B$23</c:f>
              <c:numCache>
                <c:formatCode>General</c:formatCode>
                <c:ptCount val="8"/>
                <c:pt idx="0">
                  <c:v>789.48</c:v>
                </c:pt>
                <c:pt idx="1">
                  <c:v>1108.42</c:v>
                </c:pt>
                <c:pt idx="2">
                  <c:v>890.87</c:v>
                </c:pt>
                <c:pt idx="3">
                  <c:v>16.02</c:v>
                </c:pt>
                <c:pt idx="4">
                  <c:v>4.9400000000000004</c:v>
                </c:pt>
                <c:pt idx="5">
                  <c:v>77</c:v>
                </c:pt>
                <c:pt idx="6">
                  <c:v>4658.08</c:v>
                </c:pt>
                <c:pt idx="7">
                  <c:v>613.74</c:v>
                </c:pt>
              </c:numCache>
            </c:numRef>
          </c:val>
          <c:extLst>
            <c:ext xmlns:c16="http://schemas.microsoft.com/office/drawing/2014/chart" uri="{C3380CC4-5D6E-409C-BE32-E72D297353CC}">
              <c16:uniqueId val="{00000000-4C65-4734-8A58-582108292114}"/>
            </c:ext>
          </c:extLst>
        </c:ser>
        <c:dLbls>
          <c:showLegendKey val="0"/>
          <c:showVal val="0"/>
          <c:showCatName val="0"/>
          <c:showSerName val="0"/>
          <c:showPercent val="0"/>
          <c:showBubbleSize val="0"/>
        </c:dLbls>
        <c:gapWidth val="219"/>
        <c:axId val="573988703"/>
        <c:axId val="688198511"/>
      </c:barChart>
      <c:catAx>
        <c:axId val="5739887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8198511"/>
        <c:crosses val="autoZero"/>
        <c:auto val="1"/>
        <c:lblAlgn val="ctr"/>
        <c:lblOffset val="100"/>
        <c:noMultiLvlLbl val="0"/>
      </c:catAx>
      <c:valAx>
        <c:axId val="68819851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3988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[FreshMart_Retail_Waste_Analytics_Project.xlsx]Dashboard Support!PivotTable20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Markdown Sell-Through vs Recovery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Support'!$G$15</c:f>
              <c:strCache>
                <c:ptCount val="1"/>
                <c:pt idx="0">
                  <c:v>Markdown Sell-Through %</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'Dashboard Support'!$F$16:$F$18</c:f>
              <c:strCache>
                <c:ptCount val="3"/>
                <c:pt idx="0">
                  <c:v>Early Markdown</c:v>
                </c:pt>
                <c:pt idx="1">
                  <c:v>Standard Markdown</c:v>
                </c:pt>
                <c:pt idx="2">
                  <c:v>Late Markdown</c:v>
                </c:pt>
              </c:strCache>
            </c:strRef>
          </c:cat>
          <c:val>
            <c:numRef>
              <c:f>'Dashboard Support'!$G$16:$G$18</c:f>
              <c:numCache>
                <c:formatCode>0.0%;\-0.0%;0.0%</c:formatCode>
                <c:ptCount val="3"/>
                <c:pt idx="0">
                  <c:v>0.71578947368421053</c:v>
                </c:pt>
                <c:pt idx="1">
                  <c:v>0.64249233912155257</c:v>
                </c:pt>
                <c:pt idx="2">
                  <c:v>0.43971631205673761</c:v>
                </c:pt>
              </c:numCache>
            </c:numRef>
          </c:val>
          <c:smooth val="0"/>
          <c:extLst>
            <c:ext xmlns:c16="http://schemas.microsoft.com/office/drawing/2014/chart" uri="{C3380CC4-5D6E-409C-BE32-E72D297353CC}">
              <c16:uniqueId val="{00000000-9506-4CB8-8475-FB08A210BA86}"/>
            </c:ext>
          </c:extLst>
        </c:ser>
        <c:ser>
          <c:idx val="1"/>
          <c:order val="1"/>
          <c:tx>
            <c:strRef>
              <c:f>'Dashboard Support'!$H$15</c:f>
              <c:strCache>
                <c:ptCount val="1"/>
                <c:pt idx="0">
                  <c:v>Markdown Recovery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'Dashboard Support'!$F$16:$F$18</c:f>
              <c:strCache>
                <c:ptCount val="3"/>
                <c:pt idx="0">
                  <c:v>Early Markdown</c:v>
                </c:pt>
                <c:pt idx="1">
                  <c:v>Standard Markdown</c:v>
                </c:pt>
                <c:pt idx="2">
                  <c:v>Late Markdown</c:v>
                </c:pt>
              </c:strCache>
            </c:strRef>
          </c:cat>
          <c:val>
            <c:numRef>
              <c:f>'Dashboard Support'!$H$16:$H$18</c:f>
              <c:numCache>
                <c:formatCode>0.0%;\-0.0%;0.0%</c:formatCode>
                <c:ptCount val="3"/>
                <c:pt idx="0">
                  <c:v>0.61396144354186621</c:v>
                </c:pt>
                <c:pt idx="1">
                  <c:v>0.48214498109931936</c:v>
                </c:pt>
                <c:pt idx="2">
                  <c:v>0.2807781242180693</c:v>
                </c:pt>
              </c:numCache>
            </c:numRef>
          </c:val>
          <c:smooth val="0"/>
          <c:extLst>
            <c:ext xmlns:c16="http://schemas.microsoft.com/office/drawing/2014/chart" uri="{C3380CC4-5D6E-409C-BE32-E72D297353CC}">
              <c16:uniqueId val="{00000001-9506-4CB8-8475-FB08A210BA86}"/>
            </c:ext>
          </c:extLst>
        </c:ser>
        <c:dLbls>
          <c:showLegendKey val="0"/>
          <c:showVal val="0"/>
          <c:showCatName val="0"/>
          <c:showSerName val="0"/>
          <c:showPercent val="0"/>
          <c:showBubbleSize val="0"/>
        </c:dLbls>
        <c:marker val="1"/>
        <c:smooth val="0"/>
        <c:axId val="697177039"/>
        <c:axId val="688147151"/>
      </c:lineChart>
      <c:catAx>
        <c:axId val="69717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8147151"/>
        <c:crosses val="autoZero"/>
        <c:auto val="1"/>
        <c:lblAlgn val="ctr"/>
        <c:lblOffset val="100"/>
        <c:noMultiLvlLbl val="0"/>
      </c:catAx>
      <c:valAx>
        <c:axId val="688147151"/>
        <c:scaling>
          <c:orientation val="minMax"/>
        </c:scaling>
        <c:delete val="0"/>
        <c:axPos val="l"/>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71770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[FreshMart_Retail_Waste_Analytics_Project.xlsx]Pivot Analysis!PivotTable2</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Revenue by Product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Analysis'!$B$8</c:f>
              <c:strCache>
                <c:ptCount val="1"/>
                <c:pt idx="0">
                  <c:v>Total</c:v>
                </c:pt>
              </c:strCache>
            </c:strRef>
          </c:tx>
          <c:spPr>
            <a:solidFill>
              <a:schemeClr val="accent1"/>
            </a:solidFill>
            <a:ln>
              <a:noFill/>
            </a:ln>
            <a:effectLst/>
          </c:spPr>
          <c:invertIfNegative val="0"/>
          <c:cat>
            <c:strRef>
              <c:f>'Pivot Analysis'!$A$9:$A$17</c:f>
              <c:strCache>
                <c:ptCount val="8"/>
                <c:pt idx="0">
                  <c:v>Dairy</c:v>
                </c:pt>
                <c:pt idx="1">
                  <c:v>Produce</c:v>
                </c:pt>
                <c:pt idx="2">
                  <c:v>Grocery</c:v>
                </c:pt>
                <c:pt idx="3">
                  <c:v>Meat &amp; Seafood</c:v>
                </c:pt>
                <c:pt idx="4">
                  <c:v>Bakery</c:v>
                </c:pt>
                <c:pt idx="5">
                  <c:v>Frozen</c:v>
                </c:pt>
                <c:pt idx="6">
                  <c:v>Deli</c:v>
                </c:pt>
                <c:pt idx="7">
                  <c:v>Health &amp; Beauty</c:v>
                </c:pt>
              </c:strCache>
            </c:strRef>
          </c:cat>
          <c:val>
            <c:numRef>
              <c:f>'Pivot Analysis'!$B$9:$B$17</c:f>
              <c:numCache>
                <c:formatCode>"$"#,##0.00</c:formatCode>
                <c:ptCount val="8"/>
                <c:pt idx="0">
                  <c:v>16164.98</c:v>
                </c:pt>
                <c:pt idx="1">
                  <c:v>12260.27</c:v>
                </c:pt>
                <c:pt idx="2">
                  <c:v>11466.14</c:v>
                </c:pt>
                <c:pt idx="3">
                  <c:v>5647.01</c:v>
                </c:pt>
                <c:pt idx="4">
                  <c:v>4765.97</c:v>
                </c:pt>
                <c:pt idx="5">
                  <c:v>3254.19</c:v>
                </c:pt>
                <c:pt idx="6">
                  <c:v>3079.37</c:v>
                </c:pt>
                <c:pt idx="7">
                  <c:v>2111.2600000000002</c:v>
                </c:pt>
              </c:numCache>
            </c:numRef>
          </c:val>
          <c:extLst>
            <c:ext xmlns:c16="http://schemas.microsoft.com/office/drawing/2014/chart" uri="{C3380CC4-5D6E-409C-BE32-E72D297353CC}">
              <c16:uniqueId val="{00000000-4AB3-4856-9184-F2F12B38219E}"/>
            </c:ext>
          </c:extLst>
        </c:ser>
        <c:dLbls>
          <c:showLegendKey val="0"/>
          <c:showVal val="0"/>
          <c:showCatName val="0"/>
          <c:showSerName val="0"/>
          <c:showPercent val="0"/>
          <c:showBubbleSize val="0"/>
        </c:dLbls>
        <c:gapWidth val="219"/>
        <c:axId val="688647583"/>
        <c:axId val="1497605135"/>
      </c:barChart>
      <c:catAx>
        <c:axId val="6886475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7605135"/>
        <c:crosses val="autoZero"/>
        <c:auto val="1"/>
        <c:lblAlgn val="ctr"/>
        <c:lblOffset val="100"/>
        <c:noMultiLvlLbl val="0"/>
      </c:catAx>
      <c:valAx>
        <c:axId val="1497605135"/>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86475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9</xdr:col>
      <xdr:colOff>73622</xdr:colOff>
      <xdr:row>15</xdr:row>
      <xdr:rowOff>180825</xdr:rowOff>
    </xdr:from>
    <xdr:to>
      <xdr:col>17</xdr:col>
      <xdr:colOff>734144</xdr:colOff>
      <xdr:row>30</xdr:row>
      <xdr:rowOff>11956</xdr:rowOff>
    </xdr:to>
    <xdr:graphicFrame macro="">
      <xdr:nvGraphicFramePr>
        <xdr:cNvPr id="11" name="Chart 10">
          <a:extLst>
            <a:ext uri="{FF2B5EF4-FFF2-40B4-BE49-F238E27FC236}">
              <a16:creationId xmlns:a16="http://schemas.microsoft.com/office/drawing/2014/main" id="{6D691087-5A5F-455D-91CA-D27654BED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30</xdr:row>
      <xdr:rowOff>0</xdr:rowOff>
    </xdr:from>
    <xdr:to>
      <xdr:col>8</xdr:col>
      <xdr:colOff>660522</xdr:colOff>
      <xdr:row>44</xdr:row>
      <xdr:rowOff>15188</xdr:rowOff>
    </xdr:to>
    <xdr:graphicFrame macro="">
      <xdr:nvGraphicFramePr>
        <xdr:cNvPr id="13" name="Chart 12">
          <a:extLst>
            <a:ext uri="{FF2B5EF4-FFF2-40B4-BE49-F238E27FC236}">
              <a16:creationId xmlns:a16="http://schemas.microsoft.com/office/drawing/2014/main" id="{60B2D5DB-A67B-4142-9482-A3D351440E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73624</xdr:colOff>
      <xdr:row>30</xdr:row>
      <xdr:rowOff>9203</xdr:rowOff>
    </xdr:from>
    <xdr:to>
      <xdr:col>17</xdr:col>
      <xdr:colOff>734146</xdr:colOff>
      <xdr:row>44</xdr:row>
      <xdr:rowOff>24391</xdr:rowOff>
    </xdr:to>
    <xdr:graphicFrame macro="">
      <xdr:nvGraphicFramePr>
        <xdr:cNvPr id="14" name="Chart 13">
          <a:extLst>
            <a:ext uri="{FF2B5EF4-FFF2-40B4-BE49-F238E27FC236}">
              <a16:creationId xmlns:a16="http://schemas.microsoft.com/office/drawing/2014/main" id="{B9270791-9430-461E-855F-25A0F47CB7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xdr:row>
      <xdr:rowOff>8582</xdr:rowOff>
    </xdr:from>
    <xdr:to>
      <xdr:col>6</xdr:col>
      <xdr:colOff>112254</xdr:colOff>
      <xdr:row>9</xdr:row>
      <xdr:rowOff>36812</xdr:rowOff>
    </xdr:to>
    <mc:AlternateContent xmlns:mc="http://schemas.openxmlformats.org/markup-compatibility/2006" xmlns:a14="http://schemas.microsoft.com/office/drawing/2010/main">
      <mc:Choice Requires="a14">
        <xdr:graphicFrame macro="">
          <xdr:nvGraphicFramePr>
            <xdr:cNvPr id="15" name="Region 1">
              <a:extLst>
                <a:ext uri="{FF2B5EF4-FFF2-40B4-BE49-F238E27FC236}">
                  <a16:creationId xmlns:a16="http://schemas.microsoft.com/office/drawing/2014/main" id="{AB516595-A9EC-4EDE-8917-7E5CB9357100}"/>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0" y="744814"/>
              <a:ext cx="4584863" cy="94852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120135</xdr:colOff>
      <xdr:row>4</xdr:row>
      <xdr:rowOff>17162</xdr:rowOff>
    </xdr:from>
    <xdr:to>
      <xdr:col>12</xdr:col>
      <xdr:colOff>625796</xdr:colOff>
      <xdr:row>9</xdr:row>
      <xdr:rowOff>36811</xdr:rowOff>
    </xdr:to>
    <mc:AlternateContent xmlns:mc="http://schemas.openxmlformats.org/markup-compatibility/2006">
      <mc:Choice xmlns:a14="http://schemas.microsoft.com/office/drawing/2010/main" Requires="a14">
        <xdr:graphicFrame macro="">
          <xdr:nvGraphicFramePr>
            <xdr:cNvPr id="16" name="Category 1">
              <a:extLst>
                <a:ext uri="{FF2B5EF4-FFF2-40B4-BE49-F238E27FC236}">
                  <a16:creationId xmlns:a16="http://schemas.microsoft.com/office/drawing/2014/main" id="{73E7F017-8B01-4F5E-B464-49AC5C60563B}"/>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4610492" y="742876"/>
              <a:ext cx="4996018" cy="926792"/>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635000</xdr:colOff>
      <xdr:row>4</xdr:row>
      <xdr:rowOff>8581</xdr:rowOff>
    </xdr:from>
    <xdr:to>
      <xdr:col>18</xdr:col>
      <xdr:colOff>1294</xdr:colOff>
      <xdr:row>9</xdr:row>
      <xdr:rowOff>36811</xdr:rowOff>
    </xdr:to>
    <mc:AlternateContent xmlns:mc="http://schemas.openxmlformats.org/markup-compatibility/2006" xmlns:a14="http://schemas.microsoft.com/office/drawing/2010/main">
      <mc:Choice Requires="a14">
        <xdr:graphicFrame macro="">
          <xdr:nvGraphicFramePr>
            <xdr:cNvPr id="17" name="Store_Format 1">
              <a:extLst>
                <a:ext uri="{FF2B5EF4-FFF2-40B4-BE49-F238E27FC236}">
                  <a16:creationId xmlns:a16="http://schemas.microsoft.com/office/drawing/2014/main" id="{87C1116E-7530-4F21-BA63-46868B35BED8}"/>
                </a:ext>
              </a:extLst>
            </xdr:cNvPr>
            <xdr:cNvGraphicFramePr/>
          </xdr:nvGraphicFramePr>
          <xdr:xfrm>
            <a:off x="0" y="0"/>
            <a:ext cx="0" cy="0"/>
          </xdr:xfrm>
          <a:graphic>
            <a:graphicData uri="http://schemas.microsoft.com/office/drawing/2010/slicer">
              <sle:slicer xmlns:sle="http://schemas.microsoft.com/office/drawing/2010/slicer" name="Store_Format 1"/>
            </a:graphicData>
          </a:graphic>
        </xdr:graphicFrame>
      </mc:Choice>
      <mc:Fallback xmlns="">
        <xdr:sp macro="" textlink="">
          <xdr:nvSpPr>
            <xdr:cNvPr id="0" name=""/>
            <xdr:cNvSpPr>
              <a:spLocks noTextEdit="1"/>
            </xdr:cNvSpPr>
          </xdr:nvSpPr>
          <xdr:spPr>
            <a:xfrm>
              <a:off x="9580217" y="744813"/>
              <a:ext cx="3838903" cy="94852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9203</xdr:colOff>
      <xdr:row>15</xdr:row>
      <xdr:rowOff>179538</xdr:rowOff>
    </xdr:from>
    <xdr:to>
      <xdr:col>8</xdr:col>
      <xdr:colOff>669725</xdr:colOff>
      <xdr:row>30</xdr:row>
      <xdr:rowOff>10669</xdr:rowOff>
    </xdr:to>
    <xdr:graphicFrame macro="">
      <xdr:nvGraphicFramePr>
        <xdr:cNvPr id="18" name="Chart 17">
          <a:extLst>
            <a:ext uri="{FF2B5EF4-FFF2-40B4-BE49-F238E27FC236}">
              <a16:creationId xmlns:a16="http://schemas.microsoft.com/office/drawing/2014/main" id="{4A431F81-EBF9-491C-9302-B5ED932B73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21304166663" backgroundQuery="1" createdVersion="8" refreshedVersion="8" minRefreshableVersion="3" recordCount="0" supportSubquery="1" supportAdvancedDrill="1" xr:uid="{48FC6D15-0CE0-4AD4-8BBB-2A896FE15E23}">
  <cacheSource type="external" connectionId="9"/>
  <cacheFields count="2">
    <cacheField name="[Measures].[Supplier Fill Rate %]" caption="Supplier Fill Rate %" numFmtId="0" hierarchy="131" level="32767"/>
    <cacheField name="[Measures].[Short-Supply Rate %]" caption="Short-Supply Rate %" numFmtId="0" hierarchy="132" level="32767"/>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0" memberValueDatatype="130" unbalanced="0"/>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Store_Format]" caption="Store_Format" attribute="1" defaultMemberUniqueName="[dim_Stores].[Store_Format].[All]" allUniqueName="[dim_Stores].[Store_Format].[All]" dimensionUniqueName="[dim_Stores]" displayFolder="" count="0"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oneField="1">
      <fieldsUsage count="1">
        <fieldUsage x="0"/>
      </fieldsUsage>
    </cacheHierarchy>
    <cacheHierarchy uniqueName="[Measures].[Short-Supply Rate %]" caption="Short-Supply Rate %" measure="1" displayFolder="" measureGroup="fact_Deliveries" count="0" oneField="1">
      <fieldsUsage count="1">
        <fieldUsage x="1"/>
      </fieldsUsage>
    </cacheHierarchy>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32355671296" backgroundQuery="1" createdVersion="8" refreshedVersion="8" minRefreshableVersion="3" recordCount="0" supportSubquery="1" supportAdvancedDrill="1" xr:uid="{10C7264D-CC3B-4B36-A72F-DB41F49D2F8B}">
  <cacheSource type="external" connectionId="9"/>
  <cacheFields count="2">
    <cacheField name="[Measures].[Sum of Loss_Value]" caption="Sum of Loss_Value" numFmtId="0" hierarchy="106" level="32767"/>
    <cacheField name="[dim_Products].[Category].[Category]" caption="Category" numFmtId="0" hierarchy="2" level="1">
      <sharedItems count="8">
        <s v="Bakery"/>
        <s v="Dairy"/>
        <s v="Deli"/>
        <s v="Frozen"/>
        <s v="Grocery"/>
        <s v="Health &amp; Beauty"/>
        <s v="Meat &amp; Seafood"/>
        <s v="Produce"/>
      </sharedItems>
    </cacheField>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1"/>
      </fieldsUsage>
    </cacheHierarchy>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oneField="1">
      <fieldsUsage count="1">
        <fieldUsage x="0"/>
      </fieldsUsage>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32349768515" backgroundQuery="1" createdVersion="8" refreshedVersion="8" minRefreshableVersion="3" recordCount="0" supportSubquery="1" supportAdvancedDrill="1" xr:uid="{82C09229-9181-49AB-8122-8918BF26CEE4}">
  <cacheSource type="external" connectionId="9"/>
  <cacheFields count="2">
    <cacheField name="[dim_Products].[Category].[Category]" caption="Category" numFmtId="0" hierarchy="2" level="1">
      <sharedItems count="8">
        <s v="Bakery"/>
        <s v="Dairy"/>
        <s v="Deli"/>
        <s v="Frozen"/>
        <s v="Grocery"/>
        <s v="Health &amp; Beauty"/>
        <s v="Meat &amp; Seafood"/>
        <s v="Produce"/>
      </sharedItems>
    </cacheField>
    <cacheField name="[Measures].[Sum of Revenue]" caption="Sum of Revenue" numFmtId="0" hierarchy="102" level="32767"/>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0"/>
      </fieldsUsage>
    </cacheHierarchy>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oneField="1">
      <fieldsUsage count="1">
        <fieldUsage x="1"/>
      </fieldsUsage>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323505787" backgroundQuery="1" createdVersion="8" refreshedVersion="8" minRefreshableVersion="3" recordCount="0" supportSubquery="1" supportAdvancedDrill="1" xr:uid="{5664F0C1-ADF1-464E-9178-C2D9E225DA43}">
  <cacheSource type="external" connectionId="9"/>
  <cacheFields count="3">
    <cacheField name="[dim_Stores].[Region].[Region]" caption="Region" numFmtId="0" hierarchy="15" level="1">
      <sharedItems count="8">
        <s v="Central"/>
        <s v="East"/>
        <s v="Inner West"/>
        <s v="North"/>
        <s v="Northern Beaches"/>
        <s v="South"/>
        <s v="South West"/>
        <s v="West"/>
      </sharedItems>
    </cacheField>
    <cacheField name="[Measures].[Sum of Revenue]" caption="Sum of Revenue" numFmtId="0" hierarchy="102" level="32767"/>
    <cacheField name="[dim_Products].[Category].[Category]" caption="Category" numFmtId="0" hierarchy="2" level="1">
      <sharedItems containsSemiMixedTypes="0" containsNonDate="0" containsString="0"/>
    </cacheField>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2"/>
      </fieldsUsage>
    </cacheHierarchy>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fieldsUsage count="2">
        <fieldUsage x="-1"/>
        <fieldUsage x="0"/>
      </fieldsUsage>
    </cacheHierarchy>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oneField="1">
      <fieldsUsage count="1">
        <fieldUsage x="1"/>
      </fieldsUsage>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3235104167" backgroundQuery="1" createdVersion="8" refreshedVersion="8" minRefreshableVersion="3" recordCount="0" supportSubquery="1" supportAdvancedDrill="1" xr:uid="{1A704BE9-C9D9-43FF-836A-BF93BCDDFC38}">
  <cacheSource type="external" connectionId="9"/>
  <cacheFields count="4">
    <cacheField name="[fact_Markdowns].[Markdown_Batch_Type].[Markdown_Batch_Type]" caption="Markdown_Batch_Type" numFmtId="0" hierarchy="82" level="1">
      <sharedItems count="3">
        <s v="Early Markdown"/>
        <s v="Late Markdown"/>
        <s v="Standard Markdown"/>
      </sharedItems>
    </cacheField>
    <cacheField name="[Measures].[Markdown Sell-Through %]" caption="Markdown Sell-Through %" numFmtId="0" hierarchy="129" level="32767"/>
    <cacheField name="[Measures].[Markdown Recovery %]" caption="Markdown Recovery %" numFmtId="0" hierarchy="130" level="32767"/>
    <cacheField name="[dim_Products].[Category].[Category]" caption="Category" numFmtId="0" hierarchy="2" level="1">
      <sharedItems containsSemiMixedTypes="0" containsNonDate="0" containsString="0"/>
    </cacheField>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3"/>
      </fieldsUsage>
    </cacheHierarchy>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2" memberValueDatatype="130" unbalanced="0">
      <fieldsUsage count="2">
        <fieldUsage x="-1"/>
        <fieldUsage x="0"/>
      </fieldsUsage>
    </cacheHierarchy>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oneField="1">
      <fieldsUsage count="1">
        <fieldUsage x="1"/>
      </fieldsUsage>
    </cacheHierarchy>
    <cacheHierarchy uniqueName="[Measures].[Markdown Recovery %]" caption="Markdown Recovery %" measure="1" displayFolder="" measureGroup="fact_Markdowns" count="0" oneField="1">
      <fieldsUsage count="1">
        <fieldUsage x="2"/>
      </fieldsUsage>
    </cacheHierarchy>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3235162037" backgroundQuery="1" createdVersion="8" refreshedVersion="8" minRefreshableVersion="3" recordCount="0" supportSubquery="1" supportAdvancedDrill="1" xr:uid="{09B97DB1-0D74-4D24-9333-0F05AA566451}">
  <cacheSource type="external" connectionId="9"/>
  <cacheFields count="5">
    <cacheField name="[Measures].[Sum of Revenue]" caption="Sum of Revenue" numFmtId="0" hierarchy="102" level="32767"/>
    <cacheField name="[Measures].[Sum of Total_Cost]" caption="Sum of Total_Cost" numFmtId="0" hierarchy="103" level="32767"/>
    <cacheField name="[Measures].[Sum of Gross_Profit]" caption="Sum of Gross_Profit" numFmtId="0" hierarchy="104" level="32767"/>
    <cacheField name="[Measures].[Sum of Units_Sold]" caption="Sum of Units_Sold" numFmtId="0" hierarchy="105" level="32767"/>
    <cacheField name="[dim_Products].[Category].[Category]" caption="Category" numFmtId="0" hierarchy="2" level="1">
      <sharedItems containsSemiMixedTypes="0" containsNonDate="0" containsString="0"/>
    </cacheField>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4"/>
      </fieldsUsage>
    </cacheHierarchy>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oneField="1">
      <fieldsUsage count="1">
        <fieldUsage x="0"/>
      </fieldsUsage>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oneField="1">
      <fieldsUsage count="1">
        <fieldUsage x="1"/>
      </fieldsUsage>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oneField="1">
      <fieldsUsage count="1">
        <fieldUsage x="2"/>
      </fieldsUsage>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oneField="1">
      <fieldsUsage count="1">
        <fieldUsage x="3"/>
      </fieldsUsage>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32352199071" backgroundQuery="1" createdVersion="8" refreshedVersion="8" minRefreshableVersion="3" recordCount="0" supportSubquery="1" supportAdvancedDrill="1" xr:uid="{4C12D0DA-998E-4568-8E38-E8169989B26E}">
  <cacheSource type="external" connectionId="9"/>
  <cacheFields count="7">
    <cacheField name="[fact_Inventory].[Week_Start_Date].[Week_Start_Date]" caption="Week_Start_Date" numFmtId="0" hierarchy="42" level="1">
      <sharedItems containsSemiMixedTypes="0" containsNonDate="0" containsString="0"/>
    </cacheField>
    <cacheField name="[dim_Products].[Category].[Category]" caption="Category" numFmtId="0" hierarchy="2" level="1">
      <sharedItems count="8">
        <s v="Bakery"/>
        <s v="Dairy"/>
        <s v="Deli"/>
        <s v="Meat &amp; Seafood"/>
        <s v="Produce"/>
        <s v="Frozen"/>
        <s v="Grocery"/>
        <s v="Health &amp; Beauty"/>
      </sharedItems>
    </cacheField>
    <cacheField name="[fact_Inventory].[Expiry_Risk_Flag].[Expiry_Risk_Flag]" caption="Expiry_Risk_Flag" numFmtId="0" hierarchy="55" level="1">
      <sharedItems count="3">
        <s v="High Risk"/>
        <s v="Low Risk"/>
        <s v="Medium Risk"/>
      </sharedItems>
    </cacheField>
    <cacheField name="[Measures].[Sum of Closing_Stock_System]" caption="Sum of Closing_Stock_System" numFmtId="0" hierarchy="122" level="32767"/>
    <cacheField name="[Measures].[Sum of Actual_Count]" caption="Sum of Actual_Count" numFmtId="0" hierarchy="123" level="32767"/>
    <cacheField name="[Measures].[Sum of Recorded_Waste_Units]" caption="Sum of Recorded_Waste_Units" numFmtId="0" hierarchy="124" level="32767"/>
    <cacheField name="[Measures].[Sum of Stock_Count_Variance]" caption="Sum of Stock_Count_Variance" numFmtId="0" hierarchy="125" level="32767"/>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1"/>
      </fieldsUsage>
    </cacheHierarchy>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2" memberValueDatatype="7" unbalanced="0">
      <fieldsUsage count="2">
        <fieldUsage x="-1"/>
        <fieldUsage x="0"/>
      </fieldsUsage>
    </cacheHierarchy>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2" memberValueDatatype="130" unbalanced="0">
      <fieldsUsage count="2">
        <fieldUsage x="-1"/>
        <fieldUsage x="2"/>
      </fieldsUsage>
    </cacheHierarchy>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oneField="1">
      <fieldsUsage count="1">
        <fieldUsage x="3"/>
      </fieldsUsage>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oneField="1">
      <fieldsUsage count="1">
        <fieldUsage x="4"/>
      </fieldsUsage>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oneField="1">
      <fieldsUsage count="1">
        <fieldUsage x="5"/>
      </fieldsUsage>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oneField="1">
      <fieldsUsage count="1">
        <fieldUsage x="6"/>
      </fieldsUsage>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32352777779" backgroundQuery="1" createdVersion="8" refreshedVersion="8" minRefreshableVersion="3" recordCount="0" supportSubquery="1" supportAdvancedDrill="1" xr:uid="{38541FC6-1912-44A1-93A5-53A7E13C292D}">
  <cacheSource type="external" connectionId="9"/>
  <cacheFields count="2">
    <cacheField name="[dim_Products].[Category].[Category]" caption="Category" numFmtId="0" hierarchy="2" level="1">
      <sharedItems count="8">
        <s v="Bakery"/>
        <s v="Dairy"/>
        <s v="Deli"/>
        <s v="Frozen"/>
        <s v="Grocery"/>
        <s v="Health &amp; Beauty"/>
        <s v="Meat &amp; Seafood"/>
        <s v="Produce"/>
      </sharedItems>
    </cacheField>
    <cacheField name="[Measures].[Sum of Revenue]" caption="Sum of Revenue" numFmtId="0" hierarchy="102" level="32767"/>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0"/>
      </fieldsUsage>
    </cacheHierarchy>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oneField="1">
      <fieldsUsage count="1">
        <fieldUsage x="1"/>
      </fieldsUsage>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3235324074" backgroundQuery="1" createdVersion="8" refreshedVersion="8" minRefreshableVersion="3" recordCount="0" supportSubquery="1" supportAdvancedDrill="1" xr:uid="{D7F79452-6EDE-40BE-8023-B8F65E5992A6}">
  <cacheSource type="external" connectionId="9"/>
  <cacheFields count="5">
    <cacheField name="[dim_Stores].[Region].[Region]" caption="Region" numFmtId="0" hierarchy="15" level="1">
      <sharedItems count="8">
        <s v="Central"/>
        <s v="East"/>
        <s v="Inner West"/>
        <s v="North"/>
        <s v="Northern Beaches"/>
        <s v="South"/>
        <s v="South West"/>
        <s v="West"/>
      </sharedItems>
    </cacheField>
    <cacheField name="[Measures].[Sum of Revenue]" caption="Sum of Revenue" numFmtId="0" hierarchy="102" level="32767"/>
    <cacheField name="[Measures].[Sum of Units_Sold]" caption="Sum of Units_Sold" numFmtId="0" hierarchy="105" level="32767"/>
    <cacheField name="[Measures].[Sum of Gross_Profit]" caption="Sum of Gross_Profit" numFmtId="0" hierarchy="104" level="32767"/>
    <cacheField name="[dim_Products].[Category].[Category]" caption="Category" numFmtId="0" hierarchy="2" level="1">
      <sharedItems containsSemiMixedTypes="0" containsNonDate="0" containsString="0"/>
    </cacheField>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4"/>
      </fieldsUsage>
    </cacheHierarchy>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fieldsUsage count="2">
        <fieldUsage x="-1"/>
        <fieldUsage x="0"/>
      </fieldsUsage>
    </cacheHierarchy>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oneField="1">
      <fieldsUsage count="1">
        <fieldUsage x="1"/>
      </fieldsUsage>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oneField="1">
      <fieldsUsage count="1">
        <fieldUsage x="3"/>
      </fieldsUsage>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oneField="1">
      <fieldsUsage count="1">
        <fieldUsage x="2"/>
      </fieldsUsage>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32353819441" backgroundQuery="1" createdVersion="8" refreshedVersion="8" minRefreshableVersion="3" recordCount="0" supportSubquery="1" supportAdvancedDrill="1" xr:uid="{67251FC4-EA71-4D87-BD83-9368942438CE}">
  <cacheSource type="external" connectionId="9"/>
  <cacheFields count="4">
    <cacheField name="[fact_Losses].[Loss_Category].[Loss_Category]" caption="Loss_Category" numFmtId="0" hierarchy="67" level="1">
      <sharedItems count="2">
        <s v="Operational Waste"/>
        <s v="Shrinkage"/>
      </sharedItems>
    </cacheField>
    <cacheField name="[Measures].[Sum of Loss_Value]" caption="Sum of Loss_Value" numFmtId="0" hierarchy="106" level="32767"/>
    <cacheField name="[Measures].[Sum of Units_Lost]" caption="Sum of Units_Lost" numFmtId="0" hierarchy="107" level="32767"/>
    <cacheField name="[dim_Products].[Category].[Category]" caption="Category" numFmtId="0" hierarchy="2" level="1">
      <sharedItems containsSemiMixedTypes="0" containsNonDate="0" containsString="0"/>
    </cacheField>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3"/>
      </fieldsUsage>
    </cacheHierarchy>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2" memberValueDatatype="130" unbalanced="0">
      <fieldsUsage count="2">
        <fieldUsage x="-1"/>
        <fieldUsage x="0"/>
      </fieldsUsage>
    </cacheHierarchy>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oneField="1">
      <fieldsUsage count="1">
        <fieldUsage x="1"/>
      </fieldsUsage>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oneField="1">
      <fieldsUsage count="1">
        <fieldUsage x="2"/>
      </fieldsUsage>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32354398149" backgroundQuery="1" createdVersion="8" refreshedVersion="8" minRefreshableVersion="3" recordCount="0" supportSubquery="1" supportAdvancedDrill="1" xr:uid="{42466E84-A6BC-44D6-BACC-9E5F41B8732D}">
  <cacheSource type="external" connectionId="9"/>
  <cacheFields count="3">
    <cacheField name="[dim_Products].[Category].[Category]" caption="Category" numFmtId="0" hierarchy="2" level="1">
      <sharedItems count="8">
        <s v="Bakery"/>
        <s v="Dairy"/>
        <s v="Deli"/>
        <s v="Frozen"/>
        <s v="Grocery"/>
        <s v="Health &amp; Beauty"/>
        <s v="Meat &amp; Seafood"/>
        <s v="Produce"/>
      </sharedItems>
    </cacheField>
    <cacheField name="[Measures].[Sum of Loss_Value]" caption="Sum of Loss_Value" numFmtId="0" hierarchy="106" level="32767"/>
    <cacheField name="[Measures].[Sum of Units_Lost]" caption="Sum of Units_Lost" numFmtId="0" hierarchy="107" level="32767"/>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0"/>
      </fieldsUsage>
    </cacheHierarchy>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oneField="1">
      <fieldsUsage count="1">
        <fieldUsage x="1"/>
      </fieldsUsage>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oneField="1">
      <fieldsUsage count="1">
        <fieldUsage x="2"/>
      </fieldsUsage>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32354976849" backgroundQuery="1" createdVersion="8" refreshedVersion="8" minRefreshableVersion="3" recordCount="0" supportSubquery="1" supportAdvancedDrill="1" xr:uid="{EABC7A23-DDE3-4EAE-B22E-B59384DD6B13}">
  <cacheSource type="external" connectionId="9"/>
  <cacheFields count="8">
    <cacheField name="[fact_Markdowns].[Markdown_Batch_Type].[Markdown_Batch_Type]" caption="Markdown_Batch_Type" numFmtId="0" hierarchy="82" level="1">
      <sharedItems count="3">
        <s v="Early Markdown"/>
        <s v="Late Markdown"/>
        <s v="Standard Markdown"/>
      </sharedItems>
    </cacheField>
    <cacheField name="[Measures].[Sum of Markdown_Revenue]" caption="Sum of Markdown_Revenue" numFmtId="0" hierarchy="108" level="32767"/>
    <cacheField name="[Measures].[Sum of Units_Marked_Down]" caption="Sum of Units_Marked_Down" numFmtId="0" hierarchy="109" level="32767"/>
    <cacheField name="[Measures].[Sum of Units_Sold_on_Markdown]" caption="Sum of Units_Sold_on_Markdown" numFmtId="0" hierarchy="110" level="32767"/>
    <cacheField name="[Measures].[Sum of Unsold_After_Markdown]" caption="Sum of Unsold_After_Markdown" numFmtId="0" hierarchy="111" level="32767"/>
    <cacheField name="[Measures].[Sum of Lost_Full_Price_Value]" caption="Sum of Lost_Full_Price_Value" numFmtId="0" hierarchy="112" level="32767"/>
    <cacheField name="[Measures].[Sum of Potential_Full_Price_Value]" caption="Sum of Potential_Full_Price_Value" numFmtId="0" hierarchy="113" level="32767"/>
    <cacheField name="[dim_Products].[Category].[Category]" caption="Category" numFmtId="0" hierarchy="2" level="1">
      <sharedItems containsSemiMixedTypes="0" containsNonDate="0" containsString="0"/>
    </cacheField>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7"/>
      </fieldsUsage>
    </cacheHierarchy>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2" memberValueDatatype="130" unbalanced="0">
      <fieldsUsage count="2">
        <fieldUsage x="-1"/>
        <fieldUsage x="0"/>
      </fieldsUsage>
    </cacheHierarchy>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oneField="1">
      <fieldsUsage count="1">
        <fieldUsage x="1"/>
      </fieldsUsage>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oneField="1">
      <fieldsUsage count="1">
        <fieldUsage x="2"/>
      </fieldsUsage>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oneField="1">
      <fieldsUsage count="1">
        <fieldUsage x="3"/>
      </fieldsUsage>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oneField="1">
      <fieldsUsage count="1">
        <fieldUsage x="4"/>
      </fieldsUsage>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oneField="1">
      <fieldsUsage count="1">
        <fieldUsage x="5"/>
      </fieldsUsage>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oneField="1">
      <fieldsUsage count="1">
        <fieldUsage x="6"/>
      </fieldsUsage>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32355439811" backgroundQuery="1" createdVersion="8" refreshedVersion="8" minRefreshableVersion="3" recordCount="0" supportSubquery="1" supportAdvancedDrill="1" xr:uid="{31B3F1C1-0D01-42F8-B97F-66CAFD37AA0E}">
  <cacheSource type="external" connectionId="9"/>
  <cacheFields count="8">
    <cacheField name="[dim_Suppliers].[Supplier_Name].[Supplier_Name]" caption="Supplier_Name" numFmtId="0" hierarchy="20" level="1">
      <sharedItems count="12">
        <s v="Coastal Bakery Co"/>
        <s v="Everyday Grocery Wholesale"/>
        <s v="FreshPack Dairy"/>
        <s v="Harbour Fresh Produce"/>
        <s v="Metro Deli Foods"/>
        <s v="Oceanline Seafood"/>
        <s v="Polar Frozen Logistics"/>
        <s v="Red River Meats"/>
        <s v="Southern Dairy Group"/>
        <s v="Tasman Fresh Farms"/>
        <s v="Urban Pantry Goods"/>
        <s v="Wellness Care Supply"/>
      </sharedItems>
    </cacheField>
    <cacheField name="[Measures].[Sum of Ordered_Units]" caption="Sum of Ordered_Units" numFmtId="0" hierarchy="114" level="32767"/>
    <cacheField name="[Measures].[Sum of Delivered_Units]" caption="Sum of Delivered_Units" numFmtId="0" hierarchy="115" level="32767"/>
    <cacheField name="[Measures].[Sum of Damaged_Units]" caption="Sum of Damaged_Units" numFmtId="0" hierarchy="116" level="32767"/>
    <cacheField name="[Measures].[Sum of Short_Supplied_Units]" caption="Sum of Short_Supplied_Units" numFmtId="0" hierarchy="117" level="32767"/>
    <cacheField name="[Measures].[Sum of Delivery_Delay_Days]" caption="Sum of Delivery_Delay_Days" numFmtId="0" hierarchy="118" level="32767"/>
    <cacheField name="[Measures].[Count of Delivery_ID]" caption="Count of Delivery_ID" numFmtId="0" hierarchy="119" level="32767"/>
    <cacheField name="[dim_Products].[Category].[Category]" caption="Category" numFmtId="0" hierarchy="2" level="1">
      <sharedItems containsSemiMixedTypes="0" containsNonDate="0" containsString="0"/>
    </cacheField>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7"/>
      </fieldsUsage>
    </cacheHierarchy>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2" memberValueDatatype="130" unbalanced="0">
      <fieldsUsage count="2">
        <fieldUsage x="-1"/>
        <fieldUsage x="0"/>
      </fieldsUsage>
    </cacheHierarchy>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oneField="1">
      <fieldsUsage count="1">
        <fieldUsage x="1"/>
      </fieldsUsage>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oneField="1">
      <fieldsUsage count="1">
        <fieldUsage x="2"/>
      </fieldsUsage>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oneField="1">
      <fieldsUsage count="1">
        <fieldUsage x="3"/>
      </fieldsUsage>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oneField="1">
      <fieldsUsage count="1">
        <fieldUsage x="4"/>
      </fieldsUsage>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oneField="1">
      <fieldsUsage count="1">
        <fieldUsage x="5"/>
      </fieldsUsage>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oneField="1">
      <fieldsUsage count="1">
        <fieldUsage x="6"/>
      </fieldsUsage>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21287152775" backgroundQuery="1" createdVersion="3" refreshedVersion="8" minRefreshableVersion="3" recordCount="0" supportSubquery="1" supportAdvancedDrill="1" xr:uid="{1DF33983-EF7F-4750-A4C6-30CAFF132E5F}">
  <cacheSource type="external" connectionId="9">
    <extLst>
      <ext xmlns:x14="http://schemas.microsoft.com/office/spreadsheetml/2009/9/main" uri="{F057638F-6D5F-4e77-A914-E7F072B9BCA8}">
        <x14:sourceConnection name="ThisWorkbookDataModel"/>
      </ext>
    </extLst>
  </cacheSource>
  <cacheFields count="0"/>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3235989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BF7CF32-4131-4309-834B-7F8A789C73C6}" name="PivotTable2" cacheId="551" applyNumberFormats="0" applyBorderFormats="0" applyFontFormats="0" applyPatternFormats="0" applyAlignmentFormats="0" applyWidthHeightFormats="1" dataCaption="Values" tag="ae958fdf-929e-4431-98af-95595f5f5dda" updatedVersion="8" minRefreshableVersion="3" useAutoFormatting="1" subtotalHiddenItems="1" itemPrintTitles="1" createdVersion="8" indent="0" outline="1" outlineData="1" multipleFieldFilters="0" chartFormat="15">
  <location ref="A8:B17" firstHeaderRow="1" firstDataRow="1" firstDataCol="1"/>
  <pivotFields count="2">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9">
    <i>
      <x v="1"/>
    </i>
    <i>
      <x v="7"/>
    </i>
    <i>
      <x v="4"/>
    </i>
    <i>
      <x v="6"/>
    </i>
    <i>
      <x/>
    </i>
    <i>
      <x v="3"/>
    </i>
    <i>
      <x v="2"/>
    </i>
    <i>
      <x v="5"/>
    </i>
    <i t="grand">
      <x/>
    </i>
  </rowItems>
  <colItems count="1">
    <i/>
  </colItems>
  <dataFields count="1">
    <dataField name="Total Revenue" fld="1" baseField="0" baseItem="0" numFmtId="164"/>
  </dataFields>
  <formats count="1">
    <format dxfId="181">
      <pivotArea outline="0" collapsedLevelsAreSubtotals="1" fieldPosition="0"/>
    </format>
  </formats>
  <chartFormats count="1">
    <chartFormat chart="11" format="2" series="1">
      <pivotArea type="data" outline="0" fieldPosition="0">
        <references count="1">
          <reference field="4294967294" count="1" selected="0">
            <x v="0"/>
          </reference>
        </references>
      </pivotArea>
    </chartFormat>
  </chartFormat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Revenue"/>
    <pivotHierarchy dragToData="1"/>
    <pivotHierarchy dragToData="1" caption="Gross Profit"/>
    <pivotHierarchy dragToData="1" caption="Units Sol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s]"/>
        <x15:activeTabTopLevelEntity name="[fact_Sales]"/>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0D0F6D-723C-4AC4-889F-CA17AB1A7020}" name="PivotTable6" cacheId="56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8">
  <location ref="A38:G42" firstHeaderRow="0" firstDataRow="1" firstDataCol="1"/>
  <pivotFields count="8">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2"/>
    </i>
    <i>
      <x v="1"/>
    </i>
    <i t="grand">
      <x/>
    </i>
  </rowItems>
  <colFields count="1">
    <field x="-2"/>
  </colFields>
  <colItems count="6">
    <i>
      <x/>
    </i>
    <i i="1">
      <x v="1"/>
    </i>
    <i i="2">
      <x v="2"/>
    </i>
    <i i="3">
      <x v="3"/>
    </i>
    <i i="4">
      <x v="4"/>
    </i>
    <i i="5">
      <x v="5"/>
    </i>
  </colItems>
  <dataFields count="6">
    <dataField name="Markdown Revenue" fld="1" baseField="0" baseItem="0"/>
    <dataField name="Units Marked Down" fld="2" baseField="0" baseItem="0"/>
    <dataField name="Units Sold" fld="3" baseField="0" baseItem="0"/>
    <dataField name="Unsold Units" fld="4" baseField="0" baseItem="0"/>
    <dataField name="Lost Full-Price Value" fld="5" baseField="0" baseItem="0" numFmtId="164"/>
    <dataField name="Potential Full-Price Value" fld="6" baseField="0" baseItem="0" numFmtId="164"/>
  </dataFields>
  <formats count="4">
    <format dxfId="185">
      <pivotArea collapsedLevelsAreSubtotals="1" fieldPosition="0">
        <references count="2">
          <reference field="4294967294" count="1" selected="0">
            <x v="0"/>
          </reference>
          <reference field="0" count="0"/>
        </references>
      </pivotArea>
    </format>
    <format dxfId="184">
      <pivotArea outline="0" collapsedLevelsAreSubtotals="1" fieldPosition="0">
        <references count="1">
          <reference field="4294967294" count="1" selected="0">
            <x v="4"/>
          </reference>
        </references>
      </pivotArea>
    </format>
    <format dxfId="183">
      <pivotArea field="0" grandRow="1" outline="0" collapsedLevelsAreSubtotals="1" axis="axisRow" fieldPosition="0">
        <references count="1">
          <reference field="4294967294" count="1" selected="0">
            <x v="0"/>
          </reference>
        </references>
      </pivotArea>
    </format>
    <format dxfId="182">
      <pivotArea outline="0" collapsedLevelsAreSubtotals="1" fieldPosition="0">
        <references count="1">
          <reference field="4294967294" count="1" selected="0">
            <x v="5"/>
          </reference>
        </references>
      </pivotArea>
    </format>
  </format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rkdown Revenue"/>
    <pivotHierarchy dragToData="1" caption="Units Marked Down"/>
    <pivotHierarchy dragToData="1" caption="Units Sold"/>
    <pivotHierarchy dragToData="1" caption="Unsold Units"/>
    <pivotHierarchy dragToData="1" caption="Lost Full-Price Value"/>
    <pivotHierarchy dragToData="1" caption="Potential Full-Price Val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Markdow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210F36F-22B0-4EA6-96A2-25860592CEAB}" name="PivotTable1" cacheId="54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D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4">
    <i>
      <x/>
    </i>
    <i i="1">
      <x v="1"/>
    </i>
    <i i="2">
      <x v="2"/>
    </i>
    <i i="3">
      <x v="3"/>
    </i>
  </colItems>
  <dataFields count="4">
    <dataField name="Total Cost" fld="1" baseField="0" baseItem="1" numFmtId="164"/>
    <dataField name="Total Revenue" fld="0" baseField="0" baseItem="0" numFmtId="164"/>
    <dataField name="Gross Profit" fld="2" baseField="0" baseItem="0" numFmtId="164"/>
    <dataField name="Units Sold" fld="3" baseField="0" baseItem="3" numFmtId="1"/>
  </dataFields>
  <formats count="4">
    <format dxfId="189">
      <pivotArea outline="0" collapsedLevelsAreSubtotals="1" fieldPosition="0">
        <references count="1">
          <reference field="4294967294" count="1" selected="0">
            <x v="1"/>
          </reference>
        </references>
      </pivotArea>
    </format>
    <format dxfId="188">
      <pivotArea outline="0" collapsedLevelsAreSubtotals="1" fieldPosition="0">
        <references count="1">
          <reference field="4294967294" count="1" selected="0">
            <x v="0"/>
          </reference>
        </references>
      </pivotArea>
    </format>
    <format dxfId="187">
      <pivotArea outline="0" collapsedLevelsAreSubtotals="1" fieldPosition="0">
        <references count="1">
          <reference field="4294967294" count="1" selected="0">
            <x v="2"/>
          </reference>
        </references>
      </pivotArea>
    </format>
    <format dxfId="186">
      <pivotArea outline="0" collapsedLevelsAreSubtotals="1" fieldPosition="0">
        <references count="1">
          <reference field="4294967294" count="1" selected="0">
            <x v="3"/>
          </reference>
        </references>
      </pivotArea>
    </format>
  </format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Revenue"/>
    <pivotHierarchy dragToData="1" caption="Total Cost"/>
    <pivotHierarchy dragToData="1" caption="Gross Profit"/>
    <pivotHierarchy dragToData="1" caption="Units Sol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1B63A8-647E-4939-A5D5-602BCED1058C}" name="PivotTable10" cacheId="54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71:F89" firstHeaderRow="0" firstDataRow="1" firstDataCol="2" rowPageCount="1" colPageCount="1"/>
  <pivotFields count="7">
    <pivotField name="Inventory Snapshot Date" axis="axisPage" compact="0" allDrilled="1" outline="0" subtotalTop="0" showAll="0" dataSourceSort="1" defaultSubtotal="0" defaultAttributeDrillState="1"/>
    <pivotField axis="axisRow" compact="0" allDrilled="1" outline="0" subtotalTop="0" showAll="0" dataSourceSort="1" defaultSubtotal="0" defaultAttributeDrillState="1">
      <items count="8">
        <item x="0"/>
        <item x="1"/>
        <item x="2"/>
        <item x="3"/>
        <item x="4"/>
        <item x="5"/>
        <item x="6"/>
        <item x="7"/>
      </items>
    </pivotField>
    <pivotField axis="axisRow" compact="0" allDrilled="1" outline="0" subtotalTop="0" showAll="0" defaultSubtotal="0" defaultAttributeDrillState="1">
      <items count="3">
        <item x="0"/>
        <item x="2"/>
        <item x="1"/>
      </items>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s>
  <rowFields count="2">
    <field x="2"/>
    <field x="1"/>
  </rowFields>
  <rowItems count="18">
    <i>
      <x/>
      <x/>
    </i>
    <i r="1">
      <x v="1"/>
    </i>
    <i r="1">
      <x v="2"/>
    </i>
    <i r="1">
      <x v="3"/>
    </i>
    <i r="1">
      <x v="4"/>
    </i>
    <i>
      <x v="1"/>
      <x/>
    </i>
    <i r="1">
      <x v="1"/>
    </i>
    <i r="1">
      <x v="2"/>
    </i>
    <i r="1">
      <x v="3"/>
    </i>
    <i r="1">
      <x v="4"/>
    </i>
    <i>
      <x v="2"/>
      <x v="1"/>
    </i>
    <i r="1">
      <x v="2"/>
    </i>
    <i r="1">
      <x v="5"/>
    </i>
    <i r="1">
      <x v="6"/>
    </i>
    <i r="1">
      <x v="7"/>
    </i>
    <i r="1">
      <x v="3"/>
    </i>
    <i r="1">
      <x v="4"/>
    </i>
    <i t="grand">
      <x/>
    </i>
  </rowItems>
  <colFields count="1">
    <field x="-2"/>
  </colFields>
  <colItems count="4">
    <i>
      <x/>
    </i>
    <i i="1">
      <x v="1"/>
    </i>
    <i i="2">
      <x v="2"/>
    </i>
    <i i="3">
      <x v="3"/>
    </i>
  </colItems>
  <pageFields count="1">
    <pageField fld="0" hier="42" name="[fact_Inventory].[Week_Start_Date].&amp;[2026-06-29T00:00:00]" cap="6/29/2026"/>
  </pageFields>
  <dataFields count="4">
    <dataField name="System Stock" fld="3" baseField="2" baseItem="0"/>
    <dataField name="Actual Stock" fld="4" baseField="0" baseItem="0"/>
    <dataField name="Recorded Waste Units" fld="5" baseField="0" baseItem="0"/>
    <dataField name="Stock Count Variance" fld="6" baseField="2" baseItem="0"/>
  </dataFields>
  <formats count="6">
    <format dxfId="195">
      <pivotArea collapsedLevelsAreSubtotals="1" fieldPosition="0">
        <references count="2">
          <reference field="1" count="5">
            <x v="0"/>
            <x v="1"/>
            <x v="2"/>
            <x v="3"/>
            <x v="4"/>
          </reference>
          <reference field="2" count="1" selected="0">
            <x v="0"/>
          </reference>
        </references>
      </pivotArea>
    </format>
    <format dxfId="194">
      <pivotArea collapsedLevelsAreSubtotals="1" fieldPosition="0">
        <references count="1">
          <reference field="2" count="1">
            <x v="2"/>
          </reference>
        </references>
      </pivotArea>
    </format>
    <format dxfId="193">
      <pivotArea collapsedLevelsAreSubtotals="1" fieldPosition="0">
        <references count="2">
          <reference field="1" count="7">
            <x v="1"/>
            <x v="2"/>
            <x v="3"/>
            <x v="4"/>
            <x v="5"/>
            <x v="6"/>
            <x v="7"/>
          </reference>
          <reference field="2" count="1" selected="0">
            <x v="2"/>
          </reference>
        </references>
      </pivotArea>
    </format>
    <format dxfId="192">
      <pivotArea collapsedLevelsAreSubtotals="1" fieldPosition="0">
        <references count="1">
          <reference field="2" count="1">
            <x v="1"/>
          </reference>
        </references>
      </pivotArea>
    </format>
    <format dxfId="191">
      <pivotArea collapsedLevelsAreSubtotals="1" fieldPosition="0">
        <references count="2">
          <reference field="1" count="5">
            <x v="0"/>
            <x v="1"/>
            <x v="2"/>
            <x v="3"/>
            <x v="4"/>
          </reference>
          <reference field="2" count="1" selected="0">
            <x v="1"/>
          </reference>
        </references>
      </pivotArea>
    </format>
    <format dxfId="190">
      <pivotArea grandRow="1" outline="0" collapsedLevelsAreSubtotals="1" fieldPosition="0"/>
    </format>
  </format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ystem Stock"/>
    <pivotHierarchy dragToData="1" caption="Actual Stock"/>
    <pivotHierarchy dragToData="1" caption="Recorded Waste Units"/>
    <pivotHierarchy dragToData="1" caption="Stock Count Varianc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55"/>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Inventory]"/>
        <x15:activeTabTopLevelEntity name="[dim_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9A87FB-6F68-4443-BA07-EBA2B9E18D56}" name="PivotTable7" cacheId="566" applyNumberFormats="0" applyBorderFormats="0" applyFontFormats="0" applyPatternFormats="0" applyAlignmentFormats="0" applyWidthHeightFormats="1" dataCaption="Values" tag="96bd7db5-a1d3-40c4-8f76-542778017a99" updatedVersion="8" minRefreshableVersion="3" subtotalHiddenItems="1" itemPrintTitles="1" createdVersion="8" indent="0" outline="1" outlineData="1" multipleFieldFilters="0">
  <location ref="A47:G60" firstHeaderRow="0" firstDataRow="1" firstDataCol="1"/>
  <pivotFields count="8">
    <pivotField axis="axisRow" allDrilled="1" subtotalTop="0" showAll="0" sortType="de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3"/>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3">
    <i>
      <x v="3"/>
    </i>
    <i>
      <x v="2"/>
    </i>
    <i>
      <x/>
    </i>
    <i>
      <x v="1"/>
    </i>
    <i>
      <x v="8"/>
    </i>
    <i>
      <x v="4"/>
    </i>
    <i>
      <x v="6"/>
    </i>
    <i>
      <x v="10"/>
    </i>
    <i>
      <x v="7"/>
    </i>
    <i>
      <x v="11"/>
    </i>
    <i>
      <x v="5"/>
    </i>
    <i>
      <x v="9"/>
    </i>
    <i t="grand">
      <x/>
    </i>
  </rowItems>
  <colFields count="1">
    <field x="-2"/>
  </colFields>
  <colItems count="6">
    <i>
      <x/>
    </i>
    <i i="1">
      <x v="1"/>
    </i>
    <i i="2">
      <x v="2"/>
    </i>
    <i i="3">
      <x v="3"/>
    </i>
    <i i="4">
      <x v="4"/>
    </i>
    <i i="5">
      <x v="5"/>
    </i>
  </colItems>
  <dataFields count="6">
    <dataField name="Ordered Units" fld="1" baseField="0" baseItem="0"/>
    <dataField name="Delivered Units" fld="2" baseField="0" baseItem="0"/>
    <dataField name="Damaged Units" fld="3" baseField="0" baseItem="0"/>
    <dataField name="Short-Supplied Units" fld="4" baseField="0" baseItem="0"/>
    <dataField name="Total Delay Days" fld="5" baseField="0" baseItem="0"/>
    <dataField name="Total Deliveries" fld="6" subtotal="count" baseField="0" baseItem="0"/>
  </dataField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Ordered Units"/>
    <pivotHierarchy dragToData="1" caption="Delivered Units"/>
    <pivotHierarchy dragToData="1" caption="Damaged Units"/>
    <pivotHierarchy dragToData="1" caption="Short-Supplied Units"/>
    <pivotHierarchy dragToData="1" caption="Total Delay Days"/>
    <pivotHierarchy dragToData="1" caption="Total Deliveries"/>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uppliers]"/>
        <x15:activeTabTopLevelEntity name="[fact_Deliveries]"/>
        <x15:activeTabTopLevelEntity name="[dim_Stores]"/>
        <x15:activeTabTopLevelEntity name="[dim_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664CEF-8BA1-4538-BD47-8231BEF40DA1}" name="PivotTable3" cacheId="55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
  <location ref="F8:I17" firstHeaderRow="0" firstDataRow="1" firstDataCol="1"/>
  <pivotFields count="5">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9">
    <i>
      <x v="7"/>
    </i>
    <i>
      <x/>
    </i>
    <i>
      <x v="3"/>
    </i>
    <i>
      <x v="6"/>
    </i>
    <i>
      <x v="1"/>
    </i>
    <i>
      <x v="5"/>
    </i>
    <i>
      <x v="2"/>
    </i>
    <i>
      <x v="4"/>
    </i>
    <i t="grand">
      <x/>
    </i>
  </rowItems>
  <colFields count="1">
    <field x="-2"/>
  </colFields>
  <colItems count="3">
    <i>
      <x/>
    </i>
    <i i="1">
      <x v="1"/>
    </i>
    <i i="2">
      <x v="2"/>
    </i>
  </colItems>
  <dataFields count="3">
    <dataField name="Total Revenue" fld="1" baseField="0" baseItem="0" numFmtId="164"/>
    <dataField name="Units Sold" fld="2" baseField="0" baseItem="0"/>
    <dataField name="Gross Profit" fld="3" baseField="0" baseItem="0"/>
  </dataFields>
  <formats count="1">
    <format dxfId="196">
      <pivotArea outline="0" collapsedLevelsAreSubtotals="1" fieldPosition="0">
        <references count="1">
          <reference field="4294967294" count="1" selected="0">
            <x v="0"/>
          </reference>
        </references>
      </pivotArea>
    </format>
  </format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Revenue"/>
    <pivotHierarchy dragToData="1"/>
    <pivotHierarchy dragToData="1" caption="Gross Profit"/>
    <pivotHierarchy dragToData="1" caption="Units Sol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tore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953CFB3-6FAB-43CD-B212-EB6F9CD62480}" name="PivotTable5" cacheId="560" applyNumberFormats="0" applyBorderFormats="0" applyFontFormats="0" applyPatternFormats="0" applyAlignmentFormats="0" applyWidthHeightFormats="1" dataCaption="Values" tag="0def4ffe-9d7a-4312-9ece-e7682e3880f0" updatedVersion="8" minRefreshableVersion="3" useAutoFormatting="1" subtotalHiddenItems="1" itemPrintTitles="1" createdVersion="8" indent="0" outline="1" outlineData="1" multipleFieldFilters="0" chartFormat="2">
  <location ref="F22:H31" firstHeaderRow="0" firstDataRow="1" firstDataCol="1"/>
  <pivotFields count="3">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1">
    <field x="0"/>
  </rowFields>
  <rowItems count="9">
    <i>
      <x v="6"/>
    </i>
    <i>
      <x v="1"/>
    </i>
    <i>
      <x v="2"/>
    </i>
    <i>
      <x/>
    </i>
    <i>
      <x v="7"/>
    </i>
    <i>
      <x v="5"/>
    </i>
    <i>
      <x v="3"/>
    </i>
    <i>
      <x v="4"/>
    </i>
    <i t="grand">
      <x/>
    </i>
  </rowItems>
  <colFields count="1">
    <field x="-2"/>
  </colFields>
  <colItems count="2">
    <i>
      <x/>
    </i>
    <i i="1">
      <x v="1"/>
    </i>
  </colItems>
  <dataFields count="2">
    <dataField name="Total loss Value" fld="1" baseField="0" baseItem="6" numFmtId="164"/>
    <dataField name="Units Lost" fld="2" baseField="0" baseItem="0"/>
  </dataFields>
  <formats count="1">
    <format dxfId="197">
      <pivotArea outline="0" collapsedLevelsAreSubtotals="1" fieldPosition="0">
        <references count="1">
          <reference field="4294967294" count="1" selected="0">
            <x v="0"/>
          </reference>
        </references>
      </pivotArea>
    </format>
  </format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loss Value"/>
    <pivotHierarchy dragToData="1" caption="Units Los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s]"/>
        <x15:activeTabTopLevelEntity name="[fact_Loss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676D846-ABDD-4B69-9C5D-16947FC6E5C8}" name="PivotTable4" cacheId="55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2:C25"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t="grand">
      <x/>
    </i>
  </rowItems>
  <colFields count="1">
    <field x="-2"/>
  </colFields>
  <colItems count="2">
    <i>
      <x/>
    </i>
    <i i="1">
      <x v="1"/>
    </i>
  </colItems>
  <dataFields count="2">
    <dataField name="Total Loss Value" fld="1" baseField="0" baseItem="0" numFmtId="164"/>
    <dataField name="Units Lost" fld="2" baseField="0" baseItem="0"/>
  </dataFields>
  <formats count="1">
    <format dxfId="198">
      <pivotArea outline="0" collapsedLevelsAreSubtotals="1" fieldPosition="0">
        <references count="1">
          <reference field="4294967294" count="1" selected="0">
            <x v="0"/>
          </reference>
        </references>
      </pivotArea>
    </format>
  </format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Loss Value"/>
    <pivotHierarchy dragToData="1" caption="Units Los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Loss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5047FE-31E6-4685-B1A5-71CC2F1D04F4}" name="PivotTable1" cacheId="271" applyNumberFormats="0" applyBorderFormats="0" applyFontFormats="0" applyPatternFormats="0" applyAlignmentFormats="0" applyWidthHeightFormats="1" dataCaption="Values" tag="5a2411ce-dab2-454f-923c-bfc12e43beec" updatedVersion="8" minRefreshableVersion="3" useAutoFormatting="1" itemPrintTitles="1" createdVersion="8" indent="0" outline="1" outlineData="1" multipleFieldFilters="0">
  <location ref="A29:B30" firstHeaderRow="0" firstDataRow="1" firstDataCol="0"/>
  <pivotFields count="2">
    <pivotField dataField="1" subtotalTop="0" showAll="0" defaultSubtotal="0"/>
    <pivotField dataField="1" subtotalTop="0" showAll="0" defaultSubtotal="0"/>
  </pivotFields>
  <rowItems count="1">
    <i/>
  </rowItems>
  <colFields count="1">
    <field x="-2"/>
  </colFields>
  <colItems count="2">
    <i>
      <x/>
    </i>
    <i i="1">
      <x v="1"/>
    </i>
  </colItems>
  <dataFields count="2">
    <dataField fld="0" subtotal="count" baseField="0" baseItem="0"/>
    <dataField fld="1" subtotal="count" baseField="0" baseItem="0"/>
  </dataFields>
  <formats count="1">
    <format dxfId="180">
      <pivotArea outline="0" collapsedLevelsAreSubtotals="1" fieldPosition="0"/>
    </format>
  </formats>
  <pivotHierarchies count="1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Deliv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6246885-A28A-4886-B50B-631FF5111E23}" name="PivotTable20" cacheId="542" applyNumberFormats="0" applyBorderFormats="0" applyFontFormats="0" applyPatternFormats="0" applyAlignmentFormats="0" applyWidthHeightFormats="1" dataCaption="Values" tag="ee13b542-7b05-4abb-a98b-0dac6a8fea20" updatedVersion="8" minRefreshableVersion="3" useAutoFormatting="1" rowGrandTotals="0" colGrandTotals="0" itemPrintTitles="1" createdVersion="8" indent="0" outline="1" outlineData="1" multipleFieldFilters="0" chartFormat="6">
  <location ref="F15:H18" firstHeaderRow="0" firstDataRow="1" firstDataCol="1"/>
  <pivotFields count="4">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2"/>
    </i>
    <i>
      <x v="1"/>
    </i>
  </rowItems>
  <colFields count="1">
    <field x="-2"/>
  </colFields>
  <colItems count="2">
    <i>
      <x/>
    </i>
    <i i="1">
      <x v="1"/>
    </i>
  </colItems>
  <dataFields count="2">
    <dataField fld="1" subtotal="count" baseField="0" baseItem="0"/>
    <dataField fld="2" subtotal="count" baseField="0" baseItem="0"/>
  </dataField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Markdowns]"/>
        <x15:activeTabTopLevelEntity name="[dim_Stores]"/>
        <x15:activeTabTopLevelEntity name="[dim_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6A6483C-28BE-4C9D-A698-DBD5D5C7F31D}" name="PivotTable18" cacheId="568" applyNumberFormats="0" applyBorderFormats="0" applyFontFormats="0" applyPatternFormats="0" applyAlignmentFormats="0" applyWidthHeightFormats="1" dataCaption="Values" tag="f163f1ec-c857-4adb-a669-d68d5b2414e5" updatedVersion="8" minRefreshableVersion="3" showDrill="0" rowGrandTotals="0" colGrandTotals="0" itemPrintTitles="1" createdVersion="8" indent="0" outline="1" outlineData="1" multipleFieldFilters="0" chartFormat="15">
  <location ref="A15:B23" firstHeaderRow="1" firstDataRow="1" firstDataCol="1"/>
  <pivotFields count="2">
    <pivotField dataField="1" subtotalTop="0" showAll="0" defaultSubtotal="0"/>
    <pivotField axis="axisRow" allDrilled="1" subtotalTop="0" showAll="0" dataSourceSort="1" defaultSubtotal="0" defaultAttributeDrillState="1">
      <items count="8">
        <item x="0"/>
        <item x="1"/>
        <item x="2"/>
        <item x="3"/>
        <item x="4"/>
        <item x="5"/>
        <item x="6"/>
        <item x="7"/>
      </items>
    </pivotField>
  </pivotFields>
  <rowFields count="1">
    <field x="1"/>
  </rowFields>
  <rowItems count="8">
    <i>
      <x/>
    </i>
    <i>
      <x v="1"/>
    </i>
    <i>
      <x v="2"/>
    </i>
    <i>
      <x v="3"/>
    </i>
    <i>
      <x v="4"/>
    </i>
    <i>
      <x v="5"/>
    </i>
    <i>
      <x v="6"/>
    </i>
    <i>
      <x v="7"/>
    </i>
  </rowItems>
  <colItems count="1">
    <i/>
  </colItems>
  <dataFields count="1">
    <dataField name="Sum of Loss_Value" fld="0" baseField="0" baseItem="0"/>
  </dataFields>
  <formats count="1">
    <format dxfId="199">
      <pivotArea grandRow="1" outline="0" collapsedLevelsAreSubtotals="1" fieldPosition="0"/>
    </format>
  </formats>
  <chartFormats count="1">
    <chartFormat chart="10" format="3" series="1">
      <pivotArea type="data" outline="0" fieldPosition="0">
        <references count="1">
          <reference field="4294967294" count="1" selected="0">
            <x v="0"/>
          </reference>
        </references>
      </pivotArea>
    </chartFormat>
  </chartFormat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oss Val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s]"/>
        <x15:activeTabTopLevelEntity name="[fact_Losses]"/>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F6F6559-34FE-48B9-8768-8BDB0DA26F4C}" name="PivotTable17" cacheId="539" applyNumberFormats="0" applyBorderFormats="0" applyFontFormats="0" applyPatternFormats="0" applyAlignmentFormats="0" applyWidthHeightFormats="1" dataCaption="Values" tag="b4a63431-392d-464a-959f-4cc562b49b39" updatedVersion="8" minRefreshableVersion="3" subtotalHiddenItems="1" rowGrandTotals="0" colGrandTotals="0" itemPrintTitles="1" createdVersion="8" indent="0" outline="1" outlineData="1" multipleFieldFilters="0" chartFormat="9">
  <location ref="F1:G9" firstHeaderRow="1" firstDataRow="1" firstDataCol="1"/>
  <pivotFields count="3">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8">
    <i>
      <x v="7"/>
    </i>
    <i>
      <x/>
    </i>
    <i>
      <x v="3"/>
    </i>
    <i>
      <x v="6"/>
    </i>
    <i>
      <x v="1"/>
    </i>
    <i>
      <x v="5"/>
    </i>
    <i>
      <x v="2"/>
    </i>
    <i>
      <x v="4"/>
    </i>
  </rowItems>
  <colItems count="1">
    <i/>
  </colItems>
  <dataFields count="1">
    <dataField name="Total Revenue" fld="1" baseField="0" baseItem="0" numFmtId="164"/>
  </dataFields>
  <formats count="1">
    <format dxfId="200">
      <pivotArea outline="0" collapsedLevelsAreSubtotals="1" fieldPosition="0"/>
    </format>
  </formats>
  <chartFormats count="1">
    <chartFormat chart="8" format="2" series="1">
      <pivotArea type="data" outline="0" fieldPosition="0">
        <references count="1">
          <reference field="4294967294" count="1" selected="0">
            <x v="0"/>
          </reference>
        </references>
      </pivotArea>
    </chartFormat>
  </chartFormat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tores]"/>
        <x15:activeTabTopLevelEntity name="[fact_Sales]"/>
        <x15:activeTabTopLevelEntity name="[dim_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CFD2303-3D04-4DC9-AF98-625EBB5C7725}" name="PivotTable16" cacheId="536" applyNumberFormats="0" applyBorderFormats="0" applyFontFormats="0" applyPatternFormats="0" applyAlignmentFormats="0" applyWidthHeightFormats="1" dataCaption="Values" tag="86e69d25-e964-45e2-8ce8-8cce5dd3479b" updatedVersion="8" minRefreshableVersion="3" useAutoFormatting="1" subtotalHiddenItems="1" rowGrandTotals="0" colGrandTotals="0" itemPrintTitles="1" createdVersion="8" indent="0" outline="1" outlineData="1" multipleFieldFilters="0" chartFormat="14">
  <location ref="A1:B9" firstHeaderRow="1" firstDataRow="1" firstDataCol="1"/>
  <pivotFields count="2">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8">
    <i>
      <x v="1"/>
    </i>
    <i>
      <x v="7"/>
    </i>
    <i>
      <x v="4"/>
    </i>
    <i>
      <x v="6"/>
    </i>
    <i>
      <x/>
    </i>
    <i>
      <x v="3"/>
    </i>
    <i>
      <x v="2"/>
    </i>
    <i>
      <x v="5"/>
    </i>
  </rowItems>
  <colItems count="1">
    <i/>
  </colItems>
  <dataFields count="1">
    <dataField name="Total Revenue" fld="1" baseField="0" baseItem="0" numFmtId="164"/>
  </dataFields>
  <formats count="1">
    <format dxfId="201">
      <pivotArea outline="0" collapsedLevelsAreSubtotals="1" fieldPosition="0"/>
    </format>
  </formats>
  <chartFormats count="2">
    <chartFormat chart="7" format="4"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Revenue"/>
    <pivotHierarchy dragToData="1"/>
    <pivotHierarchy dragToData="1" caption="Gross Profit"/>
    <pivotHierarchy dragToData="1" caption="Units Sol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s]"/>
        <x15:activeTabTopLevelEntity name="[fact_Sales]"/>
        <x15:activeTabTopLevelEntity name="[fact_Markdowns]"/>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4B51839-8E0D-4C8A-ABA4-4A8DD54F27ED}" sourceName="[dim_Stores].[Region]">
  <pivotTables>
    <pivotTable tabId="4" name="PivotTable16"/>
    <pivotTable tabId="4" name="PivotTable17"/>
    <pivotTable tabId="4" name="PivotTable18"/>
    <pivotTable tabId="4" name="PivotTable20"/>
    <pivotTable tabId="1" name="PivotTable1"/>
    <pivotTable tabId="1" name="PivotTable10"/>
    <pivotTable tabId="1" name="PivotTable2"/>
    <pivotTable tabId="1" name="PivotTable3"/>
    <pivotTable tabId="1" name="PivotTable4"/>
    <pivotTable tabId="1" name="PivotTable5"/>
    <pivotTable tabId="1" name="PivotTable6"/>
    <pivotTable tabId="1" name="PivotTable7"/>
  </pivotTables>
  <data>
    <olap pivotCacheId="1032359893">
      <levels count="2">
        <level uniqueName="[dim_Stores].[Region].[(All)]" sourceCaption="(All)" count="0"/>
        <level uniqueName="[dim_Stores].[Region].[Region]" sourceCaption="Region" count="8">
          <ranges>
            <range startItem="0">
              <i n="[dim_Stores].[Region].&amp;[Central]" c="Central"/>
              <i n="[dim_Stores].[Region].&amp;[East]" c="East"/>
              <i n="[dim_Stores].[Region].&amp;[Inner West]" c="Inner West"/>
              <i n="[dim_Stores].[Region].&amp;[North]" c="North"/>
              <i n="[dim_Stores].[Region].&amp;[Northern Beaches]" c="Northern Beaches"/>
              <i n="[dim_Stores].[Region].&amp;[South]" c="South"/>
              <i n="[dim_Stores].[Region].&amp;[South West]" c="South West"/>
              <i n="[dim_Stores].[Region].&amp;[West]" c="West"/>
            </range>
          </ranges>
        </level>
      </levels>
      <selections count="1">
        <selection n="[dim_Stores].[Reg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0678AD8-E306-48A4-B56B-A35145F5892F}" sourceName="[dim_Products].[Category]">
  <pivotTables>
    <pivotTable tabId="4" name="PivotTable16"/>
    <pivotTable tabId="4" name="PivotTable17"/>
    <pivotTable tabId="4" name="PivotTable18"/>
    <pivotTable tabId="4" name="PivotTable20"/>
    <pivotTable tabId="1" name="PivotTable1"/>
    <pivotTable tabId="1" name="PivotTable10"/>
    <pivotTable tabId="1" name="PivotTable2"/>
    <pivotTable tabId="1" name="PivotTable3"/>
    <pivotTable tabId="1" name="PivotTable4"/>
    <pivotTable tabId="1" name="PivotTable5"/>
    <pivotTable tabId="1" name="PivotTable6"/>
    <pivotTable tabId="1" name="PivotTable7"/>
  </pivotTables>
  <data>
    <olap pivotCacheId="1032359893">
      <levels count="2">
        <level uniqueName="[dim_Products].[Category].[(All)]" sourceCaption="(All)" count="0"/>
        <level uniqueName="[dim_Products].[Category].[Category]" sourceCaption="Category" count="8">
          <ranges>
            <range startItem="0">
              <i n="[dim_Products].[Category].&amp;[Bakery]" c="Bakery"/>
              <i n="[dim_Products].[Category].&amp;[Dairy]" c="Dairy"/>
              <i n="[dim_Products].[Category].&amp;[Deli]" c="Deli"/>
              <i n="[dim_Products].[Category].&amp;[Frozen]" c="Frozen"/>
              <i n="[dim_Products].[Category].&amp;[Grocery]" c="Grocery"/>
              <i n="[dim_Products].[Category].&amp;[Health &amp; Beauty]" c="Health &amp; Beauty"/>
              <i n="[dim_Products].[Category].&amp;[Meat &amp; Seafood]" c="Meat &amp; Seafood"/>
              <i n="[dim_Products].[Category].&amp;[Produce]" c="Produce"/>
            </range>
          </ranges>
        </level>
      </levels>
      <selections count="1">
        <selection n="[dim_Products].[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_Format" xr10:uid="{5B729CDF-2ED5-432E-A8CE-95E3A5EE6110}" sourceName="[dim_Stores].[Store_Format]">
  <pivotTables>
    <pivotTable tabId="4" name="PivotTable18"/>
    <pivotTable tabId="4" name="PivotTable16"/>
    <pivotTable tabId="4" name="PivotTable17"/>
    <pivotTable tabId="4" name="PivotTable20"/>
    <pivotTable tabId="1" name="PivotTable1"/>
    <pivotTable tabId="1" name="PivotTable10"/>
    <pivotTable tabId="1" name="PivotTable2"/>
    <pivotTable tabId="1" name="PivotTable4"/>
    <pivotTable tabId="1" name="PivotTable5"/>
    <pivotTable tabId="1" name="PivotTable6"/>
    <pivotTable tabId="1" name="PivotTable7"/>
    <pivotTable tabId="1" name="PivotTable3"/>
  </pivotTables>
  <data>
    <olap pivotCacheId="1032359893">
      <levels count="2">
        <level uniqueName="[dim_Stores].[Store_Format].[(All)]" sourceCaption="(All)" count="0"/>
        <level uniqueName="[dim_Stores].[Store_Format].[Store_Format]" sourceCaption="Store_Format" count="3">
          <ranges>
            <range startItem="0">
              <i n="[dim_Stores].[Store_Format].&amp;[Express]" c="Express"/>
              <i n="[dim_Stores].[Store_Format].&amp;[Large Format]" c="Large Format"/>
              <i n="[dim_Stores].[Store_Format].&amp;[Metro]" c="Metro"/>
            </range>
          </ranges>
        </level>
      </levels>
      <selections count="1">
        <selection n="[dim_Stores].[Store_Forma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FEDA63BA-4D1E-4672-B10E-6C123A7CE4B1}" cache="Slicer_Region" caption="Region" columnCount="4" level="1" rowHeight="241300"/>
  <slicer name="Category 1" xr10:uid="{D2CC33EF-C6BB-47D3-940D-B739A9CE7849}" cache="Slicer_Category" caption="Category" columnCount="4" level="1" rowHeight="241300"/>
  <slicer name="Store_Format 1" xr10:uid="{582ACCAE-5207-4DDA-BCB2-73A0DEAB8AF6}" cache="Slicer_Store_Format" caption="Store Format" columnCount="2"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ivotTable" Target="../pivotTables/pivotTable13.xml"/><Relationship Id="rId4" Type="http://schemas.openxmlformats.org/officeDocument/2006/relationships/pivotTable" Target="../pivotTables/pivot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57DE1-A043-4D7C-B68C-909A62C612CF}">
  <dimension ref="A1:AC51"/>
  <sheetViews>
    <sheetView showGridLines="0" tabSelected="1" zoomScale="56" zoomScaleNormal="80" workbookViewId="0">
      <selection activeCell="I57" sqref="I57"/>
    </sheetView>
  </sheetViews>
  <sheetFormatPr defaultRowHeight="14.5" x14ac:dyDescent="0.35"/>
  <cols>
    <col min="1" max="18" width="10.6328125" customWidth="1"/>
  </cols>
  <sheetData>
    <row r="1" spans="1:18" x14ac:dyDescent="0.35">
      <c r="A1" s="34" t="s">
        <v>79</v>
      </c>
      <c r="B1" s="35"/>
      <c r="C1" s="35"/>
      <c r="D1" s="35"/>
      <c r="E1" s="35"/>
      <c r="F1" s="35"/>
      <c r="G1" s="35"/>
      <c r="H1" s="35"/>
      <c r="I1" s="35"/>
      <c r="J1" s="35"/>
      <c r="K1" s="35"/>
      <c r="L1" s="35"/>
      <c r="M1" s="35"/>
      <c r="N1" s="35"/>
      <c r="O1" s="35"/>
      <c r="P1" s="35"/>
      <c r="Q1" s="35"/>
      <c r="R1" s="36"/>
    </row>
    <row r="2" spans="1:18" x14ac:dyDescent="0.35">
      <c r="A2" s="37"/>
      <c r="B2" s="43"/>
      <c r="C2" s="43"/>
      <c r="D2" s="43"/>
      <c r="E2" s="43"/>
      <c r="F2" s="43"/>
      <c r="G2" s="43"/>
      <c r="H2" s="43"/>
      <c r="I2" s="43"/>
      <c r="J2" s="43"/>
      <c r="K2" s="43"/>
      <c r="L2" s="43"/>
      <c r="M2" s="43"/>
      <c r="N2" s="43"/>
      <c r="O2" s="43"/>
      <c r="P2" s="43"/>
      <c r="Q2" s="43"/>
      <c r="R2" s="38"/>
    </row>
    <row r="3" spans="1:18" x14ac:dyDescent="0.35">
      <c r="A3" s="37"/>
      <c r="B3" s="43"/>
      <c r="C3" s="43"/>
      <c r="D3" s="43"/>
      <c r="E3" s="43"/>
      <c r="F3" s="43"/>
      <c r="G3" s="43"/>
      <c r="H3" s="43"/>
      <c r="I3" s="43"/>
      <c r="J3" s="43"/>
      <c r="K3" s="43"/>
      <c r="L3" s="43"/>
      <c r="M3" s="43"/>
      <c r="N3" s="43"/>
      <c r="O3" s="43"/>
      <c r="P3" s="43"/>
      <c r="Q3" s="43"/>
      <c r="R3" s="38"/>
    </row>
    <row r="4" spans="1:18" x14ac:dyDescent="0.35">
      <c r="A4" s="40" t="s">
        <v>80</v>
      </c>
      <c r="B4" s="44"/>
      <c r="C4" s="44"/>
      <c r="D4" s="44"/>
      <c r="E4" s="44"/>
      <c r="F4" s="44"/>
      <c r="G4" s="44"/>
      <c r="H4" s="44"/>
      <c r="I4" s="44"/>
      <c r="J4" s="44"/>
      <c r="K4" s="44"/>
      <c r="L4" s="44"/>
      <c r="M4" s="44"/>
      <c r="N4" s="44"/>
      <c r="O4" s="44"/>
      <c r="P4" s="44"/>
      <c r="Q4" s="44"/>
      <c r="R4" s="41"/>
    </row>
    <row r="5" spans="1:18" x14ac:dyDescent="0.35">
      <c r="A5" s="13"/>
      <c r="B5" s="45"/>
      <c r="C5" s="45"/>
      <c r="D5" s="45"/>
      <c r="E5" s="45"/>
      <c r="F5" s="45"/>
      <c r="G5" s="45"/>
      <c r="H5" s="45"/>
      <c r="I5" s="45"/>
      <c r="J5" s="45"/>
      <c r="K5" s="45"/>
      <c r="L5" s="45"/>
      <c r="M5" s="45"/>
      <c r="N5" s="45"/>
      <c r="O5" s="45"/>
      <c r="P5" s="45"/>
      <c r="Q5" s="45"/>
      <c r="R5" s="14"/>
    </row>
    <row r="6" spans="1:18" x14ac:dyDescent="0.35">
      <c r="A6" s="13"/>
      <c r="B6" s="45"/>
      <c r="C6" s="45"/>
      <c r="D6" s="45"/>
      <c r="E6" s="45"/>
      <c r="F6" s="45"/>
      <c r="G6" s="45"/>
      <c r="H6" s="45"/>
      <c r="I6" s="45"/>
      <c r="J6" s="45"/>
      <c r="K6" s="45"/>
      <c r="L6" s="45"/>
      <c r="M6" s="45"/>
      <c r="N6" s="45"/>
      <c r="O6" s="45"/>
      <c r="P6" s="45"/>
      <c r="Q6" s="45"/>
      <c r="R6" s="14"/>
    </row>
    <row r="7" spans="1:18" x14ac:dyDescent="0.35">
      <c r="A7" s="13"/>
      <c r="B7" s="45"/>
      <c r="C7" s="45"/>
      <c r="D7" s="45"/>
      <c r="E7" s="45"/>
      <c r="F7" s="45"/>
      <c r="G7" s="45"/>
      <c r="H7" s="45"/>
      <c r="I7" s="45"/>
      <c r="J7" s="45"/>
      <c r="K7" s="45"/>
      <c r="L7" s="45"/>
      <c r="M7" s="45"/>
      <c r="N7" s="45"/>
      <c r="O7" s="45"/>
      <c r="P7" s="45"/>
      <c r="Q7" s="45"/>
      <c r="R7" s="14"/>
    </row>
    <row r="8" spans="1:18" x14ac:dyDescent="0.35">
      <c r="A8" s="13"/>
      <c r="B8" s="45"/>
      <c r="C8" s="45"/>
      <c r="D8" s="45"/>
      <c r="E8" s="45"/>
      <c r="F8" s="45"/>
      <c r="G8" s="45"/>
      <c r="H8" s="45"/>
      <c r="I8" s="45"/>
      <c r="J8" s="45"/>
      <c r="K8" s="45"/>
      <c r="L8" s="45"/>
      <c r="M8" s="45"/>
      <c r="N8" s="45"/>
      <c r="O8" s="45"/>
      <c r="P8" s="45"/>
      <c r="Q8" s="45"/>
      <c r="R8" s="14"/>
    </row>
    <row r="9" spans="1:18" x14ac:dyDescent="0.35">
      <c r="A9" s="13"/>
      <c r="B9" s="45"/>
      <c r="C9" s="45"/>
      <c r="D9" s="45"/>
      <c r="E9" s="45"/>
      <c r="F9" s="45"/>
      <c r="G9" s="45"/>
      <c r="H9" s="45"/>
      <c r="I9" s="45"/>
      <c r="J9" s="45"/>
      <c r="K9" s="45"/>
      <c r="L9" s="45"/>
      <c r="M9" s="45"/>
      <c r="N9" s="45"/>
      <c r="O9" s="45"/>
      <c r="P9" s="45"/>
      <c r="Q9" s="45"/>
      <c r="R9" s="14"/>
    </row>
    <row r="10" spans="1:18" x14ac:dyDescent="0.35">
      <c r="A10" s="32" t="s">
        <v>81</v>
      </c>
      <c r="B10" s="46" t="s">
        <v>81</v>
      </c>
      <c r="C10" s="46" t="s">
        <v>81</v>
      </c>
      <c r="D10" s="47" t="s">
        <v>82</v>
      </c>
      <c r="E10" s="47" t="s">
        <v>82</v>
      </c>
      <c r="F10" s="47" t="s">
        <v>82</v>
      </c>
      <c r="G10" s="48" t="s">
        <v>83</v>
      </c>
      <c r="H10" s="48" t="s">
        <v>83</v>
      </c>
      <c r="I10" s="48" t="s">
        <v>83</v>
      </c>
      <c r="J10" s="49" t="s">
        <v>84</v>
      </c>
      <c r="K10" s="49" t="s">
        <v>84</v>
      </c>
      <c r="L10" s="49" t="s">
        <v>84</v>
      </c>
      <c r="M10" s="46" t="s">
        <v>85</v>
      </c>
      <c r="N10" s="46" t="s">
        <v>85</v>
      </c>
      <c r="O10" s="46" t="s">
        <v>85</v>
      </c>
      <c r="P10" s="48" t="s">
        <v>86</v>
      </c>
      <c r="Q10" s="48" t="s">
        <v>86</v>
      </c>
      <c r="R10" s="29" t="s">
        <v>86</v>
      </c>
    </row>
    <row r="11" spans="1:18" x14ac:dyDescent="0.35">
      <c r="A11" s="32" t="s">
        <v>81</v>
      </c>
      <c r="B11" s="46" t="s">
        <v>81</v>
      </c>
      <c r="C11" s="46" t="s">
        <v>81</v>
      </c>
      <c r="D11" s="47" t="s">
        <v>82</v>
      </c>
      <c r="E11" s="47" t="s">
        <v>82</v>
      </c>
      <c r="F11" s="47" t="s">
        <v>82</v>
      </c>
      <c r="G11" s="48" t="s">
        <v>83</v>
      </c>
      <c r="H11" s="48" t="s">
        <v>83</v>
      </c>
      <c r="I11" s="48" t="s">
        <v>83</v>
      </c>
      <c r="J11" s="49" t="s">
        <v>84</v>
      </c>
      <c r="K11" s="49" t="s">
        <v>84</v>
      </c>
      <c r="L11" s="49" t="s">
        <v>84</v>
      </c>
      <c r="M11" s="46" t="s">
        <v>85</v>
      </c>
      <c r="N11" s="46" t="s">
        <v>85</v>
      </c>
      <c r="O11" s="46" t="s">
        <v>85</v>
      </c>
      <c r="P11" s="48" t="s">
        <v>86</v>
      </c>
      <c r="Q11" s="48" t="s">
        <v>86</v>
      </c>
      <c r="R11" s="29" t="s">
        <v>86</v>
      </c>
    </row>
    <row r="12" spans="1:18" ht="14.5" customHeight="1" x14ac:dyDescent="0.35">
      <c r="A12" s="33">
        <f>'Pivot Analysis'!B4</f>
        <v>58749.19</v>
      </c>
      <c r="B12" s="50">
        <v>58749.19</v>
      </c>
      <c r="C12" s="50">
        <v>58749.19</v>
      </c>
      <c r="D12" s="50">
        <f>'Pivot Analysis'!C4</f>
        <v>20072.430000000149</v>
      </c>
      <c r="E12" s="50">
        <v>20072.43</v>
      </c>
      <c r="F12" s="50">
        <v>20072.43</v>
      </c>
      <c r="G12" s="50">
        <f>'Pivot Analysis'!B25</f>
        <v>8158.55</v>
      </c>
      <c r="H12" s="50">
        <v>20072.43</v>
      </c>
      <c r="I12" s="50">
        <v>20072.43</v>
      </c>
      <c r="J12" s="51">
        <f>'Pivot Analysis'!J42</f>
        <v>0.49819221056296747</v>
      </c>
      <c r="K12" s="51">
        <v>20072.43</v>
      </c>
      <c r="L12" s="51">
        <v>20072.43</v>
      </c>
      <c r="M12" s="61">
        <f>GETPIVOTDATA("[Measures].[Supplier Fill Rate %]",'Dashboard Support'!$A$29)</f>
        <v>0.94227268519946927</v>
      </c>
      <c r="N12" s="52">
        <v>0.94227268519999996</v>
      </c>
      <c r="O12" s="52">
        <v>0.94227268519999996</v>
      </c>
      <c r="P12" s="53">
        <f>SUM('Pivot Analysis'!C72:C76)</f>
        <v>1835</v>
      </c>
      <c r="Q12" s="53">
        <v>1835</v>
      </c>
      <c r="R12" s="30">
        <v>1835</v>
      </c>
    </row>
    <row r="13" spans="1:18" ht="14.5" customHeight="1" x14ac:dyDescent="0.35">
      <c r="A13" s="33">
        <v>58749.19</v>
      </c>
      <c r="B13" s="50">
        <v>58749.19</v>
      </c>
      <c r="C13" s="50">
        <v>58749.19</v>
      </c>
      <c r="D13" s="50">
        <v>20072.43</v>
      </c>
      <c r="E13" s="50">
        <v>20072.43</v>
      </c>
      <c r="F13" s="50">
        <v>20072.43</v>
      </c>
      <c r="G13" s="50">
        <v>20072.43</v>
      </c>
      <c r="H13" s="50">
        <v>20072.43</v>
      </c>
      <c r="I13" s="50">
        <v>20072.43</v>
      </c>
      <c r="J13" s="51">
        <v>20072.43</v>
      </c>
      <c r="K13" s="51">
        <v>20072.43</v>
      </c>
      <c r="L13" s="51">
        <v>20072.43</v>
      </c>
      <c r="M13" s="52">
        <v>0.94227268519999996</v>
      </c>
      <c r="N13" s="52">
        <v>0.94227268519999996</v>
      </c>
      <c r="O13" s="52">
        <v>0.94227268519999996</v>
      </c>
      <c r="P13" s="53">
        <v>1835</v>
      </c>
      <c r="Q13" s="53">
        <v>1835</v>
      </c>
      <c r="R13" s="30">
        <v>1835</v>
      </c>
    </row>
    <row r="14" spans="1:18" x14ac:dyDescent="0.35">
      <c r="A14" s="39" t="s">
        <v>87</v>
      </c>
      <c r="B14" s="54" t="s">
        <v>87</v>
      </c>
      <c r="C14" s="54" t="s">
        <v>87</v>
      </c>
      <c r="D14" s="54" t="str">
        <f>TEXT(D12/A12,"0.0%")&amp;" Gross Margin"</f>
        <v>34.2% Gross Margin</v>
      </c>
      <c r="E14" s="54" t="s">
        <v>88</v>
      </c>
      <c r="F14" s="54" t="s">
        <v>88</v>
      </c>
      <c r="G14" s="54" t="str">
        <f>TEXT(G12/A12,"0.0%")&amp;" of revenue"</f>
        <v>13.9% of revenue</v>
      </c>
      <c r="H14" s="54" t="s">
        <v>89</v>
      </c>
      <c r="I14" s="54" t="s">
        <v>89</v>
      </c>
      <c r="J14" s="54" t="str">
        <f>"Sell-through: "&amp;TEXT('Pivot Analysis'!H42,"0.0%")</f>
        <v>Sell-through: 63.6%</v>
      </c>
      <c r="K14" s="54" t="s">
        <v>90</v>
      </c>
      <c r="L14" s="54" t="s">
        <v>90</v>
      </c>
      <c r="M14" s="54" t="str">
        <f>"Short supply: "&amp;TEXT(GETPIVOTDATA("[Measures].[Short-Supply Rate %]",'Dashboard Support'!$A$29),"0.0%")</f>
        <v>Short supply: 5.8%</v>
      </c>
      <c r="N14" s="54" t="s">
        <v>91</v>
      </c>
      <c r="O14" s="54" t="s">
        <v>91</v>
      </c>
      <c r="P14" s="54" t="s">
        <v>92</v>
      </c>
      <c r="Q14" s="54" t="s">
        <v>92</v>
      </c>
      <c r="R14" s="31" t="s">
        <v>92</v>
      </c>
    </row>
    <row r="15" spans="1:18" x14ac:dyDescent="0.35">
      <c r="A15" s="15"/>
      <c r="B15" s="42"/>
      <c r="C15" s="42"/>
      <c r="D15" s="42"/>
      <c r="E15" s="42"/>
      <c r="F15" s="42"/>
      <c r="G15" s="42"/>
      <c r="H15" s="42"/>
      <c r="I15" s="42"/>
      <c r="J15" s="42"/>
      <c r="K15" s="42"/>
      <c r="L15" s="42"/>
      <c r="M15" s="42"/>
      <c r="N15" s="42"/>
      <c r="O15" s="42"/>
      <c r="P15" s="42"/>
      <c r="Q15" s="42"/>
      <c r="R15" s="16"/>
    </row>
    <row r="16" spans="1:18" x14ac:dyDescent="0.35">
      <c r="A16" s="27" t="s">
        <v>93</v>
      </c>
      <c r="B16" s="55" t="s">
        <v>93</v>
      </c>
      <c r="C16" s="55" t="s">
        <v>93</v>
      </c>
      <c r="D16" s="55" t="s">
        <v>93</v>
      </c>
      <c r="E16" s="55" t="s">
        <v>93</v>
      </c>
      <c r="F16" s="55" t="s">
        <v>93</v>
      </c>
      <c r="G16" s="55" t="s">
        <v>93</v>
      </c>
      <c r="H16" s="55" t="s">
        <v>93</v>
      </c>
      <c r="I16" s="55" t="s">
        <v>93</v>
      </c>
      <c r="J16" s="55" t="s">
        <v>94</v>
      </c>
      <c r="K16" s="55" t="s">
        <v>94</v>
      </c>
      <c r="L16" s="55" t="s">
        <v>94</v>
      </c>
      <c r="M16" s="55" t="s">
        <v>94</v>
      </c>
      <c r="N16" s="55" t="s">
        <v>94</v>
      </c>
      <c r="O16" s="55" t="s">
        <v>94</v>
      </c>
      <c r="P16" s="55" t="s">
        <v>94</v>
      </c>
      <c r="Q16" s="55" t="s">
        <v>94</v>
      </c>
      <c r="R16" s="28" t="s">
        <v>94</v>
      </c>
    </row>
    <row r="17" spans="1:18" x14ac:dyDescent="0.35">
      <c r="A17" s="15"/>
      <c r="B17" s="42"/>
      <c r="C17" s="42"/>
      <c r="D17" s="42"/>
      <c r="E17" s="42"/>
      <c r="F17" s="42"/>
      <c r="G17" s="42"/>
      <c r="H17" s="42"/>
      <c r="I17" s="42"/>
      <c r="J17" s="42"/>
      <c r="K17" s="42"/>
      <c r="L17" s="42"/>
      <c r="M17" s="42"/>
      <c r="N17" s="42"/>
      <c r="O17" s="42"/>
      <c r="P17" s="42"/>
      <c r="Q17" s="42"/>
      <c r="R17" s="16"/>
    </row>
    <row r="18" spans="1:18" x14ac:dyDescent="0.35">
      <c r="A18" s="15"/>
      <c r="B18" s="42"/>
      <c r="C18" s="42"/>
      <c r="D18" s="42"/>
      <c r="E18" s="42"/>
      <c r="F18" s="42"/>
      <c r="G18" s="42"/>
      <c r="H18" s="42"/>
      <c r="I18" s="42"/>
      <c r="J18" s="42"/>
      <c r="K18" s="42"/>
      <c r="L18" s="42"/>
      <c r="M18" s="42"/>
      <c r="N18" s="42"/>
      <c r="O18" s="42"/>
      <c r="P18" s="42"/>
      <c r="Q18" s="42"/>
      <c r="R18" s="16"/>
    </row>
    <row r="19" spans="1:18" x14ac:dyDescent="0.35">
      <c r="A19" s="15"/>
      <c r="B19" s="42"/>
      <c r="C19" s="42"/>
      <c r="D19" s="42"/>
      <c r="E19" s="42"/>
      <c r="F19" s="42"/>
      <c r="G19" s="42"/>
      <c r="H19" s="42"/>
      <c r="I19" s="42"/>
      <c r="J19" s="42"/>
      <c r="K19" s="42"/>
      <c r="L19" s="42"/>
      <c r="M19" s="42"/>
      <c r="N19" s="42"/>
      <c r="O19" s="42"/>
      <c r="P19" s="42"/>
      <c r="Q19" s="42"/>
      <c r="R19" s="16"/>
    </row>
    <row r="20" spans="1:18" x14ac:dyDescent="0.35">
      <c r="A20" s="15"/>
      <c r="B20" s="42"/>
      <c r="C20" s="42"/>
      <c r="D20" s="42"/>
      <c r="E20" s="42"/>
      <c r="F20" s="42"/>
      <c r="G20" s="42"/>
      <c r="H20" s="42"/>
      <c r="I20" s="42"/>
      <c r="J20" s="42"/>
      <c r="K20" s="42"/>
      <c r="L20" s="42"/>
      <c r="M20" s="42"/>
      <c r="N20" s="42"/>
      <c r="O20" s="42"/>
      <c r="P20" s="42"/>
      <c r="Q20" s="42"/>
      <c r="R20" s="16"/>
    </row>
    <row r="21" spans="1:18" x14ac:dyDescent="0.35">
      <c r="A21" s="15"/>
      <c r="B21" s="42"/>
      <c r="C21" s="42"/>
      <c r="D21" s="42"/>
      <c r="E21" s="42"/>
      <c r="F21" s="42"/>
      <c r="G21" s="42"/>
      <c r="H21" s="42"/>
      <c r="I21" s="42"/>
      <c r="J21" s="42"/>
      <c r="K21" s="42"/>
      <c r="L21" s="42"/>
      <c r="M21" s="42"/>
      <c r="N21" s="42"/>
      <c r="O21" s="42"/>
      <c r="P21" s="42"/>
      <c r="Q21" s="42"/>
      <c r="R21" s="16"/>
    </row>
    <row r="22" spans="1:18" x14ac:dyDescent="0.35">
      <c r="A22" s="15"/>
      <c r="B22" s="42"/>
      <c r="C22" s="42"/>
      <c r="D22" s="42"/>
      <c r="E22" s="42"/>
      <c r="F22" s="42"/>
      <c r="G22" s="42"/>
      <c r="H22" s="42"/>
      <c r="I22" s="42"/>
      <c r="J22" s="42"/>
      <c r="K22" s="42"/>
      <c r="L22" s="42"/>
      <c r="M22" s="42"/>
      <c r="N22" s="42"/>
      <c r="O22" s="42"/>
      <c r="P22" s="42"/>
      <c r="Q22" s="42"/>
      <c r="R22" s="16"/>
    </row>
    <row r="23" spans="1:18" x14ac:dyDescent="0.35">
      <c r="A23" s="15"/>
      <c r="B23" s="42"/>
      <c r="C23" s="42"/>
      <c r="D23" s="42"/>
      <c r="E23" s="42"/>
      <c r="F23" s="42"/>
      <c r="G23" s="42"/>
      <c r="H23" s="42"/>
      <c r="I23" s="42"/>
      <c r="J23" s="42"/>
      <c r="K23" s="42"/>
      <c r="L23" s="42"/>
      <c r="M23" s="42"/>
      <c r="N23" s="42"/>
      <c r="O23" s="42"/>
      <c r="P23" s="42"/>
      <c r="Q23" s="42"/>
      <c r="R23" s="16"/>
    </row>
    <row r="24" spans="1:18" x14ac:dyDescent="0.35">
      <c r="A24" s="15"/>
      <c r="B24" s="42"/>
      <c r="C24" s="42"/>
      <c r="D24" s="42"/>
      <c r="E24" s="42"/>
      <c r="F24" s="42"/>
      <c r="G24" s="42"/>
      <c r="H24" s="42"/>
      <c r="I24" s="42"/>
      <c r="J24" s="42"/>
      <c r="K24" s="42"/>
      <c r="L24" s="42"/>
      <c r="M24" s="42"/>
      <c r="N24" s="42"/>
      <c r="O24" s="42"/>
      <c r="P24" s="42"/>
      <c r="Q24" s="42"/>
      <c r="R24" s="16"/>
    </row>
    <row r="25" spans="1:18" x14ac:dyDescent="0.35">
      <c r="A25" s="15"/>
      <c r="B25" s="42"/>
      <c r="C25" s="42"/>
      <c r="D25" s="42"/>
      <c r="E25" s="42"/>
      <c r="F25" s="42"/>
      <c r="G25" s="42"/>
      <c r="H25" s="42"/>
      <c r="I25" s="42"/>
      <c r="J25" s="42"/>
      <c r="K25" s="42"/>
      <c r="L25" s="42"/>
      <c r="M25" s="42"/>
      <c r="N25" s="42"/>
      <c r="O25" s="42"/>
      <c r="P25" s="42"/>
      <c r="Q25" s="42"/>
      <c r="R25" s="16"/>
    </row>
    <row r="26" spans="1:18" x14ac:dyDescent="0.35">
      <c r="A26" s="15"/>
      <c r="B26" s="42"/>
      <c r="C26" s="42"/>
      <c r="D26" s="42"/>
      <c r="E26" s="42"/>
      <c r="F26" s="42"/>
      <c r="G26" s="42"/>
      <c r="H26" s="42"/>
      <c r="I26" s="42"/>
      <c r="J26" s="42"/>
      <c r="K26" s="42"/>
      <c r="L26" s="42"/>
      <c r="M26" s="42"/>
      <c r="N26" s="42"/>
      <c r="O26" s="42"/>
      <c r="P26" s="42"/>
      <c r="Q26" s="42"/>
      <c r="R26" s="16"/>
    </row>
    <row r="27" spans="1:18" x14ac:dyDescent="0.35">
      <c r="A27" s="15"/>
      <c r="B27" s="42"/>
      <c r="C27" s="42"/>
      <c r="D27" s="42"/>
      <c r="E27" s="42"/>
      <c r="F27" s="42"/>
      <c r="G27" s="42"/>
      <c r="H27" s="42"/>
      <c r="I27" s="42"/>
      <c r="J27" s="42"/>
      <c r="K27" s="42"/>
      <c r="L27" s="42"/>
      <c r="M27" s="42"/>
      <c r="N27" s="42"/>
      <c r="O27" s="42"/>
      <c r="P27" s="42"/>
      <c r="Q27" s="42"/>
      <c r="R27" s="16"/>
    </row>
    <row r="28" spans="1:18" x14ac:dyDescent="0.35">
      <c r="A28" s="15"/>
      <c r="B28" s="42"/>
      <c r="C28" s="42"/>
      <c r="D28" s="42"/>
      <c r="E28" s="42"/>
      <c r="F28" s="42"/>
      <c r="G28" s="42"/>
      <c r="H28" s="42"/>
      <c r="I28" s="42"/>
      <c r="J28" s="42"/>
      <c r="K28" s="42"/>
      <c r="L28" s="42"/>
      <c r="M28" s="42"/>
      <c r="N28" s="42"/>
      <c r="O28" s="42"/>
      <c r="P28" s="42"/>
      <c r="Q28" s="42"/>
      <c r="R28" s="16"/>
    </row>
    <row r="29" spans="1:18" x14ac:dyDescent="0.35">
      <c r="A29" s="15"/>
      <c r="B29" s="42"/>
      <c r="C29" s="42"/>
      <c r="D29" s="42"/>
      <c r="E29" s="42"/>
      <c r="F29" s="42"/>
      <c r="G29" s="42"/>
      <c r="H29" s="42"/>
      <c r="I29" s="42"/>
      <c r="J29" s="42"/>
      <c r="K29" s="42"/>
      <c r="L29" s="42"/>
      <c r="M29" s="42"/>
      <c r="N29" s="42"/>
      <c r="O29" s="42"/>
      <c r="P29" s="42"/>
      <c r="Q29" s="42"/>
      <c r="R29" s="16"/>
    </row>
    <row r="30" spans="1:18" x14ac:dyDescent="0.35">
      <c r="A30" s="15"/>
      <c r="B30" s="42"/>
      <c r="C30" s="42"/>
      <c r="D30" s="42"/>
      <c r="E30" s="42"/>
      <c r="F30" s="42"/>
      <c r="G30" s="42"/>
      <c r="H30" s="42"/>
      <c r="I30" s="42"/>
      <c r="J30" s="42"/>
      <c r="K30" s="42"/>
      <c r="L30" s="42"/>
      <c r="M30" s="42"/>
      <c r="N30" s="42"/>
      <c r="O30" s="42"/>
      <c r="P30" s="42"/>
      <c r="Q30" s="42"/>
      <c r="R30" s="16"/>
    </row>
    <row r="31" spans="1:18" x14ac:dyDescent="0.35">
      <c r="A31" s="15"/>
      <c r="B31" s="42"/>
      <c r="C31" s="42"/>
      <c r="D31" s="42"/>
      <c r="E31" s="42"/>
      <c r="F31" s="42"/>
      <c r="G31" s="42"/>
      <c r="H31" s="42"/>
      <c r="I31" s="42"/>
      <c r="J31" s="42"/>
      <c r="K31" s="42"/>
      <c r="L31" s="42"/>
      <c r="M31" s="42"/>
      <c r="N31" s="42"/>
      <c r="O31" s="42"/>
      <c r="P31" s="42"/>
      <c r="Q31" s="42"/>
      <c r="R31" s="16"/>
    </row>
    <row r="32" spans="1:18" x14ac:dyDescent="0.35">
      <c r="A32" s="15"/>
      <c r="B32" s="42"/>
      <c r="C32" s="42"/>
      <c r="D32" s="42"/>
      <c r="E32" s="42"/>
      <c r="F32" s="42"/>
      <c r="G32" s="42"/>
      <c r="H32" s="42"/>
      <c r="I32" s="42"/>
      <c r="J32" s="42"/>
      <c r="K32" s="42"/>
      <c r="L32" s="42"/>
      <c r="M32" s="42"/>
      <c r="N32" s="42"/>
      <c r="O32" s="42"/>
      <c r="P32" s="42"/>
      <c r="Q32" s="42"/>
      <c r="R32" s="16"/>
    </row>
    <row r="33" spans="1:29" x14ac:dyDescent="0.35">
      <c r="A33" s="15"/>
      <c r="B33" s="42"/>
      <c r="C33" s="42"/>
      <c r="D33" s="42"/>
      <c r="E33" s="42"/>
      <c r="F33" s="42"/>
      <c r="G33" s="42"/>
      <c r="H33" s="42"/>
      <c r="I33" s="42"/>
      <c r="J33" s="42"/>
      <c r="K33" s="42"/>
      <c r="L33" s="42"/>
      <c r="M33" s="42"/>
      <c r="N33" s="42"/>
      <c r="O33" s="42"/>
      <c r="P33" s="42"/>
      <c r="Q33" s="42"/>
      <c r="R33" s="16"/>
    </row>
    <row r="34" spans="1:29" x14ac:dyDescent="0.35">
      <c r="A34" s="15"/>
      <c r="B34" s="42"/>
      <c r="C34" s="42"/>
      <c r="D34" s="42"/>
      <c r="E34" s="42"/>
      <c r="F34" s="42"/>
      <c r="G34" s="42"/>
      <c r="H34" s="42"/>
      <c r="I34" s="42"/>
      <c r="J34" s="42"/>
      <c r="K34" s="42"/>
      <c r="L34" s="42"/>
      <c r="M34" s="42"/>
      <c r="N34" s="42"/>
      <c r="O34" s="42"/>
      <c r="P34" s="42"/>
      <c r="Q34" s="42"/>
      <c r="R34" s="16"/>
    </row>
    <row r="35" spans="1:29" x14ac:dyDescent="0.35">
      <c r="A35" s="15"/>
      <c r="B35" s="42"/>
      <c r="C35" s="42"/>
      <c r="D35" s="42"/>
      <c r="E35" s="42"/>
      <c r="F35" s="42"/>
      <c r="G35" s="42"/>
      <c r="H35" s="42"/>
      <c r="I35" s="42"/>
      <c r="J35" s="42"/>
      <c r="K35" s="42"/>
      <c r="L35" s="42"/>
      <c r="M35" s="42"/>
      <c r="N35" s="42"/>
      <c r="O35" s="42"/>
      <c r="P35" s="42"/>
      <c r="Q35" s="42"/>
      <c r="R35" s="16"/>
    </row>
    <row r="36" spans="1:29" x14ac:dyDescent="0.35">
      <c r="A36" s="15"/>
      <c r="B36" s="42"/>
      <c r="C36" s="42"/>
      <c r="D36" s="42"/>
      <c r="E36" s="42"/>
      <c r="F36" s="42"/>
      <c r="G36" s="42"/>
      <c r="H36" s="42"/>
      <c r="I36" s="42"/>
      <c r="J36" s="42"/>
      <c r="K36" s="42"/>
      <c r="L36" s="42"/>
      <c r="M36" s="42"/>
      <c r="N36" s="42"/>
      <c r="O36" s="42"/>
      <c r="P36" s="42"/>
      <c r="Q36" s="42"/>
      <c r="R36" s="16"/>
    </row>
    <row r="37" spans="1:29" x14ac:dyDescent="0.35">
      <c r="A37" s="15"/>
      <c r="B37" s="42"/>
      <c r="C37" s="42"/>
      <c r="D37" s="42"/>
      <c r="E37" s="42"/>
      <c r="F37" s="42"/>
      <c r="G37" s="42"/>
      <c r="H37" s="42"/>
      <c r="I37" s="42"/>
      <c r="J37" s="42"/>
      <c r="K37" s="42"/>
      <c r="L37" s="42"/>
      <c r="M37" s="42"/>
      <c r="N37" s="42"/>
      <c r="O37" s="42"/>
      <c r="P37" s="42"/>
      <c r="Q37" s="42"/>
      <c r="R37" s="16"/>
    </row>
    <row r="38" spans="1:29" x14ac:dyDescent="0.35">
      <c r="A38" s="15"/>
      <c r="B38" s="42"/>
      <c r="C38" s="42"/>
      <c r="D38" s="42"/>
      <c r="E38" s="42"/>
      <c r="F38" s="42"/>
      <c r="G38" s="42"/>
      <c r="H38" s="42"/>
      <c r="I38" s="42"/>
      <c r="J38" s="42"/>
      <c r="K38" s="42"/>
      <c r="L38" s="42"/>
      <c r="M38" s="42"/>
      <c r="N38" s="42"/>
      <c r="O38" s="42"/>
      <c r="P38" s="42"/>
      <c r="Q38" s="42"/>
      <c r="R38" s="16"/>
      <c r="AC38" s="9"/>
    </row>
    <row r="39" spans="1:29" x14ac:dyDescent="0.35">
      <c r="A39" s="15"/>
      <c r="B39" s="42"/>
      <c r="C39" s="42"/>
      <c r="D39" s="42"/>
      <c r="E39" s="42"/>
      <c r="F39" s="42"/>
      <c r="G39" s="42"/>
      <c r="H39" s="42"/>
      <c r="I39" s="42"/>
      <c r="J39" s="42"/>
      <c r="K39" s="42"/>
      <c r="L39" s="42"/>
      <c r="M39" s="42"/>
      <c r="N39" s="42"/>
      <c r="O39" s="42"/>
      <c r="P39" s="42"/>
      <c r="Q39" s="42"/>
      <c r="R39" s="16"/>
    </row>
    <row r="40" spans="1:29" x14ac:dyDescent="0.35">
      <c r="A40" s="15"/>
      <c r="B40" s="42"/>
      <c r="C40" s="42"/>
      <c r="D40" s="42"/>
      <c r="E40" s="42"/>
      <c r="F40" s="42"/>
      <c r="G40" s="42"/>
      <c r="H40" s="42"/>
      <c r="I40" s="42"/>
      <c r="J40" s="42"/>
      <c r="K40" s="42"/>
      <c r="L40" s="42"/>
      <c r="M40" s="42"/>
      <c r="N40" s="42"/>
      <c r="O40" s="42"/>
      <c r="P40" s="42"/>
      <c r="Q40" s="42"/>
      <c r="R40" s="16"/>
    </row>
    <row r="41" spans="1:29" x14ac:dyDescent="0.35">
      <c r="A41" s="15"/>
      <c r="B41" s="42"/>
      <c r="C41" s="42"/>
      <c r="D41" s="42"/>
      <c r="E41" s="42"/>
      <c r="F41" s="42"/>
      <c r="G41" s="42"/>
      <c r="H41" s="42"/>
      <c r="I41" s="42"/>
      <c r="J41" s="42"/>
      <c r="K41" s="42"/>
      <c r="L41" s="42"/>
      <c r="M41" s="42"/>
      <c r="N41" s="42"/>
      <c r="O41" s="42"/>
      <c r="P41" s="42"/>
      <c r="Q41" s="42"/>
      <c r="R41" s="16"/>
    </row>
    <row r="42" spans="1:29" x14ac:dyDescent="0.35">
      <c r="A42" s="15"/>
      <c r="B42" s="42"/>
      <c r="C42" s="42"/>
      <c r="D42" s="42"/>
      <c r="E42" s="42"/>
      <c r="F42" s="42"/>
      <c r="G42" s="42"/>
      <c r="H42" s="42"/>
      <c r="I42" s="42"/>
      <c r="J42" s="42"/>
      <c r="K42" s="42"/>
      <c r="L42" s="42"/>
      <c r="M42" s="42"/>
      <c r="N42" s="42"/>
      <c r="O42" s="42"/>
      <c r="P42" s="42"/>
      <c r="Q42" s="42"/>
      <c r="R42" s="16"/>
    </row>
    <row r="43" spans="1:29" x14ac:dyDescent="0.35">
      <c r="A43" s="15"/>
      <c r="B43" s="42"/>
      <c r="C43" s="42"/>
      <c r="D43" s="42"/>
      <c r="E43" s="42"/>
      <c r="F43" s="42"/>
      <c r="G43" s="42"/>
      <c r="H43" s="42"/>
      <c r="I43" s="42"/>
      <c r="J43" s="42"/>
      <c r="K43" s="42"/>
      <c r="L43" s="42"/>
      <c r="M43" s="42"/>
      <c r="N43" s="42"/>
      <c r="O43" s="42"/>
      <c r="P43" s="42"/>
      <c r="Q43" s="42"/>
      <c r="R43" s="16"/>
    </row>
    <row r="44" spans="1:29" x14ac:dyDescent="0.35">
      <c r="A44" s="15"/>
      <c r="B44" s="42"/>
      <c r="C44" s="42"/>
      <c r="D44" s="42"/>
      <c r="E44" s="42"/>
      <c r="F44" s="42"/>
      <c r="G44" s="42"/>
      <c r="H44" s="42"/>
      <c r="I44" s="42"/>
      <c r="J44" s="42"/>
      <c r="K44" s="42"/>
      <c r="L44" s="42"/>
      <c r="M44" s="42"/>
      <c r="N44" s="42"/>
      <c r="O44" s="42"/>
      <c r="P44" s="42"/>
      <c r="Q44" s="42"/>
      <c r="R44" s="16"/>
    </row>
    <row r="45" spans="1:29" x14ac:dyDescent="0.35">
      <c r="A45" s="15"/>
      <c r="B45" s="42"/>
      <c r="C45" s="42"/>
      <c r="D45" s="42"/>
      <c r="E45" s="42"/>
      <c r="F45" s="42"/>
      <c r="G45" s="42"/>
      <c r="H45" s="42"/>
      <c r="I45" s="42"/>
      <c r="J45" s="42"/>
      <c r="K45" s="42"/>
      <c r="L45" s="42"/>
      <c r="M45" s="42"/>
      <c r="N45" s="42"/>
      <c r="O45" s="42"/>
      <c r="P45" s="42"/>
      <c r="Q45" s="42"/>
      <c r="R45" s="16"/>
    </row>
    <row r="46" spans="1:29" x14ac:dyDescent="0.35">
      <c r="A46" s="13"/>
      <c r="B46" s="45"/>
      <c r="C46" s="45"/>
      <c r="D46" s="45"/>
      <c r="E46" s="45"/>
      <c r="F46" s="45"/>
      <c r="G46" s="45"/>
      <c r="H46" s="45"/>
      <c r="I46" s="45"/>
      <c r="J46" s="45"/>
      <c r="K46" s="45"/>
      <c r="L46" s="45"/>
      <c r="M46" s="45"/>
      <c r="N46" s="45"/>
      <c r="O46" s="45"/>
      <c r="P46" s="45"/>
      <c r="Q46" s="45"/>
      <c r="R46" s="14"/>
    </row>
    <row r="47" spans="1:29" x14ac:dyDescent="0.35">
      <c r="A47" s="24" t="s">
        <v>95</v>
      </c>
      <c r="B47" s="56"/>
      <c r="C47" s="56"/>
      <c r="D47" s="56"/>
      <c r="E47" s="56"/>
      <c r="F47" s="56"/>
      <c r="G47" s="56"/>
      <c r="H47" s="56"/>
      <c r="I47" s="56"/>
      <c r="J47" s="56"/>
      <c r="K47" s="56"/>
      <c r="L47" s="56"/>
      <c r="M47" s="56"/>
      <c r="N47" s="56"/>
      <c r="O47" s="56"/>
      <c r="P47" s="56"/>
      <c r="Q47" s="56"/>
      <c r="R47" s="25"/>
    </row>
    <row r="48" spans="1:29" x14ac:dyDescent="0.35">
      <c r="A48" s="26">
        <v>1</v>
      </c>
      <c r="B48" s="57" t="s">
        <v>96</v>
      </c>
      <c r="C48" s="58" t="s">
        <v>97</v>
      </c>
      <c r="D48" s="58" t="s">
        <v>97</v>
      </c>
      <c r="E48" s="58" t="s">
        <v>97</v>
      </c>
      <c r="F48" s="58" t="s">
        <v>97</v>
      </c>
      <c r="G48" s="58" t="s">
        <v>97</v>
      </c>
      <c r="H48" s="58" t="s">
        <v>97</v>
      </c>
      <c r="I48" s="59" t="s">
        <v>108</v>
      </c>
      <c r="J48" s="59" t="s">
        <v>98</v>
      </c>
      <c r="K48" s="59" t="s">
        <v>98</v>
      </c>
      <c r="L48" s="59" t="s">
        <v>98</v>
      </c>
      <c r="M48" s="59" t="s">
        <v>98</v>
      </c>
      <c r="N48" s="59" t="s">
        <v>98</v>
      </c>
      <c r="O48" s="59" t="s">
        <v>98</v>
      </c>
      <c r="P48" s="59" t="s">
        <v>98</v>
      </c>
      <c r="Q48" s="59" t="s">
        <v>98</v>
      </c>
      <c r="R48" s="18" t="s">
        <v>98</v>
      </c>
    </row>
    <row r="49" spans="1:18" x14ac:dyDescent="0.35">
      <c r="A49" s="17">
        <v>2</v>
      </c>
      <c r="B49" s="57" t="s">
        <v>99</v>
      </c>
      <c r="C49" s="58" t="s">
        <v>100</v>
      </c>
      <c r="D49" s="58" t="s">
        <v>100</v>
      </c>
      <c r="E49" s="58" t="s">
        <v>100</v>
      </c>
      <c r="F49" s="58" t="s">
        <v>100</v>
      </c>
      <c r="G49" s="58" t="s">
        <v>100</v>
      </c>
      <c r="H49" s="58" t="s">
        <v>100</v>
      </c>
      <c r="I49" s="59" t="s">
        <v>101</v>
      </c>
      <c r="J49" s="59" t="s">
        <v>101</v>
      </c>
      <c r="K49" s="59" t="s">
        <v>101</v>
      </c>
      <c r="L49" s="59" t="s">
        <v>101</v>
      </c>
      <c r="M49" s="59" t="s">
        <v>101</v>
      </c>
      <c r="N49" s="59" t="s">
        <v>101</v>
      </c>
      <c r="O49" s="59" t="s">
        <v>101</v>
      </c>
      <c r="P49" s="59" t="s">
        <v>101</v>
      </c>
      <c r="Q49" s="59" t="s">
        <v>101</v>
      </c>
      <c r="R49" s="18" t="s">
        <v>101</v>
      </c>
    </row>
    <row r="50" spans="1:18" x14ac:dyDescent="0.35">
      <c r="A50" s="17">
        <v>3</v>
      </c>
      <c r="B50" s="57" t="s">
        <v>102</v>
      </c>
      <c r="C50" s="58" t="s">
        <v>109</v>
      </c>
      <c r="D50" s="58" t="s">
        <v>103</v>
      </c>
      <c r="E50" s="58" t="s">
        <v>103</v>
      </c>
      <c r="F50" s="58" t="s">
        <v>103</v>
      </c>
      <c r="G50" s="58" t="s">
        <v>103</v>
      </c>
      <c r="H50" s="58" t="s">
        <v>103</v>
      </c>
      <c r="I50" s="59" t="s">
        <v>110</v>
      </c>
      <c r="J50" s="59" t="s">
        <v>104</v>
      </c>
      <c r="K50" s="59" t="s">
        <v>104</v>
      </c>
      <c r="L50" s="59" t="s">
        <v>104</v>
      </c>
      <c r="M50" s="59" t="s">
        <v>104</v>
      </c>
      <c r="N50" s="59" t="s">
        <v>104</v>
      </c>
      <c r="O50" s="59" t="s">
        <v>104</v>
      </c>
      <c r="P50" s="59" t="s">
        <v>104</v>
      </c>
      <c r="Q50" s="59" t="s">
        <v>104</v>
      </c>
      <c r="R50" s="18" t="s">
        <v>104</v>
      </c>
    </row>
    <row r="51" spans="1:18" x14ac:dyDescent="0.35">
      <c r="A51" s="19">
        <v>4</v>
      </c>
      <c r="B51" s="20" t="s">
        <v>105</v>
      </c>
      <c r="C51" s="21" t="s">
        <v>103</v>
      </c>
      <c r="D51" s="21" t="s">
        <v>106</v>
      </c>
      <c r="E51" s="21" t="s">
        <v>106</v>
      </c>
      <c r="F51" s="21" t="s">
        <v>106</v>
      </c>
      <c r="G51" s="21" t="s">
        <v>106</v>
      </c>
      <c r="H51" s="21" t="s">
        <v>106</v>
      </c>
      <c r="I51" s="22" t="s">
        <v>111</v>
      </c>
      <c r="J51" s="22" t="s">
        <v>107</v>
      </c>
      <c r="K51" s="22" t="s">
        <v>107</v>
      </c>
      <c r="L51" s="22" t="s">
        <v>107</v>
      </c>
      <c r="M51" s="22" t="s">
        <v>107</v>
      </c>
      <c r="N51" s="22" t="s">
        <v>107</v>
      </c>
      <c r="O51" s="22" t="s">
        <v>107</v>
      </c>
      <c r="P51" s="22" t="s">
        <v>107</v>
      </c>
      <c r="Q51" s="22" t="s">
        <v>107</v>
      </c>
      <c r="R51" s="23" t="s">
        <v>107</v>
      </c>
    </row>
  </sheetData>
  <mergeCells count="35">
    <mergeCell ref="A1:R3"/>
    <mergeCell ref="A14:C14"/>
    <mergeCell ref="D10:F11"/>
    <mergeCell ref="D12:F13"/>
    <mergeCell ref="D14:F14"/>
    <mergeCell ref="A4:R4"/>
    <mergeCell ref="A16:I16"/>
    <mergeCell ref="J16:R16"/>
    <mergeCell ref="M10:O11"/>
    <mergeCell ref="M12:O13"/>
    <mergeCell ref="M14:O14"/>
    <mergeCell ref="P10:R11"/>
    <mergeCell ref="P12:R13"/>
    <mergeCell ref="P14:R14"/>
    <mergeCell ref="G10:I11"/>
    <mergeCell ref="G12:I13"/>
    <mergeCell ref="G14:I14"/>
    <mergeCell ref="J10:L11"/>
    <mergeCell ref="J12:L13"/>
    <mergeCell ref="J14:L14"/>
    <mergeCell ref="A10:C11"/>
    <mergeCell ref="A12:C13"/>
    <mergeCell ref="A47:R47"/>
    <mergeCell ref="A48:B48"/>
    <mergeCell ref="C48:H48"/>
    <mergeCell ref="I48:R48"/>
    <mergeCell ref="A49:B49"/>
    <mergeCell ref="C49:H49"/>
    <mergeCell ref="I49:R49"/>
    <mergeCell ref="A50:B50"/>
    <mergeCell ref="C50:H50"/>
    <mergeCell ref="I50:R50"/>
    <mergeCell ref="A51:B51"/>
    <mergeCell ref="C51:H51"/>
    <mergeCell ref="I51:R51"/>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9"/>
  <sheetViews>
    <sheetView workbookViewId="0">
      <selection activeCell="H60" sqref="H60"/>
    </sheetView>
  </sheetViews>
  <sheetFormatPr defaultRowHeight="14.5" x14ac:dyDescent="0.35"/>
  <cols>
    <col min="1" max="1" width="18.08984375" bestFit="1" customWidth="1"/>
    <col min="2" max="2" width="17.81640625" bestFit="1" customWidth="1"/>
    <col min="3" max="3" width="17.7265625" bestFit="1" customWidth="1"/>
    <col min="4" max="4" width="9.1796875" bestFit="1" customWidth="1"/>
    <col min="5" max="5" width="11.453125" bestFit="1" customWidth="1"/>
    <col min="6" max="6" width="17.7265625" bestFit="1" customWidth="1"/>
    <col min="7" max="7" width="22" bestFit="1" customWidth="1"/>
    <col min="8" max="8" width="9.08984375" bestFit="1" customWidth="1"/>
    <col min="9" max="9" width="10.7265625" bestFit="1" customWidth="1"/>
    <col min="10" max="10" width="20.08984375" bestFit="1" customWidth="1"/>
    <col min="11" max="11" width="17.26953125" bestFit="1" customWidth="1"/>
    <col min="12" max="26" width="15.26953125" bestFit="1" customWidth="1"/>
    <col min="27" max="27" width="10.7265625" bestFit="1" customWidth="1"/>
    <col min="28" max="106" width="19.54296875" bestFit="1" customWidth="1"/>
    <col min="107" max="107" width="16.6328125" bestFit="1" customWidth="1"/>
    <col min="108" max="108" width="15.90625" bestFit="1" customWidth="1"/>
    <col min="109" max="109" width="24.36328125" bestFit="1" customWidth="1"/>
    <col min="110" max="110" width="23.6328125" bestFit="1" customWidth="1"/>
  </cols>
  <sheetData>
    <row r="1" spans="1:10" x14ac:dyDescent="0.35">
      <c r="A1" s="9" t="s">
        <v>4</v>
      </c>
    </row>
    <row r="3" spans="1:10" x14ac:dyDescent="0.35">
      <c r="A3" t="s">
        <v>1</v>
      </c>
      <c r="B3" t="s">
        <v>0</v>
      </c>
      <c r="C3" t="s">
        <v>2</v>
      </c>
      <c r="D3" t="s">
        <v>3</v>
      </c>
      <c r="E3" s="1" t="s">
        <v>5</v>
      </c>
    </row>
    <row r="4" spans="1:10" x14ac:dyDescent="0.35">
      <c r="A4" s="2">
        <v>38676.76</v>
      </c>
      <c r="B4" s="2">
        <v>58749.19</v>
      </c>
      <c r="C4" s="2">
        <v>20072.430000000149</v>
      </c>
      <c r="D4" s="4">
        <v>10984</v>
      </c>
      <c r="E4" s="6">
        <f>C4/B4</f>
        <v>0.34166309356776065</v>
      </c>
    </row>
    <row r="6" spans="1:10" x14ac:dyDescent="0.35">
      <c r="A6" s="9" t="s">
        <v>16</v>
      </c>
      <c r="F6" s="9" t="s">
        <v>25</v>
      </c>
    </row>
    <row r="8" spans="1:10" x14ac:dyDescent="0.35">
      <c r="A8" s="7" t="s">
        <v>6</v>
      </c>
      <c r="B8" t="s">
        <v>0</v>
      </c>
      <c r="F8" s="7" t="s">
        <v>6</v>
      </c>
      <c r="G8" t="s">
        <v>0</v>
      </c>
      <c r="H8" t="s">
        <v>3</v>
      </c>
      <c r="I8" t="s">
        <v>2</v>
      </c>
    </row>
    <row r="9" spans="1:10" x14ac:dyDescent="0.35">
      <c r="A9" s="8" t="s">
        <v>8</v>
      </c>
      <c r="B9" s="2">
        <v>16164.98</v>
      </c>
      <c r="F9" s="8" t="s">
        <v>24</v>
      </c>
      <c r="G9" s="2">
        <v>17785.599999999999</v>
      </c>
      <c r="H9" s="60">
        <v>3303</v>
      </c>
      <c r="I9" s="60">
        <v>6127.5899999999947</v>
      </c>
      <c r="J9" s="8"/>
    </row>
    <row r="10" spans="1:10" x14ac:dyDescent="0.35">
      <c r="A10" s="8" t="s">
        <v>14</v>
      </c>
      <c r="B10" s="2">
        <v>12260.27</v>
      </c>
      <c r="F10" s="8" t="s">
        <v>17</v>
      </c>
      <c r="G10" s="2">
        <v>9099.61</v>
      </c>
      <c r="H10" s="60">
        <v>1772</v>
      </c>
      <c r="I10" s="60">
        <v>3149.3199999999983</v>
      </c>
      <c r="J10" s="8"/>
    </row>
    <row r="11" spans="1:10" x14ac:dyDescent="0.35">
      <c r="A11" s="8" t="s">
        <v>11</v>
      </c>
      <c r="B11" s="2">
        <v>11466.14</v>
      </c>
      <c r="F11" s="8" t="s">
        <v>20</v>
      </c>
      <c r="G11" s="2">
        <v>7106.9</v>
      </c>
      <c r="H11" s="60">
        <v>1338</v>
      </c>
      <c r="I11" s="60">
        <v>2436.329999999999</v>
      </c>
      <c r="J11" s="8"/>
    </row>
    <row r="12" spans="1:10" x14ac:dyDescent="0.35">
      <c r="A12" s="8" t="s">
        <v>13</v>
      </c>
      <c r="B12" s="2">
        <v>5647.01</v>
      </c>
      <c r="F12" s="8" t="s">
        <v>23</v>
      </c>
      <c r="G12" s="2">
        <v>5757.29</v>
      </c>
      <c r="H12" s="60">
        <v>1060</v>
      </c>
      <c r="I12" s="60">
        <v>1936.3799999999992</v>
      </c>
      <c r="J12" s="8"/>
    </row>
    <row r="13" spans="1:10" x14ac:dyDescent="0.35">
      <c r="A13" s="8" t="s">
        <v>7</v>
      </c>
      <c r="B13" s="2">
        <v>4765.97</v>
      </c>
      <c r="F13" s="8" t="s">
        <v>18</v>
      </c>
      <c r="G13" s="2">
        <v>5582.07</v>
      </c>
      <c r="H13" s="60">
        <v>1098</v>
      </c>
      <c r="I13" s="60">
        <v>1891.3599999999992</v>
      </c>
      <c r="J13" s="8"/>
    </row>
    <row r="14" spans="1:10" x14ac:dyDescent="0.35">
      <c r="A14" s="8" t="s">
        <v>10</v>
      </c>
      <c r="B14" s="2">
        <v>3254.19</v>
      </c>
      <c r="F14" s="8" t="s">
        <v>22</v>
      </c>
      <c r="G14" s="2">
        <v>5294.89</v>
      </c>
      <c r="H14" s="60">
        <v>959</v>
      </c>
      <c r="I14" s="60">
        <v>1748.1899999999996</v>
      </c>
      <c r="J14" s="8"/>
    </row>
    <row r="15" spans="1:10" x14ac:dyDescent="0.35">
      <c r="A15" s="8" t="s">
        <v>9</v>
      </c>
      <c r="B15" s="2">
        <v>3079.37</v>
      </c>
      <c r="F15" s="8" t="s">
        <v>19</v>
      </c>
      <c r="G15" s="2">
        <v>4097.3999999999996</v>
      </c>
      <c r="H15" s="60">
        <v>744</v>
      </c>
      <c r="I15" s="60">
        <v>1375.319999999999</v>
      </c>
      <c r="J15" s="8"/>
    </row>
    <row r="16" spans="1:10" x14ac:dyDescent="0.35">
      <c r="A16" s="8" t="s">
        <v>12</v>
      </c>
      <c r="B16" s="2">
        <v>2111.2600000000002</v>
      </c>
      <c r="F16" s="8" t="s">
        <v>21</v>
      </c>
      <c r="G16" s="2">
        <v>4025.43</v>
      </c>
      <c r="H16" s="60">
        <v>710</v>
      </c>
      <c r="I16" s="60">
        <v>1407.9399999999994</v>
      </c>
      <c r="J16" s="8"/>
    </row>
    <row r="17" spans="1:9" x14ac:dyDescent="0.35">
      <c r="A17" s="8" t="s">
        <v>15</v>
      </c>
      <c r="B17" s="2">
        <v>58749.19</v>
      </c>
      <c r="F17" s="8" t="s">
        <v>15</v>
      </c>
      <c r="G17" s="2">
        <v>58749.19</v>
      </c>
      <c r="H17" s="60">
        <v>10984</v>
      </c>
      <c r="I17" s="60">
        <v>20072.430000000149</v>
      </c>
    </row>
    <row r="20" spans="1:9" x14ac:dyDescent="0.35">
      <c r="A20" s="9" t="s">
        <v>28</v>
      </c>
      <c r="F20" s="9" t="s">
        <v>32</v>
      </c>
    </row>
    <row r="22" spans="1:9" x14ac:dyDescent="0.35">
      <c r="A22" s="7" t="s">
        <v>6</v>
      </c>
      <c r="B22" t="s">
        <v>29</v>
      </c>
      <c r="C22" t="s">
        <v>30</v>
      </c>
      <c r="F22" s="7" t="s">
        <v>6</v>
      </c>
      <c r="G22" t="s">
        <v>31</v>
      </c>
      <c r="H22" t="s">
        <v>30</v>
      </c>
    </row>
    <row r="23" spans="1:9" x14ac:dyDescent="0.35">
      <c r="A23" s="8" t="s">
        <v>26</v>
      </c>
      <c r="B23" s="2">
        <v>6873.64</v>
      </c>
      <c r="C23" s="60">
        <v>1311</v>
      </c>
      <c r="F23" s="8" t="s">
        <v>13</v>
      </c>
      <c r="G23" s="2">
        <v>4658.08</v>
      </c>
      <c r="H23" s="60">
        <v>427</v>
      </c>
    </row>
    <row r="24" spans="1:9" x14ac:dyDescent="0.35">
      <c r="A24" s="8" t="s">
        <v>27</v>
      </c>
      <c r="B24" s="2">
        <v>1284.9100000000001</v>
      </c>
      <c r="C24" s="60">
        <v>254</v>
      </c>
      <c r="F24" s="8" t="s">
        <v>8</v>
      </c>
      <c r="G24" s="2">
        <v>1108.42</v>
      </c>
      <c r="H24" s="60">
        <v>284</v>
      </c>
    </row>
    <row r="25" spans="1:9" x14ac:dyDescent="0.35">
      <c r="A25" s="8" t="s">
        <v>15</v>
      </c>
      <c r="B25" s="2">
        <v>8158.55</v>
      </c>
      <c r="C25" s="60">
        <v>1565</v>
      </c>
      <c r="F25" s="8" t="s">
        <v>9</v>
      </c>
      <c r="G25" s="2">
        <v>890.87</v>
      </c>
      <c r="H25" s="60">
        <v>227</v>
      </c>
    </row>
    <row r="26" spans="1:9" x14ac:dyDescent="0.35">
      <c r="F26" s="8" t="s">
        <v>7</v>
      </c>
      <c r="G26" s="2">
        <v>789.48</v>
      </c>
      <c r="H26" s="60">
        <v>299</v>
      </c>
    </row>
    <row r="27" spans="1:9" x14ac:dyDescent="0.35">
      <c r="F27" s="8" t="s">
        <v>14</v>
      </c>
      <c r="G27" s="2">
        <v>613.74</v>
      </c>
      <c r="H27" s="60">
        <v>310</v>
      </c>
    </row>
    <row r="28" spans="1:9" x14ac:dyDescent="0.35">
      <c r="F28" s="8" t="s">
        <v>12</v>
      </c>
      <c r="G28" s="2">
        <v>77</v>
      </c>
      <c r="H28" s="60">
        <v>7</v>
      </c>
    </row>
    <row r="29" spans="1:9" x14ac:dyDescent="0.35">
      <c r="F29" s="8" t="s">
        <v>10</v>
      </c>
      <c r="G29" s="2">
        <v>16.02</v>
      </c>
      <c r="H29" s="60">
        <v>9</v>
      </c>
    </row>
    <row r="30" spans="1:9" x14ac:dyDescent="0.35">
      <c r="F30" s="8" t="s">
        <v>11</v>
      </c>
      <c r="G30" s="2">
        <v>4.9400000000000004</v>
      </c>
      <c r="H30" s="60">
        <v>2</v>
      </c>
    </row>
    <row r="31" spans="1:9" x14ac:dyDescent="0.35">
      <c r="F31" s="8" t="s">
        <v>15</v>
      </c>
      <c r="G31" s="2">
        <v>8158.55</v>
      </c>
      <c r="H31" s="60">
        <v>1565</v>
      </c>
    </row>
    <row r="36" spans="1:14" x14ac:dyDescent="0.35">
      <c r="A36" s="9" t="s">
        <v>40</v>
      </c>
    </row>
    <row r="38" spans="1:14" x14ac:dyDescent="0.35">
      <c r="A38" s="7" t="s">
        <v>6</v>
      </c>
      <c r="B38" t="s">
        <v>36</v>
      </c>
      <c r="C38" t="s">
        <v>37</v>
      </c>
      <c r="D38" t="s">
        <v>3</v>
      </c>
      <c r="E38" t="s">
        <v>38</v>
      </c>
      <c r="F38" t="s">
        <v>39</v>
      </c>
      <c r="G38" t="s">
        <v>43</v>
      </c>
      <c r="H38" s="1" t="s">
        <v>41</v>
      </c>
      <c r="I38" s="1" t="s">
        <v>42</v>
      </c>
      <c r="J38" s="1" t="s">
        <v>44</v>
      </c>
      <c r="L38" s="8"/>
      <c r="M38" s="6"/>
      <c r="N38" s="5"/>
    </row>
    <row r="39" spans="1:14" x14ac:dyDescent="0.35">
      <c r="A39" s="8" t="s">
        <v>33</v>
      </c>
      <c r="B39" s="2">
        <v>7577.77</v>
      </c>
      <c r="C39" s="60">
        <v>1900</v>
      </c>
      <c r="D39" s="60">
        <v>1360</v>
      </c>
      <c r="E39" s="60">
        <v>540</v>
      </c>
      <c r="F39" s="2">
        <v>4764.6499999999987</v>
      </c>
      <c r="G39" s="2">
        <v>12342.42</v>
      </c>
      <c r="H39" s="6">
        <f>D39/C39</f>
        <v>0.71578947368421053</v>
      </c>
      <c r="I39" s="5">
        <f>E39/C39</f>
        <v>0.28421052631578947</v>
      </c>
      <c r="J39" s="5">
        <f>B39/G39</f>
        <v>0.61396144354186621</v>
      </c>
      <c r="L39" s="8"/>
      <c r="M39" s="6"/>
      <c r="N39" s="5"/>
    </row>
    <row r="40" spans="1:14" x14ac:dyDescent="0.35">
      <c r="A40" s="8" t="s">
        <v>35</v>
      </c>
      <c r="B40" s="2">
        <v>6120.98</v>
      </c>
      <c r="C40" s="60">
        <v>1958</v>
      </c>
      <c r="D40" s="60">
        <v>1258</v>
      </c>
      <c r="E40" s="60">
        <v>700</v>
      </c>
      <c r="F40" s="2">
        <v>6574.3300000000008</v>
      </c>
      <c r="G40" s="2">
        <v>12695.31</v>
      </c>
      <c r="H40" s="6">
        <f t="shared" ref="H40:H42" si="0">D40/C40</f>
        <v>0.64249233912155257</v>
      </c>
      <c r="I40" s="5">
        <f t="shared" ref="I40:I42" si="1">E40/C40</f>
        <v>0.35750766087844738</v>
      </c>
      <c r="J40" s="5">
        <f t="shared" ref="J40:J42" si="2">B40/G40</f>
        <v>0.48214498109931936</v>
      </c>
      <c r="L40" s="8"/>
      <c r="M40" s="6"/>
      <c r="N40" s="5"/>
    </row>
    <row r="41" spans="1:14" x14ac:dyDescent="0.35">
      <c r="A41" s="8" t="s">
        <v>34</v>
      </c>
      <c r="B41" s="2">
        <v>1582.21</v>
      </c>
      <c r="C41" s="60">
        <v>846</v>
      </c>
      <c r="D41" s="60">
        <v>372</v>
      </c>
      <c r="E41" s="60">
        <v>474</v>
      </c>
      <c r="F41" s="2">
        <v>4052.8800000000015</v>
      </c>
      <c r="G41" s="2">
        <v>5635.09</v>
      </c>
      <c r="H41" s="6">
        <f t="shared" si="0"/>
        <v>0.43971631205673761</v>
      </c>
      <c r="I41" s="5">
        <f t="shared" si="1"/>
        <v>0.56028368794326244</v>
      </c>
      <c r="J41" s="5">
        <f t="shared" si="2"/>
        <v>0.2807781242180693</v>
      </c>
      <c r="L41" s="8"/>
      <c r="M41" s="6"/>
      <c r="N41" s="5"/>
    </row>
    <row r="42" spans="1:14" x14ac:dyDescent="0.35">
      <c r="A42" s="8" t="s">
        <v>15</v>
      </c>
      <c r="B42" s="2">
        <v>15280.96</v>
      </c>
      <c r="C42" s="60">
        <v>4704</v>
      </c>
      <c r="D42" s="60">
        <v>2990</v>
      </c>
      <c r="E42" s="60">
        <v>1714</v>
      </c>
      <c r="F42" s="2">
        <v>15391.86</v>
      </c>
      <c r="G42" s="2">
        <v>30672.82</v>
      </c>
      <c r="H42" s="10">
        <f t="shared" si="0"/>
        <v>0.6356292517006803</v>
      </c>
      <c r="I42" s="11">
        <f t="shared" si="1"/>
        <v>0.3643707482993197</v>
      </c>
      <c r="J42" s="11">
        <f t="shared" si="2"/>
        <v>0.49819221056296747</v>
      </c>
    </row>
    <row r="45" spans="1:14" x14ac:dyDescent="0.35">
      <c r="A45" s="9" t="s">
        <v>45</v>
      </c>
    </row>
    <row r="47" spans="1:14" x14ac:dyDescent="0.35">
      <c r="A47" s="7" t="s">
        <v>6</v>
      </c>
      <c r="B47" t="s">
        <v>58</v>
      </c>
      <c r="C47" t="s">
        <v>59</v>
      </c>
      <c r="D47" t="s">
        <v>60</v>
      </c>
      <c r="E47" t="s">
        <v>61</v>
      </c>
      <c r="F47" t="s">
        <v>62</v>
      </c>
      <c r="G47" t="s">
        <v>63</v>
      </c>
      <c r="H47" s="1" t="s">
        <v>66</v>
      </c>
      <c r="I47" s="1" t="s">
        <v>67</v>
      </c>
      <c r="J47" s="1" t="s">
        <v>64</v>
      </c>
      <c r="K47" s="1" t="s">
        <v>65</v>
      </c>
    </row>
    <row r="48" spans="1:14" x14ac:dyDescent="0.35">
      <c r="A48" s="8" t="s">
        <v>49</v>
      </c>
      <c r="B48" s="60">
        <v>7792</v>
      </c>
      <c r="C48" s="60">
        <v>7402</v>
      </c>
      <c r="D48" s="60">
        <v>4</v>
      </c>
      <c r="E48" s="60">
        <v>390</v>
      </c>
      <c r="F48" s="60">
        <v>12</v>
      </c>
      <c r="G48" s="60">
        <v>50</v>
      </c>
      <c r="H48" s="5">
        <f>C48/B48</f>
        <v>0.94994866529774125</v>
      </c>
      <c r="I48" s="5">
        <f>D48/C48</f>
        <v>5.4039448797622261E-4</v>
      </c>
      <c r="J48" s="5">
        <f>E48/B48</f>
        <v>5.0051334702258726E-2</v>
      </c>
      <c r="K48" s="3">
        <f>F48/G48</f>
        <v>0.24</v>
      </c>
    </row>
    <row r="49" spans="1:11" x14ac:dyDescent="0.35">
      <c r="A49" s="8" t="s">
        <v>48</v>
      </c>
      <c r="B49" s="60">
        <v>3900</v>
      </c>
      <c r="C49" s="60">
        <v>3661</v>
      </c>
      <c r="D49" s="60">
        <v>3</v>
      </c>
      <c r="E49" s="60">
        <v>239</v>
      </c>
      <c r="F49" s="60">
        <v>6</v>
      </c>
      <c r="G49" s="60">
        <v>32</v>
      </c>
      <c r="H49" s="5">
        <f t="shared" ref="H49:H60" si="3">C49/B49</f>
        <v>0.93871794871794867</v>
      </c>
      <c r="I49" s="5">
        <f t="shared" ref="I49:I60" si="4">D49/C49</f>
        <v>8.1944823818628793E-4</v>
      </c>
      <c r="J49" s="5">
        <f t="shared" ref="J49:J60" si="5">E49/B49</f>
        <v>6.1282051282051282E-2</v>
      </c>
      <c r="K49" s="3">
        <f t="shared" ref="K49:K60" si="6">F49/G49</f>
        <v>0.1875</v>
      </c>
    </row>
    <row r="50" spans="1:11" x14ac:dyDescent="0.35">
      <c r="A50" s="8" t="s">
        <v>46</v>
      </c>
      <c r="B50" s="60">
        <v>3747</v>
      </c>
      <c r="C50" s="60">
        <v>3516</v>
      </c>
      <c r="D50" s="60">
        <v>3</v>
      </c>
      <c r="E50" s="60">
        <v>231</v>
      </c>
      <c r="F50" s="60">
        <v>12</v>
      </c>
      <c r="G50" s="60">
        <v>43</v>
      </c>
      <c r="H50" s="5">
        <f t="shared" si="3"/>
        <v>0.9383506805444356</v>
      </c>
      <c r="I50" s="5">
        <f t="shared" si="4"/>
        <v>8.5324232081911264E-4</v>
      </c>
      <c r="J50" s="5">
        <f t="shared" si="5"/>
        <v>6.1649319455564448E-2</v>
      </c>
      <c r="K50" s="3">
        <f t="shared" si="6"/>
        <v>0.27906976744186046</v>
      </c>
    </row>
    <row r="51" spans="1:11" x14ac:dyDescent="0.35">
      <c r="A51" s="8" t="s">
        <v>47</v>
      </c>
      <c r="B51" s="60">
        <v>3093</v>
      </c>
      <c r="C51" s="60">
        <v>2863</v>
      </c>
      <c r="D51" s="60">
        <v>14</v>
      </c>
      <c r="E51" s="60">
        <v>230</v>
      </c>
      <c r="F51" s="60">
        <v>13</v>
      </c>
      <c r="G51" s="60">
        <v>39</v>
      </c>
      <c r="H51" s="5">
        <f t="shared" si="3"/>
        <v>0.92563853863562884</v>
      </c>
      <c r="I51" s="5">
        <f t="shared" si="4"/>
        <v>4.8899755501222494E-3</v>
      </c>
      <c r="J51" s="5">
        <f t="shared" si="5"/>
        <v>7.4361461364371162E-2</v>
      </c>
      <c r="K51" s="3">
        <f t="shared" si="6"/>
        <v>0.33333333333333331</v>
      </c>
    </row>
    <row r="52" spans="1:11" x14ac:dyDescent="0.35">
      <c r="A52" s="8" t="s">
        <v>54</v>
      </c>
      <c r="B52" s="60">
        <v>3366</v>
      </c>
      <c r="C52" s="60">
        <v>3164</v>
      </c>
      <c r="D52" s="60">
        <v>2</v>
      </c>
      <c r="E52" s="60">
        <v>202</v>
      </c>
      <c r="F52" s="60">
        <v>12</v>
      </c>
      <c r="G52" s="60">
        <v>24</v>
      </c>
      <c r="H52" s="5">
        <f t="shared" si="3"/>
        <v>0.93998811645870473</v>
      </c>
      <c r="I52" s="5">
        <f t="shared" si="4"/>
        <v>6.3211125158027818E-4</v>
      </c>
      <c r="J52" s="5">
        <f t="shared" si="5"/>
        <v>6.0011883541295309E-2</v>
      </c>
      <c r="K52" s="3">
        <f t="shared" si="6"/>
        <v>0.5</v>
      </c>
    </row>
    <row r="53" spans="1:11" x14ac:dyDescent="0.35">
      <c r="A53" s="8" t="s">
        <v>50</v>
      </c>
      <c r="B53" s="60">
        <v>2717</v>
      </c>
      <c r="C53" s="60">
        <v>2569</v>
      </c>
      <c r="D53" s="60">
        <v>1</v>
      </c>
      <c r="E53" s="60">
        <v>148</v>
      </c>
      <c r="F53" s="60">
        <v>19</v>
      </c>
      <c r="G53" s="60">
        <v>53</v>
      </c>
      <c r="H53" s="5">
        <f t="shared" si="3"/>
        <v>0.94552815605447182</v>
      </c>
      <c r="I53" s="5">
        <f t="shared" si="4"/>
        <v>3.8925652004671076E-4</v>
      </c>
      <c r="J53" s="5">
        <f t="shared" si="5"/>
        <v>5.4471843945528155E-2</v>
      </c>
      <c r="K53" s="3">
        <f t="shared" si="6"/>
        <v>0.35849056603773582</v>
      </c>
    </row>
    <row r="54" spans="1:11" x14ac:dyDescent="0.35">
      <c r="A54" s="8" t="s">
        <v>52</v>
      </c>
      <c r="B54" s="60">
        <v>2005</v>
      </c>
      <c r="C54" s="60">
        <v>1868</v>
      </c>
      <c r="D54" s="60">
        <v>3</v>
      </c>
      <c r="E54" s="60">
        <v>137</v>
      </c>
      <c r="F54" s="60">
        <v>28</v>
      </c>
      <c r="G54" s="60">
        <v>45</v>
      </c>
      <c r="H54" s="5">
        <f t="shared" si="3"/>
        <v>0.93167082294264336</v>
      </c>
      <c r="I54" s="5">
        <f t="shared" si="4"/>
        <v>1.6059957173447537E-3</v>
      </c>
      <c r="J54" s="5">
        <f t="shared" si="5"/>
        <v>6.832917705735661E-2</v>
      </c>
      <c r="K54" s="3">
        <f t="shared" si="6"/>
        <v>0.62222222222222223</v>
      </c>
    </row>
    <row r="55" spans="1:11" x14ac:dyDescent="0.35">
      <c r="A55" s="8" t="s">
        <v>56</v>
      </c>
      <c r="B55" s="60">
        <v>1269</v>
      </c>
      <c r="C55" s="60">
        <v>1182</v>
      </c>
      <c r="D55" s="60">
        <v>5</v>
      </c>
      <c r="E55" s="60">
        <v>87</v>
      </c>
      <c r="F55" s="60">
        <v>4</v>
      </c>
      <c r="G55" s="60">
        <v>12</v>
      </c>
      <c r="H55" s="5">
        <f t="shared" si="3"/>
        <v>0.9314420803782506</v>
      </c>
      <c r="I55" s="5">
        <f t="shared" si="4"/>
        <v>4.2301184433164128E-3</v>
      </c>
      <c r="J55" s="5">
        <f t="shared" si="5"/>
        <v>6.8557919621749411E-2</v>
      </c>
      <c r="K55" s="3">
        <f t="shared" si="6"/>
        <v>0.33333333333333331</v>
      </c>
    </row>
    <row r="56" spans="1:11" x14ac:dyDescent="0.35">
      <c r="A56" s="8" t="s">
        <v>53</v>
      </c>
      <c r="B56" s="60">
        <v>1086</v>
      </c>
      <c r="C56" s="60">
        <v>1030</v>
      </c>
      <c r="D56" s="60">
        <v>7</v>
      </c>
      <c r="E56" s="60">
        <v>56</v>
      </c>
      <c r="F56" s="60">
        <v>10</v>
      </c>
      <c r="G56" s="60">
        <v>25</v>
      </c>
      <c r="H56" s="5">
        <f t="shared" si="3"/>
        <v>0.94843462246777166</v>
      </c>
      <c r="I56" s="5">
        <f t="shared" si="4"/>
        <v>6.7961165048543689E-3</v>
      </c>
      <c r="J56" s="5">
        <f t="shared" si="5"/>
        <v>5.1565377532228361E-2</v>
      </c>
      <c r="K56" s="3">
        <f t="shared" si="6"/>
        <v>0.4</v>
      </c>
    </row>
    <row r="57" spans="1:11" x14ac:dyDescent="0.35">
      <c r="A57" s="8" t="s">
        <v>57</v>
      </c>
      <c r="B57" s="60">
        <v>1183</v>
      </c>
      <c r="C57" s="60">
        <v>1128</v>
      </c>
      <c r="D57" s="60">
        <v>7</v>
      </c>
      <c r="E57" s="60">
        <v>55</v>
      </c>
      <c r="F57" s="60">
        <v>23</v>
      </c>
      <c r="G57" s="60">
        <v>40</v>
      </c>
      <c r="H57" s="5">
        <f t="shared" si="3"/>
        <v>0.95350803043110732</v>
      </c>
      <c r="I57" s="5">
        <f t="shared" si="4"/>
        <v>6.2056737588652485E-3</v>
      </c>
      <c r="J57" s="5">
        <f t="shared" si="5"/>
        <v>4.6491969568892642E-2</v>
      </c>
      <c r="K57" s="3">
        <f t="shared" si="6"/>
        <v>0.57499999999999996</v>
      </c>
    </row>
    <row r="58" spans="1:11" x14ac:dyDescent="0.35">
      <c r="A58" s="8" t="s">
        <v>51</v>
      </c>
      <c r="B58" s="60">
        <v>1246</v>
      </c>
      <c r="C58" s="60">
        <v>1191</v>
      </c>
      <c r="D58" s="60">
        <v>0</v>
      </c>
      <c r="E58" s="60">
        <v>55</v>
      </c>
      <c r="F58" s="60">
        <v>15</v>
      </c>
      <c r="G58" s="60">
        <v>25</v>
      </c>
      <c r="H58" s="5">
        <f t="shared" si="3"/>
        <v>0.95585874799357951</v>
      </c>
      <c r="I58" s="5">
        <f t="shared" si="4"/>
        <v>0</v>
      </c>
      <c r="J58" s="5">
        <f t="shared" si="5"/>
        <v>4.4141252006420544E-2</v>
      </c>
      <c r="K58" s="3">
        <f t="shared" si="6"/>
        <v>0.6</v>
      </c>
    </row>
    <row r="59" spans="1:11" x14ac:dyDescent="0.35">
      <c r="A59" s="8" t="s">
        <v>55</v>
      </c>
      <c r="B59" s="60">
        <v>1007</v>
      </c>
      <c r="C59" s="60">
        <v>966</v>
      </c>
      <c r="D59" s="60">
        <v>0</v>
      </c>
      <c r="E59" s="60">
        <v>41</v>
      </c>
      <c r="F59" s="60">
        <v>5</v>
      </c>
      <c r="G59" s="60">
        <v>12</v>
      </c>
      <c r="H59" s="5">
        <f t="shared" si="3"/>
        <v>0.95928500496524327</v>
      </c>
      <c r="I59" s="5">
        <f t="shared" si="4"/>
        <v>0</v>
      </c>
      <c r="J59" s="5">
        <f t="shared" si="5"/>
        <v>4.0714995034756701E-2</v>
      </c>
      <c r="K59" s="3">
        <f t="shared" si="6"/>
        <v>0.41666666666666669</v>
      </c>
    </row>
    <row r="60" spans="1:11" x14ac:dyDescent="0.35">
      <c r="A60" s="8" t="s">
        <v>15</v>
      </c>
      <c r="B60" s="60">
        <v>32411</v>
      </c>
      <c r="C60" s="60">
        <v>30540</v>
      </c>
      <c r="D60" s="60">
        <v>49</v>
      </c>
      <c r="E60" s="60">
        <v>1871</v>
      </c>
      <c r="F60" s="60">
        <v>159</v>
      </c>
      <c r="G60" s="60">
        <v>400</v>
      </c>
      <c r="H60" s="5">
        <f t="shared" si="3"/>
        <v>0.94227268519946927</v>
      </c>
      <c r="I60" s="5">
        <f t="shared" si="4"/>
        <v>1.60445317616241E-3</v>
      </c>
      <c r="J60" s="5">
        <f t="shared" si="5"/>
        <v>5.7727314800530685E-2</v>
      </c>
      <c r="K60" s="3">
        <f t="shared" si="6"/>
        <v>0.39750000000000002</v>
      </c>
    </row>
    <row r="64" spans="1:11" x14ac:dyDescent="0.35">
      <c r="A64" s="9"/>
    </row>
    <row r="67" spans="1:6" x14ac:dyDescent="0.35">
      <c r="A67" s="9" t="s">
        <v>77</v>
      </c>
    </row>
    <row r="69" spans="1:6" x14ac:dyDescent="0.35">
      <c r="A69" s="7" t="s">
        <v>78</v>
      </c>
      <c r="B69" t="s" vm="1">
        <v>112</v>
      </c>
    </row>
    <row r="71" spans="1:6" x14ac:dyDescent="0.35">
      <c r="A71" s="7" t="s">
        <v>71</v>
      </c>
      <c r="B71" s="7" t="s">
        <v>72</v>
      </c>
      <c r="C71" t="s">
        <v>73</v>
      </c>
      <c r="D71" t="s">
        <v>74</v>
      </c>
      <c r="E71" t="s">
        <v>75</v>
      </c>
      <c r="F71" t="s">
        <v>76</v>
      </c>
    </row>
    <row r="72" spans="1:6" x14ac:dyDescent="0.35">
      <c r="A72" t="s">
        <v>68</v>
      </c>
      <c r="B72" t="s">
        <v>7</v>
      </c>
      <c r="C72" s="4">
        <v>356</v>
      </c>
      <c r="D72" s="4">
        <v>356</v>
      </c>
      <c r="E72" s="4">
        <v>9</v>
      </c>
      <c r="F72" s="4">
        <v>0</v>
      </c>
    </row>
    <row r="73" spans="1:6" x14ac:dyDescent="0.35">
      <c r="B73" t="s">
        <v>8</v>
      </c>
      <c r="C73" s="4">
        <v>351</v>
      </c>
      <c r="D73" s="4">
        <v>351</v>
      </c>
      <c r="E73" s="4">
        <v>5</v>
      </c>
      <c r="F73" s="4">
        <v>0</v>
      </c>
    </row>
    <row r="74" spans="1:6" x14ac:dyDescent="0.35">
      <c r="B74" t="s">
        <v>9</v>
      </c>
      <c r="C74" s="4">
        <v>315</v>
      </c>
      <c r="D74" s="4">
        <v>315</v>
      </c>
      <c r="E74" s="4">
        <v>8</v>
      </c>
      <c r="F74" s="4">
        <v>0</v>
      </c>
    </row>
    <row r="75" spans="1:6" x14ac:dyDescent="0.35">
      <c r="B75" t="s">
        <v>13</v>
      </c>
      <c r="C75" s="4">
        <v>26</v>
      </c>
      <c r="D75" s="4">
        <v>25</v>
      </c>
      <c r="E75" s="4">
        <v>1</v>
      </c>
      <c r="F75" s="4">
        <v>1</v>
      </c>
    </row>
    <row r="76" spans="1:6" x14ac:dyDescent="0.35">
      <c r="B76" t="s">
        <v>14</v>
      </c>
      <c r="C76" s="4">
        <v>787</v>
      </c>
      <c r="D76" s="4">
        <v>785</v>
      </c>
      <c r="E76" s="4">
        <v>3</v>
      </c>
      <c r="F76" s="4">
        <v>2</v>
      </c>
    </row>
    <row r="77" spans="1:6" x14ac:dyDescent="0.35">
      <c r="A77" t="s">
        <v>70</v>
      </c>
      <c r="B77" t="s">
        <v>7</v>
      </c>
      <c r="C77" s="4">
        <v>436</v>
      </c>
      <c r="D77" s="4">
        <v>437</v>
      </c>
      <c r="E77" s="4">
        <v>1</v>
      </c>
      <c r="F77" s="4">
        <v>-1</v>
      </c>
    </row>
    <row r="78" spans="1:6" x14ac:dyDescent="0.35">
      <c r="B78" t="s">
        <v>8</v>
      </c>
      <c r="C78" s="4">
        <v>510</v>
      </c>
      <c r="D78" s="4">
        <v>511</v>
      </c>
      <c r="E78" s="4">
        <v>6</v>
      </c>
      <c r="F78" s="4">
        <v>-1</v>
      </c>
    </row>
    <row r="79" spans="1:6" x14ac:dyDescent="0.35">
      <c r="B79" t="s">
        <v>9</v>
      </c>
      <c r="C79" s="4">
        <v>311</v>
      </c>
      <c r="D79" s="4">
        <v>311</v>
      </c>
      <c r="E79" s="4">
        <v>9</v>
      </c>
      <c r="F79" s="4">
        <v>0</v>
      </c>
    </row>
    <row r="80" spans="1:6" x14ac:dyDescent="0.35">
      <c r="B80" t="s">
        <v>13</v>
      </c>
      <c r="C80" s="4">
        <v>340</v>
      </c>
      <c r="D80" s="4">
        <v>342</v>
      </c>
      <c r="E80" s="4">
        <v>15</v>
      </c>
      <c r="F80" s="4">
        <v>-2</v>
      </c>
    </row>
    <row r="81" spans="1:6" x14ac:dyDescent="0.35">
      <c r="B81" t="s">
        <v>14</v>
      </c>
      <c r="C81" s="4">
        <v>1373</v>
      </c>
      <c r="D81" s="4">
        <v>1372</v>
      </c>
      <c r="E81" s="4">
        <v>4</v>
      </c>
      <c r="F81" s="4">
        <v>1</v>
      </c>
    </row>
    <row r="82" spans="1:6" x14ac:dyDescent="0.35">
      <c r="A82" t="s">
        <v>69</v>
      </c>
      <c r="B82" t="s">
        <v>8</v>
      </c>
      <c r="C82" s="4">
        <v>659</v>
      </c>
      <c r="D82" s="4">
        <v>661</v>
      </c>
      <c r="E82" s="4">
        <v>6</v>
      </c>
      <c r="F82" s="4">
        <v>-2</v>
      </c>
    </row>
    <row r="83" spans="1:6" x14ac:dyDescent="0.35">
      <c r="B83" t="s">
        <v>9</v>
      </c>
      <c r="C83" s="4">
        <v>332</v>
      </c>
      <c r="D83" s="4">
        <v>329</v>
      </c>
      <c r="E83" s="4">
        <v>6</v>
      </c>
      <c r="F83" s="4">
        <v>3</v>
      </c>
    </row>
    <row r="84" spans="1:6" x14ac:dyDescent="0.35">
      <c r="B84" t="s">
        <v>10</v>
      </c>
      <c r="C84" s="4">
        <v>887</v>
      </c>
      <c r="D84" s="4">
        <v>890</v>
      </c>
      <c r="E84" s="4">
        <v>0</v>
      </c>
      <c r="F84" s="4">
        <v>-3</v>
      </c>
    </row>
    <row r="85" spans="1:6" x14ac:dyDescent="0.35">
      <c r="B85" t="s">
        <v>11</v>
      </c>
      <c r="C85" s="4">
        <v>1500</v>
      </c>
      <c r="D85" s="4">
        <v>1499</v>
      </c>
      <c r="E85" s="4">
        <v>0</v>
      </c>
      <c r="F85" s="4">
        <v>1</v>
      </c>
    </row>
    <row r="86" spans="1:6" x14ac:dyDescent="0.35">
      <c r="B86" t="s">
        <v>12</v>
      </c>
      <c r="C86" s="4">
        <v>83</v>
      </c>
      <c r="D86" s="4">
        <v>83</v>
      </c>
      <c r="E86" s="4">
        <v>0</v>
      </c>
      <c r="F86" s="4">
        <v>0</v>
      </c>
    </row>
    <row r="87" spans="1:6" x14ac:dyDescent="0.35">
      <c r="B87" t="s">
        <v>13</v>
      </c>
      <c r="C87" s="4">
        <v>27</v>
      </c>
      <c r="D87" s="4">
        <v>27</v>
      </c>
      <c r="E87" s="4">
        <v>1</v>
      </c>
      <c r="F87" s="4">
        <v>0</v>
      </c>
    </row>
    <row r="88" spans="1:6" x14ac:dyDescent="0.35">
      <c r="B88" t="s">
        <v>14</v>
      </c>
      <c r="C88" s="4">
        <v>1130</v>
      </c>
      <c r="D88" s="4">
        <v>1130</v>
      </c>
      <c r="E88" s="4">
        <v>6</v>
      </c>
      <c r="F88" s="4">
        <v>0</v>
      </c>
    </row>
    <row r="89" spans="1:6" x14ac:dyDescent="0.35">
      <c r="A89" t="s">
        <v>15</v>
      </c>
      <c r="C89" s="4">
        <v>9423</v>
      </c>
      <c r="D89" s="4">
        <v>9424</v>
      </c>
      <c r="E89" s="4">
        <v>80</v>
      </c>
      <c r="F89" s="4">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A29E3-A2A9-46B7-95B0-82428EA421ED}">
  <dimension ref="A1:H30"/>
  <sheetViews>
    <sheetView workbookViewId="0">
      <selection activeCell="A15" sqref="A15"/>
    </sheetView>
  </sheetViews>
  <sheetFormatPr defaultRowHeight="14.5" x14ac:dyDescent="0.35"/>
  <cols>
    <col min="1" max="1" width="14.36328125" bestFit="1" customWidth="1"/>
    <col min="2" max="2" width="12.7265625" bestFit="1" customWidth="1"/>
    <col min="3" max="3" width="20.08984375" bestFit="1" customWidth="1"/>
    <col min="6" max="6" width="18.08984375" bestFit="1" customWidth="1"/>
    <col min="7" max="7" width="23.08984375" bestFit="1" customWidth="1"/>
    <col min="8" max="8" width="20.08984375" bestFit="1" customWidth="1"/>
  </cols>
  <sheetData>
    <row r="1" spans="1:8" x14ac:dyDescent="0.35">
      <c r="A1" s="7" t="s">
        <v>6</v>
      </c>
      <c r="B1" t="s">
        <v>0</v>
      </c>
      <c r="F1" s="7" t="s">
        <v>6</v>
      </c>
      <c r="G1" t="s">
        <v>0</v>
      </c>
    </row>
    <row r="2" spans="1:8" x14ac:dyDescent="0.35">
      <c r="A2" s="8" t="s">
        <v>8</v>
      </c>
      <c r="B2" s="2">
        <v>16164.98</v>
      </c>
      <c r="F2" s="8" t="s">
        <v>24</v>
      </c>
      <c r="G2" s="2">
        <v>17785.599999999999</v>
      </c>
    </row>
    <row r="3" spans="1:8" x14ac:dyDescent="0.35">
      <c r="A3" s="8" t="s">
        <v>14</v>
      </c>
      <c r="B3" s="2">
        <v>12260.27</v>
      </c>
      <c r="F3" s="8" t="s">
        <v>17</v>
      </c>
      <c r="G3" s="2">
        <v>9099.61</v>
      </c>
    </row>
    <row r="4" spans="1:8" x14ac:dyDescent="0.35">
      <c r="A4" s="8" t="s">
        <v>11</v>
      </c>
      <c r="B4" s="2">
        <v>11466.14</v>
      </c>
      <c r="F4" s="8" t="s">
        <v>20</v>
      </c>
      <c r="G4" s="2">
        <v>7106.9</v>
      </c>
    </row>
    <row r="5" spans="1:8" x14ac:dyDescent="0.35">
      <c r="A5" s="8" t="s">
        <v>13</v>
      </c>
      <c r="B5" s="2">
        <v>5647.01</v>
      </c>
      <c r="F5" s="8" t="s">
        <v>23</v>
      </c>
      <c r="G5" s="2">
        <v>5757.29</v>
      </c>
    </row>
    <row r="6" spans="1:8" x14ac:dyDescent="0.35">
      <c r="A6" s="8" t="s">
        <v>7</v>
      </c>
      <c r="B6" s="2">
        <v>4765.97</v>
      </c>
      <c r="F6" s="8" t="s">
        <v>18</v>
      </c>
      <c r="G6" s="2">
        <v>5582.07</v>
      </c>
    </row>
    <row r="7" spans="1:8" x14ac:dyDescent="0.35">
      <c r="A7" s="8" t="s">
        <v>10</v>
      </c>
      <c r="B7" s="2">
        <v>3254.19</v>
      </c>
      <c r="F7" s="8" t="s">
        <v>22</v>
      </c>
      <c r="G7" s="2">
        <v>5294.89</v>
      </c>
    </row>
    <row r="8" spans="1:8" x14ac:dyDescent="0.35">
      <c r="A8" s="8" t="s">
        <v>9</v>
      </c>
      <c r="B8" s="2">
        <v>3079.37</v>
      </c>
      <c r="F8" s="8" t="s">
        <v>19</v>
      </c>
      <c r="G8" s="2">
        <v>4097.3999999999996</v>
      </c>
    </row>
    <row r="9" spans="1:8" x14ac:dyDescent="0.35">
      <c r="A9" s="8" t="s">
        <v>12</v>
      </c>
      <c r="B9" s="2">
        <v>2111.2600000000002</v>
      </c>
      <c r="F9" s="8" t="s">
        <v>21</v>
      </c>
      <c r="G9" s="2">
        <v>4025.43</v>
      </c>
    </row>
    <row r="15" spans="1:8" x14ac:dyDescent="0.35">
      <c r="A15" s="7" t="s">
        <v>6</v>
      </c>
      <c r="B15" t="s">
        <v>114</v>
      </c>
      <c r="F15" s="7" t="s">
        <v>6</v>
      </c>
      <c r="G15" t="s">
        <v>41</v>
      </c>
      <c r="H15" t="s">
        <v>44</v>
      </c>
    </row>
    <row r="16" spans="1:8" x14ac:dyDescent="0.35">
      <c r="A16" s="8" t="s">
        <v>7</v>
      </c>
      <c r="B16" s="60">
        <v>789.48</v>
      </c>
      <c r="F16" s="8" t="s">
        <v>33</v>
      </c>
      <c r="G16" s="12">
        <v>0.71578947368421053</v>
      </c>
      <c r="H16" s="12">
        <v>0.61396144354186621</v>
      </c>
    </row>
    <row r="17" spans="1:8" x14ac:dyDescent="0.35">
      <c r="A17" s="8" t="s">
        <v>8</v>
      </c>
      <c r="B17" s="60">
        <v>1108.42</v>
      </c>
      <c r="F17" s="8" t="s">
        <v>35</v>
      </c>
      <c r="G17" s="12">
        <v>0.64249233912155257</v>
      </c>
      <c r="H17" s="12">
        <v>0.48214498109931936</v>
      </c>
    </row>
    <row r="18" spans="1:8" x14ac:dyDescent="0.35">
      <c r="A18" s="8" t="s">
        <v>9</v>
      </c>
      <c r="B18" s="60">
        <v>890.87</v>
      </c>
      <c r="F18" s="8" t="s">
        <v>34</v>
      </c>
      <c r="G18" s="12">
        <v>0.43971631205673761</v>
      </c>
      <c r="H18" s="12">
        <v>0.2807781242180693</v>
      </c>
    </row>
    <row r="19" spans="1:8" x14ac:dyDescent="0.35">
      <c r="A19" s="8" t="s">
        <v>10</v>
      </c>
      <c r="B19" s="60">
        <v>16.02</v>
      </c>
    </row>
    <row r="20" spans="1:8" x14ac:dyDescent="0.35">
      <c r="A20" s="8" t="s">
        <v>11</v>
      </c>
      <c r="B20" s="60">
        <v>4.9400000000000004</v>
      </c>
    </row>
    <row r="21" spans="1:8" x14ac:dyDescent="0.35">
      <c r="A21" s="8" t="s">
        <v>12</v>
      </c>
      <c r="B21" s="60">
        <v>77</v>
      </c>
    </row>
    <row r="22" spans="1:8" x14ac:dyDescent="0.35">
      <c r="A22" s="8" t="s">
        <v>13</v>
      </c>
      <c r="B22" s="60">
        <v>4658.08</v>
      </c>
    </row>
    <row r="23" spans="1:8" x14ac:dyDescent="0.35">
      <c r="A23" s="8" t="s">
        <v>14</v>
      </c>
      <c r="B23" s="60">
        <v>613.74</v>
      </c>
    </row>
    <row r="29" spans="1:8" x14ac:dyDescent="0.35">
      <c r="A29" t="s">
        <v>113</v>
      </c>
      <c r="B29" t="s">
        <v>64</v>
      </c>
    </row>
    <row r="30" spans="1:8" x14ac:dyDescent="0.35">
      <c r="A30" s="5">
        <v>0.94227268519946927</v>
      </c>
      <c r="B30" s="5">
        <v>5.7727314800530685E-2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Props1.xml><?xml version="1.0" encoding="utf-8"?>
<ds:datastoreItem xmlns:ds="http://schemas.openxmlformats.org/officeDocument/2006/customXml" ds:itemID="{3CE154A2-1A7A-43FC-A887-83EDB663A742}">
  <ds:schemaRefs/>
</ds:datastoreItem>
</file>

<file path=customXml/itemProps2.xml><?xml version="1.0" encoding="utf-8"?>
<ds:datastoreItem xmlns:ds="http://schemas.openxmlformats.org/officeDocument/2006/customXml" ds:itemID="{5C2DC8BA-52DE-491E-8664-7EE17D2572DE}">
  <ds:schemaRefs/>
</ds:datastoreItem>
</file>

<file path=customXml/itemProps3.xml><?xml version="1.0" encoding="utf-8"?>
<ds:datastoreItem xmlns:ds="http://schemas.openxmlformats.org/officeDocument/2006/customXml" ds:itemID="{39F6AE1F-2B62-4915-851D-575AFFEB2B09}">
  <ds:schemaRefs/>
</ds:datastoreItem>
</file>

<file path=customXml/itemProps4.xml><?xml version="1.0" encoding="utf-8"?>
<ds:datastoreItem xmlns:ds="http://schemas.openxmlformats.org/officeDocument/2006/customXml" ds:itemID="{056253C5-EAF4-4D3A-BE5F-B7358993B799}">
  <ds:schemaRefs/>
</ds:datastoreItem>
</file>

<file path=customXml/itemProps5.xml><?xml version="1.0" encoding="utf-8"?>
<ds:datastoreItem xmlns:ds="http://schemas.openxmlformats.org/officeDocument/2006/customXml" ds:itemID="{C705F1EA-4112-4475-96E1-46F5708A4F7D}">
  <ds:schemaRefs/>
</ds:datastoreItem>
</file>

<file path=customXml/itemProps6.xml><?xml version="1.0" encoding="utf-8"?>
<ds:datastoreItem xmlns:ds="http://schemas.openxmlformats.org/officeDocument/2006/customXml" ds:itemID="{3CA3B80A-EBCA-447C-A6A1-000D95AB27FE}">
  <ds:schemaRefs/>
</ds:datastoreItem>
</file>

<file path=customXml/itemProps7.xml><?xml version="1.0" encoding="utf-8"?>
<ds:datastoreItem xmlns:ds="http://schemas.openxmlformats.org/officeDocument/2006/customXml" ds:itemID="{6FF38BCE-3FA8-4711-AEFF-F6721FE03150}">
  <ds:schemaRefs/>
</ds:datastoreItem>
</file>

<file path=customXml/itemProps8.xml><?xml version="1.0" encoding="utf-8"?>
<ds:datastoreItem xmlns:ds="http://schemas.openxmlformats.org/officeDocument/2006/customXml" ds:itemID="{9FC74DEC-ECD5-4860-82DE-9DAEB6064E5F}">
  <ds:schemaRefs/>
</ds:datastoreItem>
</file>

<file path=customXml/itemProps9.xml><?xml version="1.0" encoding="utf-8"?>
<ds:datastoreItem xmlns:ds="http://schemas.openxmlformats.org/officeDocument/2006/customXml" ds:itemID="{89B3FAF2-3D49-4A8B-99F6-E0F170F64EBA}">
  <ds:schemaRefs>
    <ds:schemaRef ds:uri="http://schemas.microsoft.com/DataMashup"/>
  </ds:schemaRefs>
</ds:datastoreItem>
</file>

<file path=customXml/itemProps10.xml><?xml version="1.0" encoding="utf-8"?>
<ds:datastoreItem xmlns:ds="http://schemas.openxmlformats.org/officeDocument/2006/customXml" ds:itemID="{A8119ABF-CF28-4A92-ABB7-B211654BDA78}">
  <ds:schemaRefs/>
</ds:datastoreItem>
</file>

<file path=customXml/itemProps11.xml><?xml version="1.0" encoding="utf-8"?>
<ds:datastoreItem xmlns:ds="http://schemas.openxmlformats.org/officeDocument/2006/customXml" ds:itemID="{A8FF2379-074F-4CF4-BFEC-150E7E34016C}">
  <ds:schemaRefs/>
</ds:datastoreItem>
</file>

<file path=customXml/itemProps12.xml><?xml version="1.0" encoding="utf-8"?>
<ds:datastoreItem xmlns:ds="http://schemas.openxmlformats.org/officeDocument/2006/customXml" ds:itemID="{D160F9F9-2102-4BD8-9016-2345C73B2114}">
  <ds:schemaRefs/>
</ds:datastoreItem>
</file>

<file path=customXml/itemProps13.xml><?xml version="1.0" encoding="utf-8"?>
<ds:datastoreItem xmlns:ds="http://schemas.openxmlformats.org/officeDocument/2006/customXml" ds:itemID="{981BFCB1-7D5B-415F-B300-99D617DF0D9B}">
  <ds:schemaRefs/>
</ds:datastoreItem>
</file>

<file path=customXml/itemProps14.xml><?xml version="1.0" encoding="utf-8"?>
<ds:datastoreItem xmlns:ds="http://schemas.openxmlformats.org/officeDocument/2006/customXml" ds:itemID="{1FBA57F2-CB84-401B-8432-D811A9F302AF}">
  <ds:schemaRefs/>
</ds:datastoreItem>
</file>

<file path=customXml/itemProps15.xml><?xml version="1.0" encoding="utf-8"?>
<ds:datastoreItem xmlns:ds="http://schemas.openxmlformats.org/officeDocument/2006/customXml" ds:itemID="{6B110390-24AD-45D1-9DA2-9D59E83478C9}">
  <ds:schemaRefs/>
</ds:datastoreItem>
</file>

<file path=customXml/itemProps16.xml><?xml version="1.0" encoding="utf-8"?>
<ds:datastoreItem xmlns:ds="http://schemas.openxmlformats.org/officeDocument/2006/customXml" ds:itemID="{F83D9841-E78E-412F-9A71-B78F78C9542A}">
  <ds:schemaRefs/>
</ds:datastoreItem>
</file>

<file path=customXml/itemProps17.xml><?xml version="1.0" encoding="utf-8"?>
<ds:datastoreItem xmlns:ds="http://schemas.openxmlformats.org/officeDocument/2006/customXml" ds:itemID="{B3FEEB3C-B525-4D1F-BE3C-8646C33F1A72}">
  <ds:schemaRefs/>
</ds:datastoreItem>
</file>

<file path=customXml/itemProps18.xml><?xml version="1.0" encoding="utf-8"?>
<ds:datastoreItem xmlns:ds="http://schemas.openxmlformats.org/officeDocument/2006/customXml" ds:itemID="{FD7BB8CA-6D0B-45AE-A1C0-4D632131147B}">
  <ds:schemaRefs/>
</ds:datastoreItem>
</file>

<file path=customXml/itemProps19.xml><?xml version="1.0" encoding="utf-8"?>
<ds:datastoreItem xmlns:ds="http://schemas.openxmlformats.org/officeDocument/2006/customXml" ds:itemID="{E605F8D1-B7D4-42EC-AC4E-8FDEDADE66E9}">
  <ds:schemaRefs/>
</ds:datastoreItem>
</file>

<file path=customXml/itemProps20.xml><?xml version="1.0" encoding="utf-8"?>
<ds:datastoreItem xmlns:ds="http://schemas.openxmlformats.org/officeDocument/2006/customXml" ds:itemID="{20DC6AB4-536C-4860-9D30-F96A7D92F784}">
  <ds:schemaRefs/>
</ds:datastoreItem>
</file>

<file path=customXml/itemProps21.xml><?xml version="1.0" encoding="utf-8"?>
<ds:datastoreItem xmlns:ds="http://schemas.openxmlformats.org/officeDocument/2006/customXml" ds:itemID="{E2114A4A-07F3-48A8-9970-E68BB7177C29}">
  <ds:schemaRefs/>
</ds:datastoreItem>
</file>

<file path=customXml/itemProps22.xml><?xml version="1.0" encoding="utf-8"?>
<ds:datastoreItem xmlns:ds="http://schemas.openxmlformats.org/officeDocument/2006/customXml" ds:itemID="{187EAFB5-A4BE-422B-A37A-6D6FA45EBA80}">
  <ds:schemaRefs/>
</ds:datastoreItem>
</file>

<file path=customXml/itemProps23.xml><?xml version="1.0" encoding="utf-8"?>
<ds:datastoreItem xmlns:ds="http://schemas.openxmlformats.org/officeDocument/2006/customXml" ds:itemID="{AE2FF41A-EC58-4135-8EEE-B62CAA3C1EF3}">
  <ds:schemaRefs/>
</ds:datastoreItem>
</file>

<file path=customXml/itemProps24.xml><?xml version="1.0" encoding="utf-8"?>
<ds:datastoreItem xmlns:ds="http://schemas.openxmlformats.org/officeDocument/2006/customXml" ds:itemID="{1827EF31-18DD-4C18-9A9F-BF201F900225}">
  <ds:schemaRefs/>
</ds:datastoreItem>
</file>

<file path=customXml/itemProps25.xml><?xml version="1.0" encoding="utf-8"?>
<ds:datastoreItem xmlns:ds="http://schemas.openxmlformats.org/officeDocument/2006/customXml" ds:itemID="{C5C92AB5-3423-445E-B74B-5754017EC4C1}">
  <ds:schemaRefs/>
</ds:datastoreItem>
</file>

<file path=customXml/itemProps26.xml><?xml version="1.0" encoding="utf-8"?>
<ds:datastoreItem xmlns:ds="http://schemas.openxmlformats.org/officeDocument/2006/customXml" ds:itemID="{48C0DF93-4F98-4A77-B051-B69D75973885}">
  <ds:schemaRefs/>
</ds:datastoreItem>
</file>

<file path=customXml/itemProps27.xml><?xml version="1.0" encoding="utf-8"?>
<ds:datastoreItem xmlns:ds="http://schemas.openxmlformats.org/officeDocument/2006/customXml" ds:itemID="{73DBBDE8-47F4-470C-84C3-DC98EB0BCB9A}">
  <ds:schemaRefs/>
</ds:datastoreItem>
</file>

<file path=customXml/itemProps28.xml><?xml version="1.0" encoding="utf-8"?>
<ds:datastoreItem xmlns:ds="http://schemas.openxmlformats.org/officeDocument/2006/customXml" ds:itemID="{F816886E-74CE-48FE-B304-2D474E47B482}">
  <ds:schemaRefs/>
</ds:datastoreItem>
</file>

<file path=customXml/itemProps29.xml><?xml version="1.0" encoding="utf-8"?>
<ds:datastoreItem xmlns:ds="http://schemas.openxmlformats.org/officeDocument/2006/customXml" ds:itemID="{94E5E950-1F43-4BD9-805C-18B6561A4195}">
  <ds:schemaRefs/>
</ds:datastoreItem>
</file>

<file path=customXml/itemProps30.xml><?xml version="1.0" encoding="utf-8"?>
<ds:datastoreItem xmlns:ds="http://schemas.openxmlformats.org/officeDocument/2006/customXml" ds:itemID="{FDF06551-92C4-4425-B933-A319A047CE2C}">
  <ds:schemaRefs/>
</ds:datastoreItem>
</file>

<file path=customXml/itemProps31.xml><?xml version="1.0" encoding="utf-8"?>
<ds:datastoreItem xmlns:ds="http://schemas.openxmlformats.org/officeDocument/2006/customXml" ds:itemID="{5657B774-38D9-4BAF-BC5C-AED272E899DA}">
  <ds:schemaRefs/>
</ds:datastoreItem>
</file>

<file path=customXml/itemProps32.xml><?xml version="1.0" encoding="utf-8"?>
<ds:datastoreItem xmlns:ds="http://schemas.openxmlformats.org/officeDocument/2006/customXml" ds:itemID="{B31B3A77-156D-4690-85B6-6E8AAE94BADF}">
  <ds:schemaRefs/>
</ds:datastoreItem>
</file>

<file path=customXml/itemProps33.xml><?xml version="1.0" encoding="utf-8"?>
<ds:datastoreItem xmlns:ds="http://schemas.openxmlformats.org/officeDocument/2006/customXml" ds:itemID="{DBE96020-8046-4974-9364-9D8BEF26B52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Pivot Analysis</vt:lpstr>
      <vt:lpstr>Dashboard Support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Shirish</dc:creator>
  <cp:lastModifiedBy>Shirish Man Shakya</cp:lastModifiedBy>
  <dcterms:created xsi:type="dcterms:W3CDTF">2015-06-05T18:17:20Z</dcterms:created>
  <dcterms:modified xsi:type="dcterms:W3CDTF">2026-07-17T17:10:41Z</dcterms:modified>
</cp:coreProperties>
</file>