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5E383BD0-BC92-334E-8A99-4375781097A9}" xr6:coauthVersionLast="47" xr6:coauthVersionMax="47" xr10:uidLastSave="{00000000-0000-0000-0000-000000000000}"/>
  <bookViews>
    <workbookView xWindow="2620" yWindow="500" windowWidth="29660" windowHeight="20140" tabRatio="500" activeTab="2" xr2:uid="{00000000-000D-0000-FFFF-FFFF00000000}"/>
  </bookViews>
  <sheets>
    <sheet name="20220614" sheetId="1" r:id="rId1"/>
    <sheet name="20220616" sheetId="2" r:id="rId2"/>
    <sheet name="20220617" sheetId="3" r:id="rId3"/>
    <sheet name="20220623" sheetId="6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4" i="6" l="1"/>
  <c r="E44" i="6"/>
  <c r="H44" i="6"/>
  <c r="K44" i="6"/>
  <c r="C45" i="6"/>
  <c r="E45" i="6"/>
  <c r="H45" i="6"/>
  <c r="K45" i="6"/>
  <c r="C46" i="6"/>
  <c r="E46" i="6"/>
  <c r="H46" i="6"/>
  <c r="K46" i="6"/>
  <c r="C47" i="6"/>
  <c r="E47" i="6"/>
  <c r="H47" i="6"/>
  <c r="K47" i="6"/>
  <c r="K22" i="2" l="1"/>
  <c r="K23" i="2"/>
  <c r="K24" i="2"/>
  <c r="K25" i="2"/>
  <c r="K26" i="2"/>
  <c r="K27" i="2"/>
  <c r="K21" i="2"/>
  <c r="L21" i="2" s="1"/>
  <c r="L22" i="2" s="1"/>
  <c r="L23" i="2" s="1"/>
  <c r="L24" i="2" s="1"/>
  <c r="L25" i="2" s="1"/>
  <c r="L26" i="2" s="1"/>
  <c r="L27" i="2" s="1"/>
  <c r="E21" i="2"/>
  <c r="E22" i="2"/>
  <c r="E23" i="2"/>
  <c r="E24" i="2"/>
  <c r="E25" i="2"/>
  <c r="E26" i="2"/>
  <c r="E27" i="2"/>
  <c r="E20" i="2"/>
  <c r="E41" i="3"/>
  <c r="E42" i="3"/>
  <c r="E43" i="3"/>
  <c r="E44" i="3"/>
  <c r="E45" i="3"/>
  <c r="E46" i="3"/>
  <c r="E47" i="3"/>
  <c r="E48" i="3"/>
  <c r="E49" i="3"/>
  <c r="E40" i="3"/>
  <c r="E27" i="3"/>
  <c r="E28" i="3"/>
  <c r="E29" i="3"/>
  <c r="E30" i="3"/>
  <c r="E31" i="3"/>
  <c r="E32" i="3"/>
  <c r="E33" i="3"/>
  <c r="E34" i="3"/>
  <c r="E35" i="3"/>
  <c r="E36" i="3"/>
  <c r="E37" i="3"/>
  <c r="E38" i="3"/>
  <c r="E26" i="3"/>
  <c r="E22" i="3"/>
  <c r="E23" i="3"/>
  <c r="E24" i="3"/>
  <c r="E21" i="3"/>
  <c r="E38" i="6"/>
  <c r="E39" i="6"/>
  <c r="E40" i="6"/>
  <c r="E41" i="6"/>
  <c r="E42" i="6"/>
  <c r="E43" i="6"/>
  <c r="E37" i="6"/>
  <c r="E27" i="6"/>
  <c r="E28" i="6"/>
  <c r="E29" i="6"/>
  <c r="E30" i="6"/>
  <c r="E31" i="6"/>
  <c r="E32" i="6"/>
  <c r="E33" i="6"/>
  <c r="E34" i="6"/>
  <c r="E35" i="6"/>
  <c r="E26" i="6"/>
  <c r="H39" i="6"/>
  <c r="H40" i="6"/>
  <c r="H41" i="6"/>
  <c r="H42" i="6"/>
  <c r="H43" i="6"/>
  <c r="H38" i="6"/>
  <c r="H37" i="6"/>
  <c r="K38" i="6"/>
  <c r="K39" i="6"/>
  <c r="K40" i="6"/>
  <c r="K41" i="6"/>
  <c r="K42" i="6"/>
  <c r="K43" i="6"/>
  <c r="K37" i="6"/>
  <c r="K28" i="6"/>
  <c r="K29" i="6"/>
  <c r="K30" i="6"/>
  <c r="K31" i="6"/>
  <c r="K32" i="6"/>
  <c r="K33" i="6"/>
  <c r="K34" i="6"/>
  <c r="K35" i="6"/>
  <c r="K27" i="6"/>
  <c r="L27" i="6" s="1"/>
  <c r="L28" i="6" s="1"/>
  <c r="L29" i="6" s="1"/>
  <c r="L30" i="6" s="1"/>
  <c r="L31" i="6" s="1"/>
  <c r="L32" i="6" s="1"/>
  <c r="L33" i="6" s="1"/>
  <c r="L34" i="6" s="1"/>
  <c r="L35" i="6" s="1"/>
  <c r="L37" i="6" s="1"/>
  <c r="C39" i="6"/>
  <c r="C40" i="6"/>
  <c r="C41" i="6"/>
  <c r="C42" i="6"/>
  <c r="C43" i="6"/>
  <c r="C38" i="6"/>
  <c r="C22" i="2"/>
  <c r="C23" i="2"/>
  <c r="C24" i="2"/>
  <c r="C25" i="2"/>
  <c r="C26" i="2"/>
  <c r="C27" i="2"/>
  <c r="C21" i="2"/>
  <c r="C42" i="3"/>
  <c r="C43" i="3"/>
  <c r="C44" i="3"/>
  <c r="C45" i="3"/>
  <c r="C46" i="3"/>
  <c r="C47" i="3"/>
  <c r="C48" i="3"/>
  <c r="C49" i="3"/>
  <c r="C41" i="3"/>
  <c r="C28" i="3"/>
  <c r="C29" i="3"/>
  <c r="C30" i="3"/>
  <c r="C31" i="3"/>
  <c r="C32" i="3"/>
  <c r="C33" i="3"/>
  <c r="C34" i="3"/>
  <c r="C35" i="3"/>
  <c r="C36" i="3"/>
  <c r="C37" i="3"/>
  <c r="C38" i="3"/>
  <c r="C27" i="3"/>
  <c r="C23" i="3"/>
  <c r="C24" i="3"/>
  <c r="C22" i="3"/>
  <c r="C28" i="6"/>
  <c r="C29" i="6"/>
  <c r="C30" i="6"/>
  <c r="C31" i="6"/>
  <c r="C32" i="6"/>
  <c r="C33" i="6"/>
  <c r="C34" i="6"/>
  <c r="C35" i="6"/>
  <c r="C27" i="6"/>
  <c r="H28" i="6"/>
  <c r="H29" i="6"/>
  <c r="H30" i="6"/>
  <c r="H31" i="6"/>
  <c r="H32" i="6"/>
  <c r="H33" i="6"/>
  <c r="H34" i="6"/>
  <c r="H35" i="6"/>
  <c r="H27" i="6"/>
  <c r="I27" i="6" s="1"/>
  <c r="I11" i="1"/>
  <c r="I12" i="1"/>
  <c r="I10" i="1"/>
  <c r="G10" i="1"/>
  <c r="G11" i="1"/>
  <c r="G9" i="1"/>
  <c r="H27" i="2"/>
  <c r="H25" i="2"/>
  <c r="H26" i="2"/>
  <c r="H24" i="2"/>
  <c r="H23" i="2"/>
  <c r="H22" i="2"/>
  <c r="H21" i="2"/>
  <c r="I21" i="2" s="1"/>
  <c r="I22" i="2" s="1"/>
  <c r="I23" i="2" s="1"/>
  <c r="I24" i="2" s="1"/>
  <c r="I25" i="2" s="1"/>
  <c r="I26" i="2" s="1"/>
  <c r="I27" i="2" s="1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L29" i="3" s="1"/>
  <c r="H28" i="3"/>
  <c r="I28" i="3" s="1"/>
  <c r="I29" i="3" s="1"/>
  <c r="K23" i="3"/>
  <c r="H23" i="3"/>
  <c r="K22" i="3"/>
  <c r="H22" i="3"/>
  <c r="I22" i="3" s="1"/>
  <c r="L38" i="6" l="1"/>
  <c r="L39" i="6" s="1"/>
  <c r="L40" i="6" s="1"/>
  <c r="L41" i="6" s="1"/>
  <c r="L42" i="6" s="1"/>
  <c r="L43" i="6" s="1"/>
  <c r="L44" i="6" s="1"/>
  <c r="L45" i="6" s="1"/>
  <c r="L46" i="6" s="1"/>
  <c r="L47" i="6" s="1"/>
  <c r="I30" i="3"/>
  <c r="I31" i="3" s="1"/>
  <c r="I32" i="3" s="1"/>
  <c r="I33" i="3" s="1"/>
  <c r="I34" i="3" s="1"/>
  <c r="I35" i="3" s="1"/>
  <c r="I36" i="3" s="1"/>
  <c r="I37" i="3" s="1"/>
  <c r="I38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L30" i="3"/>
  <c r="L31" i="3" s="1"/>
  <c r="L32" i="3" s="1"/>
  <c r="L33" i="3" s="1"/>
  <c r="L34" i="3" s="1"/>
  <c r="L35" i="3" s="1"/>
  <c r="L36" i="3" s="1"/>
  <c r="L37" i="3" s="1"/>
  <c r="L38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23" i="3"/>
  <c r="I28" i="6"/>
  <c r="I29" i="6" s="1"/>
  <c r="I30" i="6" s="1"/>
  <c r="I31" i="6" s="1"/>
  <c r="I32" i="6" s="1"/>
  <c r="I33" i="6" s="1"/>
  <c r="I34" i="6" s="1"/>
  <c r="I35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23" i="3"/>
</calcChain>
</file>

<file path=xl/sharedStrings.xml><?xml version="1.0" encoding="utf-8"?>
<sst xmlns="http://schemas.openxmlformats.org/spreadsheetml/2006/main" count="298" uniqueCount="164">
  <si>
    <t>Balance C-Bridge: $H:Z^</t>
  </si>
  <si>
    <t>Cab.Bridge</t>
  </si>
  <si>
    <t>V(PZT)</t>
  </si>
  <si>
    <t>Fringes</t>
  </si>
  <si>
    <t>M-E Sensor</t>
  </si>
  <si>
    <t>Time</t>
  </si>
  <si>
    <t>(bit)</t>
  </si>
  <si>
    <t>(monitor)</t>
  </si>
  <si>
    <t>(micron)</t>
  </si>
  <si>
    <t>$H:S:30841:2:30941:70^</t>
  </si>
  <si>
    <t>12:35:xx</t>
  </si>
  <si>
    <t>12:43:xx</t>
  </si>
  <si>
    <t>12:45:xx</t>
  </si>
  <si>
    <t>$H:S:31241:2:30941:70^</t>
  </si>
  <si>
    <t>sped by very quickly</t>
  </si>
  <si>
    <t>12:48:xx</t>
  </si>
  <si>
    <t>(microns)</t>
  </si>
  <si>
    <t>+/-0.01</t>
  </si>
  <si>
    <t>3:05:xx</t>
  </si>
  <si>
    <t>$H:S:29369:2:29769:70^</t>
  </si>
  <si>
    <t>3:13:xx</t>
  </si>
  <si>
    <t>3:17:xx</t>
  </si>
  <si>
    <t>3:20:xx</t>
  </si>
  <si>
    <t>3:23:xx</t>
  </si>
  <si>
    <t>3:25:XX</t>
  </si>
  <si>
    <t>3:27:xx</t>
  </si>
  <si>
    <t>3:30:xx</t>
  </si>
  <si>
    <t>Helium-Neon laser wavelength:</t>
  </si>
  <si>
    <t>λ (HeNe)</t>
  </si>
  <si>
    <t>Notes</t>
  </si>
  <si>
    <t>10:15:xx</t>
  </si>
  <si>
    <t>$H:S:30467:2:30867:70^</t>
  </si>
  <si>
    <t>10:20:xx</t>
  </si>
  <si>
    <t>10:27:xx</t>
  </si>
  <si>
    <t>$H:S:31267:-2:31277:70^</t>
  </si>
  <si>
    <t>$H:S:31267:2:29804:70^</t>
  </si>
  <si>
    <t>11:02:xx</t>
  </si>
  <si>
    <t>11:07:xx</t>
  </si>
  <si>
    <t>11:12:xx</t>
  </si>
  <si>
    <t>11:14:xx</t>
  </si>
  <si>
    <t>jittery beam, fringes would speed by, jitter, then slow down</t>
  </si>
  <si>
    <t>11:18:xx</t>
  </si>
  <si>
    <t>11:22:xx</t>
  </si>
  <si>
    <t>11:24:xx</t>
  </si>
  <si>
    <t>11:28:xx</t>
  </si>
  <si>
    <t>11:30:xx</t>
  </si>
  <si>
    <t>jittery</t>
  </si>
  <si>
    <t>11:34:xx</t>
  </si>
  <si>
    <t>11:39:xx</t>
  </si>
  <si>
    <t>11:43:xx</t>
  </si>
  <si>
    <t>$H:S:34204:-2:33804:70^</t>
  </si>
  <si>
    <t>11:51:xx</t>
  </si>
  <si>
    <t>$H:S:33804:-2:33404:70^</t>
  </si>
  <si>
    <t>11:53:xx</t>
  </si>
  <si>
    <t>11:55:xx</t>
  </si>
  <si>
    <t>.</t>
  </si>
  <si>
    <t>11:58:xx</t>
  </si>
  <si>
    <t>$H:S:32604:-2:32204:70^</t>
  </si>
  <si>
    <t>12:01:XX</t>
  </si>
  <si>
    <t>$H:S:32204:-2:31804:70^</t>
  </si>
  <si>
    <t>12:04:XX</t>
  </si>
  <si>
    <t>12:06:XX</t>
  </si>
  <si>
    <t>12:15:XX</t>
  </si>
  <si>
    <t>12:18:XX</t>
  </si>
  <si>
    <t>12:21:XX</t>
  </si>
  <si>
    <t>Rel. displacement calc from fringe count</t>
  </si>
  <si>
    <t>Rel. displacement from ME Sensor</t>
  </si>
  <si>
    <t>$H:S:31417:2:31517:70^</t>
  </si>
  <si>
    <t>$H:S:31617:2:32817:70^</t>
  </si>
  <si>
    <t>$H:S:33017:2:33417:70^</t>
  </si>
  <si>
    <t>$H:S:35017:-2:34617:70^</t>
  </si>
  <si>
    <t>$H:S:33017:-2:32617:70^</t>
  </si>
  <si>
    <t>$H:S:32617:-2:32217:70^</t>
  </si>
  <si>
    <t>$H:S:32217:-2:31817:70^</t>
  </si>
  <si>
    <t>$H:S:31817:-2:31417:70^</t>
  </si>
  <si>
    <t>$H:S:31417:-2:31367:70^</t>
  </si>
  <si>
    <t>1:41:xx</t>
  </si>
  <si>
    <t>1:43:xx</t>
  </si>
  <si>
    <t>1:45:xx</t>
  </si>
  <si>
    <t>1:48:xx</t>
  </si>
  <si>
    <t>had moments where the fringes would stop moving suddenly, then keep going again</t>
  </si>
  <si>
    <t>1:50:xx</t>
  </si>
  <si>
    <t>1:55:xx</t>
  </si>
  <si>
    <t>1:57:xx</t>
  </si>
  <si>
    <t>1:59:xx</t>
  </si>
  <si>
    <t>2:03:xx</t>
  </si>
  <si>
    <t>The fringes would move to the right, then speed in the left direction, this happened at least 3 times. Then the fringes would move in a jerky motion</t>
  </si>
  <si>
    <t>2:12:xx</t>
  </si>
  <si>
    <t>2:14:xx</t>
  </si>
  <si>
    <t>2:18:xx</t>
  </si>
  <si>
    <t>2:21:xx</t>
  </si>
  <si>
    <t>2:25:xx</t>
  </si>
  <si>
    <t>2:27:xx</t>
  </si>
  <si>
    <t>2:30:xx</t>
  </si>
  <si>
    <t>Fringes traveled to the left normally in a slow motion, then sped by to the right, then resumed again</t>
  </si>
  <si>
    <t>2:33:xx</t>
  </si>
  <si>
    <t>2:37:xx</t>
  </si>
  <si>
    <t>Sped by very quickly to the left at beginning, then resumed at a normal slow speed to the left</t>
  </si>
  <si>
    <t>2:43:xx</t>
  </si>
  <si>
    <t>2:45:xx</t>
  </si>
  <si>
    <t>voltage step of 50, lower fringes</t>
  </si>
  <si>
    <t xml:space="preserve"> Voltage steps</t>
  </si>
  <si>
    <t>Voltage steps</t>
  </si>
  <si>
    <t>2:48:xx</t>
  </si>
  <si>
    <t>(monitor) (volts)</t>
  </si>
  <si>
    <t>"real" voltage</t>
  </si>
  <si>
    <t>(volts)</t>
  </si>
  <si>
    <t>Controller name: DT6220</t>
  </si>
  <si>
    <t xml:space="preserve"> Controller serial number: 2073</t>
  </si>
  <si>
    <t xml:space="preserve"> Controller software version: 1.2d</t>
  </si>
  <si>
    <t xml:space="preserve"> Controller option: 0</t>
  </si>
  <si>
    <t xml:space="preserve"> Controller article number: 4105032</t>
  </si>
  <si>
    <t xml:space="preserve"> Firmware version: DT6200;V1.4f;8010079</t>
  </si>
  <si>
    <t xml:space="preserve"> Average type: 3</t>
  </si>
  <si>
    <t xml:space="preserve"> Average count: 7</t>
  </si>
  <si>
    <t xml:space="preserve"> Sample time: 9600 µs</t>
  </si>
  <si>
    <t xml:space="preserve"> Measurement rate: 104.167 Hz</t>
  </si>
  <si>
    <t xml:space="preserve"> Sensor name: DL6230/ECL2</t>
  </si>
  <si>
    <t xml:space="preserve"> Serial number: 1439</t>
  </si>
  <si>
    <t xml:space="preserve"> Article number: 2303024</t>
  </si>
  <si>
    <t xml:space="preserve"> Range: 2000</t>
  </si>
  <si>
    <t xml:space="preserve"> Unit: µm</t>
  </si>
  <si>
    <t xml:space="preserve"> Transmission: on</t>
  </si>
  <si>
    <t xml:space="preserve"> Math offset (µm): 0.000</t>
  </si>
  <si>
    <t>HIRMES High-Resolution Long-Wavelength FPI:</t>
  </si>
  <si>
    <t>with direct PZT drive &amp; without motion multiplier</t>
  </si>
  <si>
    <t>Arduino v.1.8.15</t>
  </si>
  <si>
    <t>Bridge_Controller_GSFC_testing</t>
  </si>
  <si>
    <t>Program Title:</t>
  </si>
  <si>
    <t>Notes:</t>
  </si>
  <si>
    <t>Arduino DAQ  Stepping Program, program allows you to make voltage steps.
Use BNC capacitor bridge feedback cable concurrently to stabilize step size</t>
  </si>
  <si>
    <t>Micro-Epsilon details:</t>
  </si>
  <si>
    <t>Channel 1</t>
  </si>
  <si>
    <t>Target Capacitive Spacing:</t>
  </si>
  <si>
    <t>0.001"</t>
  </si>
  <si>
    <t>0.6328 µm</t>
  </si>
  <si>
    <t>254µm</t>
  </si>
  <si>
    <t>Corresponding Raw M-E Time Series Data File:</t>
  </si>
  <si>
    <t>Sample_0012022-06-16 15.02.52.365_A0000.csv</t>
  </si>
  <si>
    <t>300µm</t>
  </si>
  <si>
    <t>Physical Measurement of Cap Spacing:</t>
  </si>
  <si>
    <t>DAQ-Start-Time:  2022-06-16 13:49:25.431</t>
  </si>
  <si>
    <t>Software used: DT6200 Tool</t>
  </si>
  <si>
    <t>ME_A_dis</t>
  </si>
  <si>
    <t>Fringe_A_dis</t>
  </si>
  <si>
    <t>ME_D</t>
  </si>
  <si>
    <t>M-E sensor</t>
  </si>
  <si>
    <t>fringe_D</t>
  </si>
  <si>
    <t>fringe_A_dis</t>
  </si>
  <si>
    <t>Notes on Corresponding M-E Time Series Data Files:</t>
  </si>
  <si>
    <t>Range of dist. between each fringe: 0.3 µm</t>
  </si>
  <si>
    <t>turned on protocol for M-E sensor, only set of data that has corresponding raw M-E Time Series Data File</t>
  </si>
  <si>
    <t>Data file corresponds to 11:51:xx-12:21:xx range of measurements, other measurements (10:15:xx-11:43:xx) do not contain corresponding M-E data files</t>
  </si>
  <si>
    <t>DAQ-Start-Time:   2022-06-17 10:34:14.227</t>
  </si>
  <si>
    <t>First Protocol Time Stamp: 6/17/2022  11:47:23 AM</t>
  </si>
  <si>
    <t>Sample_0012022-06-17 11.47.22.877_A0000.csv</t>
  </si>
  <si>
    <t>DAQ-Start-Time:  2022-06-23 13:37:15.239</t>
  </si>
  <si>
    <t>First Protocol Time Stamp: 6/23/2022  1:40:50 PM</t>
  </si>
  <si>
    <t>First Protocol Time Stamp: 6/16/22 3:02:52 PM</t>
  </si>
  <si>
    <t>Sample_0012022-06-23 13.40.50.487_A0000.csv</t>
  </si>
  <si>
    <t>Last Protocol Time Stamp: 6/23/2022  2:51:43 PM</t>
  </si>
  <si>
    <t>Last Protocol Time Stamp: 6/17/2022  12:23:18 PM</t>
  </si>
  <si>
    <t>Last Protocol Time Stamp: 6/16/2022  3:31:44 PM</t>
  </si>
  <si>
    <t>Began to go down in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</si>
</sst>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 (Body)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quotePrefix="1"/>
    <xf numFmtId="0" fontId="1" fillId="0" borderId="0" xfId="0" applyFont="1"/>
    <xf numFmtId="19" fontId="0" fillId="0" borderId="0" xfId="0" applyNumberForma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13"/>
  <sheetViews>
    <sheetView zoomScaleNormal="100" workbookViewId="0">
      <selection activeCell="I13" sqref="I13"/>
    </sheetView>
  </sheetViews>
  <sheetFormatPr baseColWidth="10" defaultColWidth="8.6640625" defaultRowHeight="15" x14ac:dyDescent="0.2"/>
  <cols>
    <col min="1" max="1" width="28.83203125" customWidth="1"/>
    <col min="6" max="6" width="23.1640625" customWidth="1"/>
    <col min="7" max="7" width="37.33203125" customWidth="1"/>
    <col min="8" max="8" width="15.83203125" customWidth="1"/>
    <col min="9" max="9" width="40.33203125" customWidth="1"/>
  </cols>
  <sheetData>
    <row r="6" spans="1:10" x14ac:dyDescent="0.2">
      <c r="A6" t="s">
        <v>0</v>
      </c>
      <c r="B6" t="s">
        <v>1</v>
      </c>
      <c r="D6" t="s">
        <v>2</v>
      </c>
      <c r="F6" t="s">
        <v>3</v>
      </c>
      <c r="G6" s="4" t="s">
        <v>65</v>
      </c>
      <c r="H6" t="s">
        <v>4</v>
      </c>
      <c r="I6" s="4" t="s">
        <v>66</v>
      </c>
      <c r="J6" t="s">
        <v>5</v>
      </c>
    </row>
    <row r="7" spans="1:10" x14ac:dyDescent="0.2">
      <c r="B7" t="s">
        <v>6</v>
      </c>
      <c r="D7" t="s">
        <v>7</v>
      </c>
      <c r="G7" t="s">
        <v>16</v>
      </c>
      <c r="H7" t="s">
        <v>8</v>
      </c>
    </row>
    <row r="8" spans="1:10" x14ac:dyDescent="0.2">
      <c r="A8" t="s">
        <v>9</v>
      </c>
    </row>
    <row r="9" spans="1:10" x14ac:dyDescent="0.2">
      <c r="B9">
        <v>30941</v>
      </c>
      <c r="D9">
        <v>0.46200000000000002</v>
      </c>
      <c r="F9">
        <v>6</v>
      </c>
      <c r="G9">
        <f>F9*0.5*0.6328</f>
        <v>1.8984000000000001</v>
      </c>
      <c r="H9">
        <v>291.73</v>
      </c>
      <c r="J9" t="s">
        <v>10</v>
      </c>
    </row>
    <row r="10" spans="1:10" x14ac:dyDescent="0.2">
      <c r="B10">
        <v>31041</v>
      </c>
      <c r="D10">
        <v>0.77700000000000002</v>
      </c>
      <c r="F10">
        <v>6</v>
      </c>
      <c r="G10">
        <f t="shared" ref="G10:G11" si="0">F10*0.5*0.6328</f>
        <v>1.8984000000000001</v>
      </c>
      <c r="H10">
        <v>293.42</v>
      </c>
      <c r="I10">
        <f xml:space="preserve"> H10-H9</f>
        <v>1.6899999999999977</v>
      </c>
      <c r="J10" t="s">
        <v>11</v>
      </c>
    </row>
    <row r="11" spans="1:10" x14ac:dyDescent="0.2">
      <c r="B11">
        <v>31141</v>
      </c>
      <c r="D11">
        <v>1.0489999999999999</v>
      </c>
      <c r="F11">
        <v>5</v>
      </c>
      <c r="G11">
        <f t="shared" si="0"/>
        <v>1.5820000000000001</v>
      </c>
      <c r="H11">
        <v>295.08999999999997</v>
      </c>
      <c r="I11">
        <f t="shared" ref="I11:I12" si="1" xml:space="preserve"> H11-H10</f>
        <v>1.6699999999999591</v>
      </c>
      <c r="J11" t="s">
        <v>12</v>
      </c>
    </row>
    <row r="12" spans="1:10" x14ac:dyDescent="0.2">
      <c r="A12" t="s">
        <v>13</v>
      </c>
      <c r="B12">
        <v>31241</v>
      </c>
      <c r="D12">
        <v>1.2949999999999999</v>
      </c>
      <c r="F12" t="s">
        <v>14</v>
      </c>
      <c r="H12">
        <v>291.74</v>
      </c>
      <c r="I12">
        <f t="shared" si="1"/>
        <v>-3.3499999999999659</v>
      </c>
      <c r="J12" t="s">
        <v>15</v>
      </c>
    </row>
    <row r="13" spans="1:10" x14ac:dyDescent="0.2">
      <c r="B13">
        <v>30941</v>
      </c>
      <c r="D13">
        <v>0.68100000000000005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7"/>
  <sheetViews>
    <sheetView zoomScaleNormal="100" workbookViewId="0">
      <selection activeCell="F2" sqref="F2"/>
    </sheetView>
  </sheetViews>
  <sheetFormatPr baseColWidth="10" defaultColWidth="8.6640625" defaultRowHeight="15" x14ac:dyDescent="0.2"/>
  <cols>
    <col min="1" max="1" width="35.83203125" customWidth="1"/>
    <col min="2" max="2" width="10.1640625" customWidth="1"/>
    <col min="3" max="3" width="13.33203125" customWidth="1"/>
    <col min="4" max="4" width="9.1640625" customWidth="1"/>
    <col min="5" max="5" width="10.5" customWidth="1"/>
    <col min="6" max="6" width="39" customWidth="1"/>
    <col min="7" max="7" width="6.1640625" customWidth="1"/>
    <col min="8" max="8" width="10" customWidth="1"/>
    <col min="9" max="9" width="12.1640625" customWidth="1"/>
    <col min="10" max="10" width="7.5" customWidth="1"/>
    <col min="11" max="11" width="9" customWidth="1"/>
    <col min="12" max="12" width="11.33203125" customWidth="1"/>
    <col min="13" max="13" width="21.83203125" customWidth="1"/>
  </cols>
  <sheetData>
    <row r="2" spans="1:12" x14ac:dyDescent="0.2">
      <c r="A2" t="s">
        <v>27</v>
      </c>
      <c r="B2" s="1" t="s">
        <v>28</v>
      </c>
      <c r="C2" s="1" t="s">
        <v>135</v>
      </c>
      <c r="D2" s="1"/>
      <c r="F2" t="s">
        <v>150</v>
      </c>
    </row>
    <row r="3" spans="1:12" x14ac:dyDescent="0.2">
      <c r="A3" t="s">
        <v>124</v>
      </c>
      <c r="B3" s="1" t="s">
        <v>125</v>
      </c>
      <c r="C3" s="1"/>
      <c r="D3" s="1"/>
    </row>
    <row r="4" spans="1:12" ht="272" x14ac:dyDescent="0.2">
      <c r="A4" s="6" t="s">
        <v>126</v>
      </c>
      <c r="B4" s="1" t="s">
        <v>128</v>
      </c>
      <c r="C4" s="6" t="s">
        <v>127</v>
      </c>
      <c r="D4" s="1" t="s">
        <v>129</v>
      </c>
      <c r="E4" s="7" t="s">
        <v>130</v>
      </c>
    </row>
    <row r="5" spans="1:12" x14ac:dyDescent="0.2">
      <c r="A5" s="8" t="s">
        <v>131</v>
      </c>
      <c r="B5" s="1"/>
      <c r="C5" s="1"/>
      <c r="D5" s="1"/>
    </row>
    <row r="6" spans="1:12" x14ac:dyDescent="0.2">
      <c r="A6" s="6" t="s">
        <v>142</v>
      </c>
      <c r="B6" s="1" t="s">
        <v>133</v>
      </c>
      <c r="C6" s="1" t="s">
        <v>140</v>
      </c>
      <c r="D6" t="s">
        <v>115</v>
      </c>
      <c r="E6" t="s">
        <v>116</v>
      </c>
    </row>
    <row r="7" spans="1:12" x14ac:dyDescent="0.2">
      <c r="A7" s="8"/>
      <c r="B7" s="1" t="s">
        <v>139</v>
      </c>
      <c r="C7" t="s">
        <v>136</v>
      </c>
      <c r="D7" s="1"/>
    </row>
    <row r="8" spans="1:12" x14ac:dyDescent="0.2">
      <c r="A8" s="6"/>
      <c r="B8" s="6"/>
      <c r="C8" s="1" t="s">
        <v>134</v>
      </c>
      <c r="D8" s="1"/>
      <c r="E8" s="1"/>
      <c r="F8" s="1"/>
      <c r="G8" s="1"/>
    </row>
    <row r="9" spans="1:12" x14ac:dyDescent="0.2">
      <c r="A9" s="6"/>
      <c r="B9" s="6"/>
      <c r="C9" s="1"/>
      <c r="D9" s="1"/>
      <c r="E9" s="1"/>
      <c r="F9" s="1"/>
      <c r="G9" s="1"/>
    </row>
    <row r="10" spans="1:12" x14ac:dyDescent="0.2">
      <c r="A10" s="4" t="s">
        <v>137</v>
      </c>
      <c r="B10" s="4" t="s">
        <v>138</v>
      </c>
    </row>
    <row r="11" spans="1:12" x14ac:dyDescent="0.2">
      <c r="A11" s="8" t="s">
        <v>132</v>
      </c>
      <c r="B11" s="6"/>
      <c r="C11" s="1"/>
      <c r="D11" s="1"/>
    </row>
    <row r="12" spans="1:12" x14ac:dyDescent="0.2">
      <c r="A12" t="s">
        <v>107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</row>
    <row r="13" spans="1:12" x14ac:dyDescent="0.2">
      <c r="A13" s="4" t="s">
        <v>141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</row>
    <row r="14" spans="1:12" x14ac:dyDescent="0.2">
      <c r="A14" s="4" t="s">
        <v>158</v>
      </c>
      <c r="B14" t="s">
        <v>115</v>
      </c>
      <c r="C14" t="s">
        <v>116</v>
      </c>
      <c r="L14" s="4"/>
    </row>
    <row r="15" spans="1:12" x14ac:dyDescent="0.2">
      <c r="A15" s="4" t="s">
        <v>162</v>
      </c>
      <c r="B15" s="5"/>
    </row>
    <row r="16" spans="1:12" x14ac:dyDescent="0.2">
      <c r="B16" s="5"/>
      <c r="J16" s="1"/>
    </row>
    <row r="18" spans="1:13" x14ac:dyDescent="0.2">
      <c r="B18" t="s">
        <v>1</v>
      </c>
      <c r="C18" t="s">
        <v>102</v>
      </c>
      <c r="D18" t="s">
        <v>2</v>
      </c>
      <c r="E18" t="s">
        <v>105</v>
      </c>
      <c r="F18" t="s">
        <v>4</v>
      </c>
      <c r="H18" s="9" t="s">
        <v>145</v>
      </c>
      <c r="I18" t="s">
        <v>143</v>
      </c>
      <c r="J18" t="s">
        <v>3</v>
      </c>
      <c r="K18" s="9" t="s">
        <v>147</v>
      </c>
      <c r="L18" t="s">
        <v>144</v>
      </c>
      <c r="M18" t="s">
        <v>5</v>
      </c>
    </row>
    <row r="19" spans="1:13" x14ac:dyDescent="0.2">
      <c r="A19" t="s">
        <v>0</v>
      </c>
      <c r="B19" t="s">
        <v>6</v>
      </c>
      <c r="D19" t="s">
        <v>7</v>
      </c>
      <c r="F19" t="s">
        <v>16</v>
      </c>
      <c r="H19" t="s">
        <v>16</v>
      </c>
      <c r="I19" t="s">
        <v>16</v>
      </c>
      <c r="K19" t="s">
        <v>16</v>
      </c>
      <c r="L19" t="s">
        <v>16</v>
      </c>
    </row>
    <row r="20" spans="1:13" x14ac:dyDescent="0.2">
      <c r="A20" t="s">
        <v>19</v>
      </c>
      <c r="B20">
        <v>29369</v>
      </c>
      <c r="D20">
        <v>-0.51200000000000001</v>
      </c>
      <c r="E20">
        <f>D20*10</f>
        <v>-5.12</v>
      </c>
      <c r="F20">
        <v>266.37</v>
      </c>
      <c r="G20" s="1" t="s">
        <v>17</v>
      </c>
      <c r="H20" s="1"/>
      <c r="I20" s="1"/>
      <c r="M20" t="s">
        <v>18</v>
      </c>
    </row>
    <row r="21" spans="1:13" x14ac:dyDescent="0.2">
      <c r="B21">
        <v>29769</v>
      </c>
      <c r="C21">
        <f t="shared" ref="C21:C27" si="0">B21-B20</f>
        <v>400</v>
      </c>
      <c r="D21">
        <v>1.1619999999999999</v>
      </c>
      <c r="E21">
        <f t="shared" ref="E21:E27" si="1">D21*10</f>
        <v>11.62</v>
      </c>
      <c r="F21">
        <v>272.97000000000003</v>
      </c>
      <c r="H21">
        <f>SUM(F21- F20)</f>
        <v>6.6000000000000227</v>
      </c>
      <c r="I21">
        <f>H21</f>
        <v>6.6000000000000227</v>
      </c>
      <c r="J21">
        <v>21</v>
      </c>
      <c r="K21">
        <f>J21*0.6328*0.5</f>
        <v>6.6444000000000001</v>
      </c>
      <c r="L21">
        <f>K21</f>
        <v>6.6444000000000001</v>
      </c>
      <c r="M21" t="s">
        <v>20</v>
      </c>
    </row>
    <row r="22" spans="1:13" x14ac:dyDescent="0.2">
      <c r="B22">
        <v>30169</v>
      </c>
      <c r="C22">
        <f t="shared" si="0"/>
        <v>400</v>
      </c>
      <c r="D22">
        <v>2.1560000000000001</v>
      </c>
      <c r="E22">
        <f t="shared" si="1"/>
        <v>21.560000000000002</v>
      </c>
      <c r="F22">
        <v>279.61</v>
      </c>
      <c r="H22">
        <f t="shared" ref="H22:H27" si="2">SUM(F22-F21)</f>
        <v>6.6399999999999864</v>
      </c>
      <c r="I22">
        <f>I21+H22</f>
        <v>13.240000000000009</v>
      </c>
      <c r="J22">
        <v>20</v>
      </c>
      <c r="K22">
        <f t="shared" ref="K22:K27" si="3">J22*0.6328*0.5</f>
        <v>6.3280000000000003</v>
      </c>
      <c r="L22">
        <f>L21+K22</f>
        <v>12.9724</v>
      </c>
      <c r="M22" t="s">
        <v>21</v>
      </c>
    </row>
    <row r="23" spans="1:13" x14ac:dyDescent="0.2">
      <c r="B23">
        <v>30569</v>
      </c>
      <c r="C23">
        <f t="shared" si="0"/>
        <v>400</v>
      </c>
      <c r="D23">
        <v>2.5640000000000001</v>
      </c>
      <c r="E23">
        <f t="shared" si="1"/>
        <v>25.64</v>
      </c>
      <c r="F23">
        <v>286.27999999999997</v>
      </c>
      <c r="H23">
        <f t="shared" si="2"/>
        <v>6.6699999999999591</v>
      </c>
      <c r="I23">
        <f>I22+H23</f>
        <v>19.909999999999968</v>
      </c>
      <c r="J23">
        <v>20</v>
      </c>
      <c r="K23">
        <f t="shared" si="3"/>
        <v>6.3280000000000003</v>
      </c>
      <c r="L23">
        <f t="shared" ref="L23:L27" si="4">L22+K23</f>
        <v>19.3004</v>
      </c>
      <c r="M23" t="s">
        <v>22</v>
      </c>
    </row>
    <row r="24" spans="1:13" x14ac:dyDescent="0.2">
      <c r="B24">
        <v>30969</v>
      </c>
      <c r="C24">
        <f t="shared" si="0"/>
        <v>400</v>
      </c>
      <c r="D24">
        <v>2.9159999999999999</v>
      </c>
      <c r="E24">
        <f t="shared" si="1"/>
        <v>29.16</v>
      </c>
      <c r="F24">
        <v>292.99</v>
      </c>
      <c r="H24">
        <f t="shared" si="2"/>
        <v>6.7100000000000364</v>
      </c>
      <c r="I24">
        <f>I23+H24</f>
        <v>26.620000000000005</v>
      </c>
      <c r="J24">
        <v>20</v>
      </c>
      <c r="K24">
        <f t="shared" si="3"/>
        <v>6.3280000000000003</v>
      </c>
      <c r="L24">
        <f t="shared" si="4"/>
        <v>25.628399999999999</v>
      </c>
      <c r="M24" t="s">
        <v>23</v>
      </c>
    </row>
    <row r="25" spans="1:13" x14ac:dyDescent="0.2">
      <c r="B25">
        <v>31369</v>
      </c>
      <c r="C25">
        <f t="shared" si="0"/>
        <v>400</v>
      </c>
      <c r="D25">
        <v>3.2730000000000001</v>
      </c>
      <c r="E25">
        <f t="shared" si="1"/>
        <v>32.730000000000004</v>
      </c>
      <c r="F25">
        <v>299.72000000000003</v>
      </c>
      <c r="H25">
        <f t="shared" si="2"/>
        <v>6.7300000000000182</v>
      </c>
      <c r="I25">
        <f t="shared" ref="I25:I27" si="5">I24+H25</f>
        <v>33.350000000000023</v>
      </c>
      <c r="J25">
        <v>21</v>
      </c>
      <c r="K25">
        <f t="shared" si="3"/>
        <v>6.6444000000000001</v>
      </c>
      <c r="L25">
        <f t="shared" si="4"/>
        <v>32.272799999999997</v>
      </c>
      <c r="M25" t="s">
        <v>24</v>
      </c>
    </row>
    <row r="26" spans="1:13" x14ac:dyDescent="0.2">
      <c r="B26">
        <v>31769</v>
      </c>
      <c r="C26">
        <f t="shared" si="0"/>
        <v>400</v>
      </c>
      <c r="D26">
        <v>3.6789999999999998</v>
      </c>
      <c r="E26">
        <f t="shared" si="1"/>
        <v>36.79</v>
      </c>
      <c r="F26">
        <v>306.49</v>
      </c>
      <c r="H26">
        <f t="shared" si="2"/>
        <v>6.7699999999999818</v>
      </c>
      <c r="I26">
        <f t="shared" si="5"/>
        <v>40.120000000000005</v>
      </c>
      <c r="J26">
        <v>22</v>
      </c>
      <c r="K26">
        <f t="shared" si="3"/>
        <v>6.9608000000000008</v>
      </c>
      <c r="L26">
        <f t="shared" si="4"/>
        <v>39.233599999999996</v>
      </c>
      <c r="M26" t="s">
        <v>25</v>
      </c>
    </row>
    <row r="27" spans="1:13" x14ac:dyDescent="0.2">
      <c r="B27">
        <v>32169</v>
      </c>
      <c r="C27">
        <f t="shared" si="0"/>
        <v>400</v>
      </c>
      <c r="D27">
        <v>4.0119999999999996</v>
      </c>
      <c r="E27">
        <f t="shared" si="1"/>
        <v>40.119999999999997</v>
      </c>
      <c r="F27">
        <v>313.27</v>
      </c>
      <c r="H27">
        <f t="shared" si="2"/>
        <v>6.7799999999999727</v>
      </c>
      <c r="I27">
        <f t="shared" si="5"/>
        <v>46.899999999999977</v>
      </c>
      <c r="J27">
        <v>21</v>
      </c>
      <c r="K27">
        <f t="shared" si="3"/>
        <v>6.6444000000000001</v>
      </c>
      <c r="L27">
        <f t="shared" si="4"/>
        <v>45.877999999999993</v>
      </c>
      <c r="M27" t="s">
        <v>26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9"/>
  <sheetViews>
    <sheetView tabSelected="1" topLeftCell="A4" zoomScale="125" zoomScaleNormal="100" workbookViewId="0">
      <selection activeCell="C14" sqref="C14"/>
    </sheetView>
  </sheetViews>
  <sheetFormatPr baseColWidth="10" defaultColWidth="8.6640625" defaultRowHeight="15" x14ac:dyDescent="0.2"/>
  <cols>
    <col min="1" max="1" width="74" customWidth="1"/>
    <col min="2" max="2" width="25" customWidth="1"/>
    <col min="3" max="3" width="29.33203125" customWidth="1"/>
    <col min="4" max="4" width="27.83203125" customWidth="1"/>
    <col min="5" max="5" width="39.83203125" customWidth="1"/>
    <col min="6" max="6" width="11.1640625" customWidth="1"/>
    <col min="8" max="8" width="8.83203125" customWidth="1"/>
    <col min="9" max="9" width="15.83203125" customWidth="1"/>
    <col min="10" max="10" width="8.33203125" customWidth="1"/>
    <col min="11" max="11" width="7.5" customWidth="1"/>
    <col min="12" max="12" width="11" customWidth="1"/>
    <col min="14" max="14" width="61.1640625" customWidth="1"/>
    <col min="15" max="15" width="35.6640625" customWidth="1"/>
  </cols>
  <sheetData>
    <row r="2" spans="1:12" x14ac:dyDescent="0.2">
      <c r="A2" t="s">
        <v>27</v>
      </c>
      <c r="B2" s="1" t="s">
        <v>28</v>
      </c>
      <c r="C2" s="1" t="s">
        <v>135</v>
      </c>
      <c r="D2" s="1" t="s">
        <v>150</v>
      </c>
    </row>
    <row r="3" spans="1:12" x14ac:dyDescent="0.2">
      <c r="A3" t="s">
        <v>124</v>
      </c>
      <c r="B3" s="1" t="s">
        <v>125</v>
      </c>
      <c r="C3" s="1"/>
      <c r="D3" s="1"/>
    </row>
    <row r="4" spans="1:12" ht="64" x14ac:dyDescent="0.2">
      <c r="A4" s="6" t="s">
        <v>126</v>
      </c>
      <c r="B4" s="1" t="s">
        <v>128</v>
      </c>
      <c r="C4" s="6" t="s">
        <v>127</v>
      </c>
      <c r="D4" s="1" t="s">
        <v>129</v>
      </c>
      <c r="E4" s="7" t="s">
        <v>130</v>
      </c>
    </row>
    <row r="5" spans="1:12" x14ac:dyDescent="0.2">
      <c r="A5" s="8" t="s">
        <v>131</v>
      </c>
      <c r="B5" s="1"/>
      <c r="C5" s="1"/>
      <c r="D5" s="1"/>
    </row>
    <row r="6" spans="1:12" x14ac:dyDescent="0.2">
      <c r="A6" s="6" t="s">
        <v>142</v>
      </c>
      <c r="B6" s="1" t="s">
        <v>133</v>
      </c>
      <c r="C6" s="1" t="s">
        <v>140</v>
      </c>
      <c r="D6" t="s">
        <v>115</v>
      </c>
      <c r="E6" t="s">
        <v>116</v>
      </c>
    </row>
    <row r="7" spans="1:12" x14ac:dyDescent="0.2">
      <c r="A7" s="8"/>
      <c r="B7" s="1" t="s">
        <v>139</v>
      </c>
      <c r="C7" t="s">
        <v>136</v>
      </c>
      <c r="D7" s="1"/>
    </row>
    <row r="8" spans="1:12" x14ac:dyDescent="0.2">
      <c r="A8" s="6"/>
      <c r="B8" s="6"/>
      <c r="C8" s="1" t="s">
        <v>134</v>
      </c>
      <c r="D8" s="1"/>
      <c r="E8" s="1"/>
      <c r="F8" s="1"/>
      <c r="G8" s="1"/>
    </row>
    <row r="9" spans="1:12" x14ac:dyDescent="0.2">
      <c r="A9" s="10" t="s">
        <v>137</v>
      </c>
      <c r="B9" s="10" t="s">
        <v>155</v>
      </c>
      <c r="C9" s="1"/>
      <c r="D9" s="1"/>
      <c r="E9" s="1"/>
      <c r="F9" s="1"/>
      <c r="G9" s="1"/>
    </row>
    <row r="10" spans="1:12" x14ac:dyDescent="0.2">
      <c r="A10" s="6" t="s">
        <v>149</v>
      </c>
      <c r="B10" t="s">
        <v>152</v>
      </c>
    </row>
    <row r="11" spans="1:12" x14ac:dyDescent="0.2">
      <c r="A11" s="8" t="s">
        <v>132</v>
      </c>
      <c r="B11" s="6"/>
      <c r="C11" s="1"/>
      <c r="D11" s="1"/>
    </row>
    <row r="12" spans="1:12" x14ac:dyDescent="0.2">
      <c r="A12" t="s">
        <v>107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113</v>
      </c>
      <c r="H12" t="s">
        <v>114</v>
      </c>
    </row>
    <row r="13" spans="1:12" x14ac:dyDescent="0.2">
      <c r="A13" s="4" t="s">
        <v>153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</row>
    <row r="14" spans="1:12" x14ac:dyDescent="0.2">
      <c r="A14" s="4" t="s">
        <v>154</v>
      </c>
      <c r="B14" t="s">
        <v>115</v>
      </c>
      <c r="C14" t="s">
        <v>116</v>
      </c>
      <c r="L14" s="4"/>
    </row>
    <row r="15" spans="1:12" x14ac:dyDescent="0.2">
      <c r="A15" s="4" t="s">
        <v>161</v>
      </c>
    </row>
    <row r="19" spans="1:15" x14ac:dyDescent="0.2">
      <c r="B19" t="s">
        <v>1</v>
      </c>
      <c r="C19" t="s">
        <v>102</v>
      </c>
      <c r="D19" t="s">
        <v>2</v>
      </c>
      <c r="E19" t="s">
        <v>105</v>
      </c>
      <c r="F19" t="s">
        <v>146</v>
      </c>
      <c r="H19" s="4" t="s">
        <v>145</v>
      </c>
      <c r="I19" t="s">
        <v>143</v>
      </c>
      <c r="J19" t="s">
        <v>3</v>
      </c>
      <c r="K19" s="4" t="s">
        <v>147</v>
      </c>
      <c r="L19" t="s">
        <v>144</v>
      </c>
      <c r="M19" t="s">
        <v>5</v>
      </c>
      <c r="N19" t="s">
        <v>29</v>
      </c>
      <c r="O19" s="6"/>
    </row>
    <row r="20" spans="1:15" x14ac:dyDescent="0.2">
      <c r="B20" t="s">
        <v>6</v>
      </c>
      <c r="D20" t="s">
        <v>104</v>
      </c>
      <c r="E20" t="s">
        <v>106</v>
      </c>
      <c r="F20" t="s">
        <v>16</v>
      </c>
      <c r="H20" t="s">
        <v>16</v>
      </c>
      <c r="I20" t="s">
        <v>16</v>
      </c>
      <c r="K20" t="s">
        <v>16</v>
      </c>
      <c r="L20" t="s">
        <v>16</v>
      </c>
    </row>
    <row r="21" spans="1:15" x14ac:dyDescent="0.2">
      <c r="A21" t="s">
        <v>0</v>
      </c>
      <c r="B21">
        <v>30467</v>
      </c>
      <c r="D21">
        <v>-0.45</v>
      </c>
      <c r="E21">
        <f>D21*10</f>
        <v>-4.5</v>
      </c>
      <c r="F21">
        <v>284.45999999999998</v>
      </c>
      <c r="G21" s="1" t="s">
        <v>17</v>
      </c>
      <c r="H21" s="1"/>
      <c r="I21" s="1"/>
      <c r="M21" t="s">
        <v>30</v>
      </c>
    </row>
    <row r="22" spans="1:15" x14ac:dyDescent="0.2">
      <c r="A22" t="s">
        <v>31</v>
      </c>
      <c r="B22">
        <v>30867</v>
      </c>
      <c r="C22">
        <f>B22-B21</f>
        <v>400</v>
      </c>
      <c r="D22">
        <v>-1.744</v>
      </c>
      <c r="E22">
        <f>D22*10</f>
        <v>-17.440000000000001</v>
      </c>
      <c r="F22">
        <v>291.18</v>
      </c>
      <c r="H22">
        <f>F22 - F21</f>
        <v>6.7200000000000273</v>
      </c>
      <c r="I22">
        <f>H22 + F21</f>
        <v>291.18</v>
      </c>
      <c r="J22">
        <v>20</v>
      </c>
      <c r="K22" s="2">
        <f>J22 * 0.5 * 0.6328</f>
        <v>6.3280000000000003</v>
      </c>
      <c r="M22" t="s">
        <v>32</v>
      </c>
    </row>
    <row r="23" spans="1:15" x14ac:dyDescent="0.2">
      <c r="B23">
        <v>31267</v>
      </c>
      <c r="C23">
        <f t="shared" ref="C23:C24" si="0">B23-B22</f>
        <v>400</v>
      </c>
      <c r="D23">
        <v>-2.766</v>
      </c>
      <c r="E23">
        <f>D23*10</f>
        <v>-27.66</v>
      </c>
      <c r="F23">
        <v>297.91000000000003</v>
      </c>
      <c r="H23">
        <f>F23 - F22</f>
        <v>6.7300000000000182</v>
      </c>
      <c r="I23">
        <f>H23 + I22</f>
        <v>297.91000000000003</v>
      </c>
      <c r="J23">
        <v>18</v>
      </c>
      <c r="K23" s="2">
        <f>J23 * 0.5 * 0.6328</f>
        <v>5.6951999999999998</v>
      </c>
      <c r="L23" s="2">
        <f>K22 + K23</f>
        <v>12.023199999999999</v>
      </c>
      <c r="M23" t="s">
        <v>33</v>
      </c>
    </row>
    <row r="24" spans="1:15" x14ac:dyDescent="0.2">
      <c r="A24" t="s">
        <v>34</v>
      </c>
      <c r="B24">
        <v>31277</v>
      </c>
      <c r="C24">
        <f t="shared" si="0"/>
        <v>10</v>
      </c>
      <c r="D24">
        <v>-3.1019999999999999</v>
      </c>
      <c r="E24">
        <f>D24*10</f>
        <v>-31.02</v>
      </c>
    </row>
    <row r="26" spans="1:15" x14ac:dyDescent="0.2">
      <c r="A26" t="s">
        <v>0</v>
      </c>
      <c r="B26">
        <v>29604</v>
      </c>
      <c r="D26">
        <v>-0.41199999999999998</v>
      </c>
      <c r="E26">
        <f t="shared" ref="E26:E38" si="1">D26*10</f>
        <v>-4.12</v>
      </c>
    </row>
    <row r="27" spans="1:15" x14ac:dyDescent="0.2">
      <c r="A27" t="s">
        <v>35</v>
      </c>
      <c r="B27">
        <v>29804</v>
      </c>
      <c r="C27">
        <f>B27-B26</f>
        <v>200</v>
      </c>
      <c r="D27">
        <v>0.70299999999999996</v>
      </c>
      <c r="E27">
        <f t="shared" si="1"/>
        <v>7.0299999999999994</v>
      </c>
      <c r="F27">
        <v>273.49</v>
      </c>
      <c r="M27" t="s">
        <v>36</v>
      </c>
    </row>
    <row r="28" spans="1:15" x14ac:dyDescent="0.2">
      <c r="B28">
        <v>30204</v>
      </c>
      <c r="C28">
        <f t="shared" ref="C28:C38" si="2">B28-B27</f>
        <v>400</v>
      </c>
      <c r="D28">
        <v>2.2930000000000001</v>
      </c>
      <c r="E28">
        <f t="shared" si="1"/>
        <v>22.93</v>
      </c>
      <c r="F28">
        <v>280.13</v>
      </c>
      <c r="H28">
        <f t="shared" ref="H28:H38" si="3">F28 - F27</f>
        <v>6.6399999999999864</v>
      </c>
      <c r="I28">
        <f>H28 + H27</f>
        <v>6.6399999999999864</v>
      </c>
      <c r="J28">
        <v>21</v>
      </c>
      <c r="K28" s="2">
        <f t="shared" ref="K28:K38" si="4">J28 * 0.5 * 0.6328</f>
        <v>6.6444000000000001</v>
      </c>
      <c r="M28" t="s">
        <v>37</v>
      </c>
    </row>
    <row r="29" spans="1:15" x14ac:dyDescent="0.2">
      <c r="B29">
        <v>30604</v>
      </c>
      <c r="C29">
        <f t="shared" si="2"/>
        <v>400</v>
      </c>
      <c r="D29">
        <v>2.875</v>
      </c>
      <c r="E29">
        <f t="shared" si="1"/>
        <v>28.75</v>
      </c>
      <c r="F29">
        <v>286.81</v>
      </c>
      <c r="H29">
        <f t="shared" si="3"/>
        <v>6.6800000000000068</v>
      </c>
      <c r="I29" s="2">
        <f t="shared" ref="I29:I38" si="5">I28 + H29</f>
        <v>13.319999999999993</v>
      </c>
      <c r="J29">
        <v>19</v>
      </c>
      <c r="K29" s="2">
        <f t="shared" si="4"/>
        <v>6.0116000000000005</v>
      </c>
      <c r="L29" s="2">
        <f>K28 + K29</f>
        <v>12.656000000000001</v>
      </c>
      <c r="M29" t="s">
        <v>38</v>
      </c>
    </row>
    <row r="30" spans="1:15" x14ac:dyDescent="0.2">
      <c r="B30">
        <v>31004</v>
      </c>
      <c r="C30">
        <f t="shared" si="2"/>
        <v>400</v>
      </c>
      <c r="D30">
        <v>3.1640000000000001</v>
      </c>
      <c r="E30">
        <f t="shared" si="1"/>
        <v>31.64</v>
      </c>
      <c r="F30">
        <v>293.54000000000002</v>
      </c>
      <c r="H30">
        <f t="shared" si="3"/>
        <v>6.7300000000000182</v>
      </c>
      <c r="I30" s="2">
        <f t="shared" si="5"/>
        <v>20.050000000000011</v>
      </c>
      <c r="J30">
        <v>11</v>
      </c>
      <c r="K30" s="2">
        <f t="shared" si="4"/>
        <v>3.4804000000000004</v>
      </c>
      <c r="L30" s="2">
        <f t="shared" ref="L30:L38" si="6">L29 + K30</f>
        <v>16.136400000000002</v>
      </c>
      <c r="M30" t="s">
        <v>39</v>
      </c>
      <c r="N30" t="s">
        <v>40</v>
      </c>
    </row>
    <row r="31" spans="1:15" x14ac:dyDescent="0.2">
      <c r="B31">
        <v>31404</v>
      </c>
      <c r="C31">
        <f t="shared" si="2"/>
        <v>400</v>
      </c>
      <c r="D31">
        <v>3.6080000000000001</v>
      </c>
      <c r="E31">
        <f t="shared" si="1"/>
        <v>36.08</v>
      </c>
      <c r="F31">
        <v>300.27</v>
      </c>
      <c r="H31">
        <f t="shared" si="3"/>
        <v>6.7299999999999613</v>
      </c>
      <c r="I31" s="2">
        <f t="shared" si="5"/>
        <v>26.779999999999973</v>
      </c>
      <c r="J31">
        <v>21</v>
      </c>
      <c r="K31" s="2">
        <f t="shared" si="4"/>
        <v>6.6444000000000001</v>
      </c>
      <c r="L31" s="2">
        <f t="shared" si="6"/>
        <v>22.780800000000003</v>
      </c>
      <c r="M31" t="s">
        <v>41</v>
      </c>
    </row>
    <row r="32" spans="1:15" x14ac:dyDescent="0.2">
      <c r="B32">
        <v>31804</v>
      </c>
      <c r="C32">
        <f t="shared" si="2"/>
        <v>400</v>
      </c>
      <c r="D32">
        <v>3.86</v>
      </c>
      <c r="E32">
        <f t="shared" si="1"/>
        <v>38.6</v>
      </c>
      <c r="F32">
        <v>307.04000000000002</v>
      </c>
      <c r="H32">
        <f t="shared" si="3"/>
        <v>6.7700000000000387</v>
      </c>
      <c r="I32" s="2">
        <f t="shared" si="5"/>
        <v>33.550000000000011</v>
      </c>
      <c r="J32">
        <v>21</v>
      </c>
      <c r="K32" s="2">
        <f t="shared" si="4"/>
        <v>6.6444000000000001</v>
      </c>
      <c r="L32" s="2">
        <f t="shared" si="6"/>
        <v>29.425200000000004</v>
      </c>
      <c r="M32" t="s">
        <v>42</v>
      </c>
    </row>
    <row r="33" spans="1:14" x14ac:dyDescent="0.2">
      <c r="B33">
        <v>32204</v>
      </c>
      <c r="C33">
        <f t="shared" si="2"/>
        <v>400</v>
      </c>
      <c r="D33">
        <v>4.3099999999999996</v>
      </c>
      <c r="E33">
        <f t="shared" si="1"/>
        <v>43.099999999999994</v>
      </c>
      <c r="F33">
        <v>313.82</v>
      </c>
      <c r="H33">
        <f t="shared" si="3"/>
        <v>6.7799999999999727</v>
      </c>
      <c r="I33" s="2">
        <f t="shared" si="5"/>
        <v>40.329999999999984</v>
      </c>
      <c r="J33">
        <v>22</v>
      </c>
      <c r="K33" s="2">
        <f t="shared" si="4"/>
        <v>6.9608000000000008</v>
      </c>
      <c r="L33" s="2">
        <f t="shared" si="6"/>
        <v>36.386000000000003</v>
      </c>
      <c r="M33" t="s">
        <v>43</v>
      </c>
    </row>
    <row r="34" spans="1:14" x14ac:dyDescent="0.2">
      <c r="B34">
        <v>32604</v>
      </c>
      <c r="C34">
        <f t="shared" si="2"/>
        <v>400</v>
      </c>
      <c r="D34">
        <v>4.8600000000000003</v>
      </c>
      <c r="E34">
        <f t="shared" si="1"/>
        <v>48.6</v>
      </c>
      <c r="F34">
        <v>320.64999999999998</v>
      </c>
      <c r="H34">
        <f t="shared" si="3"/>
        <v>6.8299999999999841</v>
      </c>
      <c r="I34" s="2">
        <f t="shared" si="5"/>
        <v>47.159999999999968</v>
      </c>
      <c r="J34">
        <v>22</v>
      </c>
      <c r="K34" s="2">
        <f t="shared" si="4"/>
        <v>6.9608000000000008</v>
      </c>
      <c r="L34" s="2">
        <f t="shared" si="6"/>
        <v>43.346800000000002</v>
      </c>
      <c r="M34" t="s">
        <v>44</v>
      </c>
    </row>
    <row r="35" spans="1:14" x14ac:dyDescent="0.2">
      <c r="B35">
        <v>33004</v>
      </c>
      <c r="C35">
        <f t="shared" si="2"/>
        <v>400</v>
      </c>
      <c r="D35">
        <v>5.28</v>
      </c>
      <c r="E35">
        <f t="shared" si="1"/>
        <v>52.800000000000004</v>
      </c>
      <c r="F35">
        <v>327.60000000000002</v>
      </c>
      <c r="H35">
        <f t="shared" si="3"/>
        <v>6.9500000000000455</v>
      </c>
      <c r="I35" s="2">
        <f t="shared" si="5"/>
        <v>54.110000000000014</v>
      </c>
      <c r="J35">
        <v>11</v>
      </c>
      <c r="K35" s="2">
        <f t="shared" si="4"/>
        <v>3.4804000000000004</v>
      </c>
      <c r="L35" s="2">
        <f t="shared" si="6"/>
        <v>46.827200000000005</v>
      </c>
      <c r="M35" t="s">
        <v>45</v>
      </c>
      <c r="N35" t="s">
        <v>46</v>
      </c>
    </row>
    <row r="36" spans="1:14" x14ac:dyDescent="0.2">
      <c r="B36">
        <v>33404</v>
      </c>
      <c r="C36">
        <f t="shared" si="2"/>
        <v>400</v>
      </c>
      <c r="D36">
        <v>5.9</v>
      </c>
      <c r="E36">
        <f t="shared" si="1"/>
        <v>59</v>
      </c>
      <c r="F36">
        <v>335.66</v>
      </c>
      <c r="H36">
        <f t="shared" si="3"/>
        <v>8.0600000000000023</v>
      </c>
      <c r="I36" s="2">
        <f t="shared" si="5"/>
        <v>62.170000000000016</v>
      </c>
      <c r="J36">
        <v>21</v>
      </c>
      <c r="K36" s="2">
        <f t="shared" si="4"/>
        <v>6.6444000000000001</v>
      </c>
      <c r="L36" s="2">
        <f t="shared" si="6"/>
        <v>53.471600000000002</v>
      </c>
      <c r="M36" t="s">
        <v>47</v>
      </c>
    </row>
    <row r="37" spans="1:14" x14ac:dyDescent="0.2">
      <c r="B37">
        <v>33804</v>
      </c>
      <c r="C37">
        <f t="shared" si="2"/>
        <v>400</v>
      </c>
      <c r="D37">
        <v>6.68</v>
      </c>
      <c r="E37">
        <f t="shared" si="1"/>
        <v>66.8</v>
      </c>
      <c r="F37">
        <v>343.78</v>
      </c>
      <c r="H37">
        <f t="shared" si="3"/>
        <v>8.1199999999999477</v>
      </c>
      <c r="I37" s="2">
        <f t="shared" si="5"/>
        <v>70.289999999999964</v>
      </c>
      <c r="J37">
        <v>23</v>
      </c>
      <c r="K37" s="2">
        <f t="shared" si="4"/>
        <v>7.2772000000000006</v>
      </c>
      <c r="L37" s="2">
        <f t="shared" si="6"/>
        <v>60.748800000000003</v>
      </c>
      <c r="M37" t="s">
        <v>48</v>
      </c>
    </row>
    <row r="38" spans="1:14" x14ac:dyDescent="0.2">
      <c r="B38">
        <v>34204</v>
      </c>
      <c r="C38">
        <f t="shared" si="2"/>
        <v>400</v>
      </c>
      <c r="D38">
        <v>7.49</v>
      </c>
      <c r="E38">
        <f t="shared" si="1"/>
        <v>74.900000000000006</v>
      </c>
      <c r="F38">
        <v>351.92</v>
      </c>
      <c r="H38">
        <f t="shared" si="3"/>
        <v>8.1400000000000432</v>
      </c>
      <c r="I38" s="2">
        <f t="shared" si="5"/>
        <v>78.430000000000007</v>
      </c>
      <c r="J38">
        <v>23</v>
      </c>
      <c r="K38" s="2">
        <f t="shared" si="4"/>
        <v>7.2772000000000006</v>
      </c>
      <c r="L38" s="2">
        <f t="shared" si="6"/>
        <v>68.02600000000001</v>
      </c>
      <c r="M38" t="s">
        <v>49</v>
      </c>
    </row>
    <row r="39" spans="1:14" x14ac:dyDescent="0.2">
      <c r="N39" s="11" t="s">
        <v>151</v>
      </c>
    </row>
    <row r="40" spans="1:14" x14ac:dyDescent="0.2">
      <c r="A40" t="s">
        <v>50</v>
      </c>
      <c r="B40">
        <v>33804</v>
      </c>
      <c r="D40">
        <v>5.9</v>
      </c>
      <c r="E40">
        <f t="shared" ref="E40:E49" si="7">D40*10</f>
        <v>59</v>
      </c>
      <c r="F40">
        <v>343.8</v>
      </c>
      <c r="H40">
        <f>F40 - F38</f>
        <v>-8.1200000000000045</v>
      </c>
      <c r="I40" s="2">
        <f>I38 + H40</f>
        <v>70.31</v>
      </c>
      <c r="J40">
        <v>-19</v>
      </c>
      <c r="K40" s="2">
        <f t="shared" ref="K40:K49" si="8">J40 * 0.5 * 0.6328</f>
        <v>-6.0116000000000005</v>
      </c>
      <c r="L40" s="2">
        <f>L38 + K40</f>
        <v>62.014400000000009</v>
      </c>
      <c r="M40" t="s">
        <v>51</v>
      </c>
    </row>
    <row r="41" spans="1:14" x14ac:dyDescent="0.2">
      <c r="A41" t="s">
        <v>52</v>
      </c>
      <c r="B41">
        <v>33404</v>
      </c>
      <c r="C41">
        <f>B41-B40</f>
        <v>-400</v>
      </c>
      <c r="D41">
        <v>4.7300000000000004</v>
      </c>
      <c r="E41">
        <f t="shared" si="7"/>
        <v>47.300000000000004</v>
      </c>
      <c r="F41">
        <v>335.67</v>
      </c>
      <c r="H41">
        <f t="shared" ref="H41:H49" si="9">F41 - F40</f>
        <v>-8.1299999999999955</v>
      </c>
      <c r="I41" s="2">
        <f t="shared" ref="I41:I49" si="10">I40 + H41</f>
        <v>62.180000000000007</v>
      </c>
      <c r="J41">
        <v>-24</v>
      </c>
      <c r="K41" s="2">
        <f t="shared" si="8"/>
        <v>-7.5936000000000003</v>
      </c>
      <c r="L41" s="2">
        <f t="shared" ref="L41:L49" si="11">L40 + K41</f>
        <v>54.420800000000007</v>
      </c>
      <c r="M41" t="s">
        <v>53</v>
      </c>
    </row>
    <row r="42" spans="1:14" x14ac:dyDescent="0.2">
      <c r="B42">
        <v>33004</v>
      </c>
      <c r="C42">
        <f t="shared" ref="C42:C49" si="12">B42-B41</f>
        <v>-400</v>
      </c>
      <c r="D42">
        <v>3.69</v>
      </c>
      <c r="E42">
        <f t="shared" si="7"/>
        <v>36.9</v>
      </c>
      <c r="F42">
        <v>327.62</v>
      </c>
      <c r="H42">
        <f t="shared" si="9"/>
        <v>-8.0500000000000114</v>
      </c>
      <c r="I42" s="2">
        <f t="shared" si="10"/>
        <v>54.129999999999995</v>
      </c>
      <c r="J42">
        <v>-24</v>
      </c>
      <c r="K42" s="2">
        <f t="shared" si="8"/>
        <v>-7.5936000000000003</v>
      </c>
      <c r="L42" s="2">
        <f t="shared" si="11"/>
        <v>46.827200000000005</v>
      </c>
      <c r="M42" t="s">
        <v>54</v>
      </c>
    </row>
    <row r="43" spans="1:14" x14ac:dyDescent="0.2">
      <c r="A43" t="s">
        <v>55</v>
      </c>
      <c r="B43">
        <v>32604</v>
      </c>
      <c r="C43">
        <f t="shared" si="12"/>
        <v>-400</v>
      </c>
      <c r="D43">
        <v>2.8919999999999999</v>
      </c>
      <c r="E43">
        <f t="shared" si="7"/>
        <v>28.919999999999998</v>
      </c>
      <c r="F43">
        <v>320.67</v>
      </c>
      <c r="H43">
        <f t="shared" si="9"/>
        <v>-6.9499999999999886</v>
      </c>
      <c r="I43" s="2">
        <f t="shared" si="10"/>
        <v>47.180000000000007</v>
      </c>
      <c r="J43">
        <v>-21</v>
      </c>
      <c r="K43" s="2">
        <f t="shared" si="8"/>
        <v>-6.6444000000000001</v>
      </c>
      <c r="L43" s="2">
        <f t="shared" si="11"/>
        <v>40.182800000000007</v>
      </c>
      <c r="M43" t="s">
        <v>56</v>
      </c>
      <c r="N43" t="s">
        <v>46</v>
      </c>
    </row>
    <row r="44" spans="1:14" x14ac:dyDescent="0.2">
      <c r="A44" t="s">
        <v>57</v>
      </c>
      <c r="B44">
        <v>32204</v>
      </c>
      <c r="C44">
        <f t="shared" si="12"/>
        <v>-400</v>
      </c>
      <c r="D44">
        <v>2.1339999999999999</v>
      </c>
      <c r="E44">
        <f t="shared" si="7"/>
        <v>21.34</v>
      </c>
      <c r="F44">
        <v>313.85000000000002</v>
      </c>
      <c r="H44">
        <f t="shared" si="9"/>
        <v>-6.8199999999999932</v>
      </c>
      <c r="I44" s="2">
        <f t="shared" si="10"/>
        <v>40.360000000000014</v>
      </c>
      <c r="J44">
        <v>-21</v>
      </c>
      <c r="K44" s="2">
        <f t="shared" si="8"/>
        <v>-6.6444000000000001</v>
      </c>
      <c r="L44" s="2">
        <f t="shared" si="11"/>
        <v>33.53840000000001</v>
      </c>
      <c r="M44" t="s">
        <v>58</v>
      </c>
    </row>
    <row r="45" spans="1:14" x14ac:dyDescent="0.2">
      <c r="A45" t="s">
        <v>59</v>
      </c>
      <c r="B45">
        <v>31804</v>
      </c>
      <c r="C45">
        <f t="shared" si="12"/>
        <v>-400</v>
      </c>
      <c r="D45">
        <v>1.4279999999999999</v>
      </c>
      <c r="E45">
        <f t="shared" si="7"/>
        <v>14.28</v>
      </c>
      <c r="F45">
        <v>307.07</v>
      </c>
      <c r="H45">
        <f t="shared" si="9"/>
        <v>-6.7800000000000296</v>
      </c>
      <c r="I45" s="2">
        <f t="shared" si="10"/>
        <v>33.579999999999984</v>
      </c>
      <c r="J45">
        <v>-22</v>
      </c>
      <c r="K45" s="2">
        <f t="shared" si="8"/>
        <v>-6.9608000000000008</v>
      </c>
      <c r="L45" s="2">
        <f t="shared" si="11"/>
        <v>26.577600000000011</v>
      </c>
      <c r="M45" t="s">
        <v>60</v>
      </c>
    </row>
    <row r="46" spans="1:14" x14ac:dyDescent="0.2">
      <c r="B46">
        <v>31404</v>
      </c>
      <c r="C46">
        <f t="shared" si="12"/>
        <v>-400</v>
      </c>
      <c r="D46">
        <v>0.86199999999999999</v>
      </c>
      <c r="E46">
        <f t="shared" si="7"/>
        <v>8.6199999999999992</v>
      </c>
      <c r="F46">
        <v>303.3</v>
      </c>
      <c r="H46">
        <f t="shared" si="9"/>
        <v>-3.7699999999999818</v>
      </c>
      <c r="I46" s="2">
        <f t="shared" si="10"/>
        <v>29.810000000000002</v>
      </c>
      <c r="J46">
        <v>-19</v>
      </c>
      <c r="K46" s="2">
        <f t="shared" si="8"/>
        <v>-6.0116000000000005</v>
      </c>
      <c r="L46" s="2">
        <f t="shared" si="11"/>
        <v>20.56600000000001</v>
      </c>
      <c r="M46" t="s">
        <v>61</v>
      </c>
    </row>
    <row r="47" spans="1:14" x14ac:dyDescent="0.2">
      <c r="B47">
        <v>31004</v>
      </c>
      <c r="C47">
        <f t="shared" si="12"/>
        <v>-400</v>
      </c>
      <c r="D47">
        <v>0.20300000000000001</v>
      </c>
      <c r="E47">
        <f t="shared" si="7"/>
        <v>2.0300000000000002</v>
      </c>
      <c r="F47">
        <v>293.57</v>
      </c>
      <c r="H47">
        <f t="shared" si="9"/>
        <v>-9.7300000000000182</v>
      </c>
      <c r="I47" s="2">
        <f t="shared" si="10"/>
        <v>20.079999999999984</v>
      </c>
      <c r="J47">
        <v>-20</v>
      </c>
      <c r="K47" s="2">
        <f t="shared" si="8"/>
        <v>-6.3280000000000003</v>
      </c>
      <c r="L47" s="2">
        <f t="shared" si="11"/>
        <v>14.23800000000001</v>
      </c>
      <c r="M47" t="s">
        <v>62</v>
      </c>
    </row>
    <row r="48" spans="1:14" x14ac:dyDescent="0.2">
      <c r="B48">
        <v>30604</v>
      </c>
      <c r="C48">
        <f t="shared" si="12"/>
        <v>-400</v>
      </c>
      <c r="D48">
        <v>-0.39200000000000002</v>
      </c>
      <c r="E48">
        <f t="shared" si="7"/>
        <v>-3.92</v>
      </c>
      <c r="F48">
        <v>286.85000000000002</v>
      </c>
      <c r="H48">
        <f t="shared" si="9"/>
        <v>-6.7199999999999704</v>
      </c>
      <c r="I48" s="2">
        <f t="shared" si="10"/>
        <v>13.360000000000014</v>
      </c>
      <c r="J48">
        <v>-21</v>
      </c>
      <c r="K48" s="2">
        <f t="shared" si="8"/>
        <v>-6.6444000000000001</v>
      </c>
      <c r="L48" s="2">
        <f t="shared" si="11"/>
        <v>7.5936000000000101</v>
      </c>
      <c r="M48" t="s">
        <v>63</v>
      </c>
    </row>
    <row r="49" spans="2:13" x14ac:dyDescent="0.2">
      <c r="B49">
        <v>30204</v>
      </c>
      <c r="C49">
        <f t="shared" si="12"/>
        <v>-400</v>
      </c>
      <c r="D49">
        <v>-1.03</v>
      </c>
      <c r="E49">
        <f t="shared" si="7"/>
        <v>-10.3</v>
      </c>
      <c r="F49">
        <v>280.18</v>
      </c>
      <c r="H49">
        <f t="shared" si="9"/>
        <v>-6.6700000000000159</v>
      </c>
      <c r="I49" s="2">
        <f t="shared" si="10"/>
        <v>6.6899999999999977</v>
      </c>
      <c r="J49">
        <v>-20</v>
      </c>
      <c r="K49" s="2">
        <f t="shared" si="8"/>
        <v>-6.3280000000000003</v>
      </c>
      <c r="L49" s="2">
        <f t="shared" si="11"/>
        <v>1.2656000000000098</v>
      </c>
      <c r="M49" t="s">
        <v>64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C21-141D-EB49-9035-C7A1A8B15BC2}">
  <dimension ref="A1:N47"/>
  <sheetViews>
    <sheetView topLeftCell="D3" workbookViewId="0">
      <selection activeCell="N36" sqref="N36"/>
    </sheetView>
  </sheetViews>
  <sheetFormatPr baseColWidth="10" defaultRowHeight="15" x14ac:dyDescent="0.2"/>
  <cols>
    <col min="1" max="1" width="36.1640625" customWidth="1"/>
    <col min="3" max="3" width="26.6640625" customWidth="1"/>
    <col min="4" max="4" width="13.5" customWidth="1"/>
    <col min="8" max="8" width="8.6640625" customWidth="1"/>
    <col min="9" max="9" width="8.83203125" customWidth="1"/>
    <col min="11" max="11" width="8.33203125" customWidth="1"/>
    <col min="12" max="12" width="10.33203125" customWidth="1"/>
    <col min="13" max="13" width="12.6640625" customWidth="1"/>
    <col min="14" max="14" width="5.5" customWidth="1"/>
  </cols>
  <sheetData>
    <row r="1" spans="1:8" x14ac:dyDescent="0.2">
      <c r="A1" t="s">
        <v>27</v>
      </c>
      <c r="B1" s="1" t="s">
        <v>28</v>
      </c>
      <c r="C1" s="1" t="s">
        <v>135</v>
      </c>
      <c r="D1" s="1" t="s">
        <v>150</v>
      </c>
    </row>
    <row r="2" spans="1:8" x14ac:dyDescent="0.2">
      <c r="A2" t="s">
        <v>124</v>
      </c>
      <c r="B2" s="1" t="s">
        <v>125</v>
      </c>
      <c r="C2" s="1"/>
      <c r="D2" s="1"/>
    </row>
    <row r="3" spans="1:8" ht="272" x14ac:dyDescent="0.2">
      <c r="A3" s="6" t="s">
        <v>126</v>
      </c>
      <c r="B3" s="1" t="s">
        <v>128</v>
      </c>
      <c r="C3" s="6" t="s">
        <v>127</v>
      </c>
      <c r="D3" s="1" t="s">
        <v>129</v>
      </c>
      <c r="E3" s="7" t="s">
        <v>130</v>
      </c>
    </row>
    <row r="4" spans="1:8" x14ac:dyDescent="0.2">
      <c r="A4" s="8" t="s">
        <v>131</v>
      </c>
      <c r="B4" s="1"/>
      <c r="C4" s="1"/>
      <c r="D4" s="1"/>
    </row>
    <row r="5" spans="1:8" x14ac:dyDescent="0.2">
      <c r="A5" s="6" t="s">
        <v>142</v>
      </c>
      <c r="B5" s="1" t="s">
        <v>133</v>
      </c>
      <c r="C5" s="1" t="s">
        <v>140</v>
      </c>
      <c r="D5" t="s">
        <v>115</v>
      </c>
      <c r="E5" t="s">
        <v>116</v>
      </c>
    </row>
    <row r="6" spans="1:8" x14ac:dyDescent="0.2">
      <c r="A6" s="8"/>
      <c r="B6" s="1" t="s">
        <v>139</v>
      </c>
      <c r="C6" t="s">
        <v>136</v>
      </c>
      <c r="D6" s="1"/>
    </row>
    <row r="7" spans="1:8" x14ac:dyDescent="0.2">
      <c r="A7" s="6"/>
      <c r="B7" s="6"/>
      <c r="C7" s="1" t="s">
        <v>134</v>
      </c>
      <c r="D7" s="1"/>
      <c r="E7" s="1"/>
      <c r="F7" s="1"/>
      <c r="G7" s="1"/>
    </row>
    <row r="8" spans="1:8" x14ac:dyDescent="0.2">
      <c r="A8" s="10" t="s">
        <v>137</v>
      </c>
      <c r="B8" s="10" t="s">
        <v>159</v>
      </c>
      <c r="C8" s="1"/>
      <c r="D8" s="1"/>
      <c r="E8" s="1"/>
      <c r="F8" s="1"/>
      <c r="G8" s="1"/>
    </row>
    <row r="9" spans="1:8" x14ac:dyDescent="0.2">
      <c r="A9" s="6" t="s">
        <v>149</v>
      </c>
    </row>
    <row r="10" spans="1:8" x14ac:dyDescent="0.2">
      <c r="A10" s="8" t="s">
        <v>132</v>
      </c>
      <c r="B10" s="6"/>
      <c r="C10" s="1"/>
      <c r="D10" s="1"/>
    </row>
    <row r="11" spans="1:8" x14ac:dyDescent="0.2">
      <c r="A11" t="s">
        <v>107</v>
      </c>
      <c r="B11" t="s">
        <v>108</v>
      </c>
      <c r="C11" t="s">
        <v>109</v>
      </c>
      <c r="D11" t="s">
        <v>110</v>
      </c>
      <c r="E11" t="s">
        <v>111</v>
      </c>
      <c r="F11" t="s">
        <v>112</v>
      </c>
      <c r="G11" t="s">
        <v>113</v>
      </c>
      <c r="H11" t="s">
        <v>114</v>
      </c>
    </row>
    <row r="12" spans="1:8" x14ac:dyDescent="0.2">
      <c r="A12" s="4" t="s">
        <v>156</v>
      </c>
      <c r="B12" t="s">
        <v>117</v>
      </c>
      <c r="C12" t="s">
        <v>118</v>
      </c>
      <c r="D12" t="s">
        <v>119</v>
      </c>
      <c r="E12" t="s">
        <v>120</v>
      </c>
      <c r="F12" t="s">
        <v>121</v>
      </c>
      <c r="G12" t="s">
        <v>122</v>
      </c>
      <c r="H12" t="s">
        <v>123</v>
      </c>
    </row>
    <row r="13" spans="1:8" x14ac:dyDescent="0.2">
      <c r="A13" s="4" t="s">
        <v>157</v>
      </c>
      <c r="B13" t="s">
        <v>115</v>
      </c>
      <c r="C13" t="s">
        <v>116</v>
      </c>
    </row>
    <row r="14" spans="1:8" x14ac:dyDescent="0.2">
      <c r="A14" s="4" t="s">
        <v>160</v>
      </c>
    </row>
    <row r="23" spans="1:14" x14ac:dyDescent="0.2">
      <c r="B23" t="s">
        <v>1</v>
      </c>
      <c r="C23" t="s">
        <v>101</v>
      </c>
      <c r="D23" t="s">
        <v>2</v>
      </c>
      <c r="E23" t="s">
        <v>105</v>
      </c>
      <c r="F23" t="s">
        <v>4</v>
      </c>
      <c r="H23" s="4" t="s">
        <v>145</v>
      </c>
      <c r="I23" t="s">
        <v>143</v>
      </c>
      <c r="J23" t="s">
        <v>3</v>
      </c>
      <c r="K23" s="4" t="s">
        <v>147</v>
      </c>
      <c r="L23" t="s">
        <v>148</v>
      </c>
      <c r="M23" t="s">
        <v>5</v>
      </c>
      <c r="N23" t="s">
        <v>129</v>
      </c>
    </row>
    <row r="24" spans="1:14" x14ac:dyDescent="0.2">
      <c r="B24" t="s">
        <v>6</v>
      </c>
      <c r="D24" t="s">
        <v>104</v>
      </c>
      <c r="E24" t="s">
        <v>106</v>
      </c>
      <c r="F24" t="s">
        <v>16</v>
      </c>
      <c r="H24" t="s">
        <v>16</v>
      </c>
      <c r="I24" t="s">
        <v>16</v>
      </c>
      <c r="K24" t="s">
        <v>16</v>
      </c>
      <c r="L24" t="s">
        <v>16</v>
      </c>
    </row>
    <row r="26" spans="1:14" x14ac:dyDescent="0.2">
      <c r="A26" t="s">
        <v>0</v>
      </c>
      <c r="B26">
        <v>31417</v>
      </c>
      <c r="D26">
        <v>0.92600000000000005</v>
      </c>
      <c r="E26">
        <f>D26*10</f>
        <v>9.26</v>
      </c>
      <c r="F26">
        <v>300.2</v>
      </c>
      <c r="G26" s="3" t="s">
        <v>17</v>
      </c>
      <c r="H26" s="3"/>
      <c r="I26" s="3"/>
      <c r="M26" t="s">
        <v>76</v>
      </c>
    </row>
    <row r="27" spans="1:14" x14ac:dyDescent="0.2">
      <c r="A27" t="s">
        <v>67</v>
      </c>
      <c r="B27">
        <v>31517</v>
      </c>
      <c r="C27">
        <f>B27-B26</f>
        <v>100</v>
      </c>
      <c r="D27">
        <v>1.2470000000000001</v>
      </c>
      <c r="E27">
        <f t="shared" ref="E27:E35" si="0">D27*10</f>
        <v>12.47</v>
      </c>
      <c r="F27">
        <v>301.88</v>
      </c>
      <c r="H27">
        <f>F27-F26</f>
        <v>1.6800000000000068</v>
      </c>
      <c r="I27">
        <f>H27+H26</f>
        <v>1.6800000000000068</v>
      </c>
      <c r="J27">
        <v>5</v>
      </c>
      <c r="K27">
        <f>J27*0.5*0.6328</f>
        <v>1.5820000000000001</v>
      </c>
      <c r="L27">
        <f>K27+K26</f>
        <v>1.5820000000000001</v>
      </c>
      <c r="M27" t="s">
        <v>77</v>
      </c>
    </row>
    <row r="28" spans="1:14" x14ac:dyDescent="0.2">
      <c r="B28">
        <v>31617</v>
      </c>
      <c r="C28">
        <f t="shared" ref="C28:C35" si="1">B28-B27</f>
        <v>100</v>
      </c>
      <c r="D28">
        <v>1.5249999999999999</v>
      </c>
      <c r="E28">
        <f t="shared" si="0"/>
        <v>15.25</v>
      </c>
      <c r="F28">
        <v>303.58</v>
      </c>
      <c r="H28">
        <f t="shared" ref="H28:H35" si="2">F28-F27</f>
        <v>1.6999999999999886</v>
      </c>
      <c r="I28">
        <f>I27+H28</f>
        <v>3.3799999999999955</v>
      </c>
      <c r="J28">
        <v>5</v>
      </c>
      <c r="K28">
        <f t="shared" ref="K28:K35" si="3">J28*0.5*0.6328</f>
        <v>1.5820000000000001</v>
      </c>
      <c r="L28">
        <f>L27+K28</f>
        <v>3.1640000000000001</v>
      </c>
      <c r="M28" t="s">
        <v>78</v>
      </c>
    </row>
    <row r="29" spans="1:14" x14ac:dyDescent="0.2">
      <c r="A29" t="s">
        <v>68</v>
      </c>
      <c r="B29">
        <v>32817</v>
      </c>
      <c r="C29">
        <f t="shared" si="1"/>
        <v>1200</v>
      </c>
      <c r="D29">
        <v>3.8559999999999999</v>
      </c>
      <c r="E29">
        <f t="shared" si="0"/>
        <v>38.56</v>
      </c>
      <c r="F29">
        <v>323.64999999999998</v>
      </c>
      <c r="H29">
        <f t="shared" si="2"/>
        <v>20.069999999999993</v>
      </c>
      <c r="I29">
        <f t="shared" ref="I29:I35" si="4">I28+H29</f>
        <v>23.449999999999989</v>
      </c>
      <c r="J29">
        <v>49</v>
      </c>
      <c r="K29">
        <f t="shared" si="3"/>
        <v>15.5036</v>
      </c>
      <c r="L29">
        <f t="shared" ref="L29:L35" si="5">L28+K29</f>
        <v>18.6676</v>
      </c>
      <c r="M29" t="s">
        <v>79</v>
      </c>
      <c r="N29" t="s">
        <v>80</v>
      </c>
    </row>
    <row r="30" spans="1:14" x14ac:dyDescent="0.2">
      <c r="B30">
        <v>33017</v>
      </c>
      <c r="C30">
        <f t="shared" si="1"/>
        <v>200</v>
      </c>
      <c r="D30">
        <v>4.3099999999999996</v>
      </c>
      <c r="E30">
        <f t="shared" si="0"/>
        <v>43.099999999999994</v>
      </c>
      <c r="F30">
        <v>327.64</v>
      </c>
      <c r="H30">
        <f t="shared" si="2"/>
        <v>3.9900000000000091</v>
      </c>
      <c r="I30">
        <f t="shared" si="4"/>
        <v>27.439999999999998</v>
      </c>
      <c r="J30">
        <v>11</v>
      </c>
      <c r="K30">
        <f t="shared" si="3"/>
        <v>3.4804000000000004</v>
      </c>
      <c r="L30">
        <f t="shared" si="5"/>
        <v>22.148</v>
      </c>
      <c r="M30" t="s">
        <v>81</v>
      </c>
    </row>
    <row r="31" spans="1:14" x14ac:dyDescent="0.2">
      <c r="A31" t="s">
        <v>69</v>
      </c>
      <c r="B31">
        <v>33417</v>
      </c>
      <c r="C31">
        <f t="shared" si="1"/>
        <v>400</v>
      </c>
      <c r="D31">
        <v>5.16</v>
      </c>
      <c r="E31">
        <f t="shared" si="0"/>
        <v>51.6</v>
      </c>
      <c r="F31">
        <v>335.69</v>
      </c>
      <c r="H31">
        <f t="shared" si="2"/>
        <v>8.0500000000000114</v>
      </c>
      <c r="I31">
        <f t="shared" si="4"/>
        <v>35.490000000000009</v>
      </c>
      <c r="J31">
        <v>20</v>
      </c>
      <c r="K31">
        <f t="shared" si="3"/>
        <v>6.3280000000000003</v>
      </c>
      <c r="L31">
        <f t="shared" si="5"/>
        <v>28.475999999999999</v>
      </c>
      <c r="M31" t="s">
        <v>82</v>
      </c>
    </row>
    <row r="32" spans="1:14" x14ac:dyDescent="0.2">
      <c r="B32">
        <v>33817</v>
      </c>
      <c r="C32">
        <f t="shared" si="1"/>
        <v>400</v>
      </c>
      <c r="D32">
        <v>6.05</v>
      </c>
      <c r="E32">
        <f t="shared" si="0"/>
        <v>60.5</v>
      </c>
      <c r="F32">
        <v>343.79</v>
      </c>
      <c r="H32">
        <f t="shared" si="2"/>
        <v>8.1000000000000227</v>
      </c>
      <c r="I32">
        <f t="shared" si="4"/>
        <v>43.590000000000032</v>
      </c>
      <c r="J32">
        <v>18</v>
      </c>
      <c r="K32">
        <f t="shared" si="3"/>
        <v>5.6951999999999998</v>
      </c>
      <c r="L32">
        <f t="shared" si="5"/>
        <v>34.171199999999999</v>
      </c>
      <c r="M32" t="s">
        <v>83</v>
      </c>
    </row>
    <row r="33" spans="1:14" x14ac:dyDescent="0.2">
      <c r="B33">
        <v>34217</v>
      </c>
      <c r="C33">
        <f t="shared" si="1"/>
        <v>400</v>
      </c>
      <c r="D33">
        <v>6.83</v>
      </c>
      <c r="E33">
        <f t="shared" si="0"/>
        <v>68.3</v>
      </c>
      <c r="F33">
        <v>351.91</v>
      </c>
      <c r="H33">
        <f t="shared" si="2"/>
        <v>8.1200000000000045</v>
      </c>
      <c r="I33">
        <f t="shared" si="4"/>
        <v>51.710000000000036</v>
      </c>
      <c r="J33">
        <v>22</v>
      </c>
      <c r="K33">
        <f t="shared" si="3"/>
        <v>6.9608000000000008</v>
      </c>
      <c r="L33">
        <f t="shared" si="5"/>
        <v>41.131999999999998</v>
      </c>
      <c r="M33" t="s">
        <v>84</v>
      </c>
    </row>
    <row r="34" spans="1:14" x14ac:dyDescent="0.2">
      <c r="B34">
        <v>34617</v>
      </c>
      <c r="C34">
        <f t="shared" si="1"/>
        <v>400</v>
      </c>
      <c r="D34">
        <v>7.76</v>
      </c>
      <c r="E34">
        <f t="shared" si="0"/>
        <v>77.599999999999994</v>
      </c>
      <c r="F34">
        <v>360.07</v>
      </c>
      <c r="H34">
        <f t="shared" si="2"/>
        <v>8.1599999999999682</v>
      </c>
      <c r="I34">
        <f t="shared" si="4"/>
        <v>59.870000000000005</v>
      </c>
      <c r="J34">
        <v>16</v>
      </c>
      <c r="K34">
        <f t="shared" si="3"/>
        <v>5.0624000000000002</v>
      </c>
      <c r="L34">
        <f t="shared" si="5"/>
        <v>46.194400000000002</v>
      </c>
      <c r="M34" t="s">
        <v>85</v>
      </c>
      <c r="N34" t="s">
        <v>86</v>
      </c>
    </row>
    <row r="35" spans="1:14" x14ac:dyDescent="0.2">
      <c r="B35">
        <v>35017</v>
      </c>
      <c r="C35">
        <f t="shared" si="1"/>
        <v>400</v>
      </c>
      <c r="D35">
        <v>8.6300000000000008</v>
      </c>
      <c r="E35">
        <f t="shared" si="0"/>
        <v>86.300000000000011</v>
      </c>
      <c r="F35">
        <v>368.32</v>
      </c>
      <c r="H35">
        <f t="shared" si="2"/>
        <v>8.25</v>
      </c>
      <c r="I35">
        <f t="shared" si="4"/>
        <v>68.12</v>
      </c>
      <c r="J35">
        <v>24</v>
      </c>
      <c r="K35">
        <f t="shared" si="3"/>
        <v>7.5936000000000003</v>
      </c>
      <c r="L35">
        <f t="shared" si="5"/>
        <v>53.788000000000004</v>
      </c>
      <c r="M35" t="s">
        <v>87</v>
      </c>
    </row>
    <row r="36" spans="1:14" x14ac:dyDescent="0.2">
      <c r="N36" t="s">
        <v>163</v>
      </c>
    </row>
    <row r="37" spans="1:14" x14ac:dyDescent="0.2">
      <c r="A37" t="s">
        <v>70</v>
      </c>
      <c r="B37">
        <v>34617</v>
      </c>
      <c r="D37">
        <v>7.06</v>
      </c>
      <c r="E37">
        <f>D37*10</f>
        <v>70.599999999999994</v>
      </c>
      <c r="F37">
        <v>360.1</v>
      </c>
      <c r="H37">
        <f>F37-F35</f>
        <v>-8.2199999999999704</v>
      </c>
      <c r="I37">
        <f>I35+H37</f>
        <v>59.900000000000034</v>
      </c>
      <c r="J37">
        <v>-24</v>
      </c>
      <c r="K37">
        <f>J37*0.5*0.6328</f>
        <v>-7.5936000000000003</v>
      </c>
      <c r="L37">
        <f>L35+K37</f>
        <v>46.194400000000002</v>
      </c>
      <c r="M37" t="s">
        <v>88</v>
      </c>
    </row>
    <row r="38" spans="1:14" x14ac:dyDescent="0.2">
      <c r="B38">
        <v>34217</v>
      </c>
      <c r="C38">
        <f xml:space="preserve"> B38-B37</f>
        <v>-400</v>
      </c>
      <c r="D38">
        <v>5.81</v>
      </c>
      <c r="E38">
        <f t="shared" ref="E38:E47" si="6">D38*10</f>
        <v>58.099999999999994</v>
      </c>
      <c r="F38">
        <v>351.95</v>
      </c>
      <c r="H38">
        <f>F38-F37</f>
        <v>-8.1500000000000341</v>
      </c>
      <c r="I38">
        <f>I37+H38</f>
        <v>51.75</v>
      </c>
      <c r="J38">
        <v>-23</v>
      </c>
      <c r="K38">
        <f t="shared" ref="K38:K47" si="7">J38*0.5*0.6328</f>
        <v>-7.2772000000000006</v>
      </c>
      <c r="L38">
        <f>L37+K38</f>
        <v>38.917200000000001</v>
      </c>
      <c r="M38" t="s">
        <v>89</v>
      </c>
    </row>
    <row r="39" spans="1:14" x14ac:dyDescent="0.2">
      <c r="B39">
        <v>33817</v>
      </c>
      <c r="C39">
        <f t="shared" ref="C39:C47" si="8" xml:space="preserve"> B39-B38</f>
        <v>-400</v>
      </c>
      <c r="D39">
        <v>4.71</v>
      </c>
      <c r="E39">
        <f t="shared" si="6"/>
        <v>47.1</v>
      </c>
      <c r="F39">
        <v>343.84</v>
      </c>
      <c r="H39">
        <f t="shared" ref="H39:H47" si="9">F39-F38</f>
        <v>-8.1100000000000136</v>
      </c>
      <c r="I39">
        <f t="shared" ref="I39:I47" si="10">I38+H39</f>
        <v>43.639999999999986</v>
      </c>
      <c r="J39">
        <v>-25</v>
      </c>
      <c r="K39">
        <f t="shared" si="7"/>
        <v>-7.91</v>
      </c>
      <c r="L39">
        <f t="shared" ref="L39:L47" si="11">L38+K39</f>
        <v>31.007200000000001</v>
      </c>
      <c r="M39" t="s">
        <v>90</v>
      </c>
    </row>
    <row r="40" spans="1:14" x14ac:dyDescent="0.2">
      <c r="B40">
        <v>33417</v>
      </c>
      <c r="C40">
        <f t="shared" si="8"/>
        <v>-400</v>
      </c>
      <c r="D40">
        <v>3.7</v>
      </c>
      <c r="E40">
        <f t="shared" si="6"/>
        <v>37</v>
      </c>
      <c r="F40">
        <v>335.74</v>
      </c>
      <c r="H40">
        <f t="shared" si="9"/>
        <v>-8.0999999999999659</v>
      </c>
      <c r="I40">
        <f t="shared" si="10"/>
        <v>35.54000000000002</v>
      </c>
      <c r="J40">
        <v>-23</v>
      </c>
      <c r="K40">
        <f t="shared" si="7"/>
        <v>-7.2772000000000006</v>
      </c>
      <c r="L40">
        <f t="shared" si="11"/>
        <v>23.73</v>
      </c>
      <c r="M40" t="s">
        <v>91</v>
      </c>
    </row>
    <row r="41" spans="1:14" x14ac:dyDescent="0.2">
      <c r="B41">
        <v>33017</v>
      </c>
      <c r="C41">
        <f t="shared" si="8"/>
        <v>-400</v>
      </c>
      <c r="D41">
        <v>2.7690000000000001</v>
      </c>
      <c r="E41">
        <f t="shared" si="6"/>
        <v>27.69</v>
      </c>
      <c r="F41">
        <v>327.69</v>
      </c>
      <c r="H41">
        <f t="shared" si="9"/>
        <v>-8.0500000000000114</v>
      </c>
      <c r="I41">
        <f t="shared" si="10"/>
        <v>27.490000000000009</v>
      </c>
      <c r="J41">
        <v>-22</v>
      </c>
      <c r="K41">
        <f t="shared" si="7"/>
        <v>-6.9608000000000008</v>
      </c>
      <c r="L41">
        <f t="shared" si="11"/>
        <v>16.769199999999998</v>
      </c>
      <c r="M41" t="s">
        <v>92</v>
      </c>
    </row>
    <row r="42" spans="1:14" x14ac:dyDescent="0.2">
      <c r="A42" t="s">
        <v>71</v>
      </c>
      <c r="B42">
        <v>32617</v>
      </c>
      <c r="C42">
        <f t="shared" si="8"/>
        <v>-400</v>
      </c>
      <c r="D42">
        <v>2.0249999999999999</v>
      </c>
      <c r="E42">
        <f t="shared" si="6"/>
        <v>20.25</v>
      </c>
      <c r="F42">
        <v>320.7</v>
      </c>
      <c r="H42">
        <f t="shared" si="9"/>
        <v>-6.9900000000000091</v>
      </c>
      <c r="I42">
        <f t="shared" si="10"/>
        <v>20.5</v>
      </c>
      <c r="J42">
        <v>-24</v>
      </c>
      <c r="K42">
        <f t="shared" si="7"/>
        <v>-7.5936000000000003</v>
      </c>
      <c r="L42">
        <f t="shared" si="11"/>
        <v>9.1755999999999975</v>
      </c>
      <c r="M42" t="s">
        <v>93</v>
      </c>
      <c r="N42" t="s">
        <v>94</v>
      </c>
    </row>
    <row r="43" spans="1:14" x14ac:dyDescent="0.2">
      <c r="A43" t="s">
        <v>72</v>
      </c>
      <c r="B43">
        <v>32217</v>
      </c>
      <c r="C43">
        <f t="shared" si="8"/>
        <v>-400</v>
      </c>
      <c r="D43">
        <v>1.3080000000000001</v>
      </c>
      <c r="E43">
        <f t="shared" si="6"/>
        <v>13.08</v>
      </c>
      <c r="F43">
        <v>313.88</v>
      </c>
      <c r="H43">
        <f t="shared" si="9"/>
        <v>-6.8199999999999932</v>
      </c>
      <c r="I43">
        <f t="shared" si="10"/>
        <v>13.680000000000007</v>
      </c>
      <c r="J43">
        <v>-23</v>
      </c>
      <c r="K43">
        <f t="shared" si="7"/>
        <v>-7.2772000000000006</v>
      </c>
      <c r="L43">
        <f t="shared" si="11"/>
        <v>1.898399999999997</v>
      </c>
      <c r="M43" t="s">
        <v>95</v>
      </c>
    </row>
    <row r="44" spans="1:14" x14ac:dyDescent="0.2">
      <c r="B44">
        <v>32217</v>
      </c>
      <c r="C44">
        <f t="shared" si="8"/>
        <v>0</v>
      </c>
      <c r="D44">
        <v>1.375</v>
      </c>
      <c r="E44">
        <f t="shared" si="6"/>
        <v>13.75</v>
      </c>
      <c r="F44">
        <v>313.89</v>
      </c>
      <c r="H44">
        <f t="shared" si="9"/>
        <v>9.9999999999909051E-3</v>
      </c>
      <c r="I44">
        <f t="shared" si="10"/>
        <v>13.689999999999998</v>
      </c>
      <c r="J44">
        <v>-21</v>
      </c>
      <c r="K44">
        <f t="shared" si="7"/>
        <v>-6.6444000000000001</v>
      </c>
      <c r="L44">
        <f t="shared" si="11"/>
        <v>-4.7460000000000031</v>
      </c>
      <c r="M44" t="s">
        <v>96</v>
      </c>
      <c r="N44" t="s">
        <v>97</v>
      </c>
    </row>
    <row r="45" spans="1:14" x14ac:dyDescent="0.2">
      <c r="A45" t="s">
        <v>73</v>
      </c>
      <c r="B45">
        <v>31817</v>
      </c>
      <c r="C45">
        <f t="shared" si="8"/>
        <v>-400</v>
      </c>
      <c r="D45">
        <v>0.64200000000000002</v>
      </c>
      <c r="E45">
        <f t="shared" si="6"/>
        <v>6.42</v>
      </c>
      <c r="F45">
        <v>307.08999999999997</v>
      </c>
      <c r="H45">
        <f t="shared" si="9"/>
        <v>-6.8000000000000114</v>
      </c>
      <c r="I45">
        <f t="shared" si="10"/>
        <v>6.8899999999999864</v>
      </c>
      <c r="J45">
        <v>-21</v>
      </c>
      <c r="K45">
        <f t="shared" si="7"/>
        <v>-6.6444000000000001</v>
      </c>
      <c r="L45">
        <f t="shared" si="11"/>
        <v>-11.390400000000003</v>
      </c>
      <c r="M45" t="s">
        <v>98</v>
      </c>
    </row>
    <row r="46" spans="1:14" x14ac:dyDescent="0.2">
      <c r="A46" t="s">
        <v>74</v>
      </c>
      <c r="B46">
        <v>31417</v>
      </c>
      <c r="C46">
        <f t="shared" si="8"/>
        <v>-400</v>
      </c>
      <c r="D46">
        <v>2.7E-2</v>
      </c>
      <c r="E46">
        <f t="shared" si="6"/>
        <v>0.27</v>
      </c>
      <c r="F46">
        <v>300.32</v>
      </c>
      <c r="H46">
        <f t="shared" si="9"/>
        <v>-6.7699999999999818</v>
      </c>
      <c r="I46">
        <f t="shared" si="10"/>
        <v>0.12000000000000455</v>
      </c>
      <c r="J46">
        <v>-20</v>
      </c>
      <c r="K46">
        <f t="shared" si="7"/>
        <v>-6.3280000000000003</v>
      </c>
      <c r="L46">
        <f t="shared" si="11"/>
        <v>-17.718400000000003</v>
      </c>
      <c r="M46" t="s">
        <v>99</v>
      </c>
    </row>
    <row r="47" spans="1:14" x14ac:dyDescent="0.2">
      <c r="A47" t="s">
        <v>75</v>
      </c>
      <c r="B47">
        <v>31367</v>
      </c>
      <c r="C47">
        <f t="shared" si="8"/>
        <v>-50</v>
      </c>
      <c r="D47">
        <v>-5.7000000000000002E-2</v>
      </c>
      <c r="E47">
        <f t="shared" si="6"/>
        <v>-0.57000000000000006</v>
      </c>
      <c r="F47">
        <v>299.48</v>
      </c>
      <c r="H47">
        <f t="shared" si="9"/>
        <v>-0.83999999999997499</v>
      </c>
      <c r="I47">
        <f t="shared" si="10"/>
        <v>-0.71999999999997044</v>
      </c>
      <c r="J47">
        <v>-3</v>
      </c>
      <c r="K47">
        <f t="shared" si="7"/>
        <v>-0.94920000000000004</v>
      </c>
      <c r="L47">
        <f t="shared" si="11"/>
        <v>-18.667600000000004</v>
      </c>
      <c r="M47" t="s">
        <v>103</v>
      </c>
      <c r="N4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20220614</vt:lpstr>
      <vt:lpstr>20220616</vt:lpstr>
      <vt:lpstr>20220617</vt:lpstr>
      <vt:lpstr>20220623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submm</dc:creator>
  <dc:description/>
  <cp:lastModifiedBy>Microsoft Office User</cp:lastModifiedBy>
  <cp:revision>2</cp:revision>
  <dcterms:created xsi:type="dcterms:W3CDTF">2021-08-11T12:19:52Z</dcterms:created>
  <dcterms:modified xsi:type="dcterms:W3CDTF">2022-07-15T13:39:32Z</dcterms:modified>
  <dc:language>en-US</dc:language>
</cp:coreProperties>
</file>