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30" i="1" l="1"/>
  <c r="B29" i="1"/>
  <c r="C20" i="1"/>
  <c r="B28" i="1"/>
  <c r="C14" i="1"/>
  <c r="C13" i="1"/>
  <c r="C25" i="1" a="1"/>
  <c r="C25" i="1" s="1"/>
  <c r="C24" i="1" a="1"/>
  <c r="C24" i="1" s="1"/>
  <c r="C23" i="1" a="1"/>
  <c r="C23" i="1" s="1"/>
  <c r="C11" i="1" s="1"/>
  <c r="B27" i="1" s="1"/>
  <c r="C22" i="1" a="1"/>
  <c r="C22" i="1" s="1"/>
  <c r="C8" i="1" s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J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G3" i="1"/>
  <c r="F3" i="1"/>
  <c r="O3" i="1" l="1"/>
  <c r="P3" i="1"/>
  <c r="O4" i="1"/>
  <c r="P4" i="1"/>
  <c r="O5" i="1"/>
  <c r="Q4" i="1" s="1"/>
  <c r="P5" i="1"/>
  <c r="O6" i="1"/>
  <c r="Q5" i="1" s="1"/>
  <c r="P6" i="1"/>
  <c r="O7" i="1"/>
  <c r="Q6" i="1" s="1"/>
  <c r="P7" i="1"/>
  <c r="O8" i="1"/>
  <c r="Q7" i="1" s="1"/>
  <c r="P8" i="1"/>
  <c r="O9" i="1"/>
  <c r="Q8" i="1" s="1"/>
  <c r="P9" i="1"/>
  <c r="O10" i="1"/>
  <c r="Q9" i="1" s="1"/>
  <c r="P10" i="1"/>
  <c r="E3" i="1"/>
  <c r="R6" i="1" l="1"/>
  <c r="R8" i="1"/>
  <c r="R4" i="1"/>
  <c r="R5" i="1"/>
  <c r="Q3" i="1"/>
  <c r="R9" i="1"/>
  <c r="R7" i="1"/>
  <c r="R3" i="1"/>
  <c r="C5" i="1" l="1"/>
  <c r="E4" i="1" l="1"/>
  <c r="E5" i="1" l="1"/>
  <c r="O13" i="1" l="1"/>
  <c r="H3" i="1"/>
  <c r="E6" i="1"/>
  <c r="H4" i="1" l="1"/>
  <c r="I3" i="1" s="1"/>
  <c r="N13" i="1"/>
  <c r="P13" i="1" s="1"/>
  <c r="E7" i="1"/>
  <c r="H5" i="1" l="1"/>
  <c r="I4" i="1" s="1"/>
  <c r="L3" i="1" s="1"/>
  <c r="O14" i="1"/>
  <c r="N14" i="1"/>
  <c r="P14" i="1" s="1"/>
  <c r="E8" i="1"/>
  <c r="E9" i="1" l="1"/>
  <c r="H6" i="1"/>
  <c r="I5" i="1" s="1"/>
  <c r="L4" i="1" s="1"/>
  <c r="H7" i="1" l="1"/>
  <c r="I6" i="1" s="1"/>
  <c r="L5" i="1" s="1"/>
  <c r="J4" i="1" s="1"/>
  <c r="O15" i="1"/>
  <c r="E10" i="1"/>
  <c r="N15" i="1" l="1"/>
  <c r="P15" i="1" s="1"/>
  <c r="H8" i="1"/>
  <c r="I7" i="1" s="1"/>
  <c r="L6" i="1" s="1"/>
  <c r="J5" i="1" s="1"/>
  <c r="E11" i="1"/>
  <c r="H9" i="1" l="1"/>
  <c r="I8" i="1" s="1"/>
  <c r="L7" i="1" s="1"/>
  <c r="J6" i="1" s="1"/>
  <c r="O16" i="1"/>
  <c r="E12" i="1"/>
  <c r="N16" i="1"/>
  <c r="P16" i="1" s="1"/>
  <c r="H10" i="1" l="1"/>
  <c r="I9" i="1" s="1"/>
  <c r="L8" i="1" s="1"/>
  <c r="J7" i="1" s="1"/>
  <c r="E13" i="1"/>
  <c r="H11" i="1" l="1"/>
  <c r="I10" i="1" s="1"/>
  <c r="L9" i="1" s="1"/>
  <c r="J8" i="1" s="1"/>
  <c r="O17" i="1"/>
  <c r="N17" i="1"/>
  <c r="E14" i="1"/>
  <c r="P17" i="1" l="1"/>
  <c r="H12" i="1"/>
  <c r="I11" i="1" s="1"/>
  <c r="L10" i="1" s="1"/>
  <c r="J9" i="1" s="1"/>
  <c r="E15" i="1"/>
  <c r="H13" i="1" l="1"/>
  <c r="I12" i="1" s="1"/>
  <c r="L11" i="1" s="1"/>
  <c r="J10" i="1" s="1"/>
  <c r="O18" i="1"/>
  <c r="E16" i="1"/>
  <c r="H14" i="1" l="1"/>
  <c r="I13" i="1" s="1"/>
  <c r="L12" i="1" s="1"/>
  <c r="J11" i="1" s="1"/>
  <c r="N18" i="1"/>
  <c r="P18" i="1" s="1"/>
  <c r="E17" i="1"/>
  <c r="H15" i="1" l="1"/>
  <c r="I14" i="1" s="1"/>
  <c r="L13" i="1" s="1"/>
  <c r="J12" i="1" s="1"/>
  <c r="O19" i="1"/>
  <c r="N19" i="1"/>
  <c r="E18" i="1"/>
  <c r="P19" i="1" l="1"/>
  <c r="H16" i="1"/>
  <c r="I15" i="1" s="1"/>
  <c r="L14" i="1" s="1"/>
  <c r="J13" i="1" s="1"/>
  <c r="E19" i="1"/>
  <c r="H17" i="1" l="1"/>
  <c r="I16" i="1" s="1"/>
  <c r="L15" i="1" s="1"/>
  <c r="J14" i="1" s="1"/>
  <c r="O20" i="1"/>
  <c r="E20" i="1"/>
  <c r="H18" i="1" l="1"/>
  <c r="I17" i="1" s="1"/>
  <c r="L16" i="1" s="1"/>
  <c r="J15" i="1" s="1"/>
  <c r="N20" i="1"/>
  <c r="P20" i="1" s="1"/>
  <c r="E21" i="1"/>
  <c r="H19" i="1" l="1"/>
  <c r="I18" i="1" s="1"/>
  <c r="L17" i="1" s="1"/>
  <c r="J16" i="1" s="1"/>
  <c r="O21" i="1"/>
  <c r="E22" i="1"/>
  <c r="H20" i="1" l="1"/>
  <c r="I19" i="1" s="1"/>
  <c r="L18" i="1" s="1"/>
  <c r="J17" i="1" s="1"/>
  <c r="N21" i="1"/>
  <c r="P21" i="1" s="1"/>
  <c r="E23" i="1"/>
  <c r="H21" i="1" l="1"/>
  <c r="I20" i="1" s="1"/>
  <c r="L19" i="1" s="1"/>
  <c r="J18" i="1" s="1"/>
  <c r="O22" i="1"/>
  <c r="N22" i="1"/>
  <c r="P22" i="1" s="1"/>
  <c r="E24" i="1"/>
  <c r="H22" i="1" l="1"/>
  <c r="I21" i="1" s="1"/>
  <c r="L20" i="1" s="1"/>
  <c r="J19" i="1" s="1"/>
  <c r="E25" i="1"/>
  <c r="H23" i="1" l="1"/>
  <c r="I22" i="1" s="1"/>
  <c r="L21" i="1" s="1"/>
  <c r="J20" i="1" s="1"/>
  <c r="O23" i="1"/>
  <c r="E26" i="1"/>
  <c r="H24" i="1" l="1"/>
  <c r="I23" i="1" s="1"/>
  <c r="L22" i="1" s="1"/>
  <c r="J21" i="1" s="1"/>
  <c r="N23" i="1"/>
  <c r="P23" i="1" s="1"/>
  <c r="E27" i="1"/>
  <c r="H25" i="1" l="1"/>
  <c r="I24" i="1" s="1"/>
  <c r="L23" i="1" s="1"/>
  <c r="J22" i="1" s="1"/>
  <c r="O24" i="1"/>
  <c r="N24" i="1"/>
  <c r="P24" i="1" s="1"/>
  <c r="E28" i="1"/>
  <c r="H26" i="1" l="1"/>
  <c r="I25" i="1" s="1"/>
  <c r="L24" i="1" s="1"/>
  <c r="J23" i="1" s="1"/>
  <c r="E29" i="1"/>
  <c r="H27" i="1" l="1"/>
  <c r="I26" i="1" s="1"/>
  <c r="L25" i="1" s="1"/>
  <c r="J24" i="1" s="1"/>
  <c r="O25" i="1"/>
  <c r="N25" i="1"/>
  <c r="P25" i="1" s="1"/>
  <c r="E30" i="1"/>
  <c r="H28" i="1" l="1"/>
  <c r="I27" i="1" s="1"/>
  <c r="L26" i="1" s="1"/>
  <c r="J25" i="1" s="1"/>
  <c r="E31" i="1"/>
  <c r="H29" i="1" l="1"/>
  <c r="I28" i="1" s="1"/>
  <c r="L27" i="1" s="1"/>
  <c r="J26" i="1" s="1"/>
  <c r="O26" i="1"/>
  <c r="N26" i="1"/>
  <c r="P26" i="1" s="1"/>
  <c r="E32" i="1"/>
  <c r="H30" i="1" l="1"/>
  <c r="I29" i="1" s="1"/>
  <c r="L28" i="1" s="1"/>
  <c r="J27" i="1" s="1"/>
  <c r="E33" i="1"/>
  <c r="H31" i="1" l="1"/>
  <c r="I30" i="1" s="1"/>
  <c r="L29" i="1" s="1"/>
  <c r="J28" i="1" s="1"/>
  <c r="O27" i="1"/>
  <c r="N27" i="1"/>
  <c r="P27" i="1" s="1"/>
  <c r="E34" i="1"/>
  <c r="H32" i="1" l="1"/>
  <c r="I31" i="1" s="1"/>
  <c r="L30" i="1" s="1"/>
  <c r="J29" i="1" s="1"/>
  <c r="E35" i="1"/>
  <c r="H33" i="1" l="1"/>
  <c r="I32" i="1" s="1"/>
  <c r="L31" i="1" s="1"/>
  <c r="J30" i="1" s="1"/>
  <c r="O28" i="1"/>
  <c r="N28" i="1"/>
  <c r="P28" i="1" s="1"/>
  <c r="E36" i="1"/>
  <c r="H34" i="1" l="1"/>
  <c r="I33" i="1" s="1"/>
  <c r="L32" i="1" s="1"/>
  <c r="J31" i="1" s="1"/>
  <c r="E37" i="1"/>
  <c r="H35" i="1" l="1"/>
  <c r="I34" i="1" s="1"/>
  <c r="L33" i="1" s="1"/>
  <c r="J32" i="1" s="1"/>
  <c r="O29" i="1"/>
  <c r="E38" i="1"/>
  <c r="H36" i="1" l="1"/>
  <c r="I35" i="1" s="1"/>
  <c r="L34" i="1" s="1"/>
  <c r="J33" i="1" s="1"/>
  <c r="N29" i="1"/>
  <c r="P29" i="1" s="1"/>
  <c r="E39" i="1"/>
  <c r="H37" i="1" l="1"/>
  <c r="I36" i="1" s="1"/>
  <c r="L35" i="1" s="1"/>
  <c r="J34" i="1" s="1"/>
  <c r="O30" i="1"/>
  <c r="N30" i="1"/>
  <c r="P30" i="1" s="1"/>
  <c r="E40" i="1"/>
  <c r="H38" i="1" l="1"/>
  <c r="I37" i="1" s="1"/>
  <c r="L36" i="1" s="1"/>
  <c r="J35" i="1" s="1"/>
  <c r="E41" i="1"/>
  <c r="H39" i="1" l="1"/>
  <c r="I38" i="1" s="1"/>
  <c r="L37" i="1" s="1"/>
  <c r="J36" i="1" s="1"/>
  <c r="O31" i="1"/>
  <c r="E42" i="1"/>
  <c r="H40" i="1" l="1"/>
  <c r="I39" i="1" s="1"/>
  <c r="L38" i="1" s="1"/>
  <c r="J37" i="1" s="1"/>
  <c r="N31" i="1"/>
  <c r="P31" i="1" s="1"/>
  <c r="E43" i="1"/>
  <c r="O32" i="1" l="1"/>
  <c r="C7" i="1"/>
  <c r="H41" i="1"/>
  <c r="I40" i="1" s="1"/>
  <c r="L39" i="1" s="1"/>
  <c r="J38" i="1" s="1"/>
  <c r="E44" i="1"/>
  <c r="N32" i="1"/>
  <c r="P32" i="1" s="1"/>
  <c r="C19" i="1" s="1"/>
  <c r="H42" i="1" l="1"/>
  <c r="C16" i="1"/>
  <c r="C10" i="1"/>
  <c r="H43" i="1"/>
  <c r="E45" i="1"/>
  <c r="I41" i="1" l="1"/>
  <c r="L40" i="1" s="1"/>
  <c r="J39" i="1" s="1"/>
  <c r="I42" i="1"/>
  <c r="E46" i="1"/>
  <c r="H44" i="1"/>
  <c r="I43" i="1" s="1"/>
  <c r="L41" i="1" l="1"/>
  <c r="J40" i="1" s="1"/>
  <c r="L42" i="1"/>
  <c r="C17" i="1"/>
  <c r="H45" i="1"/>
  <c r="I44" i="1" s="1"/>
  <c r="L43" i="1" s="1"/>
  <c r="J42" i="1" s="1"/>
  <c r="E47" i="1"/>
  <c r="J41" i="1" l="1"/>
  <c r="H46" i="1"/>
  <c r="I45" i="1" s="1"/>
  <c r="L44" i="1" s="1"/>
  <c r="J43" i="1" s="1"/>
  <c r="E48" i="1"/>
  <c r="H47" i="1" l="1"/>
  <c r="I46" i="1" s="1"/>
  <c r="L45" i="1" s="1"/>
  <c r="J44" i="1" s="1"/>
  <c r="E49" i="1"/>
  <c r="H48" i="1" l="1"/>
  <c r="I47" i="1" s="1"/>
  <c r="L46" i="1" s="1"/>
  <c r="J45" i="1" s="1"/>
  <c r="E50" i="1"/>
  <c r="H49" i="1" l="1"/>
  <c r="I48" i="1" s="1"/>
  <c r="L47" i="1" s="1"/>
  <c r="J46" i="1" s="1"/>
  <c r="E51" i="1"/>
  <c r="H50" i="1" l="1"/>
  <c r="I49" i="1" s="1"/>
  <c r="L48" i="1" s="1"/>
  <c r="J47" i="1" s="1"/>
  <c r="E52" i="1"/>
  <c r="H52" i="1" l="1"/>
  <c r="H51" i="1"/>
  <c r="I50" i="1" s="1"/>
  <c r="L49" i="1" s="1"/>
  <c r="J48" i="1" s="1"/>
  <c r="I52" i="1" l="1"/>
  <c r="I51" i="1"/>
  <c r="L50" i="1" s="1"/>
  <c r="J49" i="1" s="1"/>
  <c r="L51" i="1" l="1"/>
  <c r="J50" i="1" s="1"/>
  <c r="L52" i="1"/>
  <c r="J51" i="1" l="1"/>
  <c r="J52" i="1"/>
</calcChain>
</file>

<file path=xl/sharedStrings.xml><?xml version="1.0" encoding="utf-8"?>
<sst xmlns="http://schemas.openxmlformats.org/spreadsheetml/2006/main" count="26" uniqueCount="26">
  <si>
    <t>a</t>
  </si>
  <si>
    <t>b</t>
  </si>
  <si>
    <t>n</t>
  </si>
  <si>
    <t>h</t>
  </si>
  <si>
    <t>x_i</t>
  </si>
  <si>
    <t>y_i</t>
  </si>
  <si>
    <t>f</t>
  </si>
  <si>
    <t>y'_i</t>
  </si>
  <si>
    <t>y''_i</t>
  </si>
  <si>
    <t>y(4)_i</t>
  </si>
  <si>
    <t>y'''_i</t>
  </si>
  <si>
    <t>Sлев_прям</t>
  </si>
  <si>
    <t>Rлев_прям</t>
  </si>
  <si>
    <t>Sправ_прям</t>
  </si>
  <si>
    <t>Rправ_прям</t>
  </si>
  <si>
    <t>Sсред_прям</t>
  </si>
  <si>
    <t>Rсред_прям</t>
  </si>
  <si>
    <t>Sтрап</t>
  </si>
  <si>
    <t>Rтрап</t>
  </si>
  <si>
    <t>Sсимп</t>
  </si>
  <si>
    <t>Rсимп</t>
  </si>
  <si>
    <t>max(y'')</t>
  </si>
  <si>
    <t>max_лев(y')</t>
  </si>
  <si>
    <t>max_прав(y')</t>
  </si>
  <si>
    <t>max(y4)</t>
  </si>
  <si>
    <t>Ctrl+Shift+Enter ниже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</si>
</sst>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Лист1!$E$3:$E$43</c:f>
              <c:numCache>
                <c:formatCode>General</c:formatCode>
                <c:ptCount val="41"/>
                <c:pt idx="0">
                  <c:v>0.2</c:v>
                </c:pt>
                <c:pt idx="1">
                  <c:v>0.23500000000000001</c:v>
                </c:pt>
                <c:pt idx="2">
                  <c:v>0.27</c:v>
                </c:pt>
                <c:pt idx="3">
                  <c:v>0.30500000000000005</c:v>
                </c:pt>
                <c:pt idx="4">
                  <c:v>0.34000000000000008</c:v>
                </c:pt>
                <c:pt idx="5">
                  <c:v>0.37500000000000011</c:v>
                </c:pt>
                <c:pt idx="6">
                  <c:v>0.41000000000000014</c:v>
                </c:pt>
                <c:pt idx="7">
                  <c:v>0.44500000000000017</c:v>
                </c:pt>
                <c:pt idx="8">
                  <c:v>0.4800000000000002</c:v>
                </c:pt>
                <c:pt idx="9">
                  <c:v>0.51500000000000024</c:v>
                </c:pt>
                <c:pt idx="10">
                  <c:v>0.55000000000000027</c:v>
                </c:pt>
                <c:pt idx="11">
                  <c:v>0.5850000000000003</c:v>
                </c:pt>
                <c:pt idx="12">
                  <c:v>0.62000000000000033</c:v>
                </c:pt>
                <c:pt idx="13">
                  <c:v>0.65500000000000036</c:v>
                </c:pt>
                <c:pt idx="14">
                  <c:v>0.69000000000000039</c:v>
                </c:pt>
                <c:pt idx="15">
                  <c:v>0.72500000000000042</c:v>
                </c:pt>
                <c:pt idx="16">
                  <c:v>0.76000000000000045</c:v>
                </c:pt>
                <c:pt idx="17">
                  <c:v>0.79500000000000048</c:v>
                </c:pt>
                <c:pt idx="18">
                  <c:v>0.83000000000000052</c:v>
                </c:pt>
                <c:pt idx="19">
                  <c:v>0.86500000000000055</c:v>
                </c:pt>
                <c:pt idx="20">
                  <c:v>0.90000000000000058</c:v>
                </c:pt>
                <c:pt idx="21">
                  <c:v>0.93500000000000061</c:v>
                </c:pt>
                <c:pt idx="22">
                  <c:v>0.97000000000000064</c:v>
                </c:pt>
                <c:pt idx="23">
                  <c:v>1.0050000000000006</c:v>
                </c:pt>
                <c:pt idx="24">
                  <c:v>1.0400000000000005</c:v>
                </c:pt>
                <c:pt idx="25">
                  <c:v>1.0750000000000004</c:v>
                </c:pt>
                <c:pt idx="26">
                  <c:v>1.1100000000000003</c:v>
                </c:pt>
                <c:pt idx="27">
                  <c:v>1.1450000000000002</c:v>
                </c:pt>
                <c:pt idx="28">
                  <c:v>1.1800000000000002</c:v>
                </c:pt>
                <c:pt idx="29">
                  <c:v>1.2150000000000001</c:v>
                </c:pt>
                <c:pt idx="30">
                  <c:v>1.25</c:v>
                </c:pt>
                <c:pt idx="31">
                  <c:v>1.2849999999999999</c:v>
                </c:pt>
                <c:pt idx="32">
                  <c:v>1.3199999999999998</c:v>
                </c:pt>
                <c:pt idx="33">
                  <c:v>1.3549999999999998</c:v>
                </c:pt>
                <c:pt idx="34">
                  <c:v>1.3899999999999997</c:v>
                </c:pt>
                <c:pt idx="35">
                  <c:v>1.4249999999999996</c:v>
                </c:pt>
                <c:pt idx="36">
                  <c:v>1.4599999999999995</c:v>
                </c:pt>
                <c:pt idx="37">
                  <c:v>1.4949999999999994</c:v>
                </c:pt>
                <c:pt idx="38">
                  <c:v>1.5299999999999994</c:v>
                </c:pt>
                <c:pt idx="39">
                  <c:v>1.5649999999999993</c:v>
                </c:pt>
                <c:pt idx="40">
                  <c:v>1.5999999999999992</c:v>
                </c:pt>
              </c:numCache>
            </c:numRef>
          </c:xVal>
          <c:yVal>
            <c:numRef>
              <c:f>Лист1!$F$3:$F$43</c:f>
              <c:numCache>
                <c:formatCode>General</c:formatCode>
                <c:ptCount val="41"/>
                <c:pt idx="0">
                  <c:v>5.0287491793925262E-2</c:v>
                </c:pt>
                <c:pt idx="1">
                  <c:v>4.0579751652543128E-2</c:v>
                </c:pt>
                <c:pt idx="2">
                  <c:v>3.1364252046899396E-2</c:v>
                </c:pt>
                <c:pt idx="3">
                  <c:v>2.2922623428551402E-2</c:v>
                </c:pt>
                <c:pt idx="4">
                  <c:v>1.55126434630875E-2</c:v>
                </c:pt>
                <c:pt idx="5">
                  <c:v>9.3603338249753174E-3</c:v>
                </c:pt>
                <c:pt idx="6">
                  <c:v>4.6530362112543362E-3</c:v>
                </c:pt>
                <c:pt idx="7">
                  <c:v>1.5336802833024693E-3</c:v>
                </c:pt>
                <c:pt idx="8">
                  <c:v>9.6419404840962565E-5</c:v>
                </c:pt>
                <c:pt idx="9">
                  <c:v>3.8376779229567132E-4</c:v>
                </c:pt>
                <c:pt idx="10">
                  <c:v>2.3853263399774712E-3</c:v>
                </c:pt>
                <c:pt idx="11">
                  <c:v>6.0381353628934913E-3</c:v>
                </c:pt>
                <c:pt idx="12">
                  <c:v>1.1228642331598924E-2</c:v>
                </c:pt>
                <c:pt idx="13">
                  <c:v>1.7796222908103714E-2</c:v>
                </c:pt>
                <c:pt idx="14">
                  <c:v>2.5538145767574221E-2</c:v>
                </c:pt>
                <c:pt idx="15">
                  <c:v>3.4215827284200778E-2</c:v>
                </c:pt>
                <c:pt idx="16">
                  <c:v>4.3562182540841869E-2</c:v>
                </c:pt>
                <c:pt idx="17">
                  <c:v>5.328984551115995E-2</c:v>
                </c:pt>
                <c:pt idx="18">
                  <c:v>6.3100004693044498E-2</c:v>
                </c:pt>
                <c:pt idx="19">
                  <c:v>7.2691581757304224E-2</c:v>
                </c:pt>
                <c:pt idx="20">
                  <c:v>8.1770470486049976E-2</c:v>
                </c:pt>
                <c:pt idx="21">
                  <c:v>9.0058551719645427E-2</c:v>
                </c:pt>
                <c:pt idx="22">
                  <c:v>9.7302207247689745E-2</c:v>
                </c:pt>
                <c:pt idx="23">
                  <c:v>0.10328007133485111</c:v>
                </c:pt>
                <c:pt idx="24">
                  <c:v>0.10780978236919996</c:v>
                </c:pt>
                <c:pt idx="25">
                  <c:v>0.11075352821358138</c:v>
                </c:pt>
                <c:pt idx="26">
                  <c:v>0.11202221625938211</c:v>
                </c:pt>
                <c:pt idx="27">
                  <c:v>0.11157814176234017</c:v>
                </c:pt>
                <c:pt idx="28">
                  <c:v>0.10943607445941524</c:v>
                </c:pt>
                <c:pt idx="29">
                  <c:v>0.10566273228501991</c:v>
                </c:pt>
                <c:pt idx="30">
                  <c:v>0.10037466071298022</c:v>
                </c:pt>
                <c:pt idx="31">
                  <c:v>9.3734585311224611E-2</c:v>
                </c:pt>
                <c:pt idx="32">
                  <c:v>8.594635199574617E-2</c:v>
                </c:pt>
                <c:pt idx="33">
                  <c:v>7.7248612764551625E-2</c:v>
                </c:pt>
                <c:pt idx="34">
                  <c:v>6.7907453050791031E-2</c:v>
                </c:pt>
                <c:pt idx="35">
                  <c:v>5.8208189081683202E-2</c:v>
                </c:pt>
                <c:pt idx="36">
                  <c:v>4.8446588781872038E-2</c:v>
                </c:pt>
                <c:pt idx="37">
                  <c:v>3.8919787053262982E-2</c:v>
                </c:pt>
                <c:pt idx="38">
                  <c:v>2.991717517929653E-2</c:v>
                </c:pt>
                <c:pt idx="39">
                  <c:v>2.1711544380990395E-2</c:v>
                </c:pt>
                <c:pt idx="40">
                  <c:v>1.4550755203250219E-2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75744"/>
        <c:axId val="188981632"/>
      </c:scatterChart>
      <c:valAx>
        <c:axId val="18897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981632"/>
        <c:crosses val="autoZero"/>
        <c:crossBetween val="midCat"/>
        <c:majorUnit val="0.2"/>
      </c:valAx>
      <c:valAx>
        <c:axId val="188981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975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600075</xdr:colOff>
      <xdr:row>28</xdr:row>
      <xdr:rowOff>157162</xdr:rowOff>
    </xdr:from>
    <xdr:to>
      <xdr:col>24</xdr:col>
      <xdr:colOff>295275</xdr:colOff>
      <xdr:row>43</xdr:row>
      <xdr:rowOff>42862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2"/>
  <sheetViews>
    <sheetView tabSelected="1" topLeftCell="A7" zoomScaleNormal="100" workbookViewId="0">
      <selection activeCell="B30" sqref="B30"/>
    </sheetView>
  </sheetViews>
  <sheetFormatPr defaultRowHeight="15" x14ac:dyDescent="0.25"/>
  <cols>
    <col min="2" max="2" width="12.140625" bestFit="1" customWidth="1"/>
    <col min="3" max="3" width="12" bestFit="1" customWidth="1"/>
    <col min="5" max="5" width="8" bestFit="1" customWidth="1"/>
    <col min="6" max="7" width="12" bestFit="1" customWidth="1"/>
    <col min="8" max="10" width="12.7109375" bestFit="1" customWidth="1"/>
  </cols>
  <sheetData>
    <row r="2" spans="2:18" x14ac:dyDescent="0.25">
      <c r="B2" t="s">
        <v>0</v>
      </c>
      <c r="C2">
        <v>0.2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L2" t="s">
        <v>10</v>
      </c>
    </row>
    <row r="3" spans="2:18" x14ac:dyDescent="0.25">
      <c r="B3" t="s">
        <v>1</v>
      </c>
      <c r="C3">
        <v>1.6</v>
      </c>
      <c r="D3">
        <v>0</v>
      </c>
      <c r="E3" s="4">
        <f>C2</f>
        <v>0.2</v>
      </c>
      <c r="F3" s="5">
        <f>POWER(COS(2.8-2.5*E3),2)/(2.5+SQRT(E3*E3+40))</f>
        <v>5.0287491793925262E-2</v>
      </c>
      <c r="G3" s="5">
        <f>POWER(COS(2.8-2.5*(E3+E4)/2),2)/(2.5+SQRT(POWER((E3+E4)/2,2)+40))</f>
        <v>4.5390392963931221E-2</v>
      </c>
      <c r="H3" s="5">
        <f>(F4-F3)/$C$5</f>
        <v>-0.27736400403948952</v>
      </c>
      <c r="I3" s="5">
        <f>(H4-H3)/$C$5</f>
        <v>0.40182900876604299</v>
      </c>
      <c r="J3" s="6">
        <f>(L4-L3)/$C$5</f>
        <v>-15.895234298361364</v>
      </c>
      <c r="L3">
        <f>(I4-I3)/$C$5</f>
        <v>6.5686402695588146</v>
      </c>
      <c r="N3">
        <v>1E-3</v>
      </c>
      <c r="O3">
        <f>N3*N3</f>
        <v>9.9999999999999995E-7</v>
      </c>
      <c r="P3">
        <f>2*N3</f>
        <v>2E-3</v>
      </c>
      <c r="Q3">
        <f>(O4-O3)/0.001</f>
        <v>3.0000000000000001E-3</v>
      </c>
      <c r="R3">
        <f>(O4-$O$3)/(N4-$N$3)</f>
        <v>3.0000000000000001E-3</v>
      </c>
    </row>
    <row r="4" spans="2:18" x14ac:dyDescent="0.25">
      <c r="B4" t="s">
        <v>2</v>
      </c>
      <c r="C4">
        <v>40</v>
      </c>
      <c r="D4">
        <v>1</v>
      </c>
      <c r="E4" s="4">
        <f>E3+$C$5</f>
        <v>0.23500000000000001</v>
      </c>
      <c r="F4" s="5">
        <f t="shared" ref="F4:F52" si="0">POWER(COS(2.8-2.5*E4),2)/(2.5+SQRT(E4*E4+40))</f>
        <v>4.0579751652543128E-2</v>
      </c>
      <c r="G4" s="5">
        <f t="shared" ref="G4:G43" si="1">POWER(COS(2.8-2.5*(E4+E5)/2),2)/(2.5+SQRT(POWER((E4+E5)/2,2)+40))</f>
        <v>3.5892409107109793E-2</v>
      </c>
      <c r="H4" s="5">
        <f t="shared" ref="H4:H8" si="2">(F5-F4)/$C$5</f>
        <v>-0.26329998873267801</v>
      </c>
      <c r="I4" s="5">
        <f t="shared" ref="I4:I8" si="3">(H5-H4)/$C$5</f>
        <v>0.63173141820060152</v>
      </c>
      <c r="J4" s="6">
        <f t="shared" ref="J4:J8" si="4">(L5-L4)/$C$5</f>
        <v>-21.161843312439718</v>
      </c>
      <c r="L4">
        <f t="shared" ref="L4:L8" si="5">(I5-I4)/$C$5</f>
        <v>6.0123070691161669</v>
      </c>
      <c r="N4">
        <v>2E-3</v>
      </c>
      <c r="O4">
        <f>N4*N4</f>
        <v>3.9999999999999998E-6</v>
      </c>
      <c r="P4">
        <f t="shared" ref="P4:P10" si="6">2*N4</f>
        <v>4.0000000000000001E-3</v>
      </c>
      <c r="Q4">
        <f t="shared" ref="Q4:Q9" si="7">(O5-O4)/0.001</f>
        <v>5.0000000000000001E-3</v>
      </c>
      <c r="R4">
        <f t="shared" ref="R4:R9" si="8">(O5-$O$3)/(N5-$N$3)</f>
        <v>4.0000000000000001E-3</v>
      </c>
    </row>
    <row r="5" spans="2:18" x14ac:dyDescent="0.25">
      <c r="B5" t="s">
        <v>3</v>
      </c>
      <c r="C5">
        <f>(C3-C2)/C4</f>
        <v>3.5000000000000003E-2</v>
      </c>
      <c r="D5">
        <v>2</v>
      </c>
      <c r="E5" s="4">
        <f>E4+$C$5</f>
        <v>0.27</v>
      </c>
      <c r="F5" s="5">
        <f t="shared" si="0"/>
        <v>3.1364252046899396E-2</v>
      </c>
      <c r="G5" s="5">
        <f t="shared" si="1"/>
        <v>2.7029936878221458E-2</v>
      </c>
      <c r="H5" s="5">
        <f t="shared" si="2"/>
        <v>-0.24118938909565696</v>
      </c>
      <c r="I5" s="5">
        <f t="shared" si="3"/>
        <v>0.84216216561966739</v>
      </c>
      <c r="J5" s="6">
        <f t="shared" si="4"/>
        <v>-25.775911655572003</v>
      </c>
      <c r="L5">
        <f t="shared" si="5"/>
        <v>5.2716425531807767</v>
      </c>
      <c r="N5">
        <v>3.0000000000000001E-3</v>
      </c>
      <c r="O5">
        <f t="shared" ref="O5:O10" si="9">N5*N5</f>
        <v>9.0000000000000002E-6</v>
      </c>
      <c r="P5">
        <f t="shared" si="6"/>
        <v>6.0000000000000001E-3</v>
      </c>
      <c r="Q5">
        <f t="shared" si="7"/>
        <v>6.9999999999999993E-3</v>
      </c>
      <c r="R5">
        <f t="shared" si="8"/>
        <v>4.9999999999999992E-3</v>
      </c>
    </row>
    <row r="6" spans="2:18" x14ac:dyDescent="0.25">
      <c r="D6">
        <v>3</v>
      </c>
      <c r="E6" s="4">
        <f>E5+$C$5</f>
        <v>0.30500000000000005</v>
      </c>
      <c r="F6" s="5">
        <f t="shared" si="0"/>
        <v>2.2922623428551402E-2</v>
      </c>
      <c r="G6" s="5">
        <f t="shared" si="1"/>
        <v>1.9073720251293998E-2</v>
      </c>
      <c r="H6" s="5">
        <f t="shared" si="2"/>
        <v>-0.2117137132989686</v>
      </c>
      <c r="I6" s="5">
        <f t="shared" si="3"/>
        <v>1.0266696549809946</v>
      </c>
      <c r="J6" s="6">
        <f t="shared" si="4"/>
        <v>-29.595692235949002</v>
      </c>
      <c r="L6">
        <f t="shared" si="5"/>
        <v>4.3694856452357564</v>
      </c>
      <c r="N6">
        <v>4.0000000000000001E-3</v>
      </c>
      <c r="O6">
        <f t="shared" si="9"/>
        <v>1.5999999999999999E-5</v>
      </c>
      <c r="P6">
        <f t="shared" si="6"/>
        <v>8.0000000000000002E-3</v>
      </c>
      <c r="Q6">
        <f>(O7-O6)/0.001</f>
        <v>9.0000000000000011E-3</v>
      </c>
      <c r="R6">
        <f t="shared" si="8"/>
        <v>6.0000000000000001E-3</v>
      </c>
    </row>
    <row r="7" spans="2:18" x14ac:dyDescent="0.25">
      <c r="B7" t="s">
        <v>11</v>
      </c>
      <c r="C7">
        <f>C5*SUM(F3:F42)</f>
        <v>7.5552002359678197E-2</v>
      </c>
      <c r="D7">
        <v>4</v>
      </c>
      <c r="E7" s="4">
        <f t="shared" ref="E7:E8" si="10">E6+$C$5</f>
        <v>0.34000000000000008</v>
      </c>
      <c r="F7" s="5">
        <f t="shared" si="0"/>
        <v>1.55126434630875E-2</v>
      </c>
      <c r="G7" s="5">
        <f t="shared" si="1"/>
        <v>1.2266590970655133E-2</v>
      </c>
      <c r="H7" s="5">
        <f t="shared" si="2"/>
        <v>-0.17578027537463378</v>
      </c>
      <c r="I7" s="5">
        <f t="shared" si="3"/>
        <v>1.1796016525642461</v>
      </c>
      <c r="J7" s="6">
        <f t="shared" si="4"/>
        <v>-32.503988442592629</v>
      </c>
      <c r="L7">
        <f t="shared" si="5"/>
        <v>3.3336364169775412</v>
      </c>
      <c r="N7">
        <v>5.0000000000000001E-3</v>
      </c>
      <c r="O7">
        <f t="shared" si="9"/>
        <v>2.5000000000000001E-5</v>
      </c>
      <c r="P7">
        <f t="shared" si="6"/>
        <v>0.01</v>
      </c>
      <c r="Q7">
        <f t="shared" si="7"/>
        <v>1.0999999999999999E-2</v>
      </c>
      <c r="R7">
        <f t="shared" si="8"/>
        <v>7.000000000000001E-3</v>
      </c>
    </row>
    <row r="8" spans="2:18" x14ac:dyDescent="0.25">
      <c r="B8" t="s">
        <v>12</v>
      </c>
      <c r="C8">
        <f>C4*C5*C5/2*C22</f>
        <v>6.8671114273191848E-3</v>
      </c>
      <c r="D8">
        <v>5</v>
      </c>
      <c r="E8" s="4">
        <f t="shared" si="10"/>
        <v>0.37500000000000011</v>
      </c>
      <c r="F8" s="5">
        <f t="shared" si="0"/>
        <v>9.3603338249753174E-3</v>
      </c>
      <c r="G8" s="5">
        <f t="shared" si="1"/>
        <v>6.8160263078921824E-3</v>
      </c>
      <c r="H8" s="5">
        <f t="shared" si="2"/>
        <v>-0.13449421753488516</v>
      </c>
      <c r="I8" s="5">
        <f t="shared" si="3"/>
        <v>1.29627892715846</v>
      </c>
      <c r="J8" s="6">
        <f t="shared" si="4"/>
        <v>-34.411759963609406</v>
      </c>
      <c r="L8">
        <f t="shared" si="5"/>
        <v>2.1959968214867991</v>
      </c>
      <c r="N8">
        <v>6.0000000000000001E-3</v>
      </c>
      <c r="O8">
        <f t="shared" si="9"/>
        <v>3.6000000000000001E-5</v>
      </c>
      <c r="P8">
        <f t="shared" si="6"/>
        <v>1.2E-2</v>
      </c>
      <c r="Q8">
        <f t="shared" si="7"/>
        <v>1.3000000000000005E-2</v>
      </c>
      <c r="R8">
        <f t="shared" si="8"/>
        <v>8.0000000000000019E-3</v>
      </c>
    </row>
    <row r="9" spans="2:18" x14ac:dyDescent="0.25">
      <c r="D9">
        <v>6</v>
      </c>
      <c r="E9" s="4">
        <f t="shared" ref="E9:E44" si="11">E8+$C$5</f>
        <v>0.41000000000000014</v>
      </c>
      <c r="F9" s="5">
        <f t="shared" si="0"/>
        <v>4.6530362112543362E-3</v>
      </c>
      <c r="G9" s="5">
        <f t="shared" si="1"/>
        <v>2.8877966123788054E-3</v>
      </c>
      <c r="H9" s="5">
        <f t="shared" ref="H9:H44" si="12">(F10-F9)/$C$5</f>
        <v>-8.9124455084339055E-2</v>
      </c>
      <c r="I9" s="5">
        <f t="shared" ref="I9" si="13">(H10-H9)/$C$5</f>
        <v>1.373138815910498</v>
      </c>
      <c r="J9" s="6">
        <f t="shared" ref="J9:J44" si="14">(L10-L9)/$C$5</f>
        <v>-35.26085605329763</v>
      </c>
      <c r="L9">
        <f t="shared" ref="L9:L43" si="15">(I10-I9)/$C$5</f>
        <v>0.9915852227604699</v>
      </c>
      <c r="N9">
        <v>7.0000000000000001E-3</v>
      </c>
      <c r="O9">
        <f t="shared" si="9"/>
        <v>4.9000000000000005E-5</v>
      </c>
      <c r="P9">
        <f t="shared" si="6"/>
        <v>1.4E-2</v>
      </c>
      <c r="Q9">
        <f t="shared" si="7"/>
        <v>1.4999999999999991E-2</v>
      </c>
      <c r="R9">
        <f t="shared" si="8"/>
        <v>8.9999999999999993E-3</v>
      </c>
    </row>
    <row r="10" spans="2:18" x14ac:dyDescent="0.25">
      <c r="B10" t="s">
        <v>13</v>
      </c>
      <c r="C10">
        <f>C5*SUM(F4:F43)</f>
        <v>7.4301216579004556E-2</v>
      </c>
      <c r="D10">
        <v>7</v>
      </c>
      <c r="E10" s="4">
        <f t="shared" si="11"/>
        <v>0.44500000000000017</v>
      </c>
      <c r="F10" s="5">
        <f t="shared" si="0"/>
        <v>1.5336802833024693E-3</v>
      </c>
      <c r="G10" s="5">
        <f t="shared" si="1"/>
        <v>6.0089769619684082E-4</v>
      </c>
      <c r="H10" s="5">
        <f t="shared" si="12"/>
        <v>-4.1064596527471617E-2</v>
      </c>
      <c r="I10" s="5">
        <f t="shared" ref="I10" si="16">(H11-H10)/$C$5</f>
        <v>1.4078442987071145</v>
      </c>
      <c r="J10" s="6">
        <f t="shared" si="14"/>
        <v>-35.025792122446134</v>
      </c>
      <c r="L10">
        <f t="shared" si="15"/>
        <v>-0.24254473910494714</v>
      </c>
      <c r="N10">
        <v>8.0000000000000002E-3</v>
      </c>
      <c r="O10">
        <f t="shared" si="9"/>
        <v>6.3999999999999997E-5</v>
      </c>
      <c r="P10">
        <f t="shared" si="6"/>
        <v>1.6E-2</v>
      </c>
    </row>
    <row r="11" spans="2:18" x14ac:dyDescent="0.25">
      <c r="B11" t="s">
        <v>14</v>
      </c>
      <c r="C11">
        <f>C4*C5*C5/2*C23</f>
        <v>6.8671114273191848E-3</v>
      </c>
      <c r="D11">
        <v>8</v>
      </c>
      <c r="E11" s="4">
        <f t="shared" si="11"/>
        <v>0.4800000000000002</v>
      </c>
      <c r="F11" s="5">
        <f t="shared" si="0"/>
        <v>9.6419404840962565E-5</v>
      </c>
      <c r="G11" s="5">
        <f t="shared" si="1"/>
        <v>2.3923393589224005E-5</v>
      </c>
      <c r="H11" s="5">
        <f t="shared" si="12"/>
        <v>8.2099539272773928E-3</v>
      </c>
      <c r="I11" s="5">
        <f t="shared" ref="I11" si="17">(H12-H11)/$C$5</f>
        <v>1.3993552328384413</v>
      </c>
      <c r="J11" s="6">
        <f t="shared" si="14"/>
        <v>-33.714515253269539</v>
      </c>
      <c r="L11">
        <f t="shared" si="15"/>
        <v>-1.468447463390562</v>
      </c>
    </row>
    <row r="12" spans="2:18" x14ac:dyDescent="0.25">
      <c r="D12">
        <v>9</v>
      </c>
      <c r="E12" s="4">
        <f t="shared" si="11"/>
        <v>0.51500000000000024</v>
      </c>
      <c r="F12" s="5">
        <f t="shared" si="0"/>
        <v>3.8376779229567132E-4</v>
      </c>
      <c r="G12" s="5">
        <f t="shared" si="1"/>
        <v>1.172989159661658E-3</v>
      </c>
      <c r="H12" s="5">
        <f t="shared" si="12"/>
        <v>5.7187387076622846E-2</v>
      </c>
      <c r="I12" s="5">
        <f t="shared" ref="I12" si="18">(H13-H12)/$C$5</f>
        <v>1.3479595716197716</v>
      </c>
      <c r="J12" s="6">
        <f t="shared" si="14"/>
        <v>-31.368135640315078</v>
      </c>
      <c r="L12">
        <f t="shared" si="15"/>
        <v>-2.6484554972549961</v>
      </c>
    </row>
    <row r="13" spans="2:18" x14ac:dyDescent="0.25">
      <c r="B13" t="s">
        <v>15</v>
      </c>
      <c r="C13">
        <f>C5*SUM(G3:G42)</f>
        <v>7.4912196497622208E-2</v>
      </c>
      <c r="D13">
        <v>10</v>
      </c>
      <c r="E13" s="4">
        <f t="shared" si="11"/>
        <v>0.55000000000000027</v>
      </c>
      <c r="F13" s="5">
        <f t="shared" si="0"/>
        <v>2.3853263399774712E-3</v>
      </c>
      <c r="G13" s="5">
        <f t="shared" si="1"/>
        <v>4.0112697007616644E-3</v>
      </c>
      <c r="H13" s="5">
        <f t="shared" si="12"/>
        <v>0.10436597208331486</v>
      </c>
      <c r="I13" s="5">
        <f t="shared" ref="I13" si="19">(H14-H13)/$C$5</f>
        <v>1.2552636292158468</v>
      </c>
      <c r="J13" s="6">
        <f t="shared" si="14"/>
        <v>-28.059633048618931</v>
      </c>
      <c r="L13">
        <f t="shared" si="15"/>
        <v>-3.7463402446660239</v>
      </c>
      <c r="M13">
        <v>0</v>
      </c>
      <c r="N13">
        <f>SUM(F3:F5)</f>
        <v>0.12223149549336779</v>
      </c>
      <c r="O13">
        <f>F4*3</f>
        <v>0.12173925495762938</v>
      </c>
      <c r="P13">
        <f>N13+O13</f>
        <v>0.24397075045099717</v>
      </c>
    </row>
    <row r="14" spans="2:18" x14ac:dyDescent="0.25">
      <c r="B14" t="s">
        <v>16</v>
      </c>
      <c r="C14" s="10">
        <f>C4*C5*C5*C5/24*C24</f>
        <v>1.0060220717844592E-4</v>
      </c>
      <c r="D14">
        <v>11</v>
      </c>
      <c r="E14" s="4">
        <f t="shared" si="11"/>
        <v>0.5850000000000003</v>
      </c>
      <c r="F14" s="5">
        <f t="shared" si="0"/>
        <v>6.0381353628934913E-3</v>
      </c>
      <c r="G14" s="5">
        <f t="shared" si="1"/>
        <v>8.4501638420006325E-3</v>
      </c>
      <c r="H14" s="5">
        <f t="shared" si="12"/>
        <v>0.1483001991058695</v>
      </c>
      <c r="I14" s="5">
        <f t="shared" ref="I14" si="20">(H15-H14)/$C$5</f>
        <v>1.1241417206525359</v>
      </c>
      <c r="J14" s="6">
        <f t="shared" si="14"/>
        <v>-23.891579159368728</v>
      </c>
      <c r="L14">
        <f t="shared" si="15"/>
        <v>-4.7284274013676866</v>
      </c>
      <c r="M14">
        <v>1</v>
      </c>
      <c r="N14">
        <f>SUM(F5:F7)</f>
        <v>6.9799518938538307E-2</v>
      </c>
      <c r="O14">
        <f>F6*3</f>
        <v>6.8767870285654203E-2</v>
      </c>
      <c r="P14">
        <f t="shared" ref="P14:P32" si="21">N14+O14</f>
        <v>0.13856738922419251</v>
      </c>
    </row>
    <row r="15" spans="2:18" x14ac:dyDescent="0.25">
      <c r="D15">
        <v>12</v>
      </c>
      <c r="E15" s="4">
        <f t="shared" si="11"/>
        <v>0.62000000000000033</v>
      </c>
      <c r="F15" s="5">
        <f t="shared" si="0"/>
        <v>1.1228642331598924E-2</v>
      </c>
      <c r="G15" s="5">
        <f t="shared" si="1"/>
        <v>1.4352049676238666E-2</v>
      </c>
      <c r="H15" s="5">
        <f t="shared" si="12"/>
        <v>0.18764515932870826</v>
      </c>
      <c r="I15" s="5">
        <f t="shared" ref="I15" si="22">(H16-H15)/$C$5</f>
        <v>0.95864676160466689</v>
      </c>
      <c r="J15" s="6">
        <f t="shared" si="14"/>
        <v>-18.992947159915094</v>
      </c>
      <c r="L15">
        <f t="shared" si="15"/>
        <v>-5.5646326719455921</v>
      </c>
      <c r="M15">
        <v>2</v>
      </c>
      <c r="N15">
        <f>SUM(F7:F9)</f>
        <v>2.9526013499317154E-2</v>
      </c>
      <c r="O15">
        <f>F8*3</f>
        <v>2.8081001474925954E-2</v>
      </c>
      <c r="P15">
        <f t="shared" si="21"/>
        <v>5.7607014974243108E-2</v>
      </c>
    </row>
    <row r="16" spans="2:18" x14ac:dyDescent="0.25">
      <c r="B16" t="s">
        <v>17</v>
      </c>
      <c r="C16">
        <f>C5*((F3+F43)/2+SUM(F4:F42))</f>
        <v>7.492660946934139E-2</v>
      </c>
      <c r="D16">
        <v>13</v>
      </c>
      <c r="E16" s="4">
        <f t="shared" si="11"/>
        <v>0.65500000000000036</v>
      </c>
      <c r="F16" s="5">
        <f t="shared" si="0"/>
        <v>1.7796222908103714E-2</v>
      </c>
      <c r="G16" s="5">
        <f t="shared" si="1"/>
        <v>2.1534544054483049E-2</v>
      </c>
      <c r="H16" s="5">
        <f t="shared" si="12"/>
        <v>0.2211977959848716</v>
      </c>
      <c r="I16" s="5">
        <f t="shared" ref="I16" si="23">(H17-H16)/$C$5</f>
        <v>0.76388461808657115</v>
      </c>
      <c r="J16" s="6">
        <f t="shared" si="14"/>
        <v>-13.515108168950361</v>
      </c>
      <c r="L16">
        <f t="shared" si="15"/>
        <v>-6.2293858225426204</v>
      </c>
      <c r="M16">
        <v>3</v>
      </c>
      <c r="N16">
        <f>SUM(F9:F11)</f>
        <v>6.2831358993977677E-3</v>
      </c>
      <c r="O16">
        <f>F10*3</f>
        <v>4.6010408499074082E-3</v>
      </c>
      <c r="P16">
        <f t="shared" si="21"/>
        <v>1.0884176749305176E-2</v>
      </c>
    </row>
    <row r="17" spans="2:16" x14ac:dyDescent="0.25">
      <c r="B17" t="s">
        <v>18</v>
      </c>
      <c r="C17">
        <f>C4*C5*C5*C5/12*I42</f>
        <v>1.4702586292842981E-4</v>
      </c>
      <c r="D17">
        <v>14</v>
      </c>
      <c r="E17" s="4">
        <f t="shared" si="11"/>
        <v>0.69000000000000039</v>
      </c>
      <c r="F17" s="5">
        <f t="shared" si="0"/>
        <v>2.5538145767574221E-2</v>
      </c>
      <c r="G17" s="5">
        <f t="shared" si="1"/>
        <v>2.9776134183386219E-2</v>
      </c>
      <c r="H17" s="5">
        <f t="shared" si="12"/>
        <v>0.2479337576179016</v>
      </c>
      <c r="I17" s="5">
        <f t="shared" ref="I17" si="24">(H18-H17)/$C$5</f>
        <v>0.54585611429757941</v>
      </c>
      <c r="J17" s="6">
        <f t="shared" si="14"/>
        <v>-7.6271392073133262</v>
      </c>
      <c r="L17">
        <f t="shared" si="15"/>
        <v>-6.7024146084558831</v>
      </c>
      <c r="M17">
        <v>4</v>
      </c>
      <c r="N17">
        <f>SUM(F11:F13)</f>
        <v>2.865513537114105E-3</v>
      </c>
      <c r="O17">
        <f>F12*3</f>
        <v>1.151303376887014E-3</v>
      </c>
      <c r="P17">
        <f t="shared" si="21"/>
        <v>4.016816914001119E-3</v>
      </c>
    </row>
    <row r="18" spans="2:16" x14ac:dyDescent="0.25">
      <c r="D18">
        <v>15</v>
      </c>
      <c r="E18" s="4">
        <f t="shared" si="11"/>
        <v>0.72500000000000042</v>
      </c>
      <c r="F18" s="5">
        <f t="shared" si="0"/>
        <v>3.4215827284200778E-2</v>
      </c>
      <c r="G18" s="5">
        <f t="shared" si="1"/>
        <v>3.8823006920145391E-2</v>
      </c>
      <c r="H18" s="5">
        <f t="shared" si="12"/>
        <v>0.26703872161831688</v>
      </c>
      <c r="I18" s="5">
        <f t="shared" ref="I18" si="25">(H19-H18)/$C$5</f>
        <v>0.31127160300162349</v>
      </c>
      <c r="J18" s="6">
        <f t="shared" si="14"/>
        <v>-1.5105886419126435</v>
      </c>
      <c r="L18">
        <f t="shared" si="15"/>
        <v>-6.9693644807118496</v>
      </c>
      <c r="M18">
        <v>5</v>
      </c>
      <c r="N18">
        <f>SUM(F13:F15)</f>
        <v>1.9652104034469889E-2</v>
      </c>
      <c r="O18">
        <f>F14*3</f>
        <v>1.8114406088680472E-2</v>
      </c>
      <c r="P18">
        <f t="shared" si="21"/>
        <v>3.7766510123150361E-2</v>
      </c>
    </row>
    <row r="19" spans="2:16" x14ac:dyDescent="0.25">
      <c r="B19" t="s">
        <v>19</v>
      </c>
      <c r="C19">
        <f>C5/3*SUM(P13:P32)</f>
        <v>7.4916981632852153E-2</v>
      </c>
      <c r="D19">
        <v>16</v>
      </c>
      <c r="E19" s="4">
        <f t="shared" si="11"/>
        <v>0.76000000000000045</v>
      </c>
      <c r="F19" s="5">
        <f t="shared" si="0"/>
        <v>4.3562182540841869E-2</v>
      </c>
      <c r="G19" s="5">
        <f t="shared" si="1"/>
        <v>4.839686459862496E-2</v>
      </c>
      <c r="H19" s="5">
        <f t="shared" si="12"/>
        <v>0.2779332277233737</v>
      </c>
      <c r="I19" s="5">
        <f t="shared" ref="I19" si="26">(H20-H19)/$C$5</f>
        <v>6.7343846176708716E-2</v>
      </c>
      <c r="J19" s="6">
        <f t="shared" si="14"/>
        <v>4.6461383104632699</v>
      </c>
      <c r="L19">
        <f t="shared" si="15"/>
        <v>-7.0222350831787921</v>
      </c>
      <c r="M19">
        <v>6</v>
      </c>
      <c r="N19">
        <f>SUM(F15:F17)</f>
        <v>5.4563011007276854E-2</v>
      </c>
      <c r="O19">
        <f>F16*3</f>
        <v>5.3388668724311139E-2</v>
      </c>
      <c r="P19">
        <f t="shared" si="21"/>
        <v>0.10795167973158799</v>
      </c>
    </row>
    <row r="20" spans="2:16" x14ac:dyDescent="0.25">
      <c r="B20" t="s">
        <v>20</v>
      </c>
      <c r="C20" s="10">
        <f>C4*POWER(C5,5)/180*C25</f>
        <v>4.1154806089428707E-7</v>
      </c>
      <c r="D20">
        <v>17</v>
      </c>
      <c r="E20" s="4">
        <f t="shared" si="11"/>
        <v>0.79500000000000048</v>
      </c>
      <c r="F20" s="5">
        <f t="shared" si="0"/>
        <v>5.328984551115995E-2</v>
      </c>
      <c r="G20" s="5">
        <f t="shared" si="1"/>
        <v>5.8203486013989739E-2</v>
      </c>
      <c r="H20" s="5">
        <f t="shared" si="12"/>
        <v>0.2802902623395585</v>
      </c>
      <c r="I20" s="5">
        <f t="shared" ref="I20" si="27">(H21-H20)/$C$5</f>
        <v>-0.17843438173454904</v>
      </c>
      <c r="J20" s="6">
        <f t="shared" si="14"/>
        <v>10.65359983528568</v>
      </c>
      <c r="L20">
        <f t="shared" si="15"/>
        <v>-6.8596202423125776</v>
      </c>
      <c r="M20">
        <v>7</v>
      </c>
      <c r="N20">
        <f>SUM(F17:F19)</f>
        <v>0.10331615559261687</v>
      </c>
      <c r="O20">
        <f>F18*3</f>
        <v>0.10264748185260233</v>
      </c>
      <c r="P20">
        <f t="shared" si="21"/>
        <v>0.2059636374452192</v>
      </c>
    </row>
    <row r="21" spans="2:16" x14ac:dyDescent="0.25">
      <c r="B21" s="11" t="s">
        <v>25</v>
      </c>
      <c r="C21" s="11"/>
      <c r="D21">
        <v>18</v>
      </c>
      <c r="E21" s="4">
        <f t="shared" si="11"/>
        <v>0.83000000000000052</v>
      </c>
      <c r="F21" s="5">
        <f t="shared" si="0"/>
        <v>6.3100004693044498E-2</v>
      </c>
      <c r="G21" s="5">
        <f t="shared" si="1"/>
        <v>6.7941768463755797E-2</v>
      </c>
      <c r="H21" s="5">
        <f t="shared" si="12"/>
        <v>0.27404505897884929</v>
      </c>
      <c r="I21" s="5">
        <f t="shared" ref="I21" si="28">(H22-H21)/$C$5</f>
        <v>-0.41852109021548928</v>
      </c>
      <c r="J21" s="6">
        <f t="shared" si="14"/>
        <v>16.327163172341333</v>
      </c>
      <c r="L21">
        <f t="shared" si="15"/>
        <v>-6.4867442480775788</v>
      </c>
      <c r="M21">
        <v>8</v>
      </c>
      <c r="N21">
        <f>SUM(F19:F21)</f>
        <v>0.15995203274504632</v>
      </c>
      <c r="O21">
        <f>F20*3</f>
        <v>0.15986953653347985</v>
      </c>
      <c r="P21">
        <f t="shared" si="21"/>
        <v>0.31982156927852617</v>
      </c>
    </row>
    <row r="22" spans="2:16" x14ac:dyDescent="0.25">
      <c r="B22" t="s">
        <v>22</v>
      </c>
      <c r="C22">
        <f t="array" ref="C22">MAX(ABS(H3:H42))</f>
        <v>0.2802902623395585</v>
      </c>
      <c r="D22">
        <v>19</v>
      </c>
      <c r="E22" s="4">
        <f t="shared" si="11"/>
        <v>0.86500000000000055</v>
      </c>
      <c r="F22" s="5">
        <f t="shared" si="0"/>
        <v>7.2691581757304224E-2</v>
      </c>
      <c r="G22" s="5">
        <f t="shared" si="1"/>
        <v>7.7312972185729134E-2</v>
      </c>
      <c r="H22" s="5">
        <f t="shared" si="12"/>
        <v>0.25939682082130716</v>
      </c>
      <c r="I22" s="5">
        <f t="shared" ref="I22" si="29">(H23-H22)/$C$5</f>
        <v>-0.64555713889820454</v>
      </c>
      <c r="J22" s="6">
        <f t="shared" si="14"/>
        <v>21.492694756522287</v>
      </c>
      <c r="L22">
        <f t="shared" si="15"/>
        <v>-5.9152935370456321</v>
      </c>
      <c r="M22">
        <v>9</v>
      </c>
      <c r="N22">
        <f>SUM(F21:F23)</f>
        <v>0.21756205693639868</v>
      </c>
      <c r="O22">
        <f>F22*3</f>
        <v>0.21807474527191267</v>
      </c>
      <c r="P22">
        <f t="shared" si="21"/>
        <v>0.43563680220831136</v>
      </c>
    </row>
    <row r="23" spans="2:16" x14ac:dyDescent="0.25">
      <c r="B23" t="s">
        <v>23</v>
      </c>
      <c r="C23">
        <f t="array" ref="C23">MAX(ABS(H4:H43))</f>
        <v>0.2802902623395585</v>
      </c>
      <c r="D23">
        <v>20</v>
      </c>
      <c r="E23" s="4">
        <f t="shared" si="11"/>
        <v>0.90000000000000058</v>
      </c>
      <c r="F23" s="5">
        <f t="shared" si="0"/>
        <v>8.1770470486049976E-2</v>
      </c>
      <c r="G23" s="5">
        <f t="shared" si="1"/>
        <v>8.6029882588954734E-2</v>
      </c>
      <c r="H23" s="5">
        <f t="shared" si="12"/>
        <v>0.23680232095987</v>
      </c>
      <c r="I23" s="5">
        <f t="shared" ref="I23" si="30">(H24-H23)/$C$5</f>
        <v>-0.85259241269480168</v>
      </c>
      <c r="J23" s="6">
        <f t="shared" si="14"/>
        <v>25.991918968610147</v>
      </c>
      <c r="L23">
        <f t="shared" si="15"/>
        <v>-5.1630492205673519</v>
      </c>
      <c r="M23">
        <v>10</v>
      </c>
      <c r="N23">
        <f>SUM(F23:F25)</f>
        <v>0.26913122945338513</v>
      </c>
      <c r="O23">
        <f>F24*3</f>
        <v>0.27017565515893627</v>
      </c>
      <c r="P23">
        <f t="shared" si="21"/>
        <v>0.53930688461232146</v>
      </c>
    </row>
    <row r="24" spans="2:16" x14ac:dyDescent="0.25">
      <c r="B24" t="s">
        <v>21</v>
      </c>
      <c r="C24">
        <f t="array" ref="C24">MAX(ABS(I3:I43))</f>
        <v>1.4078442987071145</v>
      </c>
      <c r="D24">
        <v>21</v>
      </c>
      <c r="E24" s="4">
        <f t="shared" si="11"/>
        <v>0.93500000000000061</v>
      </c>
      <c r="F24" s="5">
        <f t="shared" si="0"/>
        <v>9.0058551719645427E-2</v>
      </c>
      <c r="G24" s="5">
        <f t="shared" si="1"/>
        <v>9.3825608516598685E-2</v>
      </c>
      <c r="H24" s="5">
        <f t="shared" si="12"/>
        <v>0.20696158651555194</v>
      </c>
      <c r="I24" s="5">
        <f t="shared" ref="I24" si="31">(H25-H24)/$C$5</f>
        <v>-1.033299135414659</v>
      </c>
      <c r="J24" s="6">
        <f t="shared" si="14"/>
        <v>29.68728014969858</v>
      </c>
      <c r="L24">
        <f t="shared" si="15"/>
        <v>-4.2533320566659967</v>
      </c>
      <c r="M24">
        <v>11</v>
      </c>
      <c r="N24">
        <f>SUM(F25:F27)</f>
        <v>0.30839206095174082</v>
      </c>
      <c r="O24">
        <f>F26*3</f>
        <v>0.3098402140045533</v>
      </c>
      <c r="P24">
        <f t="shared" si="21"/>
        <v>0.61823227495629407</v>
      </c>
    </row>
    <row r="25" spans="2:16" x14ac:dyDescent="0.25">
      <c r="B25" t="s">
        <v>24</v>
      </c>
      <c r="C25">
        <f t="array" ref="C25">MAX(ABS(J3:J43))</f>
        <v>35.26085605329763</v>
      </c>
      <c r="D25">
        <v>22</v>
      </c>
      <c r="E25" s="4">
        <f t="shared" si="11"/>
        <v>0.97000000000000064</v>
      </c>
      <c r="F25" s="5">
        <f t="shared" si="0"/>
        <v>9.7302207247689745E-2</v>
      </c>
      <c r="G25" s="5">
        <f t="shared" si="1"/>
        <v>0.10046174631160122</v>
      </c>
      <c r="H25" s="5">
        <f t="shared" si="12"/>
        <v>0.17079611677603887</v>
      </c>
      <c r="I25" s="5">
        <f t="shared" ref="I25" si="32">(H26-H25)/$C$5</f>
        <v>-1.1821657573979689</v>
      </c>
      <c r="J25" s="6">
        <f t="shared" si="14"/>
        <v>32.466158128542112</v>
      </c>
      <c r="L25">
        <f t="shared" si="15"/>
        <v>-3.2142772514265463</v>
      </c>
      <c r="M25">
        <v>12</v>
      </c>
      <c r="N25">
        <f>SUM(F27:F29)</f>
        <v>0.33058552684216347</v>
      </c>
      <c r="O25">
        <f>F28*3</f>
        <v>0.33226058464074415</v>
      </c>
      <c r="P25">
        <f t="shared" si="21"/>
        <v>0.66284611148290762</v>
      </c>
    </row>
    <row r="26" spans="2:16" x14ac:dyDescent="0.25">
      <c r="D26">
        <v>23</v>
      </c>
      <c r="E26" s="4">
        <f t="shared" si="11"/>
        <v>1.0050000000000006</v>
      </c>
      <c r="F26" s="5">
        <f t="shared" si="0"/>
        <v>0.10328007133485111</v>
      </c>
      <c r="G26" s="5">
        <f t="shared" si="1"/>
        <v>0.10573565931016081</v>
      </c>
      <c r="H26" s="5">
        <f t="shared" si="12"/>
        <v>0.12942031526710995</v>
      </c>
      <c r="I26" s="5">
        <f t="shared" ref="I26" si="33">(H27-H26)/$C$5</f>
        <v>-1.294665461197898</v>
      </c>
      <c r="J26" s="6">
        <f t="shared" si="14"/>
        <v>34.244307772626925</v>
      </c>
      <c r="L26">
        <f t="shared" si="15"/>
        <v>-2.0779617169275721</v>
      </c>
      <c r="M26">
        <v>13</v>
      </c>
      <c r="N26">
        <f>SUM(F29:F31)</f>
        <v>0.33303643248113751</v>
      </c>
      <c r="O26">
        <f>F30*3</f>
        <v>0.33473442528702052</v>
      </c>
      <c r="P26">
        <f t="shared" si="21"/>
        <v>0.66777085776815803</v>
      </c>
    </row>
    <row r="27" spans="2:16" x14ac:dyDescent="0.25">
      <c r="B27">
        <f>0.1-C10+C11</f>
        <v>3.2565894848314632E-2</v>
      </c>
      <c r="D27">
        <v>24</v>
      </c>
      <c r="E27" s="4">
        <f t="shared" si="11"/>
        <v>1.0400000000000005</v>
      </c>
      <c r="F27" s="5">
        <f t="shared" si="0"/>
        <v>0.10780978236919996</v>
      </c>
      <c r="G27" s="5">
        <f t="shared" si="1"/>
        <v>0.1094866499408275</v>
      </c>
      <c r="H27" s="5">
        <f t="shared" si="12"/>
        <v>8.4107024125183519E-2</v>
      </c>
      <c r="I27" s="5">
        <f t="shared" ref="I27" si="34">(H28-H27)/$C$5</f>
        <v>-1.3673941212903631</v>
      </c>
      <c r="J27" s="6">
        <f t="shared" si="14"/>
        <v>34.968417307217514</v>
      </c>
      <c r="L27">
        <f t="shared" si="15"/>
        <v>-0.87941094488562954</v>
      </c>
      <c r="M27">
        <v>14</v>
      </c>
      <c r="N27">
        <f>SUM(F31:F33)</f>
        <v>0.31547346745741539</v>
      </c>
      <c r="O27">
        <f>F32*3</f>
        <v>0.31698819685505975</v>
      </c>
      <c r="P27">
        <f t="shared" si="21"/>
        <v>0.63246166431247519</v>
      </c>
    </row>
    <row r="28" spans="2:16" x14ac:dyDescent="0.25">
      <c r="B28" s="10">
        <f>0.075-C13+C14</f>
        <v>1.8840570955623549E-4</v>
      </c>
      <c r="D28">
        <v>25</v>
      </c>
      <c r="E28" s="4">
        <f t="shared" si="11"/>
        <v>1.0750000000000004</v>
      </c>
      <c r="F28" s="5">
        <f t="shared" si="0"/>
        <v>0.11075352821358138</v>
      </c>
      <c r="G28" s="5">
        <f t="shared" si="1"/>
        <v>0.11160083599703516</v>
      </c>
      <c r="H28" s="5">
        <f t="shared" si="12"/>
        <v>3.6248229880020806E-2</v>
      </c>
      <c r="I28" s="5">
        <f t="shared" ref="I28" si="35">(H29-H28)/$C$5</f>
        <v>-1.3981735043613601</v>
      </c>
      <c r="J28" s="6">
        <f t="shared" si="14"/>
        <v>34.617707590453804</v>
      </c>
      <c r="L28">
        <f t="shared" si="15"/>
        <v>0.34448366086698351</v>
      </c>
      <c r="M28">
        <v>15</v>
      </c>
      <c r="N28">
        <f>SUM(F33:F35)</f>
        <v>0.280055598019951</v>
      </c>
      <c r="O28">
        <f>F34*3</f>
        <v>0.28120375593367386</v>
      </c>
      <c r="P28">
        <f t="shared" si="21"/>
        <v>0.56125935395362481</v>
      </c>
    </row>
    <row r="29" spans="2:16" x14ac:dyDescent="0.25">
      <c r="B29" s="10">
        <f>0.075-C16+C17</f>
        <v>2.2041639358703671E-4</v>
      </c>
      <c r="D29">
        <v>26</v>
      </c>
      <c r="E29" s="4">
        <f t="shared" si="11"/>
        <v>1.1100000000000003</v>
      </c>
      <c r="F29" s="5">
        <f t="shared" si="0"/>
        <v>0.11202221625938211</v>
      </c>
      <c r="G29" s="5">
        <f t="shared" si="1"/>
        <v>0.11201458280680049</v>
      </c>
      <c r="H29" s="5">
        <f t="shared" si="12"/>
        <v>-1.2687842772626799E-2</v>
      </c>
      <c r="I29" s="5">
        <f t="shared" ref="I29" si="36">(H30-H29)/$C$5</f>
        <v>-1.3861165762310157</v>
      </c>
      <c r="J29" s="6">
        <f t="shared" si="14"/>
        <v>33.204524390468244</v>
      </c>
      <c r="L29">
        <f t="shared" si="15"/>
        <v>1.5561034265328668</v>
      </c>
      <c r="M29">
        <v>16</v>
      </c>
      <c r="N29">
        <f>SUM(F35:F37)</f>
        <v>0.23110241781108881</v>
      </c>
      <c r="O29">
        <f>F36*3</f>
        <v>0.23174583829365486</v>
      </c>
      <c r="P29">
        <f t="shared" si="21"/>
        <v>0.46284825610474367</v>
      </c>
    </row>
    <row r="30" spans="2:16" x14ac:dyDescent="0.25">
      <c r="B30" s="10">
        <f>0.074917-C19+C20</f>
        <v>4.2991520873859855E-7</v>
      </c>
      <c r="D30">
        <v>27</v>
      </c>
      <c r="E30" s="4">
        <f t="shared" si="11"/>
        <v>1.1450000000000002</v>
      </c>
      <c r="F30" s="5">
        <f t="shared" si="0"/>
        <v>0.11157814176234017</v>
      </c>
      <c r="G30" s="5">
        <f t="shared" si="1"/>
        <v>0.11071638769675825</v>
      </c>
      <c r="H30" s="5">
        <f t="shared" si="12"/>
        <v>-6.1201922940712354E-2</v>
      </c>
      <c r="I30" s="5">
        <f t="shared" ref="I30" si="37">(H31-H30)/$C$5</f>
        <v>-1.3316529563023654</v>
      </c>
      <c r="J30" s="6">
        <f t="shared" si="14"/>
        <v>30.77390694036578</v>
      </c>
      <c r="L30">
        <f t="shared" si="15"/>
        <v>2.7182617801992555</v>
      </c>
      <c r="M30">
        <v>17</v>
      </c>
      <c r="N30">
        <f>SUM(F37:F39)</f>
        <v>0.17456223091434625</v>
      </c>
      <c r="O30">
        <f>F38*3</f>
        <v>0.1746245672450496</v>
      </c>
      <c r="P30">
        <f t="shared" si="21"/>
        <v>0.34918679815939585</v>
      </c>
    </row>
    <row r="31" spans="2:16" x14ac:dyDescent="0.25">
      <c r="D31">
        <v>28</v>
      </c>
      <c r="E31" s="4">
        <f t="shared" si="11"/>
        <v>1.1800000000000002</v>
      </c>
      <c r="F31" s="5">
        <f t="shared" si="0"/>
        <v>0.10943607445941524</v>
      </c>
      <c r="G31" s="5">
        <f t="shared" si="1"/>
        <v>0.10774716095250471</v>
      </c>
      <c r="H31" s="5">
        <f t="shared" si="12"/>
        <v>-0.10780977641129515</v>
      </c>
      <c r="I31" s="5">
        <f t="shared" ref="I31" si="38">(H32-H31)/$C$5</f>
        <v>-1.2365137939953914</v>
      </c>
      <c r="J31" s="6">
        <f t="shared" si="14"/>
        <v>27.402147814854377</v>
      </c>
      <c r="L31">
        <f t="shared" si="15"/>
        <v>3.7953485231120578</v>
      </c>
      <c r="M31">
        <v>18</v>
      </c>
      <c r="N31">
        <f>SUM(F39:F41)</f>
        <v>0.11728355101443154</v>
      </c>
      <c r="O31">
        <f>F40*3</f>
        <v>0.11675936115978894</v>
      </c>
      <c r="P31">
        <f t="shared" si="21"/>
        <v>0.23404291217422046</v>
      </c>
    </row>
    <row r="32" spans="2:16" x14ac:dyDescent="0.25">
      <c r="D32">
        <v>29</v>
      </c>
      <c r="E32" s="4">
        <f t="shared" si="11"/>
        <v>1.2150000000000001</v>
      </c>
      <c r="F32" s="5">
        <f t="shared" si="0"/>
        <v>0.10566273228501991</v>
      </c>
      <c r="G32" s="5">
        <f t="shared" si="1"/>
        <v>0.10319889693247002</v>
      </c>
      <c r="H32" s="5">
        <f t="shared" si="12"/>
        <v>-0.15108775920113385</v>
      </c>
      <c r="I32" s="5">
        <f t="shared" ref="I32" si="39">(H33-H32)/$C$5</f>
        <v>-1.1036765956864694</v>
      </c>
      <c r="J32" s="6">
        <f t="shared" si="14"/>
        <v>23.194390346441725</v>
      </c>
      <c r="L32">
        <f t="shared" si="15"/>
        <v>4.7544236966319611</v>
      </c>
      <c r="M32">
        <v>19</v>
      </c>
      <c r="N32">
        <f>SUM(F41:F43)</f>
        <v>6.6179474763537138E-2</v>
      </c>
      <c r="O32">
        <f>F42*3</f>
        <v>6.5134633142971188E-2</v>
      </c>
      <c r="P32">
        <f t="shared" si="21"/>
        <v>0.13131410790650833</v>
      </c>
    </row>
    <row r="33" spans="4:12" x14ac:dyDescent="0.25">
      <c r="D33">
        <v>30</v>
      </c>
      <c r="E33" s="4">
        <f t="shared" si="11"/>
        <v>1.25</v>
      </c>
      <c r="F33" s="5">
        <f t="shared" si="0"/>
        <v>0.10037466071298022</v>
      </c>
      <c r="G33" s="5">
        <f t="shared" si="1"/>
        <v>9.7211778568619331E-2</v>
      </c>
      <c r="H33" s="5">
        <f t="shared" si="12"/>
        <v>-0.18971644005016028</v>
      </c>
      <c r="I33" s="5">
        <f t="shared" ref="I33" si="40">(H34-H33)/$C$5</f>
        <v>-0.93727176630435072</v>
      </c>
      <c r="J33" s="6">
        <f t="shared" si="14"/>
        <v>18.281339537413871</v>
      </c>
      <c r="L33">
        <f t="shared" si="15"/>
        <v>5.5662273587574216</v>
      </c>
    </row>
    <row r="34" spans="4:12" x14ac:dyDescent="0.25">
      <c r="D34">
        <v>31</v>
      </c>
      <c r="E34" s="4">
        <f t="shared" si="11"/>
        <v>1.2849999999999999</v>
      </c>
      <c r="F34" s="5">
        <f t="shared" si="0"/>
        <v>9.3734585311224611E-2</v>
      </c>
      <c r="G34" s="5">
        <f t="shared" si="1"/>
        <v>8.9969806653323686E-2</v>
      </c>
      <c r="H34" s="5">
        <f t="shared" si="12"/>
        <v>-0.22252095187081256</v>
      </c>
      <c r="I34" s="5">
        <f t="shared" ref="I34" si="41">(H35-H34)/$C$5</f>
        <v>-0.74245380874784095</v>
      </c>
      <c r="J34" s="6">
        <f t="shared" si="14"/>
        <v>12.815189716790874</v>
      </c>
      <c r="L34">
        <f t="shared" si="15"/>
        <v>6.2060742425669071</v>
      </c>
    </row>
    <row r="35" spans="4:12" x14ac:dyDescent="0.25">
      <c r="D35">
        <v>32</v>
      </c>
      <c r="E35" s="4">
        <f t="shared" si="11"/>
        <v>1.3199999999999998</v>
      </c>
      <c r="F35" s="5">
        <f t="shared" si="0"/>
        <v>8.594635199574617E-2</v>
      </c>
      <c r="G35" s="5">
        <f t="shared" si="1"/>
        <v>8.16950905830163E-2</v>
      </c>
      <c r="H35" s="5">
        <f t="shared" si="12"/>
        <v>-0.24850683517698699</v>
      </c>
      <c r="I35" s="5">
        <f t="shared" ref="I35" si="42">(H36-H35)/$C$5</f>
        <v>-0.52524121025799919</v>
      </c>
      <c r="J35" s="6">
        <f t="shared" si="14"/>
        <v>6.964896243286387</v>
      </c>
      <c r="L35">
        <f t="shared" si="15"/>
        <v>6.6546058826545877</v>
      </c>
    </row>
    <row r="36" spans="4:12" x14ac:dyDescent="0.25">
      <c r="D36">
        <v>33</v>
      </c>
      <c r="E36" s="4">
        <f t="shared" si="11"/>
        <v>1.3549999999999998</v>
      </c>
      <c r="F36" s="5">
        <f t="shared" si="0"/>
        <v>7.7248612764551625E-2</v>
      </c>
      <c r="G36" s="5">
        <f t="shared" si="1"/>
        <v>7.2640978213092927E-2</v>
      </c>
      <c r="H36" s="5">
        <f t="shared" si="12"/>
        <v>-0.26689027753601696</v>
      </c>
      <c r="I36" s="5">
        <f t="shared" ref="I36" si="43">(H37-H36)/$C$5</f>
        <v>-0.2923300043650886</v>
      </c>
      <c r="J36" s="6">
        <f t="shared" si="14"/>
        <v>0.91093861660834607</v>
      </c>
      <c r="L36">
        <f t="shared" si="15"/>
        <v>6.8983772511696113</v>
      </c>
    </row>
    <row r="37" spans="4:12" x14ac:dyDescent="0.25">
      <c r="D37">
        <v>34</v>
      </c>
      <c r="E37" s="4">
        <f t="shared" si="11"/>
        <v>1.3899999999999997</v>
      </c>
      <c r="F37" s="5">
        <f t="shared" si="0"/>
        <v>6.7907453050791031E-2</v>
      </c>
      <c r="G37" s="5">
        <f t="shared" si="1"/>
        <v>6.3084237917224298E-2</v>
      </c>
      <c r="H37" s="5">
        <f t="shared" si="12"/>
        <v>-0.27712182768879506</v>
      </c>
      <c r="I37" s="5">
        <f t="shared" ref="I37" si="44">(H38-H37)/$C$5</f>
        <v>-5.0886800574152194E-2</v>
      </c>
      <c r="J37" s="6">
        <f t="shared" si="14"/>
        <v>-5.1602622007162777</v>
      </c>
      <c r="L37">
        <f t="shared" si="15"/>
        <v>6.9302601027509034</v>
      </c>
    </row>
    <row r="38" spans="4:12" x14ac:dyDescent="0.25">
      <c r="D38">
        <v>35</v>
      </c>
      <c r="E38" s="4">
        <f t="shared" si="11"/>
        <v>1.4249999999999996</v>
      </c>
      <c r="F38" s="5">
        <f t="shared" si="0"/>
        <v>5.8208189081683202E-2</v>
      </c>
      <c r="G38" s="5">
        <f t="shared" si="1"/>
        <v>5.3316534753823593E-2</v>
      </c>
      <c r="H38" s="5">
        <f t="shared" si="12"/>
        <v>-0.27890286570889039</v>
      </c>
      <c r="I38" s="5">
        <f t="shared" ref="I38" si="45">(H39-H38)/$C$5</f>
        <v>0.19167230302212945</v>
      </c>
      <c r="J38" s="6">
        <f t="shared" si="14"/>
        <v>-11.062099073907129</v>
      </c>
      <c r="L38">
        <f t="shared" si="15"/>
        <v>6.7496509257258337</v>
      </c>
    </row>
    <row r="39" spans="4:12" x14ac:dyDescent="0.25">
      <c r="D39">
        <v>36</v>
      </c>
      <c r="E39" s="4">
        <f t="shared" si="11"/>
        <v>1.4599999999999995</v>
      </c>
      <c r="F39" s="5">
        <f t="shared" si="0"/>
        <v>4.8446588781872038E-2</v>
      </c>
      <c r="G39" s="5">
        <f t="shared" si="1"/>
        <v>4.3635463945712369E-2</v>
      </c>
      <c r="H39" s="5">
        <f t="shared" si="12"/>
        <v>-0.27219433510311586</v>
      </c>
      <c r="I39" s="5">
        <f t="shared" ref="I39" si="46">(H40-H39)/$C$5</f>
        <v>0.42791008542253367</v>
      </c>
      <c r="J39" s="6">
        <f t="shared" si="14"/>
        <v>-16.613528437865124</v>
      </c>
      <c r="L39">
        <f t="shared" si="15"/>
        <v>6.3624774581390842</v>
      </c>
    </row>
    <row r="40" spans="4:12" x14ac:dyDescent="0.25">
      <c r="D40">
        <v>37</v>
      </c>
      <c r="E40" s="4">
        <f t="shared" si="11"/>
        <v>1.4949999999999994</v>
      </c>
      <c r="F40" s="5">
        <f t="shared" si="0"/>
        <v>3.8919787053262982E-2</v>
      </c>
      <c r="G40" s="5">
        <f t="shared" si="1"/>
        <v>3.4335418032587564E-2</v>
      </c>
      <c r="H40" s="5">
        <f t="shared" si="12"/>
        <v>-0.25721748211332718</v>
      </c>
      <c r="I40" s="5">
        <f t="shared" ref="I40" si="47">(H41-H40)/$C$5</f>
        <v>0.65059679645740165</v>
      </c>
      <c r="J40" s="6">
        <f t="shared" si="14"/>
        <v>-21.644636886575391</v>
      </c>
      <c r="L40">
        <f t="shared" si="15"/>
        <v>5.7810039628138048</v>
      </c>
    </row>
    <row r="41" spans="4:12" x14ac:dyDescent="0.25">
      <c r="D41">
        <v>38</v>
      </c>
      <c r="E41" s="4">
        <f t="shared" si="11"/>
        <v>1.5299999999999994</v>
      </c>
      <c r="F41" s="5">
        <f t="shared" si="0"/>
        <v>2.991717517929653E-2</v>
      </c>
      <c r="G41" s="5">
        <f t="shared" si="1"/>
        <v>2.5698568669273097E-2</v>
      </c>
      <c r="H41" s="5">
        <f t="shared" si="12"/>
        <v>-0.23444659423731812</v>
      </c>
      <c r="I41" s="5">
        <f t="shared" ref="I41" si="48">(H42-H41)/$C$5</f>
        <v>0.85293193515588483</v>
      </c>
      <c r="J41" s="6">
        <f t="shared" si="14"/>
        <v>-26.001853046003017</v>
      </c>
      <c r="L41">
        <f t="shared" si="15"/>
        <v>5.0234416717836661</v>
      </c>
    </row>
    <row r="42" spans="4:12" x14ac:dyDescent="0.25">
      <c r="D42">
        <v>39</v>
      </c>
      <c r="E42" s="4">
        <f t="shared" si="11"/>
        <v>1.5649999999999993</v>
      </c>
      <c r="F42" s="5">
        <f t="shared" si="0"/>
        <v>2.1711544380990395E-2</v>
      </c>
      <c r="G42" s="5">
        <f t="shared" si="1"/>
        <v>1.7986239990204066E-2</v>
      </c>
      <c r="H42" s="5">
        <f t="shared" si="12"/>
        <v>-0.20459397650686215</v>
      </c>
      <c r="I42" s="5">
        <f t="shared" ref="I42" si="49">(H43-H42)/$C$5</f>
        <v>1.0287523936683132</v>
      </c>
      <c r="J42" s="6">
        <f t="shared" si="14"/>
        <v>-29.552644522192747</v>
      </c>
      <c r="L42">
        <f t="shared" si="15"/>
        <v>4.1133768151735604</v>
      </c>
    </row>
    <row r="43" spans="4:12" x14ac:dyDescent="0.25">
      <c r="D43">
        <v>40</v>
      </c>
      <c r="E43" s="7">
        <f t="shared" si="11"/>
        <v>1.5999999999999992</v>
      </c>
      <c r="F43" s="5">
        <f t="shared" si="0"/>
        <v>1.4550755203250219E-2</v>
      </c>
      <c r="G43" s="5">
        <f t="shared" si="1"/>
        <v>1.1430937884316324E-2</v>
      </c>
      <c r="H43" s="8">
        <f t="shared" si="12"/>
        <v>-0.16858764272847118</v>
      </c>
      <c r="I43" s="8">
        <f t="shared" ref="I43" si="50">(H44-H43)/$C$5</f>
        <v>1.1727205821993878</v>
      </c>
      <c r="J43" s="9">
        <f t="shared" si="14"/>
        <v>-32.189556000033058</v>
      </c>
      <c r="L43">
        <f t="shared" si="15"/>
        <v>3.0790342568968141</v>
      </c>
    </row>
    <row r="44" spans="4:12" x14ac:dyDescent="0.25">
      <c r="E44">
        <f t="shared" si="11"/>
        <v>1.6349999999999991</v>
      </c>
      <c r="F44" s="5">
        <f t="shared" si="0"/>
        <v>8.6501877077537273E-3</v>
      </c>
      <c r="G44" s="5">
        <f t="shared" ref="G44:G52" si="51">POWER(COS(2.8-2.5*(E44+E45)/2),2)/(2.5+SQRT(POWER((E44+E45)/2,2)+40))</f>
        <v>6.2292788297403333E-3</v>
      </c>
      <c r="H44">
        <f t="shared" si="12"/>
        <v>-0.1275424223514926</v>
      </c>
      <c r="I44">
        <f t="shared" ref="I44" si="52">(H45-H44)/$C$5</f>
        <v>1.2804867811907763</v>
      </c>
      <c r="J44">
        <f t="shared" si="14"/>
        <v>-33.833465268130432</v>
      </c>
      <c r="L44">
        <f>(I45-I44)/$C$5</f>
        <v>1.952399796895657</v>
      </c>
    </row>
    <row r="45" spans="4:12" x14ac:dyDescent="0.25">
      <c r="E45">
        <f t="shared" ref="E45:E47" si="53">E44+$C$5</f>
        <v>1.669999999999999</v>
      </c>
      <c r="F45" s="5">
        <f t="shared" si="0"/>
        <v>4.1862029254514854E-3</v>
      </c>
      <c r="G45" s="5">
        <f t="shared" si="51"/>
        <v>2.5360337795102121E-3</v>
      </c>
      <c r="H45">
        <f t="shared" ref="H45:H47" si="54">(F46-F45)/$C$5</f>
        <v>-8.2725385009815425E-2</v>
      </c>
      <c r="I45">
        <f t="shared" ref="I45" si="55">(H46-H45)/$C$5</f>
        <v>1.3488207740821243</v>
      </c>
      <c r="J45">
        <f t="shared" ref="J45:J47" si="56">(L46-L45)/$C$5</f>
        <v>-34.435958415690898</v>
      </c>
      <c r="L45">
        <f t="shared" ref="L45:L47" si="57">(I46-I45)/$C$5</f>
        <v>0.76822851251109159</v>
      </c>
    </row>
    <row r="46" spans="4:12" x14ac:dyDescent="0.25">
      <c r="E46">
        <f t="shared" si="53"/>
        <v>1.704999999999999</v>
      </c>
      <c r="F46" s="5">
        <f t="shared" si="0"/>
        <v>1.2908144501079454E-3</v>
      </c>
      <c r="G46" s="5">
        <f t="shared" si="51"/>
        <v>4.5946785210533543E-4</v>
      </c>
      <c r="H46">
        <f t="shared" si="54"/>
        <v>-3.5516657916941072E-2</v>
      </c>
      <c r="I46">
        <f t="shared" ref="I46" si="58">(H47-H46)/$C$5</f>
        <v>1.3757087720200125</v>
      </c>
      <c r="J46">
        <f t="shared" si="56"/>
        <v>-33.980752912781078</v>
      </c>
      <c r="L46">
        <f t="shared" si="57"/>
        <v>-0.43703003203808977</v>
      </c>
    </row>
    <row r="47" spans="4:12" x14ac:dyDescent="0.25">
      <c r="E47">
        <f t="shared" si="53"/>
        <v>1.7399999999999989</v>
      </c>
      <c r="F47" s="5">
        <f t="shared" si="0"/>
        <v>4.7731423015007904E-5</v>
      </c>
      <c r="G47" s="5">
        <f t="shared" si="51"/>
        <v>5.8116349429771567E-5</v>
      </c>
      <c r="H47">
        <f t="shared" si="54"/>
        <v>1.2633149103759372E-2</v>
      </c>
      <c r="I47">
        <f t="shared" ref="I47" si="59">(H48-H47)/$C$5</f>
        <v>1.3604127208986794</v>
      </c>
      <c r="J47">
        <f t="shared" si="56"/>
        <v>-32.484126882211868</v>
      </c>
      <c r="L47">
        <f t="shared" si="57"/>
        <v>-1.6263563839854276</v>
      </c>
    </row>
    <row r="48" spans="4:12" x14ac:dyDescent="0.25">
      <c r="E48">
        <f t="shared" ref="E48:E52" si="60">E47+$C$5</f>
        <v>1.7749999999999988</v>
      </c>
      <c r="F48" s="5">
        <f t="shared" si="0"/>
        <v>4.8989164164658602E-4</v>
      </c>
      <c r="G48" s="5">
        <f t="shared" si="51"/>
        <v>1.3390931524134004E-3</v>
      </c>
      <c r="H48">
        <f t="shared" ref="H48:H52" si="61">(F49-F48)/$C$5</f>
        <v>6.0247594335213157E-2</v>
      </c>
      <c r="I48">
        <f t="shared" ref="I48" si="62">(H49-H48)/$C$5</f>
        <v>1.3034902474591894</v>
      </c>
      <c r="J48">
        <f t="shared" ref="J48:J52" si="63">(L49-L48)/$C$5</f>
        <v>-29.994343695603753</v>
      </c>
      <c r="L48">
        <f t="shared" ref="L48:L52" si="64">(I49-I48)/$C$5</f>
        <v>-2.763300824862843</v>
      </c>
    </row>
    <row r="49" spans="5:12" x14ac:dyDescent="0.25">
      <c r="E49">
        <f t="shared" si="60"/>
        <v>1.8099999999999987</v>
      </c>
      <c r="F49" s="5">
        <f t="shared" si="0"/>
        <v>2.5985574433790466E-3</v>
      </c>
      <c r="G49" s="5">
        <f t="shared" si="51"/>
        <v>4.2579802114418508E-3</v>
      </c>
      <c r="H49">
        <f t="shared" si="61"/>
        <v>0.10586975299628479</v>
      </c>
      <c r="I49">
        <f t="shared" ref="I49" si="65">(H50-H49)/$C$5</f>
        <v>1.2067747185889899</v>
      </c>
      <c r="J49">
        <f t="shared" si="63"/>
        <v>-17083.661744267316</v>
      </c>
      <c r="L49">
        <f t="shared" si="64"/>
        <v>-3.8131028542089744</v>
      </c>
    </row>
    <row r="50" spans="5:12" x14ac:dyDescent="0.25">
      <c r="E50">
        <f t="shared" si="60"/>
        <v>1.8449999999999986</v>
      </c>
      <c r="F50" s="5">
        <f t="shared" si="0"/>
        <v>6.3039987982490145E-3</v>
      </c>
      <c r="G50" s="5">
        <f t="shared" si="51"/>
        <v>8.7202981210512242E-3</v>
      </c>
      <c r="H50">
        <f t="shared" si="61"/>
        <v>0.14810686814689944</v>
      </c>
      <c r="I50">
        <f t="shared" ref="I50" si="66">(H51-H50)/$C$5</f>
        <v>1.0733161186916758</v>
      </c>
      <c r="J50">
        <f t="shared" si="63"/>
        <v>45494.905754777297</v>
      </c>
      <c r="L50">
        <f t="shared" si="64"/>
        <v>-601.74126390356514</v>
      </c>
    </row>
    <row r="51" spans="5:12" x14ac:dyDescent="0.25">
      <c r="E51">
        <f t="shared" si="60"/>
        <v>1.8799999999999986</v>
      </c>
      <c r="F51" s="5">
        <f t="shared" si="0"/>
        <v>1.1487739183390496E-2</v>
      </c>
      <c r="G51" s="5">
        <f t="shared" si="51"/>
        <v>1.458450915107835E-2</v>
      </c>
      <c r="H51">
        <f t="shared" si="61"/>
        <v>0.1856729323011081</v>
      </c>
      <c r="I51">
        <f t="shared" ref="I51" si="67">(H52-H51)/$C$5</f>
        <v>-19.987628117933106</v>
      </c>
      <c r="J51">
        <f t="shared" si="63"/>
        <v>-40288.16531267079</v>
      </c>
      <c r="L51">
        <f t="shared" si="64"/>
        <v>990.58043751364039</v>
      </c>
    </row>
    <row r="52" spans="5:12" x14ac:dyDescent="0.25">
      <c r="E52">
        <f t="shared" si="60"/>
        <v>1.9149999999999985</v>
      </c>
      <c r="F52" s="5">
        <f t="shared" si="0"/>
        <v>1.798629181392928E-2</v>
      </c>
      <c r="G52" s="5">
        <f t="shared" si="51"/>
        <v>9.4849768223690678E-2</v>
      </c>
      <c r="H52">
        <f t="shared" si="61"/>
        <v>-0.51389405182655079</v>
      </c>
      <c r="I52">
        <f t="shared" ref="I52" si="68">(H53-H52)/$C$5</f>
        <v>14.682687195044307</v>
      </c>
      <c r="J52">
        <f t="shared" si="63"/>
        <v>11985.867097995351</v>
      </c>
      <c r="L52">
        <f t="shared" si="64"/>
        <v>-419.50534842983734</v>
      </c>
    </row>
  </sheetData>
  <mergeCells count="1">
    <mergeCell ref="B21:C2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2023-03-25T17:00:15Z</dcterms:modified>
</cp:coreProperties>
</file>