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45621"/>
</workbook>
</file>

<file path=xl/calcChain.xml><?xml version="1.0" encoding="utf-8"?>
<calcChain xmlns="http://schemas.openxmlformats.org/spreadsheetml/2006/main">
  <c r="C29" i="1" l="1"/>
  <c r="C30" i="1" s="1"/>
  <c r="C25" i="1"/>
  <c r="C24" i="1"/>
  <c r="C20" i="1"/>
  <c r="C19" i="1"/>
  <c r="C15" i="1"/>
  <c r="C14" i="1"/>
  <c r="C10" i="1"/>
  <c r="C9" i="1"/>
  <c r="C34" i="1" a="1"/>
  <c r="C34" i="1" s="1"/>
  <c r="C33" i="1" a="1"/>
  <c r="C33" i="1" s="1"/>
  <c r="O3" i="1" l="1"/>
  <c r="P3" i="1"/>
  <c r="O4" i="1"/>
  <c r="P4" i="1"/>
  <c r="O5" i="1"/>
  <c r="Q4" i="1" s="1"/>
  <c r="P5" i="1"/>
  <c r="O6" i="1"/>
  <c r="Q5" i="1" s="1"/>
  <c r="P6" i="1"/>
  <c r="O7" i="1"/>
  <c r="Q6" i="1" s="1"/>
  <c r="P7" i="1"/>
  <c r="O8" i="1"/>
  <c r="Q7" i="1" s="1"/>
  <c r="P8" i="1"/>
  <c r="O9" i="1"/>
  <c r="Q8" i="1" s="1"/>
  <c r="P9" i="1"/>
  <c r="O10" i="1"/>
  <c r="Q9" i="1" s="1"/>
  <c r="P10" i="1"/>
  <c r="E3" i="1"/>
  <c r="F3" i="1" l="1"/>
  <c r="R6" i="1"/>
  <c r="R8" i="1"/>
  <c r="R4" i="1"/>
  <c r="R5" i="1"/>
  <c r="Q3" i="1"/>
  <c r="R9" i="1"/>
  <c r="R7" i="1"/>
  <c r="R3" i="1"/>
  <c r="C5" i="1" l="1"/>
  <c r="E4" i="1" l="1"/>
  <c r="F4" i="1" l="1"/>
  <c r="G3" i="1"/>
  <c r="E5" i="1"/>
  <c r="F5" i="1" l="1"/>
  <c r="G4" i="1"/>
  <c r="O13" i="1"/>
  <c r="H3" i="1"/>
  <c r="E6" i="1"/>
  <c r="F6" i="1" l="1"/>
  <c r="G5" i="1"/>
  <c r="H4" i="1"/>
  <c r="N13" i="1"/>
  <c r="P13" i="1" s="1"/>
  <c r="E7" i="1"/>
  <c r="F7" i="1" l="1"/>
  <c r="G6" i="1"/>
  <c r="I3" i="1"/>
  <c r="H5" i="1"/>
  <c r="I4" i="1" s="1"/>
  <c r="O14" i="1"/>
  <c r="N14" i="1"/>
  <c r="E8" i="1"/>
  <c r="F8" i="1" l="1"/>
  <c r="G7" i="1"/>
  <c r="P14" i="1"/>
  <c r="L3" i="1"/>
  <c r="E9" i="1"/>
  <c r="G8" i="1" s="1"/>
  <c r="H6" i="1"/>
  <c r="I5" i="1" s="1"/>
  <c r="L4" i="1" s="1"/>
  <c r="J3" i="1" s="1"/>
  <c r="F9" i="1" l="1"/>
  <c r="H7" i="1"/>
  <c r="I6" i="1" s="1"/>
  <c r="L5" i="1" s="1"/>
  <c r="J4" i="1" s="1"/>
  <c r="O15" i="1"/>
  <c r="E10" i="1"/>
  <c r="F10" i="1" l="1"/>
  <c r="G9" i="1"/>
  <c r="N15" i="1"/>
  <c r="P15" i="1" s="1"/>
  <c r="H8" i="1"/>
  <c r="I7" i="1" s="1"/>
  <c r="E11" i="1"/>
  <c r="L6" i="1" l="1"/>
  <c r="J5" i="1" s="1"/>
  <c r="F11" i="1"/>
  <c r="G10" i="1"/>
  <c r="H9" i="1"/>
  <c r="I8" i="1" s="1"/>
  <c r="L7" i="1" s="1"/>
  <c r="J6" i="1" s="1"/>
  <c r="O16" i="1"/>
  <c r="E12" i="1"/>
  <c r="N16" i="1"/>
  <c r="P16" i="1" s="1"/>
  <c r="F12" i="1" l="1"/>
  <c r="G11" i="1"/>
  <c r="H10" i="1"/>
  <c r="I9" i="1" s="1"/>
  <c r="L8" i="1" s="1"/>
  <c r="J7" i="1" s="1"/>
  <c r="E13" i="1"/>
  <c r="G12" i="1" s="1"/>
  <c r="F13" i="1" l="1"/>
  <c r="N17" i="1" s="1"/>
  <c r="H11" i="1"/>
  <c r="I10" i="1" s="1"/>
  <c r="L9" i="1" s="1"/>
  <c r="J8" i="1" s="1"/>
  <c r="O17" i="1"/>
  <c r="E14" i="1"/>
  <c r="F14" i="1" l="1"/>
  <c r="G13" i="1"/>
  <c r="P17" i="1"/>
  <c r="H12" i="1"/>
  <c r="I11" i="1" s="1"/>
  <c r="L10" i="1" s="1"/>
  <c r="J9" i="1" s="1"/>
  <c r="E15" i="1"/>
  <c r="F15" i="1" l="1"/>
  <c r="G14" i="1"/>
  <c r="H13" i="1"/>
  <c r="I12" i="1" s="1"/>
  <c r="L11" i="1" s="1"/>
  <c r="J10" i="1" s="1"/>
  <c r="O18" i="1"/>
  <c r="E16" i="1"/>
  <c r="F16" i="1" l="1"/>
  <c r="G15" i="1"/>
  <c r="H14" i="1"/>
  <c r="I13" i="1" s="1"/>
  <c r="L12" i="1" s="1"/>
  <c r="J11" i="1" s="1"/>
  <c r="N18" i="1"/>
  <c r="P18" i="1" s="1"/>
  <c r="E17" i="1"/>
  <c r="F17" i="1" l="1"/>
  <c r="G16" i="1"/>
  <c r="H15" i="1"/>
  <c r="I14" i="1" s="1"/>
  <c r="L13" i="1" s="1"/>
  <c r="J12" i="1" s="1"/>
  <c r="O19" i="1"/>
  <c r="N19" i="1"/>
  <c r="E18" i="1"/>
  <c r="F18" i="1" l="1"/>
  <c r="G17" i="1"/>
  <c r="P19" i="1"/>
  <c r="H16" i="1"/>
  <c r="I15" i="1" s="1"/>
  <c r="L14" i="1" s="1"/>
  <c r="J13" i="1" s="1"/>
  <c r="E19" i="1"/>
  <c r="F19" i="1" l="1"/>
  <c r="G18" i="1"/>
  <c r="H17" i="1"/>
  <c r="I16" i="1" s="1"/>
  <c r="L15" i="1" s="1"/>
  <c r="J14" i="1" s="1"/>
  <c r="O20" i="1"/>
  <c r="E20" i="1"/>
  <c r="F20" i="1" l="1"/>
  <c r="G19" i="1"/>
  <c r="H18" i="1"/>
  <c r="I17" i="1" s="1"/>
  <c r="L16" i="1" s="1"/>
  <c r="J15" i="1" s="1"/>
  <c r="N20" i="1"/>
  <c r="P20" i="1" s="1"/>
  <c r="E21" i="1"/>
  <c r="F21" i="1" l="1"/>
  <c r="G20" i="1"/>
  <c r="H19" i="1"/>
  <c r="I18" i="1" s="1"/>
  <c r="L17" i="1" s="1"/>
  <c r="J16" i="1" s="1"/>
  <c r="O21" i="1"/>
  <c r="E22" i="1"/>
  <c r="F22" i="1" l="1"/>
  <c r="G21" i="1"/>
  <c r="H20" i="1"/>
  <c r="I19" i="1" s="1"/>
  <c r="L18" i="1" s="1"/>
  <c r="J17" i="1" s="1"/>
  <c r="N21" i="1"/>
  <c r="P21" i="1" s="1"/>
  <c r="E23" i="1"/>
  <c r="F23" i="1" l="1"/>
  <c r="G23" i="1"/>
  <c r="G22" i="1"/>
  <c r="H21" i="1"/>
  <c r="I20" i="1" s="1"/>
  <c r="L19" i="1" s="1"/>
  <c r="J18" i="1" s="1"/>
  <c r="O22" i="1"/>
  <c r="N22" i="1"/>
  <c r="E24" i="1"/>
  <c r="F24" i="1" l="1"/>
  <c r="P22" i="1"/>
  <c r="H22" i="1"/>
  <c r="I21" i="1" s="1"/>
  <c r="L20" i="1" s="1"/>
  <c r="J19" i="1" s="1"/>
  <c r="E25" i="1"/>
  <c r="G24" i="1" s="1"/>
  <c r="F25" i="1" l="1"/>
  <c r="H23" i="1"/>
  <c r="I22" i="1" s="1"/>
  <c r="L21" i="1" s="1"/>
  <c r="J20" i="1" s="1"/>
  <c r="O23" i="1"/>
  <c r="E26" i="1"/>
  <c r="G25" i="1" s="1"/>
  <c r="F26" i="1" l="1"/>
  <c r="H24" i="1"/>
  <c r="I23" i="1" s="1"/>
  <c r="L22" i="1" s="1"/>
  <c r="J21" i="1" s="1"/>
  <c r="N23" i="1"/>
  <c r="P23" i="1" s="1"/>
  <c r="E27" i="1"/>
  <c r="G26" i="1" s="1"/>
  <c r="F27" i="1" l="1"/>
  <c r="H25" i="1"/>
  <c r="I24" i="1" s="1"/>
  <c r="L23" i="1" s="1"/>
  <c r="J22" i="1" s="1"/>
  <c r="O24" i="1"/>
  <c r="N24" i="1"/>
  <c r="P24" i="1" s="1"/>
  <c r="E28" i="1"/>
  <c r="F28" i="1" l="1"/>
  <c r="G27" i="1"/>
  <c r="H26" i="1"/>
  <c r="I25" i="1" s="1"/>
  <c r="L24" i="1" s="1"/>
  <c r="J23" i="1" s="1"/>
  <c r="E29" i="1"/>
  <c r="G28" i="1" s="1"/>
  <c r="F29" i="1" l="1"/>
  <c r="H27" i="1"/>
  <c r="I26" i="1" s="1"/>
  <c r="L25" i="1" s="1"/>
  <c r="J24" i="1" s="1"/>
  <c r="O25" i="1"/>
  <c r="N25" i="1"/>
  <c r="P25" i="1" s="1"/>
  <c r="E30" i="1"/>
  <c r="F30" i="1" l="1"/>
  <c r="G29" i="1"/>
  <c r="H28" i="1"/>
  <c r="I27" i="1" s="1"/>
  <c r="L26" i="1" s="1"/>
  <c r="J25" i="1" s="1"/>
  <c r="E31" i="1"/>
  <c r="F31" i="1" l="1"/>
  <c r="G30" i="1"/>
  <c r="H29" i="1"/>
  <c r="I28" i="1" s="1"/>
  <c r="L27" i="1" s="1"/>
  <c r="J26" i="1" s="1"/>
  <c r="O26" i="1"/>
  <c r="N26" i="1"/>
  <c r="E32" i="1"/>
  <c r="G31" i="1" s="1"/>
  <c r="F32" i="1" l="1"/>
  <c r="P26" i="1"/>
  <c r="H30" i="1"/>
  <c r="I29" i="1" s="1"/>
  <c r="L28" i="1" s="1"/>
  <c r="J27" i="1" s="1"/>
  <c r="E33" i="1"/>
  <c r="G32" i="1" s="1"/>
  <c r="F33" i="1" l="1"/>
  <c r="N27" i="1" s="1"/>
  <c r="H31" i="1"/>
  <c r="I30" i="1" s="1"/>
  <c r="L29" i="1" s="1"/>
  <c r="J28" i="1" s="1"/>
  <c r="O27" i="1"/>
  <c r="E34" i="1"/>
  <c r="F34" i="1" l="1"/>
  <c r="G33" i="1"/>
  <c r="P27" i="1"/>
  <c r="H32" i="1"/>
  <c r="I31" i="1" s="1"/>
  <c r="L30" i="1" s="1"/>
  <c r="J29" i="1" s="1"/>
  <c r="E35" i="1"/>
  <c r="F35" i="1" l="1"/>
  <c r="G34" i="1"/>
  <c r="H33" i="1"/>
  <c r="I32" i="1" s="1"/>
  <c r="L31" i="1" s="1"/>
  <c r="J30" i="1" s="1"/>
  <c r="O28" i="1"/>
  <c r="N28" i="1"/>
  <c r="E36" i="1"/>
  <c r="F36" i="1" l="1"/>
  <c r="G35" i="1"/>
  <c r="P28" i="1"/>
  <c r="H34" i="1"/>
  <c r="I33" i="1" s="1"/>
  <c r="L32" i="1" s="1"/>
  <c r="J31" i="1" s="1"/>
  <c r="E37" i="1"/>
  <c r="F37" i="1" l="1"/>
  <c r="G36" i="1"/>
  <c r="H35" i="1"/>
  <c r="I34" i="1" s="1"/>
  <c r="L33" i="1" s="1"/>
  <c r="J32" i="1" s="1"/>
  <c r="O29" i="1"/>
  <c r="E38" i="1"/>
  <c r="G37" i="1" s="1"/>
  <c r="F38" i="1" l="1"/>
  <c r="H36" i="1"/>
  <c r="I35" i="1" s="1"/>
  <c r="L34" i="1" s="1"/>
  <c r="J33" i="1" s="1"/>
  <c r="N29" i="1"/>
  <c r="P29" i="1" s="1"/>
  <c r="E39" i="1"/>
  <c r="G38" i="1" s="1"/>
  <c r="F39" i="1" l="1"/>
  <c r="H37" i="1"/>
  <c r="I36" i="1" s="1"/>
  <c r="L35" i="1" s="1"/>
  <c r="J34" i="1" s="1"/>
  <c r="O30" i="1"/>
  <c r="N30" i="1"/>
  <c r="P30" i="1" s="1"/>
  <c r="E40" i="1"/>
  <c r="F40" i="1" l="1"/>
  <c r="G39" i="1"/>
  <c r="H38" i="1"/>
  <c r="I37" i="1" s="1"/>
  <c r="L36" i="1" s="1"/>
  <c r="J35" i="1" s="1"/>
  <c r="E41" i="1"/>
  <c r="G40" i="1" s="1"/>
  <c r="F41" i="1" l="1"/>
  <c r="H39" i="1"/>
  <c r="I38" i="1" s="1"/>
  <c r="L37" i="1" s="1"/>
  <c r="J36" i="1" s="1"/>
  <c r="O31" i="1"/>
  <c r="E42" i="1"/>
  <c r="F42" i="1" l="1"/>
  <c r="G41" i="1"/>
  <c r="H40" i="1"/>
  <c r="I39" i="1" s="1"/>
  <c r="L38" i="1" s="1"/>
  <c r="J37" i="1" s="1"/>
  <c r="N31" i="1"/>
  <c r="P31" i="1" s="1"/>
  <c r="E43" i="1"/>
  <c r="F43" i="1" l="1"/>
  <c r="G42" i="1"/>
  <c r="C17" i="1" s="1"/>
  <c r="N32" i="1"/>
  <c r="O32" i="1"/>
  <c r="C7" i="1"/>
  <c r="H41" i="1"/>
  <c r="I40" i="1" s="1"/>
  <c r="L39" i="1" s="1"/>
  <c r="J38" i="1" s="1"/>
  <c r="E44" i="1"/>
  <c r="G43" i="1" s="1"/>
  <c r="F44" i="1" l="1"/>
  <c r="H43" i="1" s="1"/>
  <c r="P32" i="1"/>
  <c r="C27" i="1" s="1"/>
  <c r="H42" i="1"/>
  <c r="C22" i="1"/>
  <c r="C12" i="1"/>
  <c r="E45" i="1"/>
  <c r="F45" i="1" l="1"/>
  <c r="G44" i="1"/>
  <c r="C8" i="1"/>
  <c r="C13" i="1"/>
  <c r="I41" i="1"/>
  <c r="L40" i="1" s="1"/>
  <c r="J39" i="1" s="1"/>
  <c r="I42" i="1"/>
  <c r="E46" i="1"/>
  <c r="H44" i="1"/>
  <c r="I43" i="1" s="1"/>
  <c r="F46" i="1" l="1"/>
  <c r="C35" i="1" a="1"/>
  <c r="C35" i="1" s="1"/>
  <c r="C18" i="1" s="1"/>
  <c r="G45" i="1"/>
  <c r="H45" i="1"/>
  <c r="I44" i="1" s="1"/>
  <c r="L43" i="1" s="1"/>
  <c r="L41" i="1"/>
  <c r="J40" i="1" s="1"/>
  <c r="L42" i="1"/>
  <c r="C23" i="1"/>
  <c r="E47" i="1"/>
  <c r="F47" i="1" l="1"/>
  <c r="H46" i="1" s="1"/>
  <c r="I45" i="1" s="1"/>
  <c r="L44" i="1" s="1"/>
  <c r="J43" i="1" s="1"/>
  <c r="G46" i="1"/>
  <c r="J42" i="1"/>
  <c r="J41" i="1"/>
  <c r="E48" i="1"/>
  <c r="G47" i="1" s="1"/>
  <c r="C36" i="1" l="1" a="1"/>
  <c r="C36" i="1" s="1"/>
  <c r="C28" i="1" s="1"/>
  <c r="F48" i="1"/>
  <c r="H47" i="1"/>
  <c r="I46" i="1" s="1"/>
  <c r="L45" i="1" s="1"/>
  <c r="J44" i="1" s="1"/>
  <c r="E49" i="1"/>
  <c r="F49" i="1" l="1"/>
  <c r="H48" i="1" s="1"/>
  <c r="I47" i="1" s="1"/>
  <c r="L46" i="1" s="1"/>
  <c r="J45" i="1" s="1"/>
  <c r="G48" i="1"/>
  <c r="E50" i="1"/>
  <c r="G49" i="1" s="1"/>
  <c r="F50" i="1" l="1"/>
  <c r="H49" i="1" s="1"/>
  <c r="I48" i="1" s="1"/>
  <c r="L47" i="1" s="1"/>
  <c r="J46" i="1" s="1"/>
  <c r="E51" i="1"/>
  <c r="F51" i="1" l="1"/>
  <c r="H50" i="1" s="1"/>
  <c r="I49" i="1" s="1"/>
  <c r="L48" i="1" s="1"/>
  <c r="J47" i="1" s="1"/>
  <c r="G50" i="1"/>
  <c r="E52" i="1"/>
  <c r="G51" i="1" s="1"/>
  <c r="F52" i="1" l="1"/>
  <c r="G52" i="1"/>
  <c r="H52" i="1"/>
  <c r="H51" i="1" l="1"/>
  <c r="I50" i="1" s="1"/>
  <c r="L49" i="1" s="1"/>
  <c r="J48" i="1" s="1"/>
  <c r="I52" i="1"/>
  <c r="I51" i="1" l="1"/>
  <c r="L50" i="1" s="1"/>
  <c r="J49" i="1" s="1"/>
  <c r="L52" i="1"/>
  <c r="L51" i="1" l="1"/>
  <c r="J50" i="1" s="1"/>
  <c r="J52" i="1"/>
  <c r="J51" i="1" l="1"/>
</calcChain>
</file>

<file path=xl/sharedStrings.xml><?xml version="1.0" encoding="utf-8"?>
<sst xmlns="http://schemas.openxmlformats.org/spreadsheetml/2006/main" count="36" uniqueCount="28">
  <si>
    <t>a</t>
  </si>
  <si>
    <t>b</t>
  </si>
  <si>
    <t>n</t>
  </si>
  <si>
    <t>h</t>
  </si>
  <si>
    <t>x_i</t>
  </si>
  <si>
    <t>y_i</t>
  </si>
  <si>
    <t>f</t>
  </si>
  <si>
    <t>y'_i</t>
  </si>
  <si>
    <t>y''_i</t>
  </si>
  <si>
    <t>y(4)_i</t>
  </si>
  <si>
    <t>y'''_i</t>
  </si>
  <si>
    <t>Sлев_прям</t>
  </si>
  <si>
    <t>Rлев_прям</t>
  </si>
  <si>
    <t>Sправ_прям</t>
  </si>
  <si>
    <t>Rправ_прям</t>
  </si>
  <si>
    <t>Sсред_прям</t>
  </si>
  <si>
    <t>Rсред_прям</t>
  </si>
  <si>
    <t>Sтрап</t>
  </si>
  <si>
    <t>Rтрап</t>
  </si>
  <si>
    <t>Sсимп</t>
  </si>
  <si>
    <t>Rсимп</t>
  </si>
  <si>
    <t>max(y'')</t>
  </si>
  <si>
    <t>max_лев(y')</t>
  </si>
  <si>
    <t>max_прав(y')</t>
  </si>
  <si>
    <t>max(y4)</t>
  </si>
  <si>
    <t>Ctrl+Shift+Enter ниже</t>
  </si>
  <si>
    <t>погр_окр</t>
  </si>
  <si>
    <t>погр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</si>
</sst>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164" fontId="0" fillId="0" borderId="0" xfId="0" applyNumberFormat="1"/>
    <xf numFmtId="0" fontId="0" fillId="2" borderId="0" xfId="0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marker>
            <c:symbol val="none"/>
          </c:marker>
          <c:xVal>
            <c:numRef>
              <c:f>Лист1!$E$3:$E$43</c:f>
              <c:numCache>
                <c:formatCode>General</c:formatCode>
                <c:ptCount val="41"/>
                <c:pt idx="0">
                  <c:v>0.15</c:v>
                </c:pt>
                <c:pt idx="1">
                  <c:v>0.19874999999999998</c:v>
                </c:pt>
                <c:pt idx="2">
                  <c:v>0.2475</c:v>
                </c:pt>
                <c:pt idx="3">
                  <c:v>0.29625000000000001</c:v>
                </c:pt>
                <c:pt idx="4">
                  <c:v>0.34500000000000003</c:v>
                </c:pt>
                <c:pt idx="5">
                  <c:v>0.39375000000000004</c:v>
                </c:pt>
                <c:pt idx="6">
                  <c:v>0.44250000000000006</c:v>
                </c:pt>
                <c:pt idx="7">
                  <c:v>0.49125000000000008</c:v>
                </c:pt>
                <c:pt idx="8">
                  <c:v>0.54</c:v>
                </c:pt>
                <c:pt idx="9">
                  <c:v>0.58875</c:v>
                </c:pt>
                <c:pt idx="10">
                  <c:v>0.63749999999999996</c:v>
                </c:pt>
                <c:pt idx="11">
                  <c:v>0.68624999999999992</c:v>
                </c:pt>
                <c:pt idx="12">
                  <c:v>0.73499999999999988</c:v>
                </c:pt>
                <c:pt idx="13">
                  <c:v>0.78374999999999984</c:v>
                </c:pt>
                <c:pt idx="14">
                  <c:v>0.8324999999999998</c:v>
                </c:pt>
                <c:pt idx="15">
                  <c:v>0.88124999999999976</c:v>
                </c:pt>
                <c:pt idx="16">
                  <c:v>0.92999999999999972</c:v>
                </c:pt>
                <c:pt idx="17">
                  <c:v>0.97874999999999968</c:v>
                </c:pt>
                <c:pt idx="18">
                  <c:v>1.0274999999999996</c:v>
                </c:pt>
                <c:pt idx="19">
                  <c:v>1.0762499999999997</c:v>
                </c:pt>
                <c:pt idx="20">
                  <c:v>1.1249999999999998</c:v>
                </c:pt>
                <c:pt idx="21">
                  <c:v>1.1737499999999998</c:v>
                </c:pt>
                <c:pt idx="22">
                  <c:v>1.2224999999999999</c:v>
                </c:pt>
                <c:pt idx="23">
                  <c:v>1.27125</c:v>
                </c:pt>
                <c:pt idx="24">
                  <c:v>1.32</c:v>
                </c:pt>
                <c:pt idx="25">
                  <c:v>1.3687500000000001</c:v>
                </c:pt>
                <c:pt idx="26">
                  <c:v>1.4175000000000002</c:v>
                </c:pt>
                <c:pt idx="27">
                  <c:v>1.4662500000000003</c:v>
                </c:pt>
                <c:pt idx="28">
                  <c:v>1.5150000000000003</c:v>
                </c:pt>
                <c:pt idx="29">
                  <c:v>1.5637500000000004</c:v>
                </c:pt>
                <c:pt idx="30">
                  <c:v>1.6125000000000005</c:v>
                </c:pt>
                <c:pt idx="31">
                  <c:v>1.6612500000000006</c:v>
                </c:pt>
                <c:pt idx="32">
                  <c:v>1.7100000000000006</c:v>
                </c:pt>
                <c:pt idx="33">
                  <c:v>1.7587500000000007</c:v>
                </c:pt>
                <c:pt idx="34">
                  <c:v>1.8075000000000008</c:v>
                </c:pt>
                <c:pt idx="35">
                  <c:v>1.8562500000000008</c:v>
                </c:pt>
                <c:pt idx="36">
                  <c:v>1.9050000000000009</c:v>
                </c:pt>
                <c:pt idx="37">
                  <c:v>1.953750000000001</c:v>
                </c:pt>
                <c:pt idx="38">
                  <c:v>2.0025000000000008</c:v>
                </c:pt>
                <c:pt idx="39">
                  <c:v>2.0512500000000009</c:v>
                </c:pt>
                <c:pt idx="40">
                  <c:v>2.100000000000001</c:v>
                </c:pt>
              </c:numCache>
            </c:numRef>
          </c:xVal>
          <c:yVal>
            <c:numRef>
              <c:f>Лист1!$F$3:$F$43</c:f>
              <c:numCache>
                <c:formatCode>General</c:formatCode>
                <c:ptCount val="41"/>
                <c:pt idx="0">
                  <c:v>6.3189006785082493E-3</c:v>
                </c:pt>
                <c:pt idx="1">
                  <c:v>1.1081883660770895E-2</c:v>
                </c:pt>
                <c:pt idx="2">
                  <c:v>1.7161803185043394E-2</c:v>
                </c:pt>
                <c:pt idx="3">
                  <c:v>2.4548013598131951E-2</c:v>
                </c:pt>
                <c:pt idx="4">
                  <c:v>3.3227688060752748E-2</c:v>
                </c:pt>
                <c:pt idx="5">
                  <c:v>4.3185900981375119E-2</c:v>
                </c:pt>
                <c:pt idx="6">
                  <c:v>5.4405722546603003E-2</c:v>
                </c:pt>
                <c:pt idx="7">
                  <c:v>6.6868324130752804E-2</c:v>
                </c:pt>
                <c:pt idx="8">
                  <c:v>8.0553093258761033E-2</c:v>
                </c:pt>
                <c:pt idx="9">
                  <c:v>9.5437756715359937E-2</c:v>
                </c:pt>
                <c:pt idx="10">
                  <c:v>0.11149851034021431</c:v>
                </c:pt>
                <c:pt idx="11">
                  <c:v>0.12871015402324099</c:v>
                </c:pt>
                <c:pt idx="12">
                  <c:v>0.147046230415707</c:v>
                </c:pt>
                <c:pt idx="13">
                  <c:v>0.16647916589933048</c:v>
                </c:pt>
                <c:pt idx="14">
                  <c:v>0.18698041240532684</c:v>
                </c:pt>
                <c:pt idx="15">
                  <c:v>0.2085205887455249</c:v>
                </c:pt>
                <c:pt idx="16">
                  <c:v>0.23106962020537242</c:v>
                </c:pt>
                <c:pt idx="17">
                  <c:v>0.25459687525067765</c:v>
                </c:pt>
                <c:pt idx="18">
                  <c:v>0.27907129831303135</c:v>
                </c:pt>
                <c:pt idx="19">
                  <c:v>0.30446153773976142</c:v>
                </c:pt>
                <c:pt idx="20">
                  <c:v>0.3307360681198584</c:v>
                </c:pt>
                <c:pt idx="21">
                  <c:v>0.35786330632461999</c:v>
                </c:pt>
                <c:pt idx="22">
                  <c:v>0.38581172072811659</c:v>
                </c:pt>
                <c:pt idx="23">
                  <c:v>0.41454993319560979</c:v>
                </c:pt>
                <c:pt idx="24">
                  <c:v>0.4440468135457239</c:v>
                </c:pt>
                <c:pt idx="25">
                  <c:v>0.47427156630281081</c:v>
                </c:pt>
                <c:pt idx="26">
                  <c:v>0.505193809658256</c:v>
                </c:pt>
                <c:pt idx="27">
                  <c:v>0.5367836466524768</c:v>
                </c:pt>
                <c:pt idx="28">
                  <c:v>0.56901172867244876</c:v>
                </c:pt>
                <c:pt idx="29">
                  <c:v>0.60184931143242781</c:v>
                </c:pt>
                <c:pt idx="30">
                  <c:v>0.63526830366805043</c:v>
                </c:pt>
                <c:pt idx="31">
                  <c:v>0.66924130882638255</c:v>
                </c:pt>
                <c:pt idx="32">
                  <c:v>0.70374166007709094</c:v>
                </c:pt>
                <c:pt idx="33">
                  <c:v>0.73874344900327138</c:v>
                </c:pt>
                <c:pt idx="34">
                  <c:v>0.77422154835521806</c:v>
                </c:pt>
                <c:pt idx="35">
                  <c:v>0.81015162926726858</c:v>
                </c:pt>
                <c:pt idx="36">
                  <c:v>0.84651017334761103</c:v>
                </c:pt>
                <c:pt idx="37">
                  <c:v>0.88327448005437725</c:v>
                </c:pt>
                <c:pt idx="38">
                  <c:v>0.92042266976928377</c:v>
                </c:pt>
                <c:pt idx="39">
                  <c:v>0.9579336829733075</c:v>
                </c:pt>
                <c:pt idx="40">
                  <c:v>0.99578727591816363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7701504"/>
        <c:axId val="187736064"/>
      </c:scatterChart>
      <c:valAx>
        <c:axId val="1877015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87736064"/>
        <c:crosses val="autoZero"/>
        <c:crossBetween val="midCat"/>
        <c:majorUnit val="0.2"/>
      </c:valAx>
      <c:valAx>
        <c:axId val="18773606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87701504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600075</xdr:colOff>
      <xdr:row>28</xdr:row>
      <xdr:rowOff>157162</xdr:rowOff>
    </xdr:from>
    <xdr:to>
      <xdr:col>24</xdr:col>
      <xdr:colOff>295275</xdr:colOff>
      <xdr:row>43</xdr:row>
      <xdr:rowOff>42862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R52"/>
  <sheetViews>
    <sheetView tabSelected="1" zoomScale="85" zoomScaleNormal="85" workbookViewId="0">
      <selection activeCell="C30" sqref="C30"/>
    </sheetView>
  </sheetViews>
  <sheetFormatPr defaultRowHeight="15" x14ac:dyDescent="0.25"/>
  <cols>
    <col min="2" max="2" width="12.140625" bestFit="1" customWidth="1"/>
    <col min="3" max="3" width="12.42578125" bestFit="1" customWidth="1"/>
    <col min="5" max="5" width="8" bestFit="1" customWidth="1"/>
    <col min="6" max="7" width="12" bestFit="1" customWidth="1"/>
    <col min="8" max="10" width="12.7109375" bestFit="1" customWidth="1"/>
  </cols>
  <sheetData>
    <row r="2" spans="2:18" x14ac:dyDescent="0.25">
      <c r="B2" t="s">
        <v>0</v>
      </c>
      <c r="C2">
        <v>0.15</v>
      </c>
      <c r="E2" s="1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3" t="s">
        <v>9</v>
      </c>
      <c r="L2" t="s">
        <v>10</v>
      </c>
    </row>
    <row r="3" spans="2:18" x14ac:dyDescent="0.25">
      <c r="B3" t="s">
        <v>1</v>
      </c>
      <c r="C3">
        <v>2.1</v>
      </c>
      <c r="D3">
        <v>0</v>
      </c>
      <c r="E3" s="4">
        <f>C2</f>
        <v>0.15</v>
      </c>
      <c r="F3" s="5">
        <f>POWER(E3,2)*LOG10(40/3)/SQRT(2*POWER(E3,2)+16)</f>
        <v>6.3189006785082493E-3</v>
      </c>
      <c r="G3" s="5">
        <f>POWER((E3+E4)/2,2)*LOG10(40/3)/SQRT(2*POWER((E3+E4)/2,2)+16)</f>
        <v>8.5351969392134849E-3</v>
      </c>
      <c r="H3" s="5">
        <f>(F4-F3)/$C$5</f>
        <v>9.7702215020772226E-2</v>
      </c>
      <c r="I3" s="5">
        <f>(H4-H3)/$C$5</f>
        <v>0.55413503411328435</v>
      </c>
      <c r="J3" s="6">
        <f>(L4-L3)/$C$5</f>
        <v>-0.3861839668591176</v>
      </c>
      <c r="L3">
        <f>(I4-I3)/$C$5</f>
        <v>-9.1885811210946938E-2</v>
      </c>
      <c r="N3">
        <v>1E-3</v>
      </c>
      <c r="O3">
        <f>N3*N3</f>
        <v>9.9999999999999995E-7</v>
      </c>
      <c r="P3">
        <f>2*N3</f>
        <v>2E-3</v>
      </c>
      <c r="Q3">
        <f>(O4-O3)/0.001</f>
        <v>3.0000000000000001E-3</v>
      </c>
      <c r="R3">
        <f>(O4-$O$3)/(N4-$N$3)</f>
        <v>3.0000000000000001E-3</v>
      </c>
    </row>
    <row r="4" spans="2:18" x14ac:dyDescent="0.25">
      <c r="B4" t="s">
        <v>2</v>
      </c>
      <c r="C4">
        <v>40</v>
      </c>
      <c r="D4">
        <v>1</v>
      </c>
      <c r="E4" s="4">
        <f>E3+$C$5</f>
        <v>0.19874999999999998</v>
      </c>
      <c r="F4" s="5">
        <f t="shared" ref="F4:F52" si="0">POWER(E4,2)*LOG10(40/3)/SQRT(2*POWER(E4,2)+16)</f>
        <v>1.1081883660770895E-2</v>
      </c>
      <c r="G4" s="5">
        <f t="shared" ref="G4:G52" si="1">POWER((E4+E5)/2,2)*LOG10(40/3)/SQRT(2*POWER((E4+E5)/2,2)+16)</f>
        <v>1.3957839708565314E-2</v>
      </c>
      <c r="H4" s="5">
        <f t="shared" ref="H4:H8" si="2">(F5-F4)/$C$5</f>
        <v>0.12471629793379484</v>
      </c>
      <c r="I4" s="5">
        <f t="shared" ref="I4:I8" si="3">(H5-H4)/$C$5</f>
        <v>0.54965560081675069</v>
      </c>
      <c r="J4" s="6">
        <f t="shared" ref="J4:J8" si="4">(L5-L4)/$C$5</f>
        <v>-0.3715888671069642</v>
      </c>
      <c r="L4">
        <f t="shared" ref="L4:L8" si="5">(I5-I4)/$C$5</f>
        <v>-0.11071227959532892</v>
      </c>
      <c r="N4">
        <v>2E-3</v>
      </c>
      <c r="O4">
        <f>N4*N4</f>
        <v>3.9999999999999998E-6</v>
      </c>
      <c r="P4">
        <f t="shared" ref="P4:P10" si="6">2*N4</f>
        <v>4.0000000000000001E-3</v>
      </c>
      <c r="Q4">
        <f t="shared" ref="Q4:Q9" si="7">(O5-O4)/0.001</f>
        <v>5.0000000000000001E-3</v>
      </c>
      <c r="R4">
        <f t="shared" ref="R4:R9" si="8">(O5-$O$3)/(N5-$N$3)</f>
        <v>4.0000000000000001E-3</v>
      </c>
    </row>
    <row r="5" spans="2:18" x14ac:dyDescent="0.25">
      <c r="B5" t="s">
        <v>3</v>
      </c>
      <c r="C5">
        <f>(C3-C2)/C4</f>
        <v>4.8750000000000002E-2</v>
      </c>
      <c r="D5">
        <v>2</v>
      </c>
      <c r="E5" s="4">
        <f>E4+$C$5</f>
        <v>0.2475</v>
      </c>
      <c r="F5" s="5">
        <f t="shared" si="0"/>
        <v>1.7161803185043394E-2</v>
      </c>
      <c r="G5" s="5">
        <f t="shared" si="1"/>
        <v>2.0692373490547686E-2</v>
      </c>
      <c r="H5" s="5">
        <f t="shared" si="2"/>
        <v>0.15151200847361143</v>
      </c>
      <c r="I5" s="5">
        <f t="shared" si="3"/>
        <v>0.5442583771864784</v>
      </c>
      <c r="J5" s="6">
        <f t="shared" si="4"/>
        <v>-0.35485204769258871</v>
      </c>
      <c r="L5">
        <f t="shared" si="5"/>
        <v>-0.12882723686679343</v>
      </c>
      <c r="N5">
        <v>3.0000000000000001E-3</v>
      </c>
      <c r="O5">
        <f t="shared" ref="O5:O10" si="9">N5*N5</f>
        <v>9.0000000000000002E-6</v>
      </c>
      <c r="P5">
        <f t="shared" si="6"/>
        <v>6.0000000000000001E-3</v>
      </c>
      <c r="Q5">
        <f t="shared" si="7"/>
        <v>6.9999999999999993E-3</v>
      </c>
      <c r="R5">
        <f t="shared" si="8"/>
        <v>4.9999999999999992E-3</v>
      </c>
    </row>
    <row r="6" spans="2:18" x14ac:dyDescent="0.25">
      <c r="D6">
        <v>3</v>
      </c>
      <c r="E6" s="4">
        <f>E5+$C$5</f>
        <v>0.29625000000000001</v>
      </c>
      <c r="F6" s="5">
        <f t="shared" si="0"/>
        <v>2.4548013598131951E-2</v>
      </c>
      <c r="G6" s="5">
        <f t="shared" si="1"/>
        <v>2.8727052534770328E-2</v>
      </c>
      <c r="H6" s="5">
        <f t="shared" si="2"/>
        <v>0.17804460436145225</v>
      </c>
      <c r="I6" s="5">
        <f t="shared" si="3"/>
        <v>0.53797804938922222</v>
      </c>
      <c r="J6" s="6">
        <f t="shared" si="4"/>
        <v>-0.33618904176598935</v>
      </c>
      <c r="L6">
        <f t="shared" si="5"/>
        <v>-0.14612627419180713</v>
      </c>
      <c r="N6">
        <v>4.0000000000000001E-3</v>
      </c>
      <c r="O6">
        <f t="shared" si="9"/>
        <v>1.5999999999999999E-5</v>
      </c>
      <c r="P6">
        <f t="shared" si="6"/>
        <v>8.0000000000000002E-3</v>
      </c>
      <c r="Q6">
        <f>(O7-O6)/0.001</f>
        <v>9.0000000000000011E-3</v>
      </c>
      <c r="R6">
        <f t="shared" si="8"/>
        <v>6.0000000000000001E-3</v>
      </c>
    </row>
    <row r="7" spans="2:18" x14ac:dyDescent="0.25">
      <c r="B7" t="s">
        <v>11</v>
      </c>
      <c r="C7">
        <f>C5*SUM(F3:F42)</f>
        <v>0.73177895164376228</v>
      </c>
      <c r="D7">
        <v>4</v>
      </c>
      <c r="E7" s="4">
        <f t="shared" ref="E7:E8" si="10">E6+$C$5</f>
        <v>0.34500000000000003</v>
      </c>
      <c r="F7" s="5">
        <f t="shared" si="0"/>
        <v>3.3227688060752748E-2</v>
      </c>
      <c r="G7" s="5">
        <f t="shared" si="1"/>
        <v>3.8047989538483838E-2</v>
      </c>
      <c r="H7" s="5">
        <f t="shared" si="2"/>
        <v>0.20427103426917684</v>
      </c>
      <c r="I7" s="5">
        <f t="shared" si="3"/>
        <v>0.53085439352237163</v>
      </c>
      <c r="J7" s="6">
        <f t="shared" si="4"/>
        <v>-0.31583459703861855</v>
      </c>
      <c r="L7">
        <f t="shared" si="5"/>
        <v>-0.16251548997789911</v>
      </c>
      <c r="N7">
        <v>5.0000000000000001E-3</v>
      </c>
      <c r="O7">
        <f t="shared" si="9"/>
        <v>2.5000000000000001E-5</v>
      </c>
      <c r="P7">
        <f t="shared" si="6"/>
        <v>0.01</v>
      </c>
      <c r="Q7">
        <f t="shared" si="7"/>
        <v>1.0999999999999999E-2</v>
      </c>
      <c r="R7">
        <f t="shared" si="8"/>
        <v>7.000000000000001E-3</v>
      </c>
    </row>
    <row r="8" spans="2:18" x14ac:dyDescent="0.25">
      <c r="B8" t="s">
        <v>12</v>
      </c>
      <c r="C8">
        <f>C4*C5*C5/2*C33</f>
        <v>3.6907253121234732E-2</v>
      </c>
      <c r="D8">
        <v>5</v>
      </c>
      <c r="E8" s="4">
        <f t="shared" si="10"/>
        <v>0.39375000000000004</v>
      </c>
      <c r="F8" s="5">
        <f t="shared" si="0"/>
        <v>4.3185900981375119E-2</v>
      </c>
      <c r="G8" s="5">
        <f t="shared" si="1"/>
        <v>4.8639244273043426E-2</v>
      </c>
      <c r="H8" s="5">
        <f t="shared" si="2"/>
        <v>0.23015018595339246</v>
      </c>
      <c r="I8" s="5">
        <f t="shared" si="3"/>
        <v>0.52293176338594904</v>
      </c>
      <c r="J8" s="6">
        <f t="shared" si="4"/>
        <v>-0.29403783699865899</v>
      </c>
      <c r="L8">
        <f t="shared" si="5"/>
        <v>-0.17791242658353176</v>
      </c>
      <c r="N8">
        <v>6.0000000000000001E-3</v>
      </c>
      <c r="O8">
        <f t="shared" si="9"/>
        <v>3.6000000000000001E-5</v>
      </c>
      <c r="P8">
        <f t="shared" si="6"/>
        <v>1.2E-2</v>
      </c>
      <c r="Q8">
        <f t="shared" si="7"/>
        <v>1.3000000000000005E-2</v>
      </c>
      <c r="R8">
        <f t="shared" si="8"/>
        <v>8.0000000000000019E-3</v>
      </c>
    </row>
    <row r="9" spans="2:18" x14ac:dyDescent="0.25">
      <c r="B9" t="s">
        <v>26</v>
      </c>
      <c r="C9">
        <f>C7-0.7</f>
        <v>3.1778951643762321E-2</v>
      </c>
      <c r="D9">
        <v>6</v>
      </c>
      <c r="E9" s="4">
        <f t="shared" ref="E9:E44" si="11">E8+$C$5</f>
        <v>0.44250000000000006</v>
      </c>
      <c r="F9" s="5">
        <f t="shared" si="0"/>
        <v>5.4405722546603003E-2</v>
      </c>
      <c r="G9" s="5">
        <f t="shared" si="1"/>
        <v>6.0482923713466544E-2</v>
      </c>
      <c r="H9" s="5">
        <f t="shared" ref="H9:H44" si="12">(F10-F9)/$C$5</f>
        <v>0.25564310941845747</v>
      </c>
      <c r="I9" s="5">
        <f t="shared" ref="I9" si="13">(H10-H9)/$C$5</f>
        <v>0.51425853259000187</v>
      </c>
      <c r="J9" s="6">
        <f t="shared" ref="J9:J44" si="14">(L10-L9)/$C$5</f>
        <v>-0.27105731230208324</v>
      </c>
      <c r="L9">
        <f t="shared" ref="L9:L43" si="15">(I10-I9)/$C$5</f>
        <v>-0.19224677113721639</v>
      </c>
      <c r="N9">
        <v>7.0000000000000001E-3</v>
      </c>
      <c r="O9">
        <f t="shared" si="9"/>
        <v>4.9000000000000005E-5</v>
      </c>
      <c r="P9">
        <f t="shared" si="6"/>
        <v>1.4E-2</v>
      </c>
      <c r="Q9">
        <f t="shared" si="7"/>
        <v>1.4999999999999991E-2</v>
      </c>
      <c r="R9">
        <f t="shared" si="8"/>
        <v>8.9999999999999993E-3</v>
      </c>
    </row>
    <row r="10" spans="2:18" x14ac:dyDescent="0.25">
      <c r="B10" t="s">
        <v>27</v>
      </c>
      <c r="C10">
        <f>C8+C9</f>
        <v>6.8686204764997053E-2</v>
      </c>
      <c r="D10">
        <v>7</v>
      </c>
      <c r="E10" s="4">
        <f t="shared" si="11"/>
        <v>0.49125000000000008</v>
      </c>
      <c r="F10" s="5">
        <f t="shared" si="0"/>
        <v>6.6868324130752804E-2</v>
      </c>
      <c r="G10" s="5">
        <f t="shared" si="1"/>
        <v>7.3559292396135595E-2</v>
      </c>
      <c r="H10" s="5">
        <f t="shared" si="12"/>
        <v>0.28071321288222006</v>
      </c>
      <c r="I10" s="5">
        <f t="shared" ref="I10" si="16">(H11-H10)/$C$5</f>
        <v>0.50488650249706257</v>
      </c>
      <c r="J10" s="6">
        <f t="shared" si="14"/>
        <v>-0.2471560834121341</v>
      </c>
      <c r="L10">
        <f t="shared" si="15"/>
        <v>-0.20546081511194295</v>
      </c>
      <c r="N10">
        <v>8.0000000000000002E-3</v>
      </c>
      <c r="O10">
        <f t="shared" si="9"/>
        <v>6.3999999999999997E-5</v>
      </c>
      <c r="P10">
        <f t="shared" si="6"/>
        <v>1.6E-2</v>
      </c>
    </row>
    <row r="11" spans="2:18" x14ac:dyDescent="0.25">
      <c r="D11">
        <v>8</v>
      </c>
      <c r="E11" s="4">
        <f t="shared" si="11"/>
        <v>0.54</v>
      </c>
      <c r="F11" s="5">
        <f t="shared" si="0"/>
        <v>8.0553093258761033E-2</v>
      </c>
      <c r="G11" s="5">
        <f t="shared" si="1"/>
        <v>8.7846891634706936E-2</v>
      </c>
      <c r="H11" s="5">
        <f t="shared" si="12"/>
        <v>0.30532642987895187</v>
      </c>
      <c r="I11" s="5">
        <f t="shared" ref="I11" si="17">(H12-H11)/$C$5</f>
        <v>0.49487028776035535</v>
      </c>
      <c r="J11" s="6">
        <f t="shared" si="14"/>
        <v>-0.22259696744312588</v>
      </c>
      <c r="L11">
        <f t="shared" si="15"/>
        <v>-0.21750967417828448</v>
      </c>
    </row>
    <row r="12" spans="2:18" x14ac:dyDescent="0.25">
      <c r="B12" t="s">
        <v>13</v>
      </c>
      <c r="C12">
        <f>C5*SUM(F4:F43)</f>
        <v>0.78001553493669551</v>
      </c>
      <c r="D12">
        <v>9</v>
      </c>
      <c r="E12" s="4">
        <f t="shared" si="11"/>
        <v>0.58875</v>
      </c>
      <c r="F12" s="5">
        <f t="shared" si="0"/>
        <v>9.5437756715359937E-2</v>
      </c>
      <c r="G12" s="5">
        <f t="shared" si="1"/>
        <v>0.10332266615704075</v>
      </c>
      <c r="H12" s="5">
        <f t="shared" si="12"/>
        <v>0.32945135640726919</v>
      </c>
      <c r="I12" s="5">
        <f t="shared" ref="I12" si="18">(H13-H12)/$C$5</f>
        <v>0.48426669114416399</v>
      </c>
      <c r="J12" s="6">
        <f t="shared" si="14"/>
        <v>-0.19763806694227989</v>
      </c>
      <c r="L12">
        <f t="shared" si="15"/>
        <v>-0.22836127634113687</v>
      </c>
    </row>
    <row r="13" spans="2:18" x14ac:dyDescent="0.25">
      <c r="B13" t="s">
        <v>14</v>
      </c>
      <c r="C13">
        <f>C4*C5*C5/2*C34</f>
        <v>3.722231882384381E-2</v>
      </c>
      <c r="D13">
        <v>10</v>
      </c>
      <c r="E13" s="4">
        <f t="shared" si="11"/>
        <v>0.63749999999999996</v>
      </c>
      <c r="F13" s="5">
        <f t="shared" si="0"/>
        <v>0.11149851034021431</v>
      </c>
      <c r="G13" s="5">
        <f t="shared" si="1"/>
        <v>0.11996209668667968</v>
      </c>
      <c r="H13" s="5">
        <f t="shared" si="12"/>
        <v>0.35305935760054719</v>
      </c>
      <c r="I13" s="5">
        <f t="shared" ref="I13" si="19">(H14-H13)/$C$5</f>
        <v>0.47313407892253356</v>
      </c>
      <c r="J13" s="6">
        <f t="shared" si="14"/>
        <v>-0.17252868170193023</v>
      </c>
      <c r="L13">
        <f t="shared" si="15"/>
        <v>-0.23799613210457302</v>
      </c>
      <c r="M13">
        <v>0</v>
      </c>
      <c r="N13">
        <f>SUM(F3:F5)</f>
        <v>3.4562587524322536E-2</v>
      </c>
      <c r="O13">
        <f>F4*3</f>
        <v>3.3245650982312684E-2</v>
      </c>
      <c r="P13">
        <f>N13+O13</f>
        <v>6.7808238506635227E-2</v>
      </c>
    </row>
    <row r="14" spans="2:18" x14ac:dyDescent="0.25">
      <c r="B14" t="s">
        <v>26</v>
      </c>
      <c r="C14">
        <f>0.8-C12</f>
        <v>1.9984465063304535E-2</v>
      </c>
      <c r="D14">
        <v>11</v>
      </c>
      <c r="E14" s="4">
        <f t="shared" si="11"/>
        <v>0.68624999999999992</v>
      </c>
      <c r="F14" s="5">
        <f t="shared" si="0"/>
        <v>0.12871015402324099</v>
      </c>
      <c r="G14" s="5">
        <f t="shared" si="1"/>
        <v>0.1377393369805123</v>
      </c>
      <c r="H14" s="5">
        <f t="shared" si="12"/>
        <v>0.3761246439480207</v>
      </c>
      <c r="I14" s="5">
        <f t="shared" ref="I14" si="20">(H15-H14)/$C$5</f>
        <v>0.46153176748243563</v>
      </c>
      <c r="J14" s="6">
        <f t="shared" si="14"/>
        <v>-0.14750568557287758</v>
      </c>
      <c r="L14">
        <f t="shared" si="15"/>
        <v>-0.24640690533754211</v>
      </c>
      <c r="M14">
        <v>1</v>
      </c>
      <c r="N14">
        <f>SUM(F5:F7)</f>
        <v>7.4937504843928082E-2</v>
      </c>
      <c r="O14">
        <f>F6*3</f>
        <v>7.3644040794395849E-2</v>
      </c>
      <c r="P14">
        <f t="shared" ref="P14:P32" si="21">N14+O14</f>
        <v>0.14858154563832393</v>
      </c>
    </row>
    <row r="15" spans="2:18" x14ac:dyDescent="0.25">
      <c r="B15" t="s">
        <v>27</v>
      </c>
      <c r="C15">
        <f>C14+C13</f>
        <v>5.7206783887148345E-2</v>
      </c>
      <c r="D15">
        <v>12</v>
      </c>
      <c r="E15" s="4">
        <f t="shared" si="11"/>
        <v>0.73499999999999988</v>
      </c>
      <c r="F15" s="5">
        <f t="shared" si="0"/>
        <v>0.147046230415707</v>
      </c>
      <c r="G15" s="5">
        <f t="shared" si="1"/>
        <v>0.15662735384850021</v>
      </c>
      <c r="H15" s="5">
        <f t="shared" si="12"/>
        <v>0.39862431761278944</v>
      </c>
      <c r="I15" s="5">
        <f t="shared" ref="I15" si="22">(H16-H15)/$C$5</f>
        <v>0.44951943084723045</v>
      </c>
      <c r="J15" s="6">
        <f t="shared" si="14"/>
        <v>-0.12279042590064976</v>
      </c>
      <c r="L15">
        <f t="shared" si="15"/>
        <v>-0.2535978075092199</v>
      </c>
      <c r="M15">
        <v>2</v>
      </c>
      <c r="N15">
        <f>SUM(F7:F9)</f>
        <v>0.13081931158873086</v>
      </c>
      <c r="O15">
        <f>F8*3</f>
        <v>0.12955770294412536</v>
      </c>
      <c r="P15">
        <f t="shared" si="21"/>
        <v>0.26037701453285622</v>
      </c>
    </row>
    <row r="16" spans="2:18" x14ac:dyDescent="0.25">
      <c r="D16">
        <v>13</v>
      </c>
      <c r="E16" s="4">
        <f t="shared" si="11"/>
        <v>0.78374999999999984</v>
      </c>
      <c r="F16" s="5">
        <f t="shared" si="0"/>
        <v>0.16647916589933048</v>
      </c>
      <c r="G16" s="5">
        <f t="shared" si="1"/>
        <v>0.17659806871981831</v>
      </c>
      <c r="H16" s="5">
        <f t="shared" si="12"/>
        <v>0.42053838986659192</v>
      </c>
      <c r="I16" s="5">
        <f t="shared" ref="I16" si="23">(H17-H16)/$C$5</f>
        <v>0.43715653773115598</v>
      </c>
      <c r="J16" s="6">
        <f t="shared" si="14"/>
        <v>-9.8586185834303147E-2</v>
      </c>
      <c r="L16">
        <f t="shared" si="15"/>
        <v>-0.25958384077187657</v>
      </c>
      <c r="M16">
        <v>3</v>
      </c>
      <c r="N16">
        <f>SUM(F9:F11)</f>
        <v>0.20182713993611684</v>
      </c>
      <c r="O16">
        <f>F10*3</f>
        <v>0.20060497239225841</v>
      </c>
      <c r="P16">
        <f t="shared" si="21"/>
        <v>0.40243211232837528</v>
      </c>
    </row>
    <row r="17" spans="2:16" x14ac:dyDescent="0.25">
      <c r="B17" t="s">
        <v>15</v>
      </c>
      <c r="C17">
        <f>C5*SUM(G3:G42)</f>
        <v>0.75569056122386702</v>
      </c>
      <c r="D17">
        <v>14</v>
      </c>
      <c r="E17" s="4">
        <f t="shared" si="11"/>
        <v>0.8324999999999998</v>
      </c>
      <c r="F17" s="5">
        <f t="shared" si="0"/>
        <v>0.18698041240532684</v>
      </c>
      <c r="G17" s="5">
        <f t="shared" si="1"/>
        <v>0.1976224993800636</v>
      </c>
      <c r="H17" s="5">
        <f t="shared" si="12"/>
        <v>0.44184977108098578</v>
      </c>
      <c r="I17" s="5">
        <f t="shared" ref="I17" si="24">(H18-H17)/$C$5</f>
        <v>0.424501825493527</v>
      </c>
      <c r="J17" s="6">
        <f t="shared" si="14"/>
        <v>-7.5076224327507976E-2</v>
      </c>
      <c r="L17">
        <f t="shared" si="15"/>
        <v>-0.26438991733129885</v>
      </c>
      <c r="M17">
        <v>4</v>
      </c>
      <c r="N17">
        <f>SUM(F11:F13)</f>
        <v>0.28748936031433525</v>
      </c>
      <c r="O17">
        <f>F12*3</f>
        <v>0.28631327014607982</v>
      </c>
      <c r="P17">
        <f t="shared" si="21"/>
        <v>0.57380263046041513</v>
      </c>
    </row>
    <row r="18" spans="2:16" x14ac:dyDescent="0.25">
      <c r="B18" t="s">
        <v>16</v>
      </c>
      <c r="C18" s="10">
        <f>C4*C5*C5*C5/24*C35</f>
        <v>1.0700109403830053E-4</v>
      </c>
      <c r="D18">
        <v>15</v>
      </c>
      <c r="E18" s="4">
        <f t="shared" si="11"/>
        <v>0.88124999999999976</v>
      </c>
      <c r="F18" s="5">
        <f t="shared" si="0"/>
        <v>0.2085205887455249</v>
      </c>
      <c r="G18" s="5">
        <f t="shared" si="1"/>
        <v>0.21967090058350952</v>
      </c>
      <c r="H18" s="5">
        <f t="shared" si="12"/>
        <v>0.46254423507379522</v>
      </c>
      <c r="I18" s="5">
        <f t="shared" ref="I18" si="25">(H19-H18)/$C$5</f>
        <v>0.41161281702362618</v>
      </c>
      <c r="J18" s="6">
        <f t="shared" si="14"/>
        <v>-5.2422393337396671E-2</v>
      </c>
      <c r="L18">
        <f t="shared" si="15"/>
        <v>-0.26804988326726487</v>
      </c>
      <c r="M18">
        <v>5</v>
      </c>
      <c r="N18">
        <f>SUM(F13:F15)</f>
        <v>0.38725489477916231</v>
      </c>
      <c r="O18">
        <f>F14*3</f>
        <v>0.38613046206972296</v>
      </c>
      <c r="P18">
        <f t="shared" si="21"/>
        <v>0.77338535684888532</v>
      </c>
    </row>
    <row r="19" spans="2:16" x14ac:dyDescent="0.25">
      <c r="B19" t="s">
        <v>26</v>
      </c>
      <c r="C19">
        <f>0.756-C17</f>
        <v>3.0943877613298643E-4</v>
      </c>
      <c r="D19">
        <v>16</v>
      </c>
      <c r="E19" s="4">
        <f t="shared" si="11"/>
        <v>0.92999999999999972</v>
      </c>
      <c r="F19" s="5">
        <f t="shared" si="0"/>
        <v>0.23106962020537242</v>
      </c>
      <c r="G19" s="5">
        <f t="shared" si="1"/>
        <v>0.24271290233965159</v>
      </c>
      <c r="H19" s="5">
        <f t="shared" si="12"/>
        <v>0.48261035990369699</v>
      </c>
      <c r="I19" s="5">
        <f t="shared" ref="I19" si="26">(H20-H19)/$C$5</f>
        <v>0.39854538521434701</v>
      </c>
      <c r="J19" s="6">
        <f t="shared" si="14"/>
        <v>-3.0764309526911157E-2</v>
      </c>
      <c r="L19">
        <f t="shared" si="15"/>
        <v>-0.27060547494246295</v>
      </c>
      <c r="M19">
        <v>6</v>
      </c>
      <c r="N19">
        <f>SUM(F15:F17)</f>
        <v>0.50050580872036432</v>
      </c>
      <c r="O19">
        <f>F16*3</f>
        <v>0.49943749769799145</v>
      </c>
      <c r="P19">
        <f t="shared" si="21"/>
        <v>0.99994330641835583</v>
      </c>
    </row>
    <row r="20" spans="2:16" x14ac:dyDescent="0.25">
      <c r="B20" t="s">
        <v>27</v>
      </c>
      <c r="C20" s="10">
        <f>C19+C18</f>
        <v>4.1643987017128697E-4</v>
      </c>
      <c r="D20">
        <v>17</v>
      </c>
      <c r="E20" s="4">
        <f t="shared" si="11"/>
        <v>0.97874999999999968</v>
      </c>
      <c r="F20" s="5">
        <f t="shared" si="0"/>
        <v>0.25459687525067765</v>
      </c>
      <c r="G20" s="5">
        <f t="shared" si="1"/>
        <v>0.26671764478125898</v>
      </c>
      <c r="H20" s="5">
        <f t="shared" si="12"/>
        <v>0.50203944743289641</v>
      </c>
      <c r="I20" s="5">
        <f t="shared" ref="I20" si="27">(H21-H20)/$C$5</f>
        <v>0.38535336831090194</v>
      </c>
      <c r="J20" s="6">
        <f t="shared" si="14"/>
        <v>-1.0219049011247112E-2</v>
      </c>
      <c r="L20">
        <f t="shared" si="15"/>
        <v>-0.27210523503189987</v>
      </c>
      <c r="M20">
        <v>7</v>
      </c>
      <c r="N20">
        <f>SUM(F17:F19)</f>
        <v>0.6265706213562241</v>
      </c>
      <c r="O20">
        <f>F18*3</f>
        <v>0.62556176623657467</v>
      </c>
      <c r="P20">
        <f t="shared" si="21"/>
        <v>1.2521323875927988</v>
      </c>
    </row>
    <row r="21" spans="2:16" x14ac:dyDescent="0.25">
      <c r="D21">
        <v>18</v>
      </c>
      <c r="E21" s="4">
        <f t="shared" si="11"/>
        <v>1.0274999999999996</v>
      </c>
      <c r="F21" s="5">
        <f t="shared" si="0"/>
        <v>0.27907129831303135</v>
      </c>
      <c r="G21" s="5">
        <f t="shared" si="1"/>
        <v>0.29165390863855711</v>
      </c>
      <c r="H21" s="5">
        <f t="shared" si="12"/>
        <v>0.52082542413805288</v>
      </c>
      <c r="I21" s="5">
        <f t="shared" ref="I21" si="28">(H22-H21)/$C$5</f>
        <v>0.37208823810309682</v>
      </c>
      <c r="J21" s="6">
        <f t="shared" si="14"/>
        <v>9.118683243127014E-3</v>
      </c>
      <c r="L21">
        <f t="shared" si="15"/>
        <v>-0.27260341367119817</v>
      </c>
      <c r="M21">
        <v>8</v>
      </c>
      <c r="N21">
        <f>SUM(F19:F21)</f>
        <v>0.76473779376908135</v>
      </c>
      <c r="O21">
        <f>F20*3</f>
        <v>0.76379062575203294</v>
      </c>
      <c r="P21">
        <f t="shared" si="21"/>
        <v>1.5285284195211144</v>
      </c>
    </row>
    <row r="22" spans="2:16" x14ac:dyDescent="0.25">
      <c r="B22" t="s">
        <v>17</v>
      </c>
      <c r="C22">
        <f>C5*((F3+F43)/2+SUM(F4:F42))</f>
        <v>0.75589724329022889</v>
      </c>
      <c r="D22">
        <v>19</v>
      </c>
      <c r="E22" s="4">
        <f t="shared" si="11"/>
        <v>1.0762499999999997</v>
      </c>
      <c r="F22" s="5">
        <f t="shared" si="0"/>
        <v>0.30446153773976142</v>
      </c>
      <c r="G22" s="5">
        <f t="shared" si="1"/>
        <v>0.31749024046778795</v>
      </c>
      <c r="H22" s="5">
        <f t="shared" si="12"/>
        <v>0.53896472574557885</v>
      </c>
      <c r="I22" s="5">
        <f t="shared" ref="I22" si="29">(H23-H22)/$C$5</f>
        <v>0.35879882168662591</v>
      </c>
      <c r="J22" s="6">
        <f t="shared" si="14"/>
        <v>2.7175965115524045E-2</v>
      </c>
      <c r="L22">
        <f t="shared" si="15"/>
        <v>-0.27215887786309573</v>
      </c>
      <c r="M22">
        <v>9</v>
      </c>
      <c r="N22">
        <f>SUM(F21:F23)</f>
        <v>0.91426890417265105</v>
      </c>
      <c r="O22">
        <f>F22*3</f>
        <v>0.91338461321928421</v>
      </c>
      <c r="P22">
        <f t="shared" si="21"/>
        <v>1.8276535173919353</v>
      </c>
    </row>
    <row r="23" spans="2:16" x14ac:dyDescent="0.25">
      <c r="B23" t="s">
        <v>18</v>
      </c>
      <c r="C23" s="10">
        <f>C4*C5*C5*C5/12*I42</f>
        <v>5.2510950434846057E-5</v>
      </c>
      <c r="D23">
        <v>20</v>
      </c>
      <c r="E23" s="4">
        <f t="shared" si="11"/>
        <v>1.1249999999999998</v>
      </c>
      <c r="F23" s="5">
        <f t="shared" si="0"/>
        <v>0.3307360681198584</v>
      </c>
      <c r="G23" s="5">
        <f t="shared" si="1"/>
        <v>0.34419507190920301</v>
      </c>
      <c r="H23" s="5">
        <f t="shared" si="12"/>
        <v>0.55645616830280187</v>
      </c>
      <c r="I23" s="5">
        <f t="shared" ref="I23" si="30">(H24-H23)/$C$5</f>
        <v>0.3455310763908</v>
      </c>
      <c r="J23" s="6">
        <f t="shared" si="14"/>
        <v>4.3900707810028104E-2</v>
      </c>
      <c r="L23">
        <f t="shared" si="15"/>
        <v>-0.27083404956371393</v>
      </c>
      <c r="M23">
        <v>10</v>
      </c>
      <c r="N23">
        <f>SUM(F23:F25)</f>
        <v>1.0744110951725949</v>
      </c>
      <c r="O23">
        <f>F24*3</f>
        <v>1.07358991897386</v>
      </c>
      <c r="P23">
        <f t="shared" si="21"/>
        <v>2.1480010141464549</v>
      </c>
    </row>
    <row r="24" spans="2:16" x14ac:dyDescent="0.25">
      <c r="B24" t="s">
        <v>26</v>
      </c>
      <c r="C24">
        <f>0.756-C22</f>
        <v>1.027567097711124E-4</v>
      </c>
      <c r="D24">
        <v>21</v>
      </c>
      <c r="E24" s="4">
        <f t="shared" si="11"/>
        <v>1.1737499999999998</v>
      </c>
      <c r="F24" s="5">
        <f t="shared" si="0"/>
        <v>0.35786330632461999</v>
      </c>
      <c r="G24" s="5">
        <f t="shared" si="1"/>
        <v>0.37173683237668737</v>
      </c>
      <c r="H24" s="5">
        <f t="shared" si="12"/>
        <v>0.57330080827685337</v>
      </c>
      <c r="I24" s="5">
        <f t="shared" ref="I24" si="31">(H25-H24)/$C$5</f>
        <v>0.33232791647456894</v>
      </c>
      <c r="J24" s="6">
        <f t="shared" si="14"/>
        <v>5.9260411661768785E-2</v>
      </c>
      <c r="L24">
        <f t="shared" si="15"/>
        <v>-0.26869389005797506</v>
      </c>
      <c r="M24">
        <v>11</v>
      </c>
      <c r="N24">
        <f>SUM(F25:F27)</f>
        <v>1.2444084674694502</v>
      </c>
      <c r="O24">
        <f>F26*3</f>
        <v>1.2436497995868294</v>
      </c>
      <c r="P24">
        <f t="shared" si="21"/>
        <v>2.4880582670562799</v>
      </c>
    </row>
    <row r="25" spans="2:16" x14ac:dyDescent="0.25">
      <c r="B25" t="s">
        <v>27</v>
      </c>
      <c r="C25" s="10">
        <f>C23+C24</f>
        <v>1.5526766020595845E-4</v>
      </c>
      <c r="D25">
        <v>22</v>
      </c>
      <c r="E25" s="4">
        <f t="shared" si="11"/>
        <v>1.2224999999999999</v>
      </c>
      <c r="F25" s="5">
        <f t="shared" si="0"/>
        <v>0.38581172072811659</v>
      </c>
      <c r="G25" s="5">
        <f t="shared" si="1"/>
        <v>0.4000840547061843</v>
      </c>
      <c r="H25" s="5">
        <f t="shared" si="12"/>
        <v>0.58950179420498861</v>
      </c>
      <c r="I25" s="5">
        <f t="shared" ref="I25" si="32">(H26-H25)/$C$5</f>
        <v>0.31922908933424265</v>
      </c>
      <c r="J25" s="6">
        <f t="shared" si="14"/>
        <v>7.3240690794406343E-2</v>
      </c>
      <c r="L25">
        <f t="shared" si="15"/>
        <v>-0.26580494498946383</v>
      </c>
      <c r="M25">
        <v>12</v>
      </c>
      <c r="N25">
        <f>SUM(F27:F29)</f>
        <v>1.4235121895067908</v>
      </c>
      <c r="O25">
        <f>F28*3</f>
        <v>1.4228146989084325</v>
      </c>
      <c r="P25">
        <f t="shared" si="21"/>
        <v>2.8463268884152235</v>
      </c>
    </row>
    <row r="26" spans="2:16" x14ac:dyDescent="0.25">
      <c r="D26">
        <v>23</v>
      </c>
      <c r="E26" s="4">
        <f t="shared" si="11"/>
        <v>1.27125</v>
      </c>
      <c r="F26" s="5">
        <f t="shared" si="0"/>
        <v>0.41454993319560979</v>
      </c>
      <c r="G26" s="5">
        <f t="shared" si="1"/>
        <v>0.42920547341066839</v>
      </c>
      <c r="H26" s="5">
        <f t="shared" si="12"/>
        <v>0.60506421231003293</v>
      </c>
      <c r="I26" s="5">
        <f t="shared" ref="I26" si="33">(H27-H26)/$C$5</f>
        <v>0.30627109826600629</v>
      </c>
      <c r="J26" s="6">
        <f t="shared" si="14"/>
        <v>8.5843625773514745E-2</v>
      </c>
      <c r="L26">
        <f t="shared" si="15"/>
        <v>-0.26223446131323652</v>
      </c>
      <c r="M26">
        <v>13</v>
      </c>
      <c r="N26">
        <f>SUM(F29:F31)</f>
        <v>1.6109891849831817</v>
      </c>
      <c r="O26">
        <f>F30*3</f>
        <v>1.6103509399574305</v>
      </c>
      <c r="P26">
        <f t="shared" si="21"/>
        <v>3.2213401249406122</v>
      </c>
    </row>
    <row r="27" spans="2:16" x14ac:dyDescent="0.25">
      <c r="B27" t="s">
        <v>19</v>
      </c>
      <c r="C27">
        <f>C5/3*SUM(P13:P32)</f>
        <v>0.75575945225708741</v>
      </c>
      <c r="D27">
        <v>24</v>
      </c>
      <c r="E27" s="4">
        <f t="shared" si="11"/>
        <v>1.32</v>
      </c>
      <c r="F27" s="5">
        <f t="shared" si="0"/>
        <v>0.4440468135457239</v>
      </c>
      <c r="G27" s="5">
        <f t="shared" si="1"/>
        <v>0.45907011530375597</v>
      </c>
      <c r="H27" s="5">
        <f t="shared" si="12"/>
        <v>0.61999492835050074</v>
      </c>
      <c r="I27" s="5">
        <f t="shared" ref="I27" si="34">(H28-H27)/$C$5</f>
        <v>0.29348716827698601</v>
      </c>
      <c r="J27" s="6">
        <f t="shared" si="14"/>
        <v>9.7086007485985698E-2</v>
      </c>
      <c r="L27">
        <f t="shared" si="15"/>
        <v>-0.25804958455677768</v>
      </c>
      <c r="M27">
        <v>14</v>
      </c>
      <c r="N27">
        <f>SUM(F31:F33)</f>
        <v>1.8061293437729271</v>
      </c>
      <c r="O27">
        <f>F32*3</f>
        <v>1.8055479342972833</v>
      </c>
      <c r="P27">
        <f t="shared" si="21"/>
        <v>3.6116772780702107</v>
      </c>
    </row>
    <row r="28" spans="2:16" x14ac:dyDescent="0.25">
      <c r="B28" t="s">
        <v>20</v>
      </c>
      <c r="C28" s="10">
        <f>C4*POWER(C5,5)/180*C36</f>
        <v>2.3629515975278346E-8</v>
      </c>
      <c r="D28">
        <v>25</v>
      </c>
      <c r="E28" s="4">
        <f t="shared" si="11"/>
        <v>1.3687500000000001</v>
      </c>
      <c r="F28" s="5">
        <f t="shared" si="0"/>
        <v>0.47427156630281081</v>
      </c>
      <c r="G28" s="5">
        <f t="shared" si="1"/>
        <v>0.48964738236065819</v>
      </c>
      <c r="H28" s="5">
        <f t="shared" si="12"/>
        <v>0.63430242780400381</v>
      </c>
      <c r="I28" s="5">
        <f t="shared" ref="I28" si="35">(H29-H28)/$C$5</f>
        <v>0.2809072510298431</v>
      </c>
      <c r="J28" s="6">
        <f t="shared" si="14"/>
        <v>0.10699752189212053</v>
      </c>
      <c r="L28">
        <f t="shared" si="15"/>
        <v>-0.25331664169183588</v>
      </c>
      <c r="M28">
        <v>15</v>
      </c>
      <c r="N28">
        <f>SUM(F33:F35)</f>
        <v>2.008251272571524</v>
      </c>
      <c r="O28">
        <f>F34*3</f>
        <v>2.0077239264791475</v>
      </c>
      <c r="P28">
        <f t="shared" si="21"/>
        <v>4.015975199050672</v>
      </c>
    </row>
    <row r="29" spans="2:16" x14ac:dyDescent="0.25">
      <c r="B29" t="s">
        <v>26</v>
      </c>
      <c r="C29" s="10">
        <f>0.7557595-C27</f>
        <v>4.7742912623327527E-8</v>
      </c>
      <c r="D29">
        <v>26</v>
      </c>
      <c r="E29" s="4">
        <f t="shared" si="11"/>
        <v>1.4175000000000002</v>
      </c>
      <c r="F29" s="5">
        <f t="shared" si="0"/>
        <v>0.505193809658256</v>
      </c>
      <c r="G29" s="5">
        <f t="shared" si="1"/>
        <v>0.52090712678293249</v>
      </c>
      <c r="H29" s="5">
        <f t="shared" si="12"/>
        <v>0.64799665629170866</v>
      </c>
      <c r="I29" s="5">
        <f t="shared" ref="I29" si="36">(H30-H29)/$C$5</f>
        <v>0.2685580647473661</v>
      </c>
      <c r="J29" s="6">
        <f t="shared" si="14"/>
        <v>0.11561892326913374</v>
      </c>
      <c r="L29">
        <f t="shared" si="15"/>
        <v>-0.248100512499595</v>
      </c>
      <c r="M29">
        <v>16</v>
      </c>
      <c r="N29">
        <f>SUM(F35:F37)</f>
        <v>2.2167066574355805</v>
      </c>
      <c r="O29">
        <f>F36*3</f>
        <v>2.2162303470098141</v>
      </c>
      <c r="P29">
        <f t="shared" si="21"/>
        <v>4.4329370044453942</v>
      </c>
    </row>
    <row r="30" spans="2:16" x14ac:dyDescent="0.25">
      <c r="B30" t="s">
        <v>27</v>
      </c>
      <c r="C30" s="10">
        <f>C29+C28</f>
        <v>7.1372428598605876E-8</v>
      </c>
      <c r="D30">
        <v>27</v>
      </c>
      <c r="E30" s="4">
        <f t="shared" si="11"/>
        <v>1.4662500000000003</v>
      </c>
      <c r="F30" s="5">
        <f t="shared" si="0"/>
        <v>0.5367836466524768</v>
      </c>
      <c r="G30" s="5">
        <f t="shared" si="1"/>
        <v>0.55281971832159749</v>
      </c>
      <c r="H30" s="5">
        <f t="shared" si="12"/>
        <v>0.66108886194814276</v>
      </c>
      <c r="I30" s="5">
        <f t="shared" ref="I30" si="37">(H31-H30)/$C$5</f>
        <v>0.25646316476301084</v>
      </c>
      <c r="J30" s="6">
        <f t="shared" si="14"/>
        <v>0.12300024142363111</v>
      </c>
      <c r="L30">
        <f t="shared" si="15"/>
        <v>-0.24246408999022473</v>
      </c>
      <c r="M30">
        <v>17</v>
      </c>
      <c r="N30">
        <f>SUM(F37:F39)</f>
        <v>2.430883350970098</v>
      </c>
      <c r="O30">
        <f>F38*3</f>
        <v>2.4304548878018055</v>
      </c>
      <c r="P30">
        <f t="shared" si="21"/>
        <v>4.8613382387719035</v>
      </c>
    </row>
    <row r="31" spans="2:16" x14ac:dyDescent="0.25">
      <c r="D31">
        <v>28</v>
      </c>
      <c r="E31" s="4">
        <f t="shared" si="11"/>
        <v>1.5150000000000003</v>
      </c>
      <c r="F31" s="5">
        <f t="shared" si="0"/>
        <v>0.56901172867244876</v>
      </c>
      <c r="G31" s="5">
        <f t="shared" si="1"/>
        <v>0.58535610399115001</v>
      </c>
      <c r="H31" s="5">
        <f t="shared" si="12"/>
        <v>0.67359144123033954</v>
      </c>
      <c r="I31" s="5">
        <f t="shared" ref="I31" si="38">(H32-H31)/$C$5</f>
        <v>0.24464304037598739</v>
      </c>
      <c r="J31" s="6">
        <f t="shared" si="14"/>
        <v>0.12919904907199894</v>
      </c>
      <c r="L31">
        <f t="shared" si="15"/>
        <v>-0.23646782822082271</v>
      </c>
      <c r="M31">
        <v>18</v>
      </c>
      <c r="N31">
        <f>SUM(F39:F41)</f>
        <v>2.6502073231712719</v>
      </c>
      <c r="O31">
        <f>F40*3</f>
        <v>2.6498234401631318</v>
      </c>
      <c r="P31">
        <f t="shared" si="21"/>
        <v>5.3000307633344033</v>
      </c>
    </row>
    <row r="32" spans="2:16" x14ac:dyDescent="0.25">
      <c r="B32" s="11" t="s">
        <v>25</v>
      </c>
      <c r="C32" s="11"/>
      <c r="D32">
        <v>29</v>
      </c>
      <c r="E32" s="4">
        <f t="shared" si="11"/>
        <v>1.5637500000000004</v>
      </c>
      <c r="F32" s="5">
        <f t="shared" si="0"/>
        <v>0.60184931143242781</v>
      </c>
      <c r="G32" s="5">
        <f t="shared" si="1"/>
        <v>0.6184878603746955</v>
      </c>
      <c r="H32" s="5">
        <f t="shared" si="12"/>
        <v>0.68551778944866892</v>
      </c>
      <c r="I32" s="5">
        <f t="shared" ref="I32" si="39">(H33-H32)/$C$5</f>
        <v>0.23311523375022228</v>
      </c>
      <c r="J32" s="6">
        <f t="shared" si="14"/>
        <v>0.13427882558547199</v>
      </c>
      <c r="L32">
        <f t="shared" si="15"/>
        <v>-0.23016937457856276</v>
      </c>
      <c r="M32">
        <v>19</v>
      </c>
      <c r="N32">
        <f>SUM(F41:F43)</f>
        <v>2.8741436286607547</v>
      </c>
      <c r="O32">
        <f>F42*3</f>
        <v>2.8738010489199226</v>
      </c>
      <c r="P32">
        <f t="shared" si="21"/>
        <v>5.7479446775806773</v>
      </c>
    </row>
    <row r="33" spans="2:12" x14ac:dyDescent="0.25">
      <c r="B33" t="s">
        <v>22</v>
      </c>
      <c r="C33">
        <f t="array" ref="C33">MAX(ABS(H3:H42))</f>
        <v>0.77648395784320268</v>
      </c>
      <c r="D33">
        <v>30</v>
      </c>
      <c r="E33" s="4">
        <f t="shared" si="11"/>
        <v>1.6125000000000005</v>
      </c>
      <c r="F33" s="5">
        <f t="shared" si="0"/>
        <v>0.63526830366805043</v>
      </c>
      <c r="G33" s="5">
        <f t="shared" si="1"/>
        <v>0.65218723877781515</v>
      </c>
      <c r="H33" s="5">
        <f t="shared" si="12"/>
        <v>0.69688215709399226</v>
      </c>
      <c r="I33" s="5">
        <f t="shared" ref="I33" si="40">(H34-H33)/$C$5</f>
        <v>0.22189447673951734</v>
      </c>
      <c r="J33" s="6">
        <f t="shared" si="14"/>
        <v>0.13830743228455791</v>
      </c>
      <c r="L33">
        <f t="shared" si="15"/>
        <v>-0.223623281831271</v>
      </c>
    </row>
    <row r="34" spans="2:12" x14ac:dyDescent="0.25">
      <c r="B34" t="s">
        <v>23</v>
      </c>
      <c r="C34">
        <f t="array" ref="C34">MAX(ABS(H4:H43))</f>
        <v>0.78311255908152644</v>
      </c>
      <c r="D34">
        <v>31</v>
      </c>
      <c r="E34" s="4">
        <f t="shared" si="11"/>
        <v>1.6612500000000006</v>
      </c>
      <c r="F34" s="5">
        <f t="shared" si="0"/>
        <v>0.66924130882638255</v>
      </c>
      <c r="G34" s="5">
        <f t="shared" si="1"/>
        <v>0.68642720353623343</v>
      </c>
      <c r="H34" s="5">
        <f t="shared" si="12"/>
        <v>0.70769951283504373</v>
      </c>
      <c r="I34" s="5">
        <f t="shared" ref="I34" si="41">(H35-H34)/$C$5</f>
        <v>0.21099284175024288</v>
      </c>
      <c r="J34" s="6">
        <f t="shared" si="14"/>
        <v>0.14135571393127022</v>
      </c>
      <c r="L34">
        <f t="shared" si="15"/>
        <v>-0.21688079450739881</v>
      </c>
    </row>
    <row r="35" spans="2:12" x14ac:dyDescent="0.25">
      <c r="B35" t="s">
        <v>21</v>
      </c>
      <c r="C35">
        <f t="array" ref="C35">MAX(ABS(I3:I43))</f>
        <v>0.55413503411328435</v>
      </c>
      <c r="D35">
        <v>32</v>
      </c>
      <c r="E35" s="4">
        <f t="shared" si="11"/>
        <v>1.7100000000000006</v>
      </c>
      <c r="F35" s="5">
        <f t="shared" si="0"/>
        <v>0.70374166007709094</v>
      </c>
      <c r="G35" s="5">
        <f t="shared" si="1"/>
        <v>0.72118146382026171</v>
      </c>
      <c r="H35" s="5">
        <f t="shared" si="12"/>
        <v>0.71798541387036807</v>
      </c>
      <c r="I35" s="5">
        <f t="shared" ref="I35" si="42">(H36-H35)/$C$5</f>
        <v>0.20041990301800719</v>
      </c>
      <c r="J35" s="6">
        <f t="shared" si="14"/>
        <v>0.14349624181191117</v>
      </c>
      <c r="L35">
        <f t="shared" si="15"/>
        <v>-0.20998970345324938</v>
      </c>
    </row>
    <row r="36" spans="2:12" x14ac:dyDescent="0.25">
      <c r="B36" t="s">
        <v>24</v>
      </c>
      <c r="C36">
        <f t="array" ref="C36">MAX(ABS(J3:J43))</f>
        <v>0.3861839668591176</v>
      </c>
      <c r="D36">
        <v>33</v>
      </c>
      <c r="E36" s="4">
        <f t="shared" si="11"/>
        <v>1.7587500000000007</v>
      </c>
      <c r="F36" s="5">
        <f t="shared" si="0"/>
        <v>0.73874344900327138</v>
      </c>
      <c r="G36" s="5">
        <f t="shared" si="1"/>
        <v>0.75642449930795708</v>
      </c>
      <c r="H36" s="5">
        <f t="shared" si="12"/>
        <v>0.72775588414249592</v>
      </c>
      <c r="I36" s="5">
        <f t="shared" ref="I36" si="43">(H37-H36)/$C$5</f>
        <v>0.19018290497466128</v>
      </c>
      <c r="J36" s="6">
        <f t="shared" si="14"/>
        <v>0.14480219593539326</v>
      </c>
      <c r="L36">
        <f t="shared" si="15"/>
        <v>-0.20299426166491871</v>
      </c>
    </row>
    <row r="37" spans="2:12" x14ac:dyDescent="0.25">
      <c r="D37">
        <v>34</v>
      </c>
      <c r="E37" s="4">
        <f t="shared" si="11"/>
        <v>1.8075000000000008</v>
      </c>
      <c r="F37" s="5">
        <f t="shared" si="0"/>
        <v>0.77422154835521806</v>
      </c>
      <c r="G37" s="5">
        <f t="shared" si="1"/>
        <v>0.79213158011964535</v>
      </c>
      <c r="H37" s="5">
        <f t="shared" si="12"/>
        <v>0.73702730076001066</v>
      </c>
      <c r="I37" s="5">
        <f t="shared" ref="I37" si="44">(H38-H37)/$C$5</f>
        <v>0.18028693471849649</v>
      </c>
      <c r="J37" s="6">
        <f t="shared" si="14"/>
        <v>0.14534639105969066</v>
      </c>
      <c r="L37">
        <f t="shared" si="15"/>
        <v>-0.19593515461306829</v>
      </c>
    </row>
    <row r="38" spans="2:12" x14ac:dyDescent="0.25">
      <c r="D38">
        <v>35</v>
      </c>
      <c r="E38" s="4">
        <f t="shared" si="11"/>
        <v>1.8562500000000008</v>
      </c>
      <c r="F38" s="5">
        <f t="shared" si="0"/>
        <v>0.81015162926726858</v>
      </c>
      <c r="G38" s="5">
        <f t="shared" si="1"/>
        <v>0.82827878141965838</v>
      </c>
      <c r="H38" s="5">
        <f t="shared" si="12"/>
        <v>0.74581628882753737</v>
      </c>
      <c r="I38" s="5">
        <f t="shared" ref="I38" si="45">(H39-H38)/$C$5</f>
        <v>0.17073509593110942</v>
      </c>
      <c r="J38" s="6">
        <f t="shared" si="14"/>
        <v>0.14520044256848702</v>
      </c>
      <c r="L38">
        <f t="shared" si="15"/>
        <v>-0.18884951804890837</v>
      </c>
    </row>
    <row r="39" spans="2:12" x14ac:dyDescent="0.25">
      <c r="D39">
        <v>36</v>
      </c>
      <c r="E39" s="4">
        <f t="shared" si="11"/>
        <v>1.9050000000000009</v>
      </c>
      <c r="F39" s="5">
        <f t="shared" si="0"/>
        <v>0.84651017334761103</v>
      </c>
      <c r="G39" s="5">
        <f t="shared" si="1"/>
        <v>0.86484299309762869</v>
      </c>
      <c r="H39" s="5">
        <f t="shared" si="12"/>
        <v>0.75413962475417895</v>
      </c>
      <c r="I39" s="5">
        <f t="shared" ref="I39" si="46">(H40-H39)/$C$5</f>
        <v>0.16152868192622513</v>
      </c>
      <c r="J39" s="6">
        <f t="shared" si="14"/>
        <v>0.14443406787007265</v>
      </c>
      <c r="L39">
        <f t="shared" si="15"/>
        <v>-0.18177099647369463</v>
      </c>
    </row>
    <row r="40" spans="2:12" x14ac:dyDescent="0.25">
      <c r="D40">
        <v>37</v>
      </c>
      <c r="E40" s="4">
        <f t="shared" si="11"/>
        <v>1.953750000000001</v>
      </c>
      <c r="F40" s="5">
        <f t="shared" si="0"/>
        <v>0.88327448005437725</v>
      </c>
      <c r="G40" s="5">
        <f t="shared" si="1"/>
        <v>0.90180192494226996</v>
      </c>
      <c r="H40" s="5">
        <f t="shared" si="12"/>
        <v>0.76201414799808243</v>
      </c>
      <c r="I40" s="5">
        <f t="shared" ref="I40" si="47">(H41-H40)/$C$5</f>
        <v>0.15266734584813252</v>
      </c>
      <c r="J40" s="6">
        <f t="shared" si="14"/>
        <v>0.14311451182237453</v>
      </c>
      <c r="L40">
        <f t="shared" si="15"/>
        <v>-0.17472983566502859</v>
      </c>
    </row>
    <row r="41" spans="2:12" x14ac:dyDescent="0.25">
      <c r="D41">
        <v>38</v>
      </c>
      <c r="E41" s="4">
        <f t="shared" si="11"/>
        <v>2.0025000000000008</v>
      </c>
      <c r="F41" s="5">
        <f t="shared" si="0"/>
        <v>0.92042266976928377</v>
      </c>
      <c r="G41" s="5">
        <f t="shared" si="1"/>
        <v>0.93913410771606176</v>
      </c>
      <c r="H41" s="5">
        <f t="shared" si="12"/>
        <v>0.76945668110817889</v>
      </c>
      <c r="I41" s="5">
        <f t="shared" ref="I41" si="48">(H42-H41)/$C$5</f>
        <v>0.14414926635946237</v>
      </c>
      <c r="J41" s="6">
        <f t="shared" si="14"/>
        <v>0.14130609403846364</v>
      </c>
      <c r="L41">
        <f t="shared" si="15"/>
        <v>-0.16775300321368783</v>
      </c>
    </row>
    <row r="42" spans="2:12" x14ac:dyDescent="0.25">
      <c r="D42">
        <v>39</v>
      </c>
      <c r="E42" s="4">
        <f t="shared" si="11"/>
        <v>2.0512500000000009</v>
      </c>
      <c r="F42" s="5">
        <f t="shared" si="0"/>
        <v>0.9579336829733075</v>
      </c>
      <c r="G42" s="5">
        <f t="shared" si="1"/>
        <v>0.97681889053040871</v>
      </c>
      <c r="H42" s="5">
        <f t="shared" si="12"/>
        <v>0.77648395784320268</v>
      </c>
      <c r="I42" s="5">
        <f t="shared" ref="I42" si="49">(H43-H42)/$C$5</f>
        <v>0.13597130745279509</v>
      </c>
      <c r="J42" s="6">
        <f t="shared" si="14"/>
        <v>0.13906985768923749</v>
      </c>
      <c r="L42">
        <f t="shared" si="15"/>
        <v>-0.16086433112931273</v>
      </c>
    </row>
    <row r="43" spans="2:12" x14ac:dyDescent="0.25">
      <c r="D43">
        <v>40</v>
      </c>
      <c r="E43" s="7">
        <f t="shared" si="11"/>
        <v>2.100000000000001</v>
      </c>
      <c r="F43" s="5">
        <f t="shared" si="0"/>
        <v>0.99578727591816363</v>
      </c>
      <c r="G43" s="5">
        <f t="shared" si="1"/>
        <v>1.014836434908426</v>
      </c>
      <c r="H43" s="8">
        <f t="shared" si="12"/>
        <v>0.78311255908152644</v>
      </c>
      <c r="I43" s="8">
        <f t="shared" ref="I43" si="50">(H44-H43)/$C$5</f>
        <v>0.1281291713102411</v>
      </c>
      <c r="J43" s="9">
        <f t="shared" si="14"/>
        <v>0.13646332070594305</v>
      </c>
      <c r="L43">
        <f t="shared" si="15"/>
        <v>-0.1540846755669624</v>
      </c>
    </row>
    <row r="44" spans="2:12" x14ac:dyDescent="0.25">
      <c r="E44">
        <f t="shared" si="11"/>
        <v>2.148750000000001</v>
      </c>
      <c r="F44" s="5">
        <f t="shared" si="0"/>
        <v>1.033964013173388</v>
      </c>
      <c r="G44" s="5">
        <f t="shared" si="1"/>
        <v>1.0531677059071727</v>
      </c>
      <c r="H44">
        <f t="shared" si="12"/>
        <v>0.78935885618290069</v>
      </c>
      <c r="I44">
        <f t="shared" ref="I44" si="51">(H45-H44)/$C$5</f>
        <v>0.12061754337635168</v>
      </c>
      <c r="J44">
        <f t="shared" si="14"/>
        <v>0.13354031043988698</v>
      </c>
      <c r="L44">
        <f>(I45-I44)/$C$5</f>
        <v>-0.14743208868254767</v>
      </c>
    </row>
    <row r="45" spans="2:12" x14ac:dyDescent="0.25">
      <c r="E45">
        <f t="shared" ref="E45:E47" si="52">E44+$C$5</f>
        <v>2.1975000000000011</v>
      </c>
      <c r="F45" s="5">
        <f t="shared" si="0"/>
        <v>1.0724452574123045</v>
      </c>
      <c r="G45" s="5">
        <f t="shared" si="1"/>
        <v>1.0917944606535663</v>
      </c>
      <c r="H45">
        <f t="shared" ref="H45:H47" si="53">(F46-F45)/$C$5</f>
        <v>0.79523896142249784</v>
      </c>
      <c r="I45">
        <f t="shared" ref="I45" si="54">(H46-H45)/$C$5</f>
        <v>0.11343022905307748</v>
      </c>
      <c r="J45">
        <f t="shared" ref="J45:J47" si="55">(L46-L45)/$C$5</f>
        <v>0.130350868395294</v>
      </c>
      <c r="L45">
        <f t="shared" ref="L45:L47" si="56">(I46-I45)/$C$5</f>
        <v>-0.14092199854860318</v>
      </c>
    </row>
    <row r="46" spans="2:12" x14ac:dyDescent="0.25">
      <c r="E46">
        <f t="shared" si="52"/>
        <v>2.2462500000000012</v>
      </c>
      <c r="F46" s="5">
        <f t="shared" si="0"/>
        <v>1.1112131567816512</v>
      </c>
      <c r="G46" s="5">
        <f t="shared" si="1"/>
        <v>1.1306992346289517</v>
      </c>
      <c r="H46">
        <f t="shared" si="53"/>
        <v>0.80076868508883536</v>
      </c>
      <c r="I46">
        <f t="shared" ref="I46" si="57">(H47-H46)/$C$5</f>
        <v>0.10656028162383308</v>
      </c>
      <c r="J46">
        <f t="shared" si="55"/>
        <v>0.12694123074689687</v>
      </c>
      <c r="L46">
        <f t="shared" si="56"/>
        <v>-0.1345673937143326</v>
      </c>
    </row>
    <row r="47" spans="2:12" x14ac:dyDescent="0.25">
      <c r="E47">
        <f t="shared" si="52"/>
        <v>2.2950000000000013</v>
      </c>
      <c r="F47" s="5">
        <f t="shared" si="0"/>
        <v>1.1502506301797319</v>
      </c>
      <c r="G47" s="5">
        <f t="shared" si="1"/>
        <v>1.169865326016849</v>
      </c>
      <c r="H47">
        <f t="shared" si="53"/>
        <v>0.80596349881799723</v>
      </c>
      <c r="I47">
        <f t="shared" ref="I47" si="58">(H48-H47)/$C$5</f>
        <v>0.10000012118025936</v>
      </c>
      <c r="J47">
        <f t="shared" si="55"/>
        <v>0.12335384900872867</v>
      </c>
      <c r="L47">
        <f t="shared" si="56"/>
        <v>-0.12837900871542138</v>
      </c>
    </row>
    <row r="48" spans="2:12" x14ac:dyDescent="0.25">
      <c r="E48">
        <f t="shared" ref="E48:E52" si="59">E47+$C$5</f>
        <v>2.3437500000000013</v>
      </c>
      <c r="F48" s="5">
        <f t="shared" si="0"/>
        <v>1.1895413507471093</v>
      </c>
      <c r="G48" s="5">
        <f t="shared" si="1"/>
        <v>1.2092767784072516</v>
      </c>
      <c r="H48">
        <f t="shared" ref="H48:H52" si="60">(F49-F48)/$C$5</f>
        <v>0.81083850472553487</v>
      </c>
      <c r="I48">
        <f t="shared" ref="I48" si="61">(H49-H48)/$C$5</f>
        <v>9.3741644505382568E-2</v>
      </c>
      <c r="J48">
        <f t="shared" ref="J48:J52" si="62">(L49-L48)/$C$5</f>
        <v>0.11962746864075234</v>
      </c>
      <c r="L48">
        <f t="shared" ref="L48:L52" si="63">(I49-I48)/$C$5</f>
        <v>-0.12236550857624585</v>
      </c>
    </row>
    <row r="49" spans="2:12" x14ac:dyDescent="0.25">
      <c r="B49" s="10"/>
      <c r="E49">
        <f t="shared" si="59"/>
        <v>2.3925000000000014</v>
      </c>
      <c r="F49" s="5">
        <f t="shared" si="0"/>
        <v>1.2290697278524791</v>
      </c>
      <c r="G49" s="5">
        <f t="shared" si="1"/>
        <v>1.2489183621293622</v>
      </c>
      <c r="H49">
        <f t="shared" si="60"/>
        <v>0.81540840989517227</v>
      </c>
      <c r="I49">
        <f t="shared" ref="I49" si="64">(H50-H49)/$C$5</f>
        <v>8.7776325962290583E-2</v>
      </c>
      <c r="J49">
        <f t="shared" si="62"/>
        <v>-245973.7725965881</v>
      </c>
      <c r="L49">
        <f t="shared" si="63"/>
        <v>-0.11653366948000918</v>
      </c>
    </row>
    <row r="50" spans="2:12" x14ac:dyDescent="0.25">
      <c r="B50" s="10"/>
      <c r="E50">
        <f t="shared" si="59"/>
        <v>2.4412500000000015</v>
      </c>
      <c r="F50" s="5">
        <f t="shared" si="0"/>
        <v>1.2688208878348688</v>
      </c>
      <c r="G50" s="5">
        <f t="shared" si="1"/>
        <v>1.2887755544631869</v>
      </c>
      <c r="H50">
        <f t="shared" si="60"/>
        <v>0.81968750578583394</v>
      </c>
      <c r="I50">
        <f t="shared" ref="I50" si="65">(H51-H50)/$C$5</f>
        <v>8.2095309575140135E-2</v>
      </c>
      <c r="J50">
        <f t="shared" si="62"/>
        <v>730749.89033420593</v>
      </c>
      <c r="L50">
        <f t="shared" si="63"/>
        <v>-11991.337947753149</v>
      </c>
    </row>
    <row r="51" spans="2:12" x14ac:dyDescent="0.25">
      <c r="B51" s="10"/>
      <c r="E51">
        <f t="shared" si="59"/>
        <v>2.4900000000000015</v>
      </c>
      <c r="F51" s="5">
        <f t="shared" si="0"/>
        <v>1.3087806537419282</v>
      </c>
      <c r="G51" s="5">
        <f t="shared" si="1"/>
        <v>1.3288345189592243</v>
      </c>
      <c r="H51">
        <f t="shared" si="60"/>
        <v>0.82368965212762202</v>
      </c>
      <c r="I51">
        <f t="shared" ref="I51" si="66">(H52-H51)/$C$5</f>
        <v>-584.49562964339088</v>
      </c>
      <c r="J51">
        <f t="shared" si="62"/>
        <v>-723605.83529591572</v>
      </c>
      <c r="L51">
        <f t="shared" si="63"/>
        <v>23632.71920603939</v>
      </c>
    </row>
    <row r="52" spans="2:12" x14ac:dyDescent="0.25">
      <c r="E52">
        <f t="shared" si="59"/>
        <v>2.5387500000000016</v>
      </c>
      <c r="F52" s="5">
        <f t="shared" si="0"/>
        <v>1.3489355242831498</v>
      </c>
      <c r="G52" s="5">
        <f t="shared" si="1"/>
        <v>0.41343039039662205</v>
      </c>
      <c r="H52">
        <f t="shared" si="60"/>
        <v>-27.670472292987686</v>
      </c>
      <c r="I52">
        <f t="shared" ref="I52" si="67">(H53-H52)/$C$5</f>
        <v>567.59943165102948</v>
      </c>
      <c r="J52">
        <f t="shared" si="62"/>
        <v>238832.10799254361</v>
      </c>
      <c r="L52">
        <f t="shared" si="63"/>
        <v>-11643.065264636502</v>
      </c>
    </row>
  </sheetData>
  <mergeCells count="1">
    <mergeCell ref="B32:C32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2023-03-25T17:59:04Z</dcterms:modified>
</cp:coreProperties>
</file>