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0" yWindow="-210" windowWidth="19590" windowHeight="8010" tabRatio="849" activeTab="1"/>
  </bookViews>
  <sheets>
    <sheet name="Метод коллокации" sheetId="18" r:id="rId1"/>
    <sheet name="Тест. Метод коллокации" sheetId="14" r:id="rId2"/>
  </sheets>
  <calcPr calcId="145621"/>
</workbook>
</file>

<file path=xl/calcChain.xml><?xml version="1.0" encoding="utf-8"?>
<calcChain xmlns="http://schemas.openxmlformats.org/spreadsheetml/2006/main">
  <c r="D24" i="18" l="1"/>
  <c r="D25" i="18"/>
  <c r="D26" i="18"/>
  <c r="D23" i="18"/>
  <c r="C24" i="18"/>
  <c r="C25" i="18"/>
  <c r="C26" i="18"/>
  <c r="C23" i="18"/>
  <c r="L16" i="18"/>
  <c r="L17" i="18"/>
  <c r="L18" i="18"/>
  <c r="L15" i="18"/>
  <c r="K16" i="18"/>
  <c r="K17" i="18"/>
  <c r="K18" i="18"/>
  <c r="K15" i="18"/>
  <c r="I16" i="18"/>
  <c r="I17" i="18"/>
  <c r="I18" i="18"/>
  <c r="I15" i="18"/>
  <c r="H16" i="18"/>
  <c r="H17" i="18"/>
  <c r="H18" i="18"/>
  <c r="H15" i="18"/>
  <c r="B8" i="18"/>
  <c r="B9" i="18"/>
  <c r="J9" i="18" s="1"/>
  <c r="B10" i="18"/>
  <c r="B11" i="18"/>
  <c r="J11" i="18" s="1"/>
  <c r="J8" i="18"/>
  <c r="J10" i="18"/>
  <c r="C8" i="18"/>
  <c r="F9" i="18"/>
  <c r="F10" i="18"/>
  <c r="F11" i="18"/>
  <c r="F8" i="18"/>
  <c r="E9" i="18"/>
  <c r="E10" i="18"/>
  <c r="E11" i="18"/>
  <c r="E8" i="18"/>
  <c r="D9" i="18"/>
  <c r="D10" i="18"/>
  <c r="D11" i="18"/>
  <c r="D8" i="18"/>
  <c r="C9" i="18"/>
  <c r="C10" i="18"/>
  <c r="C11" i="18"/>
  <c r="B18" i="18"/>
  <c r="B26" i="18" s="1"/>
  <c r="B17" i="18"/>
  <c r="B25" i="18" s="1"/>
  <c r="B16" i="18"/>
  <c r="B24" i="18" s="1"/>
  <c r="B15" i="18"/>
  <c r="B23" i="18" s="1"/>
  <c r="G11" i="18"/>
  <c r="G10" i="18"/>
  <c r="G9" i="18"/>
  <c r="G8" i="18"/>
  <c r="L8" i="18" l="1" a="1"/>
  <c r="L9" i="18" s="1"/>
  <c r="L11" i="18" l="1"/>
  <c r="L10" i="18"/>
  <c r="L8" i="18"/>
  <c r="I9" i="18" l="1"/>
  <c r="I8" i="18"/>
  <c r="I10" i="18"/>
  <c r="C17" i="18" s="1"/>
  <c r="E17" i="18" s="1"/>
  <c r="I11" i="18"/>
  <c r="C16" i="18"/>
  <c r="E16" i="18" s="1"/>
  <c r="C18" i="18"/>
  <c r="E18" i="18" s="1"/>
  <c r="H9" i="18"/>
  <c r="A16" i="18" s="1"/>
  <c r="C15" i="18"/>
  <c r="E15" i="18" s="1"/>
  <c r="H8" i="18"/>
  <c r="A15" i="18" s="1"/>
  <c r="H10" i="18"/>
  <c r="A17" i="18" s="1"/>
  <c r="H11" i="18"/>
  <c r="A18" i="18" s="1"/>
  <c r="O24" i="14"/>
  <c r="O25" i="14"/>
  <c r="O26" i="14"/>
  <c r="O23" i="14"/>
  <c r="N24" i="14"/>
  <c r="N25" i="14"/>
  <c r="N26" i="14"/>
  <c r="N23" i="14"/>
  <c r="N17" i="14"/>
  <c r="N18" i="14"/>
  <c r="N19" i="14"/>
  <c r="N16" i="14"/>
  <c r="C16" i="14"/>
  <c r="C17" i="14"/>
  <c r="C18" i="14"/>
  <c r="C15" i="14"/>
  <c r="A16" i="14"/>
  <c r="A17" i="14"/>
  <c r="A18" i="14"/>
  <c r="A15" i="14"/>
  <c r="I9" i="14"/>
  <c r="I10" i="14"/>
  <c r="I11" i="14"/>
  <c r="I8" i="14"/>
  <c r="J9" i="14"/>
  <c r="J10" i="14"/>
  <c r="J11" i="14"/>
  <c r="J8" i="14"/>
  <c r="F9" i="14"/>
  <c r="F10" i="14"/>
  <c r="F11" i="14"/>
  <c r="F8" i="14"/>
  <c r="E9" i="14"/>
  <c r="E10" i="14"/>
  <c r="E11" i="14"/>
  <c r="E8" i="14"/>
  <c r="D9" i="14"/>
  <c r="D10" i="14"/>
  <c r="D11" i="14"/>
  <c r="D8" i="14"/>
  <c r="C9" i="14"/>
  <c r="C10" i="14"/>
  <c r="C11" i="14"/>
  <c r="C8" i="14"/>
  <c r="B9" i="14"/>
  <c r="B10" i="14"/>
  <c r="B11" i="14"/>
  <c r="B8" i="14"/>
  <c r="F17" i="18" l="1"/>
  <c r="F18" i="18"/>
  <c r="F15" i="18"/>
  <c r="F16" i="18"/>
  <c r="M8" i="14" a="1"/>
  <c r="M8" i="14" s="1"/>
  <c r="M11" i="14" l="1"/>
  <c r="M9" i="14"/>
  <c r="M10" i="14"/>
  <c r="E23" i="14" l="1"/>
  <c r="E24" i="14"/>
  <c r="E25" i="14"/>
  <c r="E22" i="14"/>
  <c r="F23" i="14" l="1"/>
  <c r="F25" i="14"/>
  <c r="F22" i="14"/>
  <c r="F24" i="14"/>
  <c r="H11" i="14"/>
  <c r="H8" i="14"/>
  <c r="H10" i="14"/>
  <c r="H9" i="14"/>
  <c r="E15" i="14"/>
  <c r="F15" i="14" s="1"/>
  <c r="E16" i="14"/>
  <c r="F16" i="14" s="1"/>
  <c r="E17" i="14"/>
  <c r="F17" i="14" s="1"/>
  <c r="E18" i="14"/>
  <c r="F18" i="14" s="1"/>
  <c r="G23" i="14" l="1"/>
  <c r="G24" i="14"/>
  <c r="G25" i="14"/>
  <c r="G22" i="14"/>
  <c r="H18" i="14"/>
  <c r="H17" i="14"/>
  <c r="H16" i="14"/>
  <c r="H15" i="14"/>
  <c r="I16" i="14" l="1"/>
  <c r="I17" i="14"/>
  <c r="I18" i="14"/>
  <c r="I15" i="14"/>
</calcChain>
</file>

<file path=xl/sharedStrings.xml><?xml version="1.0" encoding="utf-8"?>
<sst xmlns="http://schemas.openxmlformats.org/spreadsheetml/2006/main" count="82" uniqueCount="53">
  <si>
    <t>a=</t>
  </si>
  <si>
    <t>b=</t>
  </si>
  <si>
    <t>α0=</t>
  </si>
  <si>
    <t>α1=</t>
  </si>
  <si>
    <t>β0=</t>
  </si>
  <si>
    <t>β1=</t>
  </si>
  <si>
    <t>A=</t>
  </si>
  <si>
    <t>B=</t>
  </si>
  <si>
    <t>X</t>
  </si>
  <si>
    <t>Yприбл</t>
  </si>
  <si>
    <t>Y1</t>
  </si>
  <si>
    <t>Погр. Y1</t>
  </si>
  <si>
    <t>Y2</t>
  </si>
  <si>
    <t>Погр. Окр. 1</t>
  </si>
  <si>
    <t>Погр. Окр.2</t>
  </si>
  <si>
    <t>Погр. Y2</t>
  </si>
  <si>
    <t>Дано ОДУ:</t>
  </si>
  <si>
    <t>Граничные условия:</t>
  </si>
  <si>
    <t>Точное решение:</t>
  </si>
  <si>
    <t>Y точн.</t>
  </si>
  <si>
    <t>ТЕСТОВЫЙ ПРИМЕР</t>
  </si>
  <si>
    <t>Абс. Погр.</t>
  </si>
  <si>
    <t>Отн. Погр.</t>
  </si>
  <si>
    <t>C3</t>
  </si>
  <si>
    <t>C2</t>
  </si>
  <si>
    <t>C1</t>
  </si>
  <si>
    <t>L(u3)</t>
  </si>
  <si>
    <t>L(u2)</t>
  </si>
  <si>
    <t>L(u1)</t>
  </si>
  <si>
    <t>L(u0)</t>
  </si>
  <si>
    <t>x</t>
  </si>
  <si>
    <t>C4</t>
  </si>
  <si>
    <t>R(x,C1,C2,C3,C4)</t>
  </si>
  <si>
    <t>L(u4)</t>
  </si>
  <si>
    <t>Погр. Yприбл</t>
  </si>
  <si>
    <t>y точн</t>
  </si>
  <si>
    <t>y  прибл</t>
  </si>
  <si>
    <t>Решение ОДУ 2-ого порядка. Метод коллокации.</t>
  </si>
  <si>
    <t>f(x)</t>
  </si>
  <si>
    <t>y прибл.</t>
  </si>
  <si>
    <t>Y  прибл</t>
  </si>
  <si>
    <t>Погр.Y</t>
  </si>
  <si>
    <t>Погр. Окр. 2</t>
  </si>
  <si>
    <t>y''-y=0</t>
  </si>
  <si>
    <t>y=e^(-x)+e^x</t>
  </si>
  <si>
    <t>y(0,5)=е^(-1/2)+e^(1/2), y(1)=е^(-1)+e^1</t>
  </si>
  <si>
    <t>Погр.</t>
  </si>
  <si>
    <t>ВАРИАНТ 12</t>
  </si>
  <si>
    <t>y'(0)=0, y(1)+2y'(1)=0</t>
  </si>
  <si>
    <t>y''-y'-2y=-3e^(-x)</t>
  </si>
  <si>
    <t>Y3</t>
  </si>
  <si>
    <t>Погр. Окр. 3</t>
  </si>
  <si>
    <t>Погр.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</si>
</sst>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0"/>
    <numFmt numFmtId="166" formatCode="0.00000000"/>
    <numFmt numFmtId="167" formatCode="0.000000000"/>
    <numFmt numFmtId="168" formatCode="0.000000000000000"/>
    <numFmt numFmtId="169" formatCode="0.000000000000"/>
    <numFmt numFmtId="170" formatCode="0.00000000000000000"/>
    <numFmt numFmtId="171" formatCode="0.0000000000000"/>
    <numFmt numFmtId="172" formatCode="0.000000000%"/>
    <numFmt numFmtId="173" formatCode="0.0000000000000000000"/>
    <numFmt numFmtId="176" formatCode="0.0000000000000000"/>
    <numFmt numFmtId="177" formatCode="0.000000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166" fontId="0" fillId="0" borderId="1" xfId="0" applyNumberFormat="1" applyBorder="1" applyAlignment="1">
      <alignment horizontal="center"/>
    </xf>
    <xf numFmtId="164" fontId="0" fillId="0" borderId="0" xfId="0" applyNumberFormat="1"/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70" fontId="0" fillId="0" borderId="0" xfId="0" applyNumberFormat="1"/>
    <xf numFmtId="169" fontId="0" fillId="0" borderId="1" xfId="0" applyNumberFormat="1" applyBorder="1"/>
    <xf numFmtId="171" fontId="0" fillId="0" borderId="1" xfId="0" applyNumberFormat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9" fontId="3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70" fontId="3" fillId="0" borderId="1" xfId="0" applyNumberFormat="1" applyFont="1" applyBorder="1" applyAlignment="1">
      <alignment horizontal="center"/>
    </xf>
    <xf numFmtId="173" fontId="0" fillId="0" borderId="1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6" fillId="0" borderId="0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176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166" fontId="6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177" fontId="0" fillId="0" borderId="1" xfId="0" applyNumberFormat="1" applyBorder="1" applyAlignment="1">
      <alignment horizontal="center"/>
    </xf>
    <xf numFmtId="171" fontId="0" fillId="0" borderId="1" xfId="0" applyNumberFormat="1" applyBorder="1"/>
    <xf numFmtId="170" fontId="0" fillId="0" borderId="1" xfId="0" applyNumberFormat="1" applyBorder="1"/>
    <xf numFmtId="169" fontId="0" fillId="0" borderId="1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'Метод коллокации'!$C$22</c:f>
              <c:strCache>
                <c:ptCount val="1"/>
                <c:pt idx="0">
                  <c:v>Yприбл</c:v>
                </c:pt>
              </c:strCache>
            </c:strRef>
          </c:tx>
          <c:cat>
            <c:numRef>
              <c:f>'Метод коллокации'!$B$23:$B$26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</c:numCache>
            </c:numRef>
          </c:cat>
          <c:val>
            <c:numRef>
              <c:f>'Метод коллокации'!$C$23:$C$26</c:f>
              <c:numCache>
                <c:formatCode>0.000000000000</c:formatCode>
                <c:ptCount val="4"/>
                <c:pt idx="0">
                  <c:v>0.98356229481799995</c:v>
                </c:pt>
                <c:pt idx="1">
                  <c:v>0.93933707473299999</c:v>
                </c:pt>
                <c:pt idx="2">
                  <c:v>0.87882584809300002</c:v>
                </c:pt>
                <c:pt idx="3">
                  <c:v>0.8093861135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90432"/>
        <c:axId val="68291968"/>
      </c:lineChart>
      <c:catAx>
        <c:axId val="6829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8291968"/>
        <c:crosses val="autoZero"/>
        <c:auto val="1"/>
        <c:lblAlgn val="ctr"/>
        <c:lblOffset val="100"/>
        <c:noMultiLvlLbl val="0"/>
      </c:catAx>
      <c:valAx>
        <c:axId val="68291968"/>
        <c:scaling>
          <c:orientation val="minMax"/>
        </c:scaling>
        <c:delete val="0"/>
        <c:axPos val="l"/>
        <c:numFmt formatCode="0.000000000000" sourceLinked="1"/>
        <c:majorTickMark val="none"/>
        <c:minorTickMark val="none"/>
        <c:tickLblPos val="nextTo"/>
        <c:crossAx val="68290432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ru-RU"/>
              <a:t>График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'Тест. Метод коллокации'!$N$15</c:f>
              <c:strCache>
                <c:ptCount val="1"/>
                <c:pt idx="0">
                  <c:v>Y  прибл</c:v>
                </c:pt>
              </c:strCache>
            </c:strRef>
          </c:tx>
          <c:marker>
            <c:symbol val="square"/>
            <c:size val="8"/>
          </c:marker>
          <c:dPt>
            <c:idx val="11"/>
            <c:marker>
              <c:symbol val="square"/>
              <c:size val="9"/>
            </c:marker>
            <c:bubble3D val="0"/>
          </c:dPt>
          <c:yVal>
            <c:numRef>
              <c:f>'Тест. Метод коллокации'!$N$16:$N$19</c:f>
              <c:numCache>
                <c:formatCode>0.000000000</c:formatCode>
                <c:ptCount val="4"/>
                <c:pt idx="0">
                  <c:v>2.3707010405843332</c:v>
                </c:pt>
                <c:pt idx="1">
                  <c:v>2.5101286543669943</c:v>
                </c:pt>
                <c:pt idx="2">
                  <c:v>2.6746784898780991</c:v>
                </c:pt>
                <c:pt idx="3">
                  <c:v>2.865997417865048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'Тест. Метод коллокации'!$E$21</c:f>
              <c:strCache>
                <c:ptCount val="1"/>
                <c:pt idx="0">
                  <c:v>Y точн.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yVal>
            <c:numRef>
              <c:f>'Тест. Метод коллокации'!$E$22:$E$25</c:f>
              <c:numCache>
                <c:formatCode>0.000000</c:formatCode>
                <c:ptCount val="4"/>
                <c:pt idx="0">
                  <c:v>2.3709304364845352</c:v>
                </c:pt>
                <c:pt idx="1">
                  <c:v>2.510338011261886</c:v>
                </c:pt>
                <c:pt idx="2">
                  <c:v>2.6748698926096894</c:v>
                </c:pt>
                <c:pt idx="3">
                  <c:v>2.8661727708975491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52928"/>
        <c:axId val="170252160"/>
      </c:scatterChart>
      <c:valAx>
        <c:axId val="17025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0252160"/>
        <c:crosses val="autoZero"/>
        <c:crossBetween val="midCat"/>
      </c:valAx>
      <c:valAx>
        <c:axId val="170252160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crossAx val="17025292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19</xdr:row>
      <xdr:rowOff>80962</xdr:rowOff>
    </xdr:from>
    <xdr:to>
      <xdr:col>9</xdr:col>
      <xdr:colOff>504825</xdr:colOff>
      <xdr:row>34</xdr:row>
      <xdr:rowOff>95250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26</xdr:row>
      <xdr:rowOff>23812</xdr:rowOff>
    </xdr:from>
    <xdr:to>
      <xdr:col>7</xdr:col>
      <xdr:colOff>1314450</xdr:colOff>
      <xdr:row>43</xdr:row>
      <xdr:rowOff>19050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80" zoomScaleNormal="80" workbookViewId="0">
      <selection activeCell="C27" sqref="C27"/>
    </sheetView>
  </sheetViews>
  <sheetFormatPr defaultRowHeight="15" x14ac:dyDescent="0.25"/>
  <cols>
    <col min="1" max="1" width="21.42578125" bestFit="1" customWidth="1"/>
    <col min="2" max="2" width="11.42578125" customWidth="1"/>
    <col min="3" max="3" width="20.28515625" bestFit="1" customWidth="1"/>
    <col min="4" max="4" width="21.42578125" bestFit="1" customWidth="1"/>
    <col min="5" max="5" width="20.28515625" bestFit="1" customWidth="1"/>
    <col min="6" max="6" width="21.42578125" bestFit="1" customWidth="1"/>
    <col min="7" max="7" width="17" bestFit="1" customWidth="1"/>
    <col min="8" max="8" width="23.7109375" bestFit="1" customWidth="1"/>
    <col min="9" max="9" width="21.42578125" bestFit="1" customWidth="1"/>
    <col min="10" max="10" width="22.7109375" bestFit="1" customWidth="1"/>
    <col min="11" max="11" width="17" bestFit="1" customWidth="1"/>
    <col min="12" max="12" width="21.42578125" bestFit="1" customWidth="1"/>
    <col min="13" max="13" width="4.140625" bestFit="1" customWidth="1"/>
    <col min="14" max="14" width="9.28515625" bestFit="1" customWidth="1"/>
    <col min="15" max="15" width="12.7109375" bestFit="1" customWidth="1"/>
    <col min="16" max="17" width="10.5703125" bestFit="1" customWidth="1"/>
    <col min="19" max="19" width="11" bestFit="1" customWidth="1"/>
    <col min="20" max="20" width="10.5703125" bestFit="1" customWidth="1"/>
    <col min="21" max="21" width="5.28515625" customWidth="1"/>
    <col min="22" max="22" width="5.140625" customWidth="1"/>
    <col min="23" max="23" width="5.85546875" customWidth="1"/>
    <col min="24" max="24" width="4.5703125" customWidth="1"/>
  </cols>
  <sheetData>
    <row r="1" spans="1:14" x14ac:dyDescent="0.25">
      <c r="C1" s="38" t="s">
        <v>37</v>
      </c>
      <c r="D1" s="38"/>
      <c r="E1" s="38"/>
      <c r="F1" s="38"/>
      <c r="G1" s="38"/>
      <c r="H1" s="38"/>
      <c r="I1" s="1"/>
    </row>
    <row r="2" spans="1:14" x14ac:dyDescent="0.25">
      <c r="D2" s="38" t="s">
        <v>47</v>
      </c>
      <c r="E2" s="38"/>
      <c r="F2" s="38"/>
    </row>
    <row r="3" spans="1:14" x14ac:dyDescent="0.25">
      <c r="C3" t="s">
        <v>16</v>
      </c>
      <c r="E3" t="s">
        <v>49</v>
      </c>
      <c r="K3" s="9" t="s">
        <v>0</v>
      </c>
      <c r="L3" s="9">
        <v>0</v>
      </c>
      <c r="M3" s="2" t="s">
        <v>1</v>
      </c>
      <c r="N3" s="9">
        <v>1</v>
      </c>
    </row>
    <row r="4" spans="1:14" x14ac:dyDescent="0.25">
      <c r="C4" t="s">
        <v>17</v>
      </c>
      <c r="E4" t="s">
        <v>48</v>
      </c>
      <c r="K4" s="4" t="s">
        <v>2</v>
      </c>
      <c r="L4" s="9">
        <v>0</v>
      </c>
      <c r="M4" s="4" t="s">
        <v>4</v>
      </c>
      <c r="N4" s="9">
        <v>1</v>
      </c>
    </row>
    <row r="5" spans="1:14" x14ac:dyDescent="0.25">
      <c r="K5" s="4" t="s">
        <v>3</v>
      </c>
      <c r="L5" s="9">
        <v>1</v>
      </c>
      <c r="M5" s="4" t="s">
        <v>5</v>
      </c>
      <c r="N5" s="9">
        <v>2</v>
      </c>
    </row>
    <row r="6" spans="1:14" x14ac:dyDescent="0.25">
      <c r="K6" s="9" t="s">
        <v>6</v>
      </c>
      <c r="L6" s="9">
        <v>0</v>
      </c>
      <c r="M6" s="5" t="s">
        <v>7</v>
      </c>
      <c r="N6" s="9">
        <v>0</v>
      </c>
    </row>
    <row r="7" spans="1:14" x14ac:dyDescent="0.25">
      <c r="A7" s="6" t="s">
        <v>30</v>
      </c>
      <c r="B7" s="6" t="s">
        <v>29</v>
      </c>
      <c r="C7" s="6" t="s">
        <v>28</v>
      </c>
      <c r="D7" s="6" t="s">
        <v>27</v>
      </c>
      <c r="E7" s="6" t="s">
        <v>26</v>
      </c>
      <c r="F7" s="6" t="s">
        <v>33</v>
      </c>
      <c r="G7" s="6" t="s">
        <v>38</v>
      </c>
      <c r="H7" s="6" t="s">
        <v>32</v>
      </c>
      <c r="I7" s="6" t="s">
        <v>39</v>
      </c>
      <c r="J7" s="29"/>
      <c r="K7" s="29"/>
    </row>
    <row r="8" spans="1:14" x14ac:dyDescent="0.25">
      <c r="A8" s="2">
        <v>0.2</v>
      </c>
      <c r="B8" s="3">
        <f>0-(-(1/600))-2*(-(1/600)*A8+0.005)</f>
        <v>-7.6666666666666671E-3</v>
      </c>
      <c r="C8" s="3">
        <f>(-2/5)-(-(2/5)*A8)-2*(-(1/5)*A8^2+1)</f>
        <v>-2.3039999999999998</v>
      </c>
      <c r="D8" s="3">
        <f>(-(6/7)*A8)-(-(3/7)*A8^2)-2*(-(1/7)*A8^3+1)</f>
        <v>-2.1520000000000001</v>
      </c>
      <c r="E8" s="3">
        <f>(-(12/9)*A8^2)-(-(4/9)*A8^3)-2*(-(1/9)*A8^4+1)</f>
        <v>-2.0494222222222223</v>
      </c>
      <c r="F8" s="3">
        <f>(-(20/11)*A8^3)-(-(5/11)*A8^4)-2*(-(1/11)*A8^5+1)</f>
        <v>-2.01376</v>
      </c>
      <c r="G8" s="3">
        <f>-3*EXP(-A8)</f>
        <v>-2.4561922592339456</v>
      </c>
      <c r="H8" s="27">
        <f>B8-G8+C8*$L$8+D8*$L$9+E8*$L$10+F8*$L$11</f>
        <v>2.7200464103316335E-15</v>
      </c>
      <c r="I8" s="12">
        <f>-(1/600)*A8+0.005+$L$8*(-(1/5)*A8^2+1)+$L$9*(-(1/7)*A8^3+1)+$L$10*(-(1/9)*A8^4+1)+$L$11*(-(1/11)*A8^5+1)</f>
        <v>0.9835622948183379</v>
      </c>
      <c r="J8" s="28">
        <f>G8-B8</f>
        <v>-2.4485255925672789</v>
      </c>
      <c r="K8" s="30" t="s">
        <v>25</v>
      </c>
      <c r="L8" s="3">
        <f t="array" ref="L8:L11">MMULT(MINVERSE(C8:F11),J8:J11)</f>
        <v>2.4838678165899735</v>
      </c>
      <c r="M8" s="13"/>
    </row>
    <row r="9" spans="1:14" x14ac:dyDescent="0.25">
      <c r="A9" s="2">
        <v>0.4</v>
      </c>
      <c r="B9" s="3">
        <f t="shared" ref="B9:B11" si="0">0-(-(1/600))-2*(-(1/600)*A9+0.005)</f>
        <v>-6.9999999999999993E-3</v>
      </c>
      <c r="C9" s="3">
        <f t="shared" ref="C9:C11" si="1">(-2/5)-(-(2/5)*A9)-2*(-(1/5)*A9^2+1)</f>
        <v>-2.1760000000000002</v>
      </c>
      <c r="D9" s="3">
        <f t="shared" ref="D9:D11" si="2">(-(6/7)*A9)-(-(3/7)*A9^2)-2*(-(1/7)*A9^3+1)</f>
        <v>-2.2560000000000002</v>
      </c>
      <c r="E9" s="3">
        <f t="shared" ref="E9:E11" si="3">(-(12/9)*A9^2)-(-(4/9)*A9^3)-2*(-(1/9)*A9^4+1)</f>
        <v>-2.1792000000000002</v>
      </c>
      <c r="F9" s="3">
        <f t="shared" ref="F9:F11" si="4">(-(20/11)*A9^3)-(-(5/11)*A9^4)-2*(-(1/11)*A9^5+1)</f>
        <v>-2.1028654545454546</v>
      </c>
      <c r="G9" s="3">
        <f>-3*EXP(-A9)</f>
        <v>-2.0109601381069178</v>
      </c>
      <c r="H9" s="27">
        <f t="shared" ref="H9:H11" si="5">B9-G9+C9*$L$8+D9*$L$9+E9*$L$10+F9*$L$11</f>
        <v>3.1641356201816961E-15</v>
      </c>
      <c r="I9" s="12">
        <f t="shared" ref="I9:I11" si="6">-(1/600)*A9+0.005+$L$8*(-(1/5)*A9^2+1)+$L$9*(-(1/7)*A9^3+1)+$L$10*(-(1/9)*A9^4+1)+$L$11*(-(1/11)*A9^5+1)</f>
        <v>0.93933707473279793</v>
      </c>
      <c r="J9" s="28">
        <f t="shared" ref="J9:J11" si="7">G9-B9</f>
        <v>-2.0039601381069176</v>
      </c>
      <c r="K9" s="30" t="s">
        <v>24</v>
      </c>
      <c r="L9" s="3">
        <v>-2.2685145234466439</v>
      </c>
    </row>
    <row r="10" spans="1:14" x14ac:dyDescent="0.25">
      <c r="A10" s="2">
        <v>0.6</v>
      </c>
      <c r="B10" s="3">
        <f t="shared" si="0"/>
        <v>-6.3333333333333332E-3</v>
      </c>
      <c r="C10" s="3">
        <f t="shared" si="1"/>
        <v>-2.016</v>
      </c>
      <c r="D10" s="3">
        <f t="shared" si="2"/>
        <v>-2.2982857142857145</v>
      </c>
      <c r="E10" s="3">
        <f t="shared" si="3"/>
        <v>-2.3552</v>
      </c>
      <c r="F10" s="3">
        <f t="shared" si="4"/>
        <v>-2.31968</v>
      </c>
      <c r="G10" s="3">
        <f>-3*EXP(-A10)</f>
        <v>-1.6464349082820791</v>
      </c>
      <c r="H10" s="27">
        <f t="shared" si="5"/>
        <v>4.8849813083506888E-15</v>
      </c>
      <c r="I10" s="12">
        <f t="shared" si="6"/>
        <v>0.87882584809264463</v>
      </c>
      <c r="J10" s="28">
        <f t="shared" si="7"/>
        <v>-1.6401015749487458</v>
      </c>
      <c r="K10" s="30" t="s">
        <v>23</v>
      </c>
      <c r="L10" s="3">
        <v>0.97621165447447211</v>
      </c>
    </row>
    <row r="11" spans="1:14" x14ac:dyDescent="0.25">
      <c r="A11" s="2">
        <v>0.8</v>
      </c>
      <c r="B11" s="3">
        <f t="shared" si="0"/>
        <v>-5.6666666666666662E-3</v>
      </c>
      <c r="C11" s="3">
        <f t="shared" si="1"/>
        <v>-1.8239999999999998</v>
      </c>
      <c r="D11" s="3">
        <f t="shared" si="2"/>
        <v>-2.2651428571428571</v>
      </c>
      <c r="E11" s="3">
        <f t="shared" si="3"/>
        <v>-2.5347555555555554</v>
      </c>
      <c r="F11" s="3">
        <f t="shared" si="4"/>
        <v>-2.6851490909090909</v>
      </c>
      <c r="G11" s="3">
        <f>-3*EXP(-A11)</f>
        <v>-1.3479868923516647</v>
      </c>
      <c r="H11" s="27">
        <f t="shared" si="5"/>
        <v>4.6629367034256575E-15</v>
      </c>
      <c r="I11" s="12">
        <f t="shared" si="6"/>
        <v>0.80938611349978706</v>
      </c>
      <c r="J11" s="28">
        <f t="shared" si="7"/>
        <v>-1.342320225684998</v>
      </c>
      <c r="K11" s="30" t="s">
        <v>31</v>
      </c>
      <c r="L11" s="3">
        <v>-0.19522309543895489</v>
      </c>
    </row>
    <row r="12" spans="1:14" s="35" customFormat="1" x14ac:dyDescent="0.25">
      <c r="M12" s="36"/>
      <c r="N12" s="37"/>
    </row>
    <row r="14" spans="1:14" x14ac:dyDescent="0.25">
      <c r="A14" s="2" t="s">
        <v>34</v>
      </c>
      <c r="B14" s="6" t="s">
        <v>8</v>
      </c>
      <c r="C14" s="6" t="s">
        <v>9</v>
      </c>
      <c r="D14" s="6" t="s">
        <v>10</v>
      </c>
      <c r="E14" s="6" t="s">
        <v>13</v>
      </c>
      <c r="F14" s="6" t="s">
        <v>11</v>
      </c>
      <c r="G14" s="6" t="s">
        <v>12</v>
      </c>
      <c r="H14" s="6" t="s">
        <v>42</v>
      </c>
      <c r="I14" s="6" t="s">
        <v>15</v>
      </c>
      <c r="J14" s="6" t="s">
        <v>50</v>
      </c>
      <c r="K14" s="6" t="s">
        <v>51</v>
      </c>
      <c r="L14" s="6" t="s">
        <v>52</v>
      </c>
    </row>
    <row r="15" spans="1:14" x14ac:dyDescent="0.25">
      <c r="A15" s="16">
        <f>H8</f>
        <v>2.7200464103316335E-15</v>
      </c>
      <c r="B15" s="23">
        <f>A8</f>
        <v>0.2</v>
      </c>
      <c r="C15" s="25">
        <f>I8</f>
        <v>0.9835622948183379</v>
      </c>
      <c r="D15" s="39">
        <v>0.98356229481834001</v>
      </c>
      <c r="E15" s="15">
        <f>ABS(C15-D15)</f>
        <v>2.1094237467877974E-15</v>
      </c>
      <c r="F15" s="16">
        <f>ABS(A15)+E15</f>
        <v>4.829470157119431E-15</v>
      </c>
      <c r="G15" s="40">
        <v>0.98356229481830004</v>
      </c>
      <c r="H15" s="15">
        <f>ABS(D15-G15)</f>
        <v>3.9968028886505635E-14</v>
      </c>
      <c r="I15" s="41">
        <f>F15+H15</f>
        <v>4.4797499043625066E-14</v>
      </c>
      <c r="J15" s="42">
        <v>0.98356229481799995</v>
      </c>
      <c r="K15" s="20">
        <f>ABS(J15-G15)</f>
        <v>3.0009328355617981E-13</v>
      </c>
      <c r="L15" s="16">
        <f>I15+K15</f>
        <v>3.4489078259980488E-13</v>
      </c>
    </row>
    <row r="16" spans="1:14" x14ac:dyDescent="0.25">
      <c r="A16" s="16">
        <f>H9</f>
        <v>3.1641356201816961E-15</v>
      </c>
      <c r="B16" s="23">
        <f>A9</f>
        <v>0.4</v>
      </c>
      <c r="C16" s="25">
        <f>I9</f>
        <v>0.93933707473279793</v>
      </c>
      <c r="D16" s="39">
        <v>0.93933707473280004</v>
      </c>
      <c r="E16" s="15">
        <f t="shared" ref="E16:E18" si="8">ABS(C16-D16)</f>
        <v>2.1094237467877974E-15</v>
      </c>
      <c r="F16" s="16">
        <f t="shared" ref="F16:F18" si="9">ABS(A16)+E16</f>
        <v>5.2735593669694936E-15</v>
      </c>
      <c r="G16" s="40">
        <v>0.93933707473280004</v>
      </c>
      <c r="H16" s="15">
        <f t="shared" ref="H16:H18" si="10">ABS(D16-G16)</f>
        <v>0</v>
      </c>
      <c r="I16" s="41">
        <f t="shared" ref="I16:I18" si="11">F16+H16</f>
        <v>5.2735593669694936E-15</v>
      </c>
      <c r="J16" s="42">
        <v>0.93933707473299999</v>
      </c>
      <c r="K16" s="20">
        <f t="shared" ref="K16:K18" si="12">ABS(J16-G16)</f>
        <v>1.9995116673499069E-13</v>
      </c>
      <c r="L16" s="16">
        <f t="shared" ref="L16:L18" si="13">I16+K16</f>
        <v>2.0522472610196019E-13</v>
      </c>
    </row>
    <row r="17" spans="1:12" x14ac:dyDescent="0.25">
      <c r="A17" s="16">
        <f>H10</f>
        <v>4.8849813083506888E-15</v>
      </c>
      <c r="B17" s="23">
        <f>A10</f>
        <v>0.6</v>
      </c>
      <c r="C17" s="25">
        <f>I10</f>
        <v>0.87882584809264463</v>
      </c>
      <c r="D17" s="39">
        <v>0.87882584809264996</v>
      </c>
      <c r="E17" s="15">
        <f t="shared" si="8"/>
        <v>5.3290705182007514E-15</v>
      </c>
      <c r="F17" s="16">
        <f t="shared" si="9"/>
        <v>1.021405182655144E-14</v>
      </c>
      <c r="G17" s="40">
        <v>0.87882584809270003</v>
      </c>
      <c r="H17" s="15">
        <f t="shared" si="10"/>
        <v>5.007105841059456E-14</v>
      </c>
      <c r="I17" s="41">
        <f t="shared" si="11"/>
        <v>6.0285110237146E-14</v>
      </c>
      <c r="J17" s="42">
        <v>0.87882584809300002</v>
      </c>
      <c r="K17" s="20">
        <f t="shared" si="12"/>
        <v>2.999822612537173E-13</v>
      </c>
      <c r="L17" s="16">
        <f t="shared" si="13"/>
        <v>3.602673714908633E-13</v>
      </c>
    </row>
    <row r="18" spans="1:12" x14ac:dyDescent="0.25">
      <c r="A18" s="16">
        <f>H11</f>
        <v>4.6629367034256575E-15</v>
      </c>
      <c r="B18" s="23">
        <f>A11</f>
        <v>0.8</v>
      </c>
      <c r="C18" s="25">
        <f>I11</f>
        <v>0.80938611349978706</v>
      </c>
      <c r="D18" s="39">
        <v>0.80938611349978995</v>
      </c>
      <c r="E18" s="15">
        <f t="shared" si="8"/>
        <v>2.886579864025407E-15</v>
      </c>
      <c r="F18" s="16">
        <f t="shared" si="9"/>
        <v>7.5495165674510645E-15</v>
      </c>
      <c r="G18" s="40">
        <v>0.80938611349980005</v>
      </c>
      <c r="H18" s="15">
        <f t="shared" si="10"/>
        <v>1.0103029524088925E-14</v>
      </c>
      <c r="I18" s="41">
        <f t="shared" si="11"/>
        <v>1.7652546091539989E-14</v>
      </c>
      <c r="J18" s="43">
        <v>0.8093861135</v>
      </c>
      <c r="K18" s="44">
        <f t="shared" si="12"/>
        <v>1.9995116673499069E-13</v>
      </c>
      <c r="L18" s="45">
        <f t="shared" si="13"/>
        <v>2.1760371282653068E-13</v>
      </c>
    </row>
    <row r="19" spans="1:12" x14ac:dyDescent="0.25">
      <c r="J19" s="46"/>
      <c r="K19" s="46"/>
      <c r="L19" s="46"/>
    </row>
    <row r="22" spans="1:12" x14ac:dyDescent="0.25">
      <c r="B22" s="6" t="s">
        <v>8</v>
      </c>
      <c r="C22" s="6" t="s">
        <v>9</v>
      </c>
      <c r="D22" s="6" t="s">
        <v>41</v>
      </c>
    </row>
    <row r="23" spans="1:12" x14ac:dyDescent="0.25">
      <c r="B23" s="23">
        <f>B15</f>
        <v>0.2</v>
      </c>
      <c r="C23" s="42">
        <f>J15</f>
        <v>0.98356229481799995</v>
      </c>
      <c r="D23" s="16">
        <f>L15</f>
        <v>3.4489078259980488E-13</v>
      </c>
    </row>
    <row r="24" spans="1:12" x14ac:dyDescent="0.25">
      <c r="B24" s="23">
        <f>B16</f>
        <v>0.4</v>
      </c>
      <c r="C24" s="42">
        <f t="shared" ref="C24:C26" si="14">J16</f>
        <v>0.93933707473299999</v>
      </c>
      <c r="D24" s="16">
        <f t="shared" ref="D24:D26" si="15">L16</f>
        <v>2.0522472610196019E-13</v>
      </c>
    </row>
    <row r="25" spans="1:12" x14ac:dyDescent="0.25">
      <c r="B25" s="23">
        <f>B17</f>
        <v>0.6</v>
      </c>
      <c r="C25" s="42">
        <f t="shared" si="14"/>
        <v>0.87882584809300002</v>
      </c>
      <c r="D25" s="16">
        <f t="shared" si="15"/>
        <v>3.602673714908633E-13</v>
      </c>
    </row>
    <row r="26" spans="1:12" x14ac:dyDescent="0.25">
      <c r="B26" s="23">
        <f>B18</f>
        <v>0.8</v>
      </c>
      <c r="C26" s="42">
        <f t="shared" si="14"/>
        <v>0.8093861135</v>
      </c>
      <c r="D26" s="16">
        <f t="shared" si="15"/>
        <v>2.1760371282653068E-13</v>
      </c>
    </row>
  </sheetData>
  <mergeCells count="2">
    <mergeCell ref="C1:H1"/>
    <mergeCell ref="D2:F2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A4" zoomScaleNormal="100" workbookViewId="0">
      <selection activeCell="D21" sqref="D21:G25"/>
    </sheetView>
  </sheetViews>
  <sheetFormatPr defaultRowHeight="15" x14ac:dyDescent="0.25"/>
  <cols>
    <col min="1" max="1" width="20.5703125" customWidth="1"/>
    <col min="2" max="2" width="19.5703125" bestFit="1" customWidth="1"/>
    <col min="3" max="3" width="18.85546875" customWidth="1"/>
    <col min="4" max="4" width="9.7109375" customWidth="1"/>
    <col min="5" max="5" width="13.28515625" customWidth="1"/>
    <col min="6" max="6" width="20.5703125" customWidth="1"/>
    <col min="7" max="7" width="14.85546875" customWidth="1"/>
    <col min="8" max="8" width="20.5703125" bestFit="1" customWidth="1"/>
    <col min="9" max="9" width="19.5703125" customWidth="1"/>
    <col min="10" max="10" width="15.7109375" bestFit="1" customWidth="1"/>
    <col min="11" max="11" width="11.28515625" bestFit="1" customWidth="1"/>
    <col min="12" max="12" width="10.5703125" bestFit="1" customWidth="1"/>
    <col min="13" max="13" width="10" customWidth="1"/>
    <col min="14" max="14" width="14.7109375" bestFit="1" customWidth="1"/>
    <col min="15" max="15" width="19.85546875" bestFit="1" customWidth="1"/>
    <col min="17" max="17" width="11" bestFit="1" customWidth="1"/>
    <col min="18" max="18" width="10.5703125" bestFit="1" customWidth="1"/>
  </cols>
  <sheetData>
    <row r="1" spans="1:23" x14ac:dyDescent="0.25">
      <c r="A1" s="38" t="s">
        <v>37</v>
      </c>
      <c r="B1" s="38"/>
      <c r="C1" s="38"/>
      <c r="D1" s="38"/>
      <c r="E1" s="8"/>
      <c r="F1" s="22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22"/>
      <c r="B2" s="38" t="s">
        <v>20</v>
      </c>
      <c r="C2" s="38"/>
      <c r="D2" s="22"/>
      <c r="E2" s="22"/>
      <c r="F2" s="22"/>
      <c r="G2" s="22"/>
      <c r="H2" s="22"/>
      <c r="I2" s="8"/>
      <c r="J2" s="8"/>
      <c r="K2" s="8"/>
      <c r="L2" s="22"/>
      <c r="M2" s="22"/>
      <c r="N2" s="22"/>
      <c r="O2" s="22"/>
      <c r="P2" s="22"/>
      <c r="Q2" s="22"/>
      <c r="R2" s="22"/>
      <c r="S2" s="22"/>
    </row>
    <row r="3" spans="1:23" x14ac:dyDescent="0.25">
      <c r="A3" s="22"/>
      <c r="B3" s="10" t="s">
        <v>16</v>
      </c>
      <c r="C3" s="10"/>
      <c r="D3" s="32" t="s">
        <v>43</v>
      </c>
      <c r="E3" s="10"/>
      <c r="F3" s="31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23" x14ac:dyDescent="0.25">
      <c r="A4" s="22"/>
      <c r="B4" s="11" t="s">
        <v>18</v>
      </c>
      <c r="C4" s="10"/>
      <c r="D4" s="32" t="s">
        <v>44</v>
      </c>
      <c r="E4" s="11"/>
      <c r="F4" s="31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x14ac:dyDescent="0.25">
      <c r="A5" s="22"/>
      <c r="B5" s="10" t="s">
        <v>17</v>
      </c>
      <c r="C5" s="10"/>
      <c r="D5" s="32" t="s">
        <v>45</v>
      </c>
      <c r="E5" s="10"/>
      <c r="F5" s="10"/>
      <c r="J5" s="8"/>
      <c r="K5" s="8"/>
      <c r="L5" s="8"/>
      <c r="M5" s="8"/>
      <c r="N5" s="8"/>
      <c r="O5" s="8"/>
      <c r="P5" s="22"/>
      <c r="Q5" s="22"/>
      <c r="R5" s="22"/>
      <c r="S5" s="22"/>
      <c r="T5" s="22"/>
      <c r="U5" s="22"/>
      <c r="V5" s="22"/>
      <c r="W5" s="22"/>
    </row>
    <row r="7" spans="1:23" x14ac:dyDescent="0.25">
      <c r="A7" s="6" t="s">
        <v>30</v>
      </c>
      <c r="B7" s="6" t="s">
        <v>29</v>
      </c>
      <c r="C7" s="6" t="s">
        <v>28</v>
      </c>
      <c r="D7" s="6" t="s">
        <v>27</v>
      </c>
      <c r="E7" s="6" t="s">
        <v>26</v>
      </c>
      <c r="F7" s="6" t="s">
        <v>33</v>
      </c>
      <c r="G7" s="6" t="s">
        <v>38</v>
      </c>
      <c r="H7" s="6" t="s">
        <v>32</v>
      </c>
      <c r="I7" s="6" t="s">
        <v>36</v>
      </c>
      <c r="J7" s="7" t="s">
        <v>35</v>
      </c>
    </row>
    <row r="8" spans="1:23" x14ac:dyDescent="0.25">
      <c r="A8" s="2">
        <v>0.6</v>
      </c>
      <c r="B8" s="3">
        <f>-(0-(1.424+1.662*A8))</f>
        <v>2.4211999999999998</v>
      </c>
      <c r="C8" s="3">
        <f>2-(-0.5*(A8-0.5)+(A8-0.5)^2)</f>
        <v>2.04</v>
      </c>
      <c r="D8" s="3">
        <f>(-1+6*(A8-0.5))-(-0.5*(A8-0.5)^2+(A8-0.5)^3)</f>
        <v>-0.39600000000000013</v>
      </c>
      <c r="E8" s="3">
        <f>(-3*(A8-0.5)+12*(A8-0.5)^2)-(-0.5*(A8-0.5)^3+(A8-0.5)^4)</f>
        <v>-0.17959999999999998</v>
      </c>
      <c r="F8" s="3">
        <f>(-6*(A8-0.5)^2+20*(A8-0.5)^3)-(-0.5*(A8-0.5)^4+(A8-0.5)^5)</f>
        <v>-3.9959999999999982E-2</v>
      </c>
      <c r="G8" s="3">
        <v>0</v>
      </c>
      <c r="H8" s="16">
        <f>-B8-G8+C8*$M$8+D8*$M$9+E8*$M$10+F8*$M$11</f>
        <v>5.3367683536253985E-15</v>
      </c>
      <c r="I8" s="15">
        <f>1.424+1.662*A8+$M$8*(-0.5*(A8-0.5)+(A8-0.5)^2)+$M$9*(-0.5*(A8-0.5)^2+(A8-0.5)^3)+$M$10*(-0.5*(A8-0.5)^3+(A8-0.5)^4)+$M$11*(-0.5*(A8-0.5)^4+(A8-0.5)^5)</f>
        <v>2.3707010405843332</v>
      </c>
      <c r="J8" s="19">
        <f>EXP(-A8)+EXP(A8)</f>
        <v>2.3709304364845352</v>
      </c>
      <c r="K8" s="13"/>
      <c r="L8" s="2" t="s">
        <v>25</v>
      </c>
      <c r="M8" s="2">
        <f t="array" ref="M8:M11">MMULT(MINVERSE(C8:F11),B8:B11)</f>
        <v>1.2391308330190263</v>
      </c>
    </row>
    <row r="9" spans="1:23" x14ac:dyDescent="0.25">
      <c r="A9" s="2">
        <v>0.7</v>
      </c>
      <c r="B9" s="3">
        <f t="shared" ref="B9:B11" si="0">-(0-(1.424+1.662*A9))</f>
        <v>2.5873999999999997</v>
      </c>
      <c r="C9" s="3">
        <f t="shared" ref="C9:C11" si="1">2-(-0.5*(A9-0.5)+(A9-0.5)^2)</f>
        <v>2.06</v>
      </c>
      <c r="D9" s="3">
        <f t="shared" ref="D9:D11" si="2">(-1+6*(A9-0.5))-(-0.5*(A9-0.5)^2+(A9-0.5)^3)</f>
        <v>0.21199999999999972</v>
      </c>
      <c r="E9" s="3">
        <f t="shared" ref="E9:E11" si="3">(-3*(A9-0.5)+12*(A9-0.5)^2)-(-0.5*(A9-0.5)^3+(A9-0.5)^4)</f>
        <v>-0.11760000000000011</v>
      </c>
      <c r="F9" s="3">
        <f t="shared" ref="F9:F11" si="4">(-6*(A9-0.5)^2+20*(A9-0.5)^3)-(-0.5*(A9-0.5)^4+(A9-0.5)^5)</f>
        <v>-7.9519999999999993E-2</v>
      </c>
      <c r="G9" s="3">
        <v>0</v>
      </c>
      <c r="H9" s="16">
        <f t="shared" ref="H9:H11" si="5">-B9-G9+C9*$M$8+D9*$M$9+E9*$M$10+F9*$M$11</f>
        <v>-1.1416648876272362E-15</v>
      </c>
      <c r="I9" s="15">
        <f t="shared" ref="I9:I11" si="6">1.424+1.662*A9+$M$8*(-0.5*(A9-0.5)+(A9-0.5)^2)+$M$9*(-0.5*(A9-0.5)^2+(A9-0.5)^3)+$M$10*(-0.5*(A9-0.5)^3+(A9-0.5)^4)+$M$11*(-0.5*(A9-0.5)^4+(A9-0.5)^5)</f>
        <v>2.5101286543669943</v>
      </c>
      <c r="J9" s="19">
        <f t="shared" ref="J9:J11" si="7">EXP(-A9)+EXP(A9)</f>
        <v>2.510338011261886</v>
      </c>
      <c r="K9" s="13"/>
      <c r="L9" s="2" t="s">
        <v>24</v>
      </c>
      <c r="M9" s="2">
        <v>0.22351288825532123</v>
      </c>
    </row>
    <row r="10" spans="1:23" x14ac:dyDescent="0.25">
      <c r="A10" s="2">
        <v>0.8</v>
      </c>
      <c r="B10" s="3">
        <f t="shared" si="0"/>
        <v>2.7536</v>
      </c>
      <c r="C10" s="3">
        <f t="shared" si="1"/>
        <v>2.06</v>
      </c>
      <c r="D10" s="3">
        <f t="shared" si="2"/>
        <v>0.81800000000000028</v>
      </c>
      <c r="E10" s="3">
        <f t="shared" si="3"/>
        <v>0.18540000000000015</v>
      </c>
      <c r="F10" s="3">
        <f t="shared" si="4"/>
        <v>1.6200000000001118E-3</v>
      </c>
      <c r="G10" s="3">
        <v>0</v>
      </c>
      <c r="H10" s="16">
        <f t="shared" si="5"/>
        <v>-3.8687044019714012E-15</v>
      </c>
      <c r="I10" s="15">
        <f t="shared" si="6"/>
        <v>2.6746784898780991</v>
      </c>
      <c r="J10" s="19">
        <f t="shared" si="7"/>
        <v>2.6748698926096894</v>
      </c>
      <c r="K10" s="13"/>
      <c r="L10" s="2" t="s">
        <v>23</v>
      </c>
      <c r="M10" s="2">
        <v>9.7813962421030354E-2</v>
      </c>
    </row>
    <row r="11" spans="1:23" x14ac:dyDescent="0.25">
      <c r="A11" s="2">
        <v>0.9</v>
      </c>
      <c r="B11" s="3">
        <f t="shared" si="0"/>
        <v>2.9198</v>
      </c>
      <c r="C11" s="3">
        <f t="shared" si="1"/>
        <v>2.04</v>
      </c>
      <c r="D11" s="3">
        <f t="shared" si="2"/>
        <v>1.4160000000000004</v>
      </c>
      <c r="E11" s="3">
        <f t="shared" si="3"/>
        <v>0.72640000000000016</v>
      </c>
      <c r="F11" s="3">
        <f t="shared" si="4"/>
        <v>0.32256000000000007</v>
      </c>
      <c r="G11" s="3">
        <v>0</v>
      </c>
      <c r="H11" s="16">
        <f t="shared" si="5"/>
        <v>-2.3783058855642025E-15</v>
      </c>
      <c r="I11" s="15">
        <f t="shared" si="6"/>
        <v>2.865997417865048</v>
      </c>
      <c r="J11" s="19">
        <f t="shared" si="7"/>
        <v>2.8661727708975491</v>
      </c>
      <c r="K11" s="13"/>
      <c r="L11" s="2" t="s">
        <v>31</v>
      </c>
      <c r="M11" s="2">
        <v>1.3723922895003682E-2</v>
      </c>
    </row>
    <row r="14" spans="1:23" x14ac:dyDescent="0.25">
      <c r="A14" s="2" t="s">
        <v>34</v>
      </c>
      <c r="B14" s="6" t="s">
        <v>8</v>
      </c>
      <c r="C14" s="6" t="s">
        <v>9</v>
      </c>
      <c r="D14" s="6" t="s">
        <v>10</v>
      </c>
      <c r="E14" s="6" t="s">
        <v>13</v>
      </c>
      <c r="F14" s="6" t="s">
        <v>11</v>
      </c>
      <c r="G14" s="6" t="s">
        <v>12</v>
      </c>
      <c r="H14" s="6" t="s">
        <v>14</v>
      </c>
      <c r="I14" s="6" t="s">
        <v>15</v>
      </c>
    </row>
    <row r="15" spans="1:23" x14ac:dyDescent="0.25">
      <c r="A15" s="16">
        <f>H8</f>
        <v>5.3367683536253985E-15</v>
      </c>
      <c r="B15" s="17">
        <v>0.6</v>
      </c>
      <c r="C15" s="33">
        <f>I8</f>
        <v>2.3707010405843332</v>
      </c>
      <c r="D15" s="20">
        <v>2.3707010405842999</v>
      </c>
      <c r="E15" s="16">
        <f t="shared" ref="E15:E18" si="8">ABS(C15-D15)</f>
        <v>3.3306690738754696E-14</v>
      </c>
      <c r="F15" s="16">
        <f t="shared" ref="F15:F18" si="9">ABS(A15)+E15</f>
        <v>3.8643459092380095E-14</v>
      </c>
      <c r="G15" s="24">
        <v>2.3707010405840001</v>
      </c>
      <c r="H15" s="25">
        <f>ABS(G15-D15)</f>
        <v>2.9976021664879227E-13</v>
      </c>
      <c r="I15" s="26">
        <f>F15+H15</f>
        <v>3.3840367574117236E-13</v>
      </c>
      <c r="M15" s="6" t="s">
        <v>30</v>
      </c>
      <c r="N15" s="6" t="s">
        <v>40</v>
      </c>
    </row>
    <row r="16" spans="1:23" x14ac:dyDescent="0.25">
      <c r="A16" s="16">
        <f t="shared" ref="A16:A18" si="10">H9</f>
        <v>-1.1416648876272362E-15</v>
      </c>
      <c r="B16" s="17">
        <v>0.7</v>
      </c>
      <c r="C16" s="33">
        <f t="shared" ref="C16:C18" si="11">I9</f>
        <v>2.5101286543669943</v>
      </c>
      <c r="D16" s="20">
        <v>2.5101286543670001</v>
      </c>
      <c r="E16" s="16">
        <f t="shared" si="8"/>
        <v>5.773159728050814E-15</v>
      </c>
      <c r="F16" s="16">
        <f t="shared" si="9"/>
        <v>6.9148246156780502E-15</v>
      </c>
      <c r="G16" s="24">
        <v>2.5101286543670001</v>
      </c>
      <c r="H16" s="25">
        <f>ABS(G16-D16)</f>
        <v>0</v>
      </c>
      <c r="I16" s="26">
        <f t="shared" ref="I16:I18" si="12">F16+H16</f>
        <v>6.9148246156780502E-15</v>
      </c>
      <c r="M16" s="2">
        <v>0.6</v>
      </c>
      <c r="N16" s="14">
        <f>I8</f>
        <v>2.3707010405843332</v>
      </c>
    </row>
    <row r="17" spans="1:15" x14ac:dyDescent="0.25">
      <c r="A17" s="16">
        <f t="shared" si="10"/>
        <v>-3.8687044019714012E-15</v>
      </c>
      <c r="B17" s="17">
        <v>0.8</v>
      </c>
      <c r="C17" s="33">
        <f t="shared" si="11"/>
        <v>2.6746784898780991</v>
      </c>
      <c r="D17" s="20">
        <v>2.6746784898781</v>
      </c>
      <c r="E17" s="16">
        <f t="shared" si="8"/>
        <v>8.8817841970012523E-16</v>
      </c>
      <c r="F17" s="16">
        <f>ABS(A17)+E17</f>
        <v>4.7568828216715264E-15</v>
      </c>
      <c r="G17" s="24">
        <v>2.6746784898780001</v>
      </c>
      <c r="H17" s="25">
        <f>ABS(G17-D17)</f>
        <v>9.9920072216264089E-14</v>
      </c>
      <c r="I17" s="26">
        <f t="shared" si="12"/>
        <v>1.0467695503793562E-13</v>
      </c>
      <c r="M17" s="2">
        <v>0.7</v>
      </c>
      <c r="N17" s="14">
        <f t="shared" ref="N17:N19" si="13">I9</f>
        <v>2.5101286543669943</v>
      </c>
    </row>
    <row r="18" spans="1:15" x14ac:dyDescent="0.25">
      <c r="A18" s="16">
        <f t="shared" si="10"/>
        <v>-2.3783058855642025E-15</v>
      </c>
      <c r="B18" s="17">
        <v>0.9</v>
      </c>
      <c r="C18" s="33">
        <f t="shared" si="11"/>
        <v>2.865997417865048</v>
      </c>
      <c r="D18" s="20">
        <v>2.8659974178651</v>
      </c>
      <c r="E18" s="16">
        <f t="shared" si="8"/>
        <v>5.1958437552457326E-14</v>
      </c>
      <c r="F18" s="16">
        <f t="shared" si="9"/>
        <v>5.4336743438021529E-14</v>
      </c>
      <c r="G18" s="24">
        <v>2.8659974178650001</v>
      </c>
      <c r="H18" s="25">
        <f>ABS(G18-D18)</f>
        <v>9.9920072216264089E-14</v>
      </c>
      <c r="I18" s="26">
        <f t="shared" si="12"/>
        <v>1.5425681565428562E-13</v>
      </c>
      <c r="M18" s="2">
        <v>0.8</v>
      </c>
      <c r="N18" s="14">
        <f t="shared" si="13"/>
        <v>2.6746784898780991</v>
      </c>
    </row>
    <row r="19" spans="1:15" x14ac:dyDescent="0.25">
      <c r="M19" s="2">
        <v>0.9</v>
      </c>
      <c r="N19" s="14">
        <f t="shared" si="13"/>
        <v>2.865997417865048</v>
      </c>
    </row>
    <row r="21" spans="1:15" x14ac:dyDescent="0.25">
      <c r="D21" s="2" t="s">
        <v>8</v>
      </c>
      <c r="E21" s="2" t="s">
        <v>19</v>
      </c>
      <c r="F21" s="16" t="s">
        <v>21</v>
      </c>
      <c r="G21" s="2" t="s">
        <v>22</v>
      </c>
      <c r="H21" s="18"/>
    </row>
    <row r="22" spans="1:15" x14ac:dyDescent="0.25">
      <c r="D22" s="2">
        <v>0.6</v>
      </c>
      <c r="E22" s="3">
        <f>J8</f>
        <v>2.3709304364845352</v>
      </c>
      <c r="F22" s="20">
        <f>ABS(I8-E22)</f>
        <v>2.2939590020198963E-4</v>
      </c>
      <c r="G22" s="21">
        <f>F22/ABS(C15)</f>
        <v>9.6762896828799584E-5</v>
      </c>
      <c r="M22" s="23" t="s">
        <v>30</v>
      </c>
      <c r="N22" s="34" t="s">
        <v>9</v>
      </c>
      <c r="O22" s="34" t="s">
        <v>46</v>
      </c>
    </row>
    <row r="23" spans="1:15" x14ac:dyDescent="0.25">
      <c r="D23" s="2">
        <v>0.7</v>
      </c>
      <c r="E23" s="3">
        <f t="shared" ref="E23:E25" si="14">J9</f>
        <v>2.510338011261886</v>
      </c>
      <c r="F23" s="20">
        <f t="shared" ref="F23:F25" si="15">ABS(I9-E23)</f>
        <v>2.0935689489176568E-4</v>
      </c>
      <c r="G23" s="21">
        <f>F23/ABS(C16)</f>
        <v>8.3404846411970639E-5</v>
      </c>
      <c r="M23" s="23">
        <v>0.6</v>
      </c>
      <c r="N23" s="24">
        <f>G15</f>
        <v>2.3707010405840001</v>
      </c>
      <c r="O23" s="26">
        <f>I15</f>
        <v>3.3840367574117236E-13</v>
      </c>
    </row>
    <row r="24" spans="1:15" x14ac:dyDescent="0.25">
      <c r="D24" s="2">
        <v>0.8</v>
      </c>
      <c r="E24" s="3">
        <f t="shared" si="14"/>
        <v>2.6748698926096894</v>
      </c>
      <c r="F24" s="20">
        <f t="shared" si="15"/>
        <v>1.9140273159035104E-4</v>
      </c>
      <c r="G24" s="21">
        <f>F24/ABS(C17)</f>
        <v>7.1561023993980822E-5</v>
      </c>
      <c r="M24" s="23">
        <v>0.7</v>
      </c>
      <c r="N24" s="24">
        <f t="shared" ref="N24:N26" si="16">G16</f>
        <v>2.5101286543670001</v>
      </c>
      <c r="O24" s="26">
        <f t="shared" ref="O24:O26" si="17">I16</f>
        <v>6.9148246156780502E-15</v>
      </c>
    </row>
    <row r="25" spans="1:15" x14ac:dyDescent="0.25">
      <c r="D25" s="2">
        <v>0.9</v>
      </c>
      <c r="E25" s="3">
        <f t="shared" si="14"/>
        <v>2.8661727708975491</v>
      </c>
      <c r="F25" s="20">
        <f t="shared" si="15"/>
        <v>1.7535303250104661E-4</v>
      </c>
      <c r="G25" s="21">
        <f>F25/ABS(C18)</f>
        <v>6.1183946436236294E-5</v>
      </c>
      <c r="M25" s="23">
        <v>0.8</v>
      </c>
      <c r="N25" s="24">
        <f t="shared" si="16"/>
        <v>2.6746784898780001</v>
      </c>
      <c r="O25" s="26">
        <f t="shared" si="17"/>
        <v>1.0467695503793562E-13</v>
      </c>
    </row>
    <row r="26" spans="1:15" x14ac:dyDescent="0.25">
      <c r="M26" s="23">
        <v>0.9</v>
      </c>
      <c r="N26" s="24">
        <f t="shared" si="16"/>
        <v>2.8659974178650001</v>
      </c>
      <c r="O26" s="26">
        <f t="shared" si="17"/>
        <v>1.5425681565428562E-13</v>
      </c>
    </row>
  </sheetData>
  <mergeCells count="2">
    <mergeCell ref="A1:D1"/>
    <mergeCell ref="B2:C2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Метод коллокации</vt:lpstr>
      <vt:lpstr>Тест. Метод коллокации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2021-04-21T11:51:52Z</dcterms:modified>
</cp:coreProperties>
</file>