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Kagan Yuceturk\Downloads\"/>
    </mc:Choice>
  </mc:AlternateContent>
  <xr:revisionPtr revIDLastSave="0" documentId="13_ncr:1_{ED015FF9-B624-4BEE-AD04-CDE5FFCD5F1F}" xr6:coauthVersionLast="47" xr6:coauthVersionMax="47" xr10:uidLastSave="{00000000-0000-0000-0000-000000000000}"/>
  <bookViews>
    <workbookView xWindow="-108" yWindow="-108" windowWidth="23256" windowHeight="13896" xr2:uid="{00000000-000D-0000-FFFF-FFFF00000000}"/>
  </bookViews>
  <sheets>
    <sheet name="Methodology" sheetId="27" r:id="rId1"/>
    <sheet name="Ext.Data &amp; Regr." sheetId="12" r:id="rId2"/>
    <sheet name="Corr.1 for Ext." sheetId="24" r:id="rId3"/>
    <sheet name="gb mark rev" sheetId="1" r:id="rId4"/>
    <sheet name="gb rev grwt" sheetId="2" r:id="rId5"/>
    <sheet name="rev cap" sheetId="3" r:id="rId6"/>
    <sheet name=" un.sal comp" sheetId="19" r:id="rId7"/>
    <sheet name="Int. Data &amp; Regr." sheetId="26" r:id="rId8"/>
    <sheet name="Corr. 1 for Int." sheetId="22" r:id="rId9"/>
    <sheet name="Corr.2 for Int." sheetId="23" r:id="rId10"/>
    <sheet name="Tot Rev Sony" sheetId="18" r:id="rId11"/>
    <sheet name="Rev&amp;Op Exp" sheetId="6" r:id="rId12"/>
    <sheet name="un.sal" sheetId="7" r:id="rId13"/>
    <sheet name="r&amp;d exp" sheetId="8" r:id="rId14"/>
    <sheet name="Sustainability" sheetId="15"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6" l="1"/>
  <c r="G6" i="26" s="1"/>
  <c r="G8" i="26" s="1"/>
  <c r="G9" i="26" s="1"/>
  <c r="H25" i="6"/>
  <c r="H27" i="6"/>
  <c r="H28" i="6"/>
  <c r="H29" i="6"/>
  <c r="H22" i="6"/>
  <c r="H21" i="6"/>
  <c r="H20" i="6"/>
  <c r="E30" i="6"/>
  <c r="H30" i="6" s="1"/>
  <c r="E29" i="6"/>
  <c r="E28" i="6"/>
  <c r="E27" i="6"/>
  <c r="E26" i="6"/>
  <c r="H26" i="6" s="1"/>
  <c r="E24" i="6"/>
  <c r="H24" i="6" s="1"/>
  <c r="E23" i="6"/>
  <c r="H23" i="6" s="1"/>
  <c r="E22" i="6"/>
  <c r="E21" i="6"/>
  <c r="G16" i="6"/>
  <c r="H16" i="6" s="1"/>
  <c r="G15" i="6"/>
  <c r="H15" i="6" s="1"/>
  <c r="G14" i="6"/>
  <c r="H14" i="6" s="1"/>
  <c r="G13" i="6"/>
  <c r="H13" i="6" s="1"/>
  <c r="G12" i="6"/>
  <c r="H12" i="6" s="1"/>
  <c r="H11" i="6"/>
  <c r="G10" i="6"/>
  <c r="H10" i="6" s="1"/>
  <c r="G9" i="6"/>
  <c r="H9" i="6" s="1"/>
  <c r="G8" i="6"/>
  <c r="H8" i="6" s="1"/>
  <c r="G7" i="6"/>
  <c r="H7" i="6" s="1"/>
  <c r="H6" i="6"/>
  <c r="E4" i="26" l="1"/>
  <c r="E5" i="26"/>
  <c r="E6" i="26"/>
</calcChain>
</file>

<file path=xl/sharedStrings.xml><?xml version="1.0" encoding="utf-8"?>
<sst xmlns="http://schemas.openxmlformats.org/spreadsheetml/2006/main" count="171" uniqueCount="111">
  <si>
    <t>Year</t>
  </si>
  <si>
    <t>Global Market Revenue (mio $)</t>
  </si>
  <si>
    <t>Global Revenue Growth of the Market</t>
  </si>
  <si>
    <t>Global Average Revenue Per Capita</t>
  </si>
  <si>
    <t>Unit Sales of PS5 (units)</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</si>
  <si>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</si>
  <si>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</si>
  <si>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</si>
  <si>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</si>
  <si>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</si>
  <si>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</si>
  <si>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</si>
  <si>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</si>
  <si>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</si>
  <si>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</si>
  <si>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</si>
  <si>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</si>
  <si>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</si>
  <si>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</si>
  <si>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</si>
  <si>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</si>
  <si>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</si>
  <si>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</si>
  <si>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</si>
  <si>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</si>
  <si>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</si>
  <si>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</si>
  <si>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</si>
  <si>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</si>
  <si>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RESIDUAL OUTPUT</t>
  </si>
  <si>
    <t xml:space="preserve">Total Sony Revenue </t>
  </si>
  <si>
    <t>Observation</t>
  </si>
  <si>
    <t>Predicted Unit Sales of PS5 (mio units)</t>
  </si>
  <si>
    <t>Residuals</t>
  </si>
  <si>
    <t xml:space="preserve">R&amp;D Expense </t>
  </si>
  <si>
    <t>Operating Expenses of Sony</t>
  </si>
  <si>
    <t>0,890</t>
  </si>
  <si>
    <t>CORRELATION BETWEEN UNIT SALES OF PS5, NINTENDO SWITCH AND XBOX</t>
  </si>
  <si>
    <t>Unit Sales of PS5 (mio units)</t>
  </si>
  <si>
    <t>Unit Sales of Nintendo Switch (mio units)</t>
  </si>
  <si>
    <t>Unit Sales of Xbox X/S (mio units)</t>
  </si>
  <si>
    <t xml:space="preserve">if the revenue of the video game console market is increasing, it could indicate growing demand for video game consoles, which could benefit Sony if they are able to capture a larger share of the market. </t>
  </si>
  <si>
    <t>On the other hand, if the revenue of the video game console market is decreasing, it could indicate increased competition or changes in consumer preferences, which could negatively impact Sony's profitability.</t>
  </si>
  <si>
    <t xml:space="preserve">if the revenue growth of the video game console market is positive, it could indicate a growing market, which could benefit Sony if they are able to capture a larger share of the market. </t>
  </si>
  <si>
    <t xml:space="preserve"> On the other hand, if the revenue growth of the video game console market is negative, it could indicate a shrinking market, which could negatively impact Sony's profitability.</t>
  </si>
  <si>
    <t xml:space="preserve">If the average revenue per capita of the video game consoles market is increasing, it could indicate growing demand for video game consoles, which could benefit Sony if they are able to capture a larger share of the market. </t>
  </si>
  <si>
    <t>On the other hand, if the average revenue per capita is decreasing, it could indicate increased competition or changes in consumer preferences, which could negatively impact Sony's profitability.</t>
  </si>
  <si>
    <t xml:space="preserve">if the current generation video game console unit sales are increasing, it could indicate growing demand for video game consoles, which could benefit Sony if they are able to capture a larger share of the market. </t>
  </si>
  <si>
    <t>On the other hand, if the current generation video game console unit sales are decreasing, it could indicate increased competition or changes in consumer preferences, which could negatively impact Sony's profitability.</t>
  </si>
  <si>
    <t>INTERNAL FACTORS REGRESSION</t>
  </si>
  <si>
    <t>Total Sony Revenue (bn $)</t>
  </si>
  <si>
    <t>R&amp;D Expense (mio $)</t>
  </si>
  <si>
    <t>Operating Expenses of Sony (mio $)</t>
  </si>
  <si>
    <t>Unit Sales of PS5 (unit)</t>
  </si>
  <si>
    <t>20-22 Sales</t>
  </si>
  <si>
    <t>2023 Sales</t>
  </si>
  <si>
    <t>Total Sales Recorded</t>
  </si>
  <si>
    <t xml:space="preserve">Total Sales given by Sony (2024)  </t>
  </si>
  <si>
    <t xml:space="preserve">(Missing Sales) </t>
  </si>
  <si>
    <t xml:space="preserve">(Sales per year missing Sales /3) </t>
  </si>
  <si>
    <t>PS5 launch on 2017</t>
  </si>
  <si>
    <t>Sonys Website</t>
  </si>
  <si>
    <t>https://www.gematsu.com/2024/02/ps5-shipments-top-54-8-million-marvels-spider-man-2-sales-top-10-million</t>
  </si>
  <si>
    <t>0,785</t>
  </si>
  <si>
    <t>R&amp;D Expense ( $)</t>
  </si>
  <si>
    <t>Predicted Unit Sales of PS5 (mio unit)</t>
  </si>
  <si>
    <t>CORRELATION BETWEEN TOTAL REVENUE OF SONY &amp; GAME&amp;NETWORK SERVICES REVENUE</t>
  </si>
  <si>
    <t>Total Revenue of Sony ($)</t>
  </si>
  <si>
    <t>Game&amp;Network Services Revenue/Net Sales of Sony (mio $)</t>
  </si>
  <si>
    <t>CORRELATION BETWEEN R&amp;D EXPENSE AND GAME&amp;NETWORK NET SALES OF SONY</t>
  </si>
  <si>
    <t>R&amp;D Expense (billion $)</t>
  </si>
  <si>
    <t xml:space="preserve">, if the Total Revenue of Sony is increasing, it could indicate growing demand for Sony's products and services, which could benefit Sony's profitability. </t>
  </si>
  <si>
    <t>On the other hand, if the Total Revenue of Sony is decreasing, it could indicate decreased demand for Sony's products and services, which could negatively impact Sony's profitability.</t>
  </si>
  <si>
    <t>1. Operating income = Total Revenue – Direct Costs – Indirect Costs</t>
  </si>
  <si>
    <t>Total Revenue - Operating Income = Operating Expense</t>
  </si>
  <si>
    <t>Revenue</t>
  </si>
  <si>
    <t xml:space="preserve"> if the Operating Expense is increasing, it could indicate that Sony is spending more money to run its business, which could negatively impact profitability.</t>
  </si>
  <si>
    <t>Net Sales</t>
  </si>
  <si>
    <t>On the other hand, if the Operating Expense is decreasing, it could indicate that Sony is becoming more efficient in its operations, which could positively impact profitability.</t>
  </si>
  <si>
    <t>Yen</t>
  </si>
  <si>
    <t>USD</t>
  </si>
  <si>
    <t>YEN</t>
  </si>
  <si>
    <t>Operating Expenses</t>
  </si>
  <si>
    <t>Operating Income</t>
  </si>
  <si>
    <t xml:space="preserve"> if the Unit Sales are increasing, it could indicate growing demand for Sony's products and services, which could positively impact profitability.</t>
  </si>
  <si>
    <t>On the other hand, if the Unit Sales are decreasing, it could indicate decreased demand for Sony's products and services, which could negatively impact profitability.</t>
  </si>
  <si>
    <t>if the R&amp;D Expense is increasing, it could indicate that Sony is investing more in research and development, which could lead to the development of new products or improvements to existing products, potentially increasing profitability in the long run. But it could not be affected in the short run.</t>
  </si>
  <si>
    <t xml:space="preserve"> On the other hand, if the R&amp;D Expense is decreasing, it could indicate that Sony is cutting back on research and development, which could negatively impact profitability in the long run.</t>
  </si>
  <si>
    <t>The research found that the PS5 produced 0.022kg of CO2 equivalent per hour of use, whereas the Xbox Series X produced 0.07kg/CO2. This means the PlayStation 5 only produces a third of what the Series X does.</t>
  </si>
  <si>
    <t>For PS5, we estimate 31,200 tonnes CO2 avoidance per year for every million consoles sold, proportionate to lower overall emissions estimates. In accordance with SBTi methodology, we have revised our carbon footprint and the target on account as we’re having access to more accurate usage data.</t>
  </si>
  <si>
    <t>nergy efficiency of our PlayStation consoles: In addition to low power resume mode (consuming 0.5 W or less), we have introduced new energy-efficient technology in PlayStation 5 that will avoid an estimated 45,600 tonnes of CO2 per year for every million consoles sold, including a new efficient USB charging mode (consuming around half the power of PS4 once charging is complete), chip architecture, and a 7 nm chipset.</t>
  </si>
  <si>
    <t>kg / CO2</t>
  </si>
  <si>
    <t>per hour consumption</t>
  </si>
  <si>
    <t>per year for 1 million consoles sold</t>
  </si>
  <si>
    <t>will be avoided after new tech per year for 1 million consoles sold</t>
  </si>
  <si>
    <t>PS5</t>
  </si>
  <si>
    <t>Xbox X</t>
  </si>
  <si>
    <t>?</t>
  </si>
  <si>
    <t xml:space="preserve">The analysis was conducted using correlation and regression analysis, a statistical technique that examines the relationship between one or more independent variables and a dependent variable. </t>
  </si>
  <si>
    <t>Methodology - with Descriptive Statistics &amp; Predictive Modelling</t>
  </si>
  <si>
    <t>Internal Variables:</t>
  </si>
  <si>
    <t xml:space="preserve">Total Revenue (Net Sales) of Sony </t>
  </si>
  <si>
    <t xml:space="preserve">Operating Expenses of Sony </t>
  </si>
  <si>
    <t xml:space="preserve">Unit Sales of PS5 </t>
  </si>
  <si>
    <t>R&amp;D Expenses</t>
  </si>
  <si>
    <t>External Variables:</t>
  </si>
  <si>
    <t xml:space="preserve">Global Market Revenue - </t>
  </si>
  <si>
    <t xml:space="preserve">Global Revenue Growth of the Market - </t>
  </si>
  <si>
    <t xml:space="preserve">Global Average Revenue Per Capita - </t>
  </si>
  <si>
    <t xml:space="preserve">Unit Sales of PS5 - </t>
  </si>
  <si>
    <t>These analyzes were conducted for Sony C-suites to analyze how they can increase profitability in the next 2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</si>
</sst>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
    <numFmt numFmtId="165" formatCode="0.0%"/>
    <numFmt numFmtId="166" formatCode="_(* #,##0_);_(* \(#,##0\);_(* &quot;-&quot;??_);_(@_)"/>
  </numFmts>
  <fonts count="14" x14ac:knownFonts="1">
    <font>
      <sz val="11"/>
      <color theme="1"/>
      <name val="Calibri"/>
      <family val="2"/>
      <scheme val="minor"/>
    </font>
    <font>
      <sz val="11"/>
      <color rgb="FF1F1F1F"/>
      <name val="Arial"/>
      <family val="2"/>
    </font>
    <font>
      <sz val="11"/>
      <color theme="1"/>
      <name val="Arial"/>
      <family val="2"/>
    </font>
    <font>
      <sz val="11"/>
      <color theme="1"/>
      <name val="Calibri"/>
      <family val="2"/>
      <scheme val="minor"/>
    </font>
    <font>
      <sz val="16"/>
      <color theme="1"/>
      <name val="Calibri"/>
      <family val="2"/>
      <scheme val="minor"/>
    </font>
    <font>
      <i/>
      <sz val="16"/>
      <color theme="1"/>
      <name val="Calibri"/>
      <family val="2"/>
      <scheme val="minor"/>
    </font>
    <font>
      <i/>
      <sz val="14"/>
      <color theme="1"/>
      <name val="Calibri"/>
      <family val="2"/>
      <scheme val="minor"/>
    </font>
    <font>
      <sz val="14"/>
      <color theme="1"/>
      <name val="Calibri"/>
      <family val="2"/>
      <scheme val="minor"/>
    </font>
    <font>
      <b/>
      <sz val="14"/>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i/>
      <sz val="14"/>
      <color rgb="FF000000"/>
      <name val="Calibri"/>
      <family val="2"/>
      <scheme val="minor"/>
    </font>
    <font>
      <b/>
      <sz val="14"/>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rgb="FF000000"/>
      </left>
      <right style="medium">
        <color indexed="64"/>
      </right>
      <top/>
      <bottom/>
      <diagonal/>
    </border>
    <border>
      <left style="medium">
        <color indexed="64"/>
      </left>
      <right style="medium">
        <color rgb="FF000000"/>
      </right>
      <top/>
      <bottom/>
      <diagonal/>
    </border>
    <border>
      <left style="medium">
        <color rgb="FF000000"/>
      </left>
      <right style="medium">
        <color indexed="64"/>
      </right>
      <top/>
      <bottom style="medium">
        <color indexed="64"/>
      </bottom>
      <diagonal/>
    </border>
    <border>
      <left style="medium">
        <color indexed="64"/>
      </left>
      <right style="medium">
        <color rgb="FF000000"/>
      </right>
      <top/>
      <bottom style="medium">
        <color indexed="64"/>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9"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cellStyleXfs>
  <cellXfs count="103">
    <xf numFmtId="0" fontId="0" fillId="0" borderId="0" xfId="0"/>
    <xf numFmtId="0" fontId="0" fillId="2" borderId="0" xfId="0" applyFill="1"/>
    <xf numFmtId="0" fontId="0" fillId="0" borderId="0" xfId="0" applyAlignment="1">
      <alignment horizontal="center"/>
    </xf>
    <xf numFmtId="0" fontId="0" fillId="0" borderId="0" xfId="0" applyAlignment="1">
      <alignment horizontal="center" vertical="center"/>
    </xf>
    <xf numFmtId="0" fontId="0" fillId="0" borderId="4" xfId="0" applyBorder="1"/>
    <xf numFmtId="0" fontId="0" fillId="0" borderId="5" xfId="0" applyBorder="1"/>
    <xf numFmtId="164" fontId="0" fillId="0" borderId="5" xfId="0" applyNumberFormat="1" applyBorder="1"/>
    <xf numFmtId="0" fontId="0" fillId="0" borderId="0" xfId="0" applyAlignment="1">
      <alignment horizontal="right" vertical="center"/>
    </xf>
    <xf numFmtId="0" fontId="0" fillId="0" borderId="6" xfId="0" applyBorder="1"/>
    <xf numFmtId="0" fontId="0" fillId="0" borderId="7" xfId="0" applyBorder="1"/>
    <xf numFmtId="164" fontId="0" fillId="0" borderId="8" xfId="0" applyNumberFormat="1" applyBorder="1"/>
    <xf numFmtId="0" fontId="0" fillId="0" borderId="1" xfId="0" applyBorder="1"/>
    <xf numFmtId="0" fontId="0" fillId="0" borderId="8" xfId="0" applyBorder="1"/>
    <xf numFmtId="0" fontId="0" fillId="0" borderId="9" xfId="0" applyBorder="1"/>
    <xf numFmtId="1" fontId="0" fillId="0" borderId="10" xfId="0" applyNumberFormat="1" applyBorder="1"/>
    <xf numFmtId="0" fontId="0" fillId="0" borderId="5" xfId="0" applyBorder="1" applyAlignment="1">
      <alignment horizontal="right" vertical="center"/>
    </xf>
    <xf numFmtId="1" fontId="0" fillId="0" borderId="11" xfId="0" applyNumberFormat="1" applyBorder="1"/>
    <xf numFmtId="0" fontId="4" fillId="0" borderId="0" xfId="0" applyFont="1"/>
    <xf numFmtId="0" fontId="4" fillId="0" borderId="7" xfId="0" applyFont="1" applyBorder="1"/>
    <xf numFmtId="0" fontId="5" fillId="0" borderId="12" xfId="0" applyFont="1" applyBorder="1" applyAlignment="1">
      <alignment horizontal="center"/>
    </xf>
    <xf numFmtId="0" fontId="6" fillId="0" borderId="12" xfId="0" applyFont="1" applyBorder="1" applyAlignment="1">
      <alignment horizontal="center"/>
    </xf>
    <xf numFmtId="0" fontId="7" fillId="0" borderId="0" xfId="0" applyFont="1"/>
    <xf numFmtId="0" fontId="7" fillId="0" borderId="7" xfId="0" applyFont="1" applyBorder="1"/>
    <xf numFmtId="0" fontId="8" fillId="2" borderId="0" xfId="0" applyFont="1" applyFill="1"/>
    <xf numFmtId="0" fontId="7" fillId="0" borderId="0" xfId="0" applyFont="1" applyAlignment="1">
      <alignment wrapText="1"/>
    </xf>
    <xf numFmtId="0" fontId="7" fillId="0" borderId="7" xfId="0" applyFont="1" applyBorder="1" applyAlignment="1">
      <alignment wrapText="1"/>
    </xf>
    <xf numFmtId="0" fontId="5" fillId="0" borderId="12" xfId="0" applyFont="1" applyBorder="1" applyAlignment="1">
      <alignment horizontal="center" wrapText="1"/>
    </xf>
    <xf numFmtId="0" fontId="9" fillId="2" borderId="0" xfId="0" applyFont="1" applyFill="1"/>
    <xf numFmtId="3" fontId="0" fillId="0" borderId="0" xfId="0" applyNumberFormat="1" applyAlignment="1">
      <alignment horizontal="center"/>
    </xf>
    <xf numFmtId="0" fontId="9" fillId="0" borderId="0" xfId="0" applyFont="1"/>
    <xf numFmtId="0" fontId="9" fillId="0" borderId="0" xfId="0" applyFont="1" applyAlignment="1">
      <alignment horizontal="center"/>
    </xf>
    <xf numFmtId="0" fontId="10" fillId="0" borderId="12" xfId="0" applyFont="1" applyBorder="1" applyAlignment="1">
      <alignment horizontal="center"/>
    </xf>
    <xf numFmtId="0" fontId="7" fillId="3" borderId="7" xfId="0" applyFont="1" applyFill="1" applyBorder="1"/>
    <xf numFmtId="43" fontId="0" fillId="0" borderId="0" xfId="3" applyFont="1" applyAlignment="1">
      <alignment horizontal="center"/>
    </xf>
    <xf numFmtId="43" fontId="0" fillId="0" borderId="0" xfId="0" applyNumberFormat="1" applyAlignment="1">
      <alignment horizontal="center"/>
    </xf>
    <xf numFmtId="0" fontId="10" fillId="0" borderId="12" xfId="0" applyFont="1" applyBorder="1" applyAlignment="1">
      <alignment horizontal="centerContinuous"/>
    </xf>
    <xf numFmtId="0" fontId="0" fillId="4" borderId="0" xfId="0" applyFill="1"/>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164" fontId="0" fillId="4" borderId="10" xfId="2" applyNumberFormat="1" applyFont="1" applyFill="1" applyBorder="1" applyAlignment="1">
      <alignment horizontal="center" vertical="center"/>
    </xf>
    <xf numFmtId="164" fontId="0" fillId="4" borderId="10" xfId="0" applyNumberFormat="1" applyFill="1" applyBorder="1" applyAlignment="1">
      <alignment horizontal="center" vertical="center"/>
    </xf>
    <xf numFmtId="1" fontId="0" fillId="4" borderId="10" xfId="0" applyNumberFormat="1" applyFill="1" applyBorder="1" applyAlignment="1">
      <alignment horizontal="center" vertical="center"/>
    </xf>
    <xf numFmtId="164" fontId="0" fillId="4" borderId="11" xfId="2" applyNumberFormat="1" applyFont="1" applyFill="1" applyBorder="1" applyAlignment="1">
      <alignment horizontal="center" vertical="center"/>
    </xf>
    <xf numFmtId="164" fontId="0" fillId="4" borderId="11" xfId="0" applyNumberFormat="1" applyFill="1" applyBorder="1" applyAlignment="1">
      <alignment horizontal="center" vertical="center"/>
    </xf>
    <xf numFmtId="1" fontId="0" fillId="4" borderId="11" xfId="0" applyNumberFormat="1" applyFill="1" applyBorder="1" applyAlignment="1">
      <alignment horizontal="center" vertical="center"/>
    </xf>
    <xf numFmtId="0" fontId="0" fillId="4" borderId="20" xfId="0" applyFill="1" applyBorder="1" applyAlignment="1">
      <alignment horizontal="center" vertical="center"/>
    </xf>
    <xf numFmtId="0" fontId="0" fillId="0" borderId="21" xfId="0" applyBorder="1" applyAlignment="1">
      <alignment horizontal="center"/>
    </xf>
    <xf numFmtId="0" fontId="0" fillId="0" borderId="22" xfId="0" applyBorder="1" applyAlignment="1">
      <alignment horizontal="center"/>
    </xf>
    <xf numFmtId="0" fontId="0" fillId="4" borderId="23" xfId="0" applyFill="1" applyBorder="1" applyAlignment="1">
      <alignment horizontal="center" vertical="center"/>
    </xf>
    <xf numFmtId="164" fontId="0" fillId="4" borderId="5" xfId="2" applyNumberFormat="1" applyFont="1" applyFill="1" applyBorder="1" applyAlignment="1">
      <alignment horizontal="center" vertical="center"/>
    </xf>
    <xf numFmtId="164" fontId="0" fillId="4" borderId="8" xfId="2" applyNumberFormat="1" applyFon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4" xfId="0" applyFill="1" applyBorder="1" applyAlignment="1">
      <alignment horizontal="center" vertical="center"/>
    </xf>
    <xf numFmtId="164" fontId="0" fillId="4" borderId="13" xfId="0" applyNumberFormat="1" applyFill="1" applyBorder="1" applyAlignment="1">
      <alignment horizontal="center" vertical="center"/>
    </xf>
    <xf numFmtId="10" fontId="0" fillId="4" borderId="10" xfId="0" applyNumberFormat="1" applyFill="1" applyBorder="1" applyAlignment="1">
      <alignment horizontal="center" vertical="center"/>
    </xf>
    <xf numFmtId="1" fontId="0" fillId="4" borderId="5" xfId="0" applyNumberFormat="1" applyFill="1" applyBorder="1" applyAlignment="1">
      <alignment horizontal="center"/>
    </xf>
    <xf numFmtId="165" fontId="0" fillId="4" borderId="10" xfId="1" applyNumberFormat="1" applyFont="1" applyFill="1" applyBorder="1" applyAlignment="1">
      <alignment horizontal="center" vertical="center"/>
    </xf>
    <xf numFmtId="9" fontId="0" fillId="4" borderId="10" xfId="0" applyNumberFormat="1" applyFill="1" applyBorder="1" applyAlignment="1">
      <alignment horizontal="center" vertical="center"/>
    </xf>
    <xf numFmtId="1" fontId="0" fillId="4" borderId="5" xfId="3" applyNumberFormat="1" applyFont="1" applyFill="1" applyBorder="1" applyAlignment="1">
      <alignment horizontal="center"/>
    </xf>
    <xf numFmtId="0" fontId="0" fillId="4" borderId="6" xfId="0" applyFill="1" applyBorder="1" applyAlignment="1">
      <alignment horizontal="center" vertical="center"/>
    </xf>
    <xf numFmtId="164" fontId="0" fillId="4" borderId="15" xfId="0" applyNumberFormat="1" applyFill="1" applyBorder="1" applyAlignment="1">
      <alignment horizontal="center" vertical="center"/>
    </xf>
    <xf numFmtId="10" fontId="0" fillId="4" borderId="11" xfId="0" applyNumberFormat="1" applyFill="1" applyBorder="1" applyAlignment="1">
      <alignment horizontal="center" vertical="center"/>
    </xf>
    <xf numFmtId="1" fontId="0" fillId="4" borderId="8" xfId="3" applyNumberFormat="1" applyFont="1" applyFill="1" applyBorder="1" applyAlignment="1">
      <alignment horizontal="center"/>
    </xf>
    <xf numFmtId="0" fontId="0" fillId="4" borderId="19"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6" xfId="0" applyFill="1" applyBorder="1" applyAlignment="1">
      <alignment horizontal="center" vertical="center" wrapText="1"/>
    </xf>
    <xf numFmtId="0" fontId="0" fillId="0" borderId="0" xfId="0" applyAlignment="1">
      <alignment wrapText="1"/>
    </xf>
    <xf numFmtId="0" fontId="10" fillId="0" borderId="12" xfId="0" applyFont="1" applyBorder="1" applyAlignment="1">
      <alignment horizontal="center" wrapText="1"/>
    </xf>
    <xf numFmtId="0" fontId="0" fillId="0" borderId="7" xfId="0" applyBorder="1" applyAlignment="1">
      <alignment wrapText="1"/>
    </xf>
    <xf numFmtId="0" fontId="0" fillId="0" borderId="0" xfId="0" applyAlignment="1">
      <alignment horizontal="center" vertical="center" wrapText="1"/>
    </xf>
    <xf numFmtId="0" fontId="0" fillId="4" borderId="26" xfId="0" applyFill="1" applyBorder="1"/>
    <xf numFmtId="0" fontId="0" fillId="4" borderId="29" xfId="0" applyFill="1" applyBorder="1"/>
    <xf numFmtId="0" fontId="0" fillId="4" borderId="30" xfId="0" applyFill="1" applyBorder="1"/>
    <xf numFmtId="0" fontId="0" fillId="4" borderId="31" xfId="0" applyFill="1" applyBorder="1"/>
    <xf numFmtId="0" fontId="11" fillId="4" borderId="27" xfId="0" applyFont="1" applyFill="1" applyBorder="1" applyAlignment="1">
      <alignment horizontal="center"/>
    </xf>
    <xf numFmtId="0" fontId="9" fillId="4" borderId="28" xfId="0" applyFont="1" applyFill="1" applyBorder="1"/>
    <xf numFmtId="0" fontId="9" fillId="4" borderId="30" xfId="0" applyFont="1" applyFill="1" applyBorder="1"/>
    <xf numFmtId="0" fontId="10" fillId="4" borderId="26" xfId="0" applyFont="1" applyFill="1" applyBorder="1" applyAlignment="1">
      <alignment horizontal="centerContinuous"/>
    </xf>
    <xf numFmtId="0" fontId="10" fillId="4" borderId="27" xfId="0" applyFont="1" applyFill="1" applyBorder="1" applyAlignment="1">
      <alignment horizontal="centerContinuous"/>
    </xf>
    <xf numFmtId="0" fontId="0" fillId="4" borderId="31" xfId="0" applyFill="1" applyBorder="1" applyAlignment="1">
      <alignment horizontal="right"/>
    </xf>
    <xf numFmtId="166" fontId="0" fillId="0" borderId="0" xfId="0" applyNumberFormat="1" applyAlignment="1">
      <alignment horizontal="center"/>
    </xf>
    <xf numFmtId="0" fontId="10" fillId="0" borderId="34" xfId="0" applyFont="1" applyBorder="1" applyAlignment="1">
      <alignment horizontal="center"/>
    </xf>
    <xf numFmtId="0" fontId="10" fillId="0" borderId="35" xfId="0" applyFont="1" applyBorder="1" applyAlignment="1">
      <alignment horizontal="center"/>
    </xf>
    <xf numFmtId="0" fontId="10" fillId="2" borderId="36" xfId="0" applyFont="1" applyFill="1" applyBorder="1" applyAlignment="1">
      <alignment horizontal="center"/>
    </xf>
    <xf numFmtId="0" fontId="0" fillId="2" borderId="10" xfId="0" applyFill="1" applyBorder="1"/>
    <xf numFmtId="0" fontId="0" fillId="2" borderId="11" xfId="0" applyFill="1" applyBorder="1"/>
    <xf numFmtId="0" fontId="0" fillId="2" borderId="37" xfId="0" applyFill="1" applyBorder="1"/>
    <xf numFmtId="0" fontId="0" fillId="2" borderId="38" xfId="0" applyFill="1" applyBorder="1"/>
    <xf numFmtId="0" fontId="0" fillId="0" borderId="37" xfId="0" applyBorder="1"/>
    <xf numFmtId="0" fontId="0" fillId="2" borderId="38" xfId="0" applyFill="1" applyBorder="1" applyAlignment="1">
      <alignment horizontal="right"/>
    </xf>
    <xf numFmtId="0" fontId="12" fillId="0" borderId="0" xfId="0" applyFont="1" applyAlignment="1">
      <alignment vertical="center"/>
    </xf>
    <xf numFmtId="0" fontId="13" fillId="0" borderId="0" xfId="0" applyFont="1" applyAlignment="1">
      <alignment vertical="center"/>
    </xf>
    <xf numFmtId="0" fontId="13" fillId="0" borderId="0" xfId="0" applyFont="1" applyAlignment="1">
      <alignment horizontal="left" vertical="center" indent="1"/>
    </xf>
    <xf numFmtId="0" fontId="11" fillId="4" borderId="32" xfId="0" applyFont="1" applyFill="1" applyBorder="1" applyAlignment="1">
      <alignment horizontal="center"/>
    </xf>
    <xf numFmtId="0" fontId="11" fillId="4" borderId="33"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9" fillId="0" borderId="0" xfId="0" applyFont="1" applyAlignment="1">
      <alignment horizontal="center"/>
    </xf>
  </cellXfs>
  <cellStyles count="4">
    <cellStyle name="Comma" xfId="3" builtinId="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Global Market Revenue (mio $)  Residual Plot</a:t>
            </a:r>
          </a:p>
        </c:rich>
      </c:tx>
      <c:overlay val="0"/>
    </c:title>
    <c:autoTitleDeleted val="0"/>
    <c:plotArea>
      <c:layout/>
      <c:scatterChart>
        <c:scatterStyle val="lineMarker"/>
        <c:varyColors val="0"/>
        <c:ser>
          <c:idx val="0"/>
          <c:order val="0"/>
          <c:spPr>
            <a:ln w="19050">
              <a:noFill/>
            </a:ln>
          </c:spPr>
          <c:xVal>
            <c:numRef>
              <c:f>'Ext.Data &amp; Regr.'!$B$2:$B$7</c:f>
              <c:numCache>
                <c:formatCode>"$"#,##0</c:formatCode>
                <c:ptCount val="6"/>
                <c:pt idx="0">
                  <c:v>1635</c:v>
                </c:pt>
                <c:pt idx="1">
                  <c:v>1686</c:v>
                </c:pt>
                <c:pt idx="2">
                  <c:v>2010</c:v>
                </c:pt>
                <c:pt idx="3">
                  <c:v>2134</c:v>
                </c:pt>
                <c:pt idx="4">
                  <c:v>2327</c:v>
                </c:pt>
                <c:pt idx="5">
                  <c:v>2371</c:v>
                </c:pt>
              </c:numCache>
            </c:numRef>
          </c:xVal>
          <c:yVal>
            <c:numRef>
              <c:f>'Ext.Data &amp; Regr.'!$C$38:$C$43</c:f>
              <c:numCache>
                <c:formatCode>General</c:formatCode>
                <c:ptCount val="6"/>
                <c:pt idx="0">
                  <c:v>10801.965813398361</c:v>
                </c:pt>
                <c:pt idx="1">
                  <c:v>365851.51009607315</c:v>
                </c:pt>
                <c:pt idx="2">
                  <c:v>680060.92551589012</c:v>
                </c:pt>
                <c:pt idx="3">
                  <c:v>-2377586.7746701241</c:v>
                </c:pt>
                <c:pt idx="4">
                  <c:v>1350625.914331913</c:v>
                </c:pt>
                <c:pt idx="5">
                  <c:v>-29753.541088581085</c:v>
                </c:pt>
              </c:numCache>
            </c:numRef>
          </c:yVal>
          <c:smooth val="0"/>
          <c:extLst>
            <c:ext xmlns:c16="http://schemas.microsoft.com/office/drawing/2014/chart" uri="{C3380CC4-5D6E-409C-BE32-E72D297353CC}">
              <c16:uniqueId val="{00000001-D654-4F88-9861-84E240F1E620}"/>
            </c:ext>
          </c:extLst>
        </c:ser>
        <c:dLbls>
          <c:showLegendKey val="0"/>
          <c:showVal val="0"/>
          <c:showCatName val="0"/>
          <c:showSerName val="0"/>
          <c:showPercent val="0"/>
          <c:showBubbleSize val="0"/>
        </c:dLbls>
        <c:axId val="1095247680"/>
        <c:axId val="1540205664"/>
      </c:scatterChart>
      <c:valAx>
        <c:axId val="1095247680"/>
        <c:scaling>
          <c:orientation val="minMax"/>
        </c:scaling>
        <c:delete val="0"/>
        <c:axPos val="b"/>
        <c:title>
          <c:tx>
            <c:rich>
              <a:bodyPr/>
              <a:lstStyle/>
              <a:p>
                <a:pPr>
                  <a:defRPr/>
                </a:pPr>
                <a:r>
                  <a:rPr lang="en-US"/>
                  <a:t>Global Market Revenue (mio $)</a:t>
                </a:r>
              </a:p>
            </c:rich>
          </c:tx>
          <c:overlay val="0"/>
        </c:title>
        <c:numFmt formatCode="&quot;$&quot;#,##0" sourceLinked="1"/>
        <c:majorTickMark val="out"/>
        <c:minorTickMark val="none"/>
        <c:tickLblPos val="nextTo"/>
        <c:crossAx val="1540205664"/>
        <c:crosses val="autoZero"/>
        <c:crossBetween val="midCat"/>
      </c:valAx>
      <c:valAx>
        <c:axId val="154020566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952476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Global Revenue Growth of the Market  Residual Plot</a:t>
            </a:r>
          </a:p>
        </c:rich>
      </c:tx>
      <c:overlay val="0"/>
    </c:title>
    <c:autoTitleDeleted val="0"/>
    <c:plotArea>
      <c:layout/>
      <c:scatterChart>
        <c:scatterStyle val="lineMarker"/>
        <c:varyColors val="0"/>
        <c:ser>
          <c:idx val="0"/>
          <c:order val="0"/>
          <c:spPr>
            <a:ln w="19050">
              <a:noFill/>
            </a:ln>
          </c:spPr>
          <c:xVal>
            <c:numRef>
              <c:f>'Ext.Data &amp; Regr.'!$C$2:$C$7</c:f>
              <c:numCache>
                <c:formatCode>0.0%</c:formatCode>
                <c:ptCount val="6"/>
                <c:pt idx="0" formatCode="0.00%">
                  <c:v>5.3999999999999999E-2</c:v>
                </c:pt>
                <c:pt idx="1">
                  <c:v>-7.8E-2</c:v>
                </c:pt>
                <c:pt idx="2" formatCode="0%">
                  <c:v>0.2</c:v>
                </c:pt>
                <c:pt idx="3" formatCode="0.00%">
                  <c:v>5.3999999999999999E-2</c:v>
                </c:pt>
                <c:pt idx="4" formatCode="0.00%">
                  <c:v>1.6E-2</c:v>
                </c:pt>
                <c:pt idx="5" formatCode="0.00%">
                  <c:v>4.2999999999999997E-2</c:v>
                </c:pt>
              </c:numCache>
            </c:numRef>
          </c:xVal>
          <c:yVal>
            <c:numRef>
              <c:f>'Ext.Data &amp; Regr.'!$C$38:$C$43</c:f>
              <c:numCache>
                <c:formatCode>General</c:formatCode>
                <c:ptCount val="6"/>
                <c:pt idx="0">
                  <c:v>10801.965813398361</c:v>
                </c:pt>
                <c:pt idx="1">
                  <c:v>365851.51009607315</c:v>
                </c:pt>
                <c:pt idx="2">
                  <c:v>680060.92551589012</c:v>
                </c:pt>
                <c:pt idx="3">
                  <c:v>-2377586.7746701241</c:v>
                </c:pt>
                <c:pt idx="4">
                  <c:v>1350625.914331913</c:v>
                </c:pt>
                <c:pt idx="5">
                  <c:v>-29753.541088581085</c:v>
                </c:pt>
              </c:numCache>
            </c:numRef>
          </c:yVal>
          <c:smooth val="0"/>
          <c:extLst>
            <c:ext xmlns:c16="http://schemas.microsoft.com/office/drawing/2014/chart" uri="{C3380CC4-5D6E-409C-BE32-E72D297353CC}">
              <c16:uniqueId val="{00000001-9598-4DE7-A637-A33F87657503}"/>
            </c:ext>
          </c:extLst>
        </c:ser>
        <c:dLbls>
          <c:showLegendKey val="0"/>
          <c:showVal val="0"/>
          <c:showCatName val="0"/>
          <c:showSerName val="0"/>
          <c:showPercent val="0"/>
          <c:showBubbleSize val="0"/>
        </c:dLbls>
        <c:axId val="1095246240"/>
        <c:axId val="805218752"/>
      </c:scatterChart>
      <c:valAx>
        <c:axId val="1095246240"/>
        <c:scaling>
          <c:orientation val="minMax"/>
        </c:scaling>
        <c:delete val="0"/>
        <c:axPos val="b"/>
        <c:title>
          <c:tx>
            <c:rich>
              <a:bodyPr/>
              <a:lstStyle/>
              <a:p>
                <a:pPr>
                  <a:defRPr/>
                </a:pPr>
                <a:r>
                  <a:rPr lang="en-US"/>
                  <a:t>Global Revenue Growth of the Market</a:t>
                </a:r>
              </a:p>
            </c:rich>
          </c:tx>
          <c:overlay val="0"/>
        </c:title>
        <c:numFmt formatCode="0.00%" sourceLinked="1"/>
        <c:majorTickMark val="out"/>
        <c:minorTickMark val="none"/>
        <c:tickLblPos val="nextTo"/>
        <c:crossAx val="805218752"/>
        <c:crosses val="autoZero"/>
        <c:crossBetween val="midCat"/>
      </c:valAx>
      <c:valAx>
        <c:axId val="80521875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952462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Global Average Revenue Per Capita  Residual Plot</a:t>
            </a:r>
          </a:p>
        </c:rich>
      </c:tx>
      <c:overlay val="0"/>
    </c:title>
    <c:autoTitleDeleted val="0"/>
    <c:plotArea>
      <c:layout/>
      <c:scatterChart>
        <c:scatterStyle val="lineMarker"/>
        <c:varyColors val="0"/>
        <c:ser>
          <c:idx val="0"/>
          <c:order val="0"/>
          <c:spPr>
            <a:ln w="19050">
              <a:noFill/>
            </a:ln>
          </c:spPr>
          <c:xVal>
            <c:numRef>
              <c:f>'Ext.Data &amp; Regr.'!$D$2:$D$7</c:f>
              <c:numCache>
                <c:formatCode>General</c:formatCode>
                <c:ptCount val="6"/>
                <c:pt idx="0">
                  <c:v>2.23</c:v>
                </c:pt>
                <c:pt idx="1">
                  <c:v>2.2799999999999998</c:v>
                </c:pt>
                <c:pt idx="2">
                  <c:v>2.69</c:v>
                </c:pt>
                <c:pt idx="3">
                  <c:v>2.83</c:v>
                </c:pt>
                <c:pt idx="4">
                  <c:v>3.06</c:v>
                </c:pt>
                <c:pt idx="5">
                  <c:v>3.09</c:v>
                </c:pt>
              </c:numCache>
            </c:numRef>
          </c:xVal>
          <c:yVal>
            <c:numRef>
              <c:f>'Ext.Data &amp; Regr.'!$C$38:$C$43</c:f>
              <c:numCache>
                <c:formatCode>General</c:formatCode>
                <c:ptCount val="6"/>
                <c:pt idx="0">
                  <c:v>10801.965813398361</c:v>
                </c:pt>
                <c:pt idx="1">
                  <c:v>365851.51009607315</c:v>
                </c:pt>
                <c:pt idx="2">
                  <c:v>680060.92551589012</c:v>
                </c:pt>
                <c:pt idx="3">
                  <c:v>-2377586.7746701241</c:v>
                </c:pt>
                <c:pt idx="4">
                  <c:v>1350625.914331913</c:v>
                </c:pt>
                <c:pt idx="5">
                  <c:v>-29753.541088581085</c:v>
                </c:pt>
              </c:numCache>
            </c:numRef>
          </c:yVal>
          <c:smooth val="0"/>
          <c:extLst>
            <c:ext xmlns:c16="http://schemas.microsoft.com/office/drawing/2014/chart" uri="{C3380CC4-5D6E-409C-BE32-E72D297353CC}">
              <c16:uniqueId val="{00000001-DEF2-4C4F-9A06-30F1A6C0034D}"/>
            </c:ext>
          </c:extLst>
        </c:ser>
        <c:dLbls>
          <c:showLegendKey val="0"/>
          <c:showVal val="0"/>
          <c:showCatName val="0"/>
          <c:showSerName val="0"/>
          <c:showPercent val="0"/>
          <c:showBubbleSize val="0"/>
        </c:dLbls>
        <c:axId val="1095248640"/>
        <c:axId val="1429181152"/>
      </c:scatterChart>
      <c:valAx>
        <c:axId val="1095248640"/>
        <c:scaling>
          <c:orientation val="minMax"/>
        </c:scaling>
        <c:delete val="0"/>
        <c:axPos val="b"/>
        <c:title>
          <c:tx>
            <c:rich>
              <a:bodyPr/>
              <a:lstStyle/>
              <a:p>
                <a:pPr>
                  <a:defRPr/>
                </a:pPr>
                <a:r>
                  <a:rPr lang="en-US"/>
                  <a:t>Global Average Revenue Per Capita</a:t>
                </a:r>
              </a:p>
            </c:rich>
          </c:tx>
          <c:overlay val="0"/>
        </c:title>
        <c:numFmt formatCode="General" sourceLinked="1"/>
        <c:majorTickMark val="out"/>
        <c:minorTickMark val="none"/>
        <c:tickLblPos val="nextTo"/>
        <c:crossAx val="1429181152"/>
        <c:crosses val="autoZero"/>
        <c:crossBetween val="midCat"/>
      </c:valAx>
      <c:valAx>
        <c:axId val="142918115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952486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Sony Revenue   Residual Plot</a:t>
            </a:r>
          </a:p>
        </c:rich>
      </c:tx>
      <c:overlay val="0"/>
    </c:title>
    <c:autoTitleDeleted val="0"/>
    <c:plotArea>
      <c:layout/>
      <c:scatterChart>
        <c:scatterStyle val="lineMarker"/>
        <c:varyColors val="0"/>
        <c:ser>
          <c:idx val="0"/>
          <c:order val="0"/>
          <c:spPr>
            <a:ln w="19050">
              <a:noFill/>
            </a:ln>
          </c:spPr>
          <c:xVal>
            <c:numRef>
              <c:f>'Int. Data &amp; Regr.'!$B$4:$B$9</c:f>
              <c:numCache>
                <c:formatCode>"$"#,##0</c:formatCode>
                <c:ptCount val="6"/>
                <c:pt idx="0">
                  <c:v>80</c:v>
                </c:pt>
                <c:pt idx="1">
                  <c:v>80</c:v>
                </c:pt>
                <c:pt idx="2">
                  <c:v>78</c:v>
                </c:pt>
                <c:pt idx="3">
                  <c:v>83</c:v>
                </c:pt>
                <c:pt idx="4">
                  <c:v>90</c:v>
                </c:pt>
                <c:pt idx="5">
                  <c:v>82</c:v>
                </c:pt>
              </c:numCache>
            </c:numRef>
          </c:xVal>
          <c:yVal>
            <c:numRef>
              <c:f>'Int. Data &amp; Regr.'!$C$44:$C$49</c:f>
              <c:numCache>
                <c:formatCode>General</c:formatCode>
                <c:ptCount val="6"/>
                <c:pt idx="0">
                  <c:v>-66408.057852216065</c:v>
                </c:pt>
                <c:pt idx="1">
                  <c:v>657225.71497905999</c:v>
                </c:pt>
                <c:pt idx="2">
                  <c:v>-1304804.3587663267</c:v>
                </c:pt>
                <c:pt idx="3">
                  <c:v>1848507.1139956499</c:v>
                </c:pt>
                <c:pt idx="4">
                  <c:v>-735761.15435090871</c:v>
                </c:pt>
                <c:pt idx="5">
                  <c:v>-398759.25800531683</c:v>
                </c:pt>
              </c:numCache>
            </c:numRef>
          </c:yVal>
          <c:smooth val="0"/>
          <c:extLst>
            <c:ext xmlns:c16="http://schemas.microsoft.com/office/drawing/2014/chart" uri="{C3380CC4-5D6E-409C-BE32-E72D297353CC}">
              <c16:uniqueId val="{00000001-4C60-C146-9DF3-076060AC1141}"/>
            </c:ext>
          </c:extLst>
        </c:ser>
        <c:dLbls>
          <c:showLegendKey val="0"/>
          <c:showVal val="0"/>
          <c:showCatName val="0"/>
          <c:showSerName val="0"/>
          <c:showPercent val="0"/>
          <c:showBubbleSize val="0"/>
        </c:dLbls>
        <c:axId val="1868665039"/>
        <c:axId val="1869063935"/>
      </c:scatterChart>
      <c:valAx>
        <c:axId val="1868665039"/>
        <c:scaling>
          <c:orientation val="minMax"/>
        </c:scaling>
        <c:delete val="0"/>
        <c:axPos val="b"/>
        <c:title>
          <c:tx>
            <c:rich>
              <a:bodyPr/>
              <a:lstStyle/>
              <a:p>
                <a:pPr>
                  <a:defRPr/>
                </a:pPr>
                <a:r>
                  <a:rPr lang="en-US"/>
                  <a:t>Total Sony Revenue </a:t>
                </a:r>
              </a:p>
            </c:rich>
          </c:tx>
          <c:overlay val="0"/>
        </c:title>
        <c:numFmt formatCode="&quot;$&quot;#,##0" sourceLinked="1"/>
        <c:majorTickMark val="out"/>
        <c:minorTickMark val="none"/>
        <c:tickLblPos val="nextTo"/>
        <c:crossAx val="1869063935"/>
        <c:crosses val="autoZero"/>
        <c:crossBetween val="midCat"/>
      </c:valAx>
      <c:valAx>
        <c:axId val="186906393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86866503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R&amp;D Expense ( $)  Residual Plot</a:t>
            </a:r>
          </a:p>
        </c:rich>
      </c:tx>
      <c:overlay val="0"/>
    </c:title>
    <c:autoTitleDeleted val="0"/>
    <c:plotArea>
      <c:layout/>
      <c:scatterChart>
        <c:scatterStyle val="lineMarker"/>
        <c:varyColors val="0"/>
        <c:ser>
          <c:idx val="0"/>
          <c:order val="0"/>
          <c:spPr>
            <a:ln w="19050">
              <a:noFill/>
            </a:ln>
          </c:spPr>
          <c:xVal>
            <c:numRef>
              <c:f>'Int. Data &amp; Regr.'!$C$4:$C$9</c:f>
              <c:numCache>
                <c:formatCode>"$"#,##0</c:formatCode>
                <c:ptCount val="6"/>
                <c:pt idx="0">
                  <c:v>4220</c:v>
                </c:pt>
                <c:pt idx="1">
                  <c:v>4430</c:v>
                </c:pt>
                <c:pt idx="2">
                  <c:v>4590</c:v>
                </c:pt>
                <c:pt idx="3">
                  <c:v>5140</c:v>
                </c:pt>
                <c:pt idx="4">
                  <c:v>5510</c:v>
                </c:pt>
                <c:pt idx="5">
                  <c:v>5240</c:v>
                </c:pt>
              </c:numCache>
            </c:numRef>
          </c:xVal>
          <c:yVal>
            <c:numRef>
              <c:f>'Int. Data &amp; Regr.'!$C$44:$C$49</c:f>
              <c:numCache>
                <c:formatCode>General</c:formatCode>
                <c:ptCount val="6"/>
                <c:pt idx="0">
                  <c:v>-66408.057852216065</c:v>
                </c:pt>
                <c:pt idx="1">
                  <c:v>657225.71497905999</c:v>
                </c:pt>
                <c:pt idx="2">
                  <c:v>-1304804.3587663267</c:v>
                </c:pt>
                <c:pt idx="3">
                  <c:v>1848507.1139956499</c:v>
                </c:pt>
                <c:pt idx="4">
                  <c:v>-735761.15435090871</c:v>
                </c:pt>
                <c:pt idx="5">
                  <c:v>-398759.25800531683</c:v>
                </c:pt>
              </c:numCache>
            </c:numRef>
          </c:yVal>
          <c:smooth val="0"/>
          <c:extLst>
            <c:ext xmlns:c16="http://schemas.microsoft.com/office/drawing/2014/chart" uri="{C3380CC4-5D6E-409C-BE32-E72D297353CC}">
              <c16:uniqueId val="{00000001-CAA8-AC4A-8666-70C34381C8E8}"/>
            </c:ext>
          </c:extLst>
        </c:ser>
        <c:dLbls>
          <c:showLegendKey val="0"/>
          <c:showVal val="0"/>
          <c:showCatName val="0"/>
          <c:showSerName val="0"/>
          <c:showPercent val="0"/>
          <c:showBubbleSize val="0"/>
        </c:dLbls>
        <c:axId val="1815107423"/>
        <c:axId val="1815602639"/>
      </c:scatterChart>
      <c:valAx>
        <c:axId val="1815107423"/>
        <c:scaling>
          <c:orientation val="minMax"/>
        </c:scaling>
        <c:delete val="0"/>
        <c:axPos val="b"/>
        <c:title>
          <c:tx>
            <c:rich>
              <a:bodyPr/>
              <a:lstStyle/>
              <a:p>
                <a:pPr>
                  <a:defRPr/>
                </a:pPr>
                <a:r>
                  <a:rPr lang="en-US"/>
                  <a:t>R&amp;D Expense ( $)</a:t>
                </a:r>
              </a:p>
            </c:rich>
          </c:tx>
          <c:overlay val="0"/>
        </c:title>
        <c:numFmt formatCode="&quot;$&quot;#,##0" sourceLinked="1"/>
        <c:majorTickMark val="out"/>
        <c:minorTickMark val="none"/>
        <c:tickLblPos val="nextTo"/>
        <c:crossAx val="1815602639"/>
        <c:crosses val="autoZero"/>
        <c:crossBetween val="midCat"/>
      </c:valAx>
      <c:valAx>
        <c:axId val="181560263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81510742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Operating Expenses of Sony  Residual Plot</a:t>
            </a:r>
          </a:p>
        </c:rich>
      </c:tx>
      <c:overlay val="0"/>
    </c:title>
    <c:autoTitleDeleted val="0"/>
    <c:plotArea>
      <c:layout/>
      <c:scatterChart>
        <c:scatterStyle val="lineMarker"/>
        <c:varyColors val="0"/>
        <c:ser>
          <c:idx val="0"/>
          <c:order val="0"/>
          <c:spPr>
            <a:ln w="19050">
              <a:noFill/>
            </a:ln>
          </c:spPr>
          <c:xVal>
            <c:numRef>
              <c:f>'Int. Data &amp; Regr.'!$D$4:$D$9</c:f>
              <c:numCache>
                <c:formatCode>"$"#,##0</c:formatCode>
                <c:ptCount val="6"/>
                <c:pt idx="0">
                  <c:v>1766</c:v>
                </c:pt>
                <c:pt idx="1">
                  <c:v>1999</c:v>
                </c:pt>
                <c:pt idx="2">
                  <c:v>1739</c:v>
                </c:pt>
                <c:pt idx="3">
                  <c:v>2314</c:v>
                </c:pt>
                <c:pt idx="4">
                  <c:v>2393</c:v>
                </c:pt>
                <c:pt idx="5">
                  <c:v>3621</c:v>
                </c:pt>
              </c:numCache>
            </c:numRef>
          </c:xVal>
          <c:yVal>
            <c:numRef>
              <c:f>'Int. Data &amp; Regr.'!$C$44:$C$49</c:f>
              <c:numCache>
                <c:formatCode>General</c:formatCode>
                <c:ptCount val="6"/>
                <c:pt idx="0">
                  <c:v>-66408.057852216065</c:v>
                </c:pt>
                <c:pt idx="1">
                  <c:v>657225.71497905999</c:v>
                </c:pt>
                <c:pt idx="2">
                  <c:v>-1304804.3587663267</c:v>
                </c:pt>
                <c:pt idx="3">
                  <c:v>1848507.1139956499</c:v>
                </c:pt>
                <c:pt idx="4">
                  <c:v>-735761.15435090871</c:v>
                </c:pt>
                <c:pt idx="5">
                  <c:v>-398759.25800531683</c:v>
                </c:pt>
              </c:numCache>
            </c:numRef>
          </c:yVal>
          <c:smooth val="0"/>
          <c:extLst>
            <c:ext xmlns:c16="http://schemas.microsoft.com/office/drawing/2014/chart" uri="{C3380CC4-5D6E-409C-BE32-E72D297353CC}">
              <c16:uniqueId val="{00000001-6921-2D4D-A1D1-7A9D0EC11E6C}"/>
            </c:ext>
          </c:extLst>
        </c:ser>
        <c:dLbls>
          <c:showLegendKey val="0"/>
          <c:showVal val="0"/>
          <c:showCatName val="0"/>
          <c:showSerName val="0"/>
          <c:showPercent val="0"/>
          <c:showBubbleSize val="0"/>
        </c:dLbls>
        <c:axId val="381228464"/>
        <c:axId val="381230176"/>
      </c:scatterChart>
      <c:valAx>
        <c:axId val="381228464"/>
        <c:scaling>
          <c:orientation val="minMax"/>
        </c:scaling>
        <c:delete val="0"/>
        <c:axPos val="b"/>
        <c:title>
          <c:tx>
            <c:rich>
              <a:bodyPr/>
              <a:lstStyle/>
              <a:p>
                <a:pPr>
                  <a:defRPr/>
                </a:pPr>
                <a:r>
                  <a:rPr lang="en-US"/>
                  <a:t>Operating Expenses of Sony</a:t>
                </a:r>
              </a:p>
            </c:rich>
          </c:tx>
          <c:overlay val="0"/>
        </c:title>
        <c:numFmt formatCode="&quot;$&quot;#,##0" sourceLinked="1"/>
        <c:majorTickMark val="out"/>
        <c:minorTickMark val="none"/>
        <c:tickLblPos val="nextTo"/>
        <c:crossAx val="381230176"/>
        <c:crosses val="autoZero"/>
        <c:crossBetween val="midCat"/>
      </c:valAx>
      <c:valAx>
        <c:axId val="38123017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812284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2</xdr:col>
      <xdr:colOff>928794</xdr:colOff>
      <xdr:row>8</xdr:row>
      <xdr:rowOff>91440</xdr:rowOff>
    </xdr:from>
    <xdr:to>
      <xdr:col>4</xdr:col>
      <xdr:colOff>5927</xdr:colOff>
      <xdr:row>18</xdr:row>
      <xdr:rowOff>108374</xdr:rowOff>
    </xdr:to>
    <xdr:graphicFrame macro="">
      <xdr:nvGraphicFramePr>
        <xdr:cNvPr id="2" name="Chart 1">
          <a:extLst>
            <a:ext uri="{FF2B5EF4-FFF2-40B4-BE49-F238E27FC236}">
              <a16:creationId xmlns:a16="http://schemas.microsoft.com/office/drawing/2014/main" id="{D7514DF5-55FB-EB67-F4BA-BE2CBA59F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132926</xdr:colOff>
      <xdr:row>8</xdr:row>
      <xdr:rowOff>99907</xdr:rowOff>
    </xdr:from>
    <xdr:to>
      <xdr:col>7</xdr:col>
      <xdr:colOff>471593</xdr:colOff>
      <xdr:row>18</xdr:row>
      <xdr:rowOff>108374</xdr:rowOff>
    </xdr:to>
    <xdr:graphicFrame macro="">
      <xdr:nvGraphicFramePr>
        <xdr:cNvPr id="3" name="Chart 2">
          <a:extLst>
            <a:ext uri="{FF2B5EF4-FFF2-40B4-BE49-F238E27FC236}">
              <a16:creationId xmlns:a16="http://schemas.microsoft.com/office/drawing/2014/main" id="{4E4F8DAB-96D7-26A5-B022-0CE4C14D55DC}"/>
            </a:ext>
            <a:ext uri="{147F2762-F138-4A5C-976F-8EAC2B608ADB}">
              <a16:predDERef xmlns:a16="http://schemas.microsoft.com/office/drawing/2014/main" pred="{D7514DF5-55FB-EB67-F4BA-BE2CBA59F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14393</xdr:colOff>
      <xdr:row>8</xdr:row>
      <xdr:rowOff>99906</xdr:rowOff>
    </xdr:from>
    <xdr:to>
      <xdr:col>14</xdr:col>
      <xdr:colOff>14393</xdr:colOff>
      <xdr:row>18</xdr:row>
      <xdr:rowOff>116840</xdr:rowOff>
    </xdr:to>
    <xdr:graphicFrame macro="">
      <xdr:nvGraphicFramePr>
        <xdr:cNvPr id="4" name="Chart 3">
          <a:extLst>
            <a:ext uri="{FF2B5EF4-FFF2-40B4-BE49-F238E27FC236}">
              <a16:creationId xmlns:a16="http://schemas.microsoft.com/office/drawing/2014/main" id="{B21BE72B-619A-02E7-F9BB-17EAD8E4DE10}"/>
            </a:ext>
            <a:ext uri="{147F2762-F138-4A5C-976F-8EAC2B608ADB}">
              <a16:predDERef xmlns:a16="http://schemas.microsoft.com/office/drawing/2014/main" pred="{4E4F8DAB-96D7-26A5-B022-0CE4C14D5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4</xdr:row>
      <xdr:rowOff>30480</xdr:rowOff>
    </xdr:from>
    <xdr:to>
      <xdr:col>16</xdr:col>
      <xdr:colOff>46569</xdr:colOff>
      <xdr:row>28</xdr:row>
      <xdr:rowOff>114688</xdr:rowOff>
    </xdr:to>
    <xdr:pic>
      <xdr:nvPicPr>
        <xdr:cNvPr id="2" name="Picture 1">
          <a:extLst>
            <a:ext uri="{FF2B5EF4-FFF2-40B4-BE49-F238E27FC236}">
              <a16:creationId xmlns:a16="http://schemas.microsoft.com/office/drawing/2014/main" id="{364D2229-FA09-9C0F-BA3D-E72B7CCA9EE0}"/>
            </a:ext>
          </a:extLst>
        </xdr:cNvPr>
        <xdr:cNvPicPr>
          <a:picLocks noChangeAspect="1"/>
        </xdr:cNvPicPr>
      </xdr:nvPicPr>
      <xdr:blipFill>
        <a:blip xmlns:r="http://schemas.openxmlformats.org/officeDocument/2006/relationships" r:embed="rId1"/>
        <a:stretch>
          <a:fillRect/>
        </a:stretch>
      </xdr:blipFill>
      <xdr:spPr>
        <a:xfrm>
          <a:off x="0" y="762000"/>
          <a:ext cx="9800169" cy="44733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xdr:colOff>
      <xdr:row>3</xdr:row>
      <xdr:rowOff>106680</xdr:rowOff>
    </xdr:from>
    <xdr:to>
      <xdr:col>16</xdr:col>
      <xdr:colOff>168499</xdr:colOff>
      <xdr:row>33</xdr:row>
      <xdr:rowOff>130017</xdr:rowOff>
    </xdr:to>
    <xdr:pic>
      <xdr:nvPicPr>
        <xdr:cNvPr id="2" name="Picture 1">
          <a:extLst>
            <a:ext uri="{FF2B5EF4-FFF2-40B4-BE49-F238E27FC236}">
              <a16:creationId xmlns:a16="http://schemas.microsoft.com/office/drawing/2014/main" id="{6D150794-E915-82AC-4BB8-0714C3C0DB77}"/>
            </a:ext>
          </a:extLst>
        </xdr:cNvPr>
        <xdr:cNvPicPr>
          <a:picLocks noChangeAspect="1"/>
        </xdr:cNvPicPr>
      </xdr:nvPicPr>
      <xdr:blipFill>
        <a:blip xmlns:r="http://schemas.openxmlformats.org/officeDocument/2006/relationships" r:embed="rId1"/>
        <a:stretch>
          <a:fillRect/>
        </a:stretch>
      </xdr:blipFill>
      <xdr:spPr>
        <a:xfrm>
          <a:off x="7620" y="655320"/>
          <a:ext cx="9914479" cy="55097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2</xdr:row>
      <xdr:rowOff>38100</xdr:rowOff>
    </xdr:from>
    <xdr:to>
      <xdr:col>15</xdr:col>
      <xdr:colOff>228623</xdr:colOff>
      <xdr:row>30</xdr:row>
      <xdr:rowOff>144780</xdr:rowOff>
    </xdr:to>
    <xdr:pic>
      <xdr:nvPicPr>
        <xdr:cNvPr id="2" name="Picture 1">
          <a:extLst>
            <a:ext uri="{FF2B5EF4-FFF2-40B4-BE49-F238E27FC236}">
              <a16:creationId xmlns:a16="http://schemas.microsoft.com/office/drawing/2014/main" id="{DAFBC914-54D3-6DF3-8305-6D4EA61538CA}"/>
            </a:ext>
          </a:extLst>
        </xdr:cNvPr>
        <xdr:cNvPicPr>
          <a:picLocks noChangeAspect="1"/>
        </xdr:cNvPicPr>
      </xdr:nvPicPr>
      <xdr:blipFill>
        <a:blip xmlns:r="http://schemas.openxmlformats.org/officeDocument/2006/relationships" r:embed="rId1"/>
        <a:stretch>
          <a:fillRect/>
        </a:stretch>
      </xdr:blipFill>
      <xdr:spPr>
        <a:xfrm>
          <a:off x="1" y="403860"/>
          <a:ext cx="9372622" cy="52273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3</xdr:row>
      <xdr:rowOff>38100</xdr:rowOff>
    </xdr:from>
    <xdr:to>
      <xdr:col>14</xdr:col>
      <xdr:colOff>15240</xdr:colOff>
      <xdr:row>28</xdr:row>
      <xdr:rowOff>80369</xdr:rowOff>
    </xdr:to>
    <xdr:pic>
      <xdr:nvPicPr>
        <xdr:cNvPr id="2" name="Picture 1">
          <a:extLst>
            <a:ext uri="{FF2B5EF4-FFF2-40B4-BE49-F238E27FC236}">
              <a16:creationId xmlns:a16="http://schemas.microsoft.com/office/drawing/2014/main" id="{ECABDE76-23FA-574E-E48E-2DEA28FE8417}"/>
            </a:ext>
          </a:extLst>
        </xdr:cNvPr>
        <xdr:cNvPicPr>
          <a:picLocks noChangeAspect="1"/>
        </xdr:cNvPicPr>
      </xdr:nvPicPr>
      <xdr:blipFill>
        <a:blip xmlns:r="http://schemas.openxmlformats.org/officeDocument/2006/relationships" r:embed="rId1"/>
        <a:stretch>
          <a:fillRect/>
        </a:stretch>
      </xdr:blipFill>
      <xdr:spPr>
        <a:xfrm>
          <a:off x="220980" y="586740"/>
          <a:ext cx="8328660" cy="461426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60960</xdr:colOff>
      <xdr:row>2</xdr:row>
      <xdr:rowOff>137160</xdr:rowOff>
    </xdr:from>
    <xdr:to>
      <xdr:col>13</xdr:col>
      <xdr:colOff>108696</xdr:colOff>
      <xdr:row>24</xdr:row>
      <xdr:rowOff>121920</xdr:rowOff>
    </xdr:to>
    <xdr:pic>
      <xdr:nvPicPr>
        <xdr:cNvPr id="2" name="Picture 1">
          <a:extLst>
            <a:ext uri="{FF2B5EF4-FFF2-40B4-BE49-F238E27FC236}">
              <a16:creationId xmlns:a16="http://schemas.microsoft.com/office/drawing/2014/main" id="{67C7052E-AE21-435F-B464-12E74CFAD86F}"/>
            </a:ext>
          </a:extLst>
        </xdr:cNvPr>
        <xdr:cNvPicPr>
          <a:picLocks noChangeAspect="1"/>
        </xdr:cNvPicPr>
      </xdr:nvPicPr>
      <xdr:blipFill>
        <a:blip xmlns:r="http://schemas.openxmlformats.org/officeDocument/2006/relationships" r:embed="rId1"/>
        <a:stretch>
          <a:fillRect/>
        </a:stretch>
      </xdr:blipFill>
      <xdr:spPr>
        <a:xfrm>
          <a:off x="60960" y="502920"/>
          <a:ext cx="7972536" cy="40081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321733</xdr:colOff>
      <xdr:row>14</xdr:row>
      <xdr:rowOff>140546</xdr:rowOff>
    </xdr:from>
    <xdr:to>
      <xdr:col>5</xdr:col>
      <xdr:colOff>177800</xdr:colOff>
      <xdr:row>24</xdr:row>
      <xdr:rowOff>143933</xdr:rowOff>
    </xdr:to>
    <xdr:graphicFrame macro="">
      <xdr:nvGraphicFramePr>
        <xdr:cNvPr id="3" name="Chart 4">
          <a:extLst>
            <a:ext uri="{FF2B5EF4-FFF2-40B4-BE49-F238E27FC236}">
              <a16:creationId xmlns:a16="http://schemas.microsoft.com/office/drawing/2014/main" id="{EA18EF58-F151-6AB8-01B7-DED4BA97E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92707</xdr:colOff>
      <xdr:row>14</xdr:row>
      <xdr:rowOff>144604</xdr:rowOff>
    </xdr:from>
    <xdr:to>
      <xdr:col>16</xdr:col>
      <xdr:colOff>92708</xdr:colOff>
      <xdr:row>24</xdr:row>
      <xdr:rowOff>143233</xdr:rowOff>
    </xdr:to>
    <xdr:graphicFrame macro="">
      <xdr:nvGraphicFramePr>
        <xdr:cNvPr id="8" name="Chart 5">
          <a:extLst>
            <a:ext uri="{FF2B5EF4-FFF2-40B4-BE49-F238E27FC236}">
              <a16:creationId xmlns:a16="http://schemas.microsoft.com/office/drawing/2014/main" id="{7288C6EF-07C7-E382-DE35-FAC3178072D5}"/>
            </a:ext>
            <a:ext uri="{147F2762-F138-4A5C-976F-8EAC2B608ADB}">
              <a16:predDERef xmlns:a16="http://schemas.microsoft.com/office/drawing/2014/main" pred="{EA18EF58-F151-6AB8-01B7-DED4BA97E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305895</xdr:colOff>
      <xdr:row>14</xdr:row>
      <xdr:rowOff>147283</xdr:rowOff>
    </xdr:from>
    <xdr:to>
      <xdr:col>9</xdr:col>
      <xdr:colOff>678429</xdr:colOff>
      <xdr:row>24</xdr:row>
      <xdr:rowOff>142350</xdr:rowOff>
    </xdr:to>
    <xdr:graphicFrame macro="">
      <xdr:nvGraphicFramePr>
        <xdr:cNvPr id="12" name="Chart 6">
          <a:extLst>
            <a:ext uri="{FF2B5EF4-FFF2-40B4-BE49-F238E27FC236}">
              <a16:creationId xmlns:a16="http://schemas.microsoft.com/office/drawing/2014/main" id="{557E8125-367B-91A1-541C-1D0FBFDA0A7E}"/>
            </a:ext>
            <a:ext uri="{147F2762-F138-4A5C-976F-8EAC2B608ADB}">
              <a16:predDERef xmlns:a16="http://schemas.microsoft.com/office/drawing/2014/main" pred="{7288C6EF-07C7-E382-DE35-FAC317807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xdr:row>
      <xdr:rowOff>7620</xdr:rowOff>
    </xdr:from>
    <xdr:to>
      <xdr:col>16</xdr:col>
      <xdr:colOff>122776</xdr:colOff>
      <xdr:row>33</xdr:row>
      <xdr:rowOff>107164</xdr:rowOff>
    </xdr:to>
    <xdr:pic>
      <xdr:nvPicPr>
        <xdr:cNvPr id="2" name="Picture 1">
          <a:extLst>
            <a:ext uri="{FF2B5EF4-FFF2-40B4-BE49-F238E27FC236}">
              <a16:creationId xmlns:a16="http://schemas.microsoft.com/office/drawing/2014/main" id="{FA803F7B-D049-1863-327C-5DB5D7E89204}"/>
            </a:ext>
          </a:extLst>
        </xdr:cNvPr>
        <xdr:cNvPicPr>
          <a:picLocks noChangeAspect="1"/>
        </xdr:cNvPicPr>
      </xdr:nvPicPr>
      <xdr:blipFill>
        <a:blip xmlns:r="http://schemas.openxmlformats.org/officeDocument/2006/relationships" r:embed="rId1"/>
        <a:stretch>
          <a:fillRect/>
        </a:stretch>
      </xdr:blipFill>
      <xdr:spPr>
        <a:xfrm>
          <a:off x="0" y="556260"/>
          <a:ext cx="9876376" cy="558594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7</xdr:row>
      <xdr:rowOff>53341</xdr:rowOff>
    </xdr:from>
    <xdr:to>
      <xdr:col>1</xdr:col>
      <xdr:colOff>2983553</xdr:colOff>
      <xdr:row>26</xdr:row>
      <xdr:rowOff>30480</xdr:rowOff>
    </xdr:to>
    <xdr:pic>
      <xdr:nvPicPr>
        <xdr:cNvPr id="2" name="Picture 1">
          <a:extLst>
            <a:ext uri="{FF2B5EF4-FFF2-40B4-BE49-F238E27FC236}">
              <a16:creationId xmlns:a16="http://schemas.microsoft.com/office/drawing/2014/main" id="{DA6BCE07-B7F6-43FD-12AA-472182D5E1FA}"/>
            </a:ext>
          </a:extLst>
        </xdr:cNvPr>
        <xdr:cNvPicPr>
          <a:picLocks noChangeAspect="1"/>
        </xdr:cNvPicPr>
      </xdr:nvPicPr>
      <xdr:blipFill>
        <a:blip xmlns:r="http://schemas.openxmlformats.org/officeDocument/2006/relationships" r:embed="rId1"/>
        <a:stretch>
          <a:fillRect/>
        </a:stretch>
      </xdr:blipFill>
      <xdr:spPr>
        <a:xfrm>
          <a:off x="0" y="1341121"/>
          <a:ext cx="6884993" cy="347471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15241</xdr:colOff>
      <xdr:row>3</xdr:row>
      <xdr:rowOff>38100</xdr:rowOff>
    </xdr:from>
    <xdr:to>
      <xdr:col>10</xdr:col>
      <xdr:colOff>167641</xdr:colOff>
      <xdr:row>20</xdr:row>
      <xdr:rowOff>172472</xdr:rowOff>
    </xdr:to>
    <xdr:pic>
      <xdr:nvPicPr>
        <xdr:cNvPr id="2" name="Picture 1">
          <a:extLst>
            <a:ext uri="{FF2B5EF4-FFF2-40B4-BE49-F238E27FC236}">
              <a16:creationId xmlns:a16="http://schemas.microsoft.com/office/drawing/2014/main" id="{40F3385C-6C9E-C229-FA00-665CF2953312}"/>
            </a:ext>
          </a:extLst>
        </xdr:cNvPr>
        <xdr:cNvPicPr>
          <a:picLocks noChangeAspect="1"/>
        </xdr:cNvPicPr>
      </xdr:nvPicPr>
      <xdr:blipFill>
        <a:blip xmlns:r="http://schemas.openxmlformats.org/officeDocument/2006/relationships" r:embed="rId1"/>
        <a:stretch>
          <a:fillRect/>
        </a:stretch>
      </xdr:blipFill>
      <xdr:spPr>
        <a:xfrm>
          <a:off x="15241" y="586740"/>
          <a:ext cx="6248400" cy="3243332"/>
        </a:xfrm>
        <a:prstGeom prst="rect">
          <a:avLst/>
        </a:prstGeom>
      </xdr:spPr>
    </xdr:pic>
    <xdr:clientData/>
  </xdr:twoCellAnchor>
  <xdr:twoCellAnchor editAs="oneCell">
    <xdr:from>
      <xdr:col>10</xdr:col>
      <xdr:colOff>312420</xdr:colOff>
      <xdr:row>4</xdr:row>
      <xdr:rowOff>0</xdr:rowOff>
    </xdr:from>
    <xdr:to>
      <xdr:col>20</xdr:col>
      <xdr:colOff>404676</xdr:colOff>
      <xdr:row>18</xdr:row>
      <xdr:rowOff>170530</xdr:rowOff>
    </xdr:to>
    <xdr:pic>
      <xdr:nvPicPr>
        <xdr:cNvPr id="6" name="Picture 5">
          <a:extLst>
            <a:ext uri="{FF2B5EF4-FFF2-40B4-BE49-F238E27FC236}">
              <a16:creationId xmlns:a16="http://schemas.microsoft.com/office/drawing/2014/main" id="{568071E2-C9BC-32A5-4CDE-AD986D968E64}"/>
            </a:ext>
          </a:extLst>
        </xdr:cNvPr>
        <xdr:cNvPicPr>
          <a:picLocks noChangeAspect="1"/>
        </xdr:cNvPicPr>
      </xdr:nvPicPr>
      <xdr:blipFill>
        <a:blip xmlns:r="http://schemas.openxmlformats.org/officeDocument/2006/relationships" r:embed="rId2"/>
        <a:stretch>
          <a:fillRect/>
        </a:stretch>
      </xdr:blipFill>
      <xdr:spPr>
        <a:xfrm>
          <a:off x="6408420" y="731520"/>
          <a:ext cx="6188256" cy="2730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F99AC-55BE-459B-ABD8-569159A3CFF9}">
  <sheetPr>
    <tabColor theme="0"/>
  </sheetPr>
  <dimension ref="A1:A20"/>
  <sheetViews>
    <sheetView tabSelected="1" workbookViewId="0">
      <selection activeCell="J1" sqref="J1"/>
    </sheetView>
  </sheetViews>
  <sheetFormatPr defaultRowHeight="18" x14ac:dyDescent="0.35"/>
  <cols>
    <col min="1" max="1" width="8.88671875" style="21"/>
  </cols>
  <sheetData>
    <row r="1" spans="1:1" x14ac:dyDescent="0.3">
      <c r="A1" s="92" t="s">
        <v>99</v>
      </c>
    </row>
    <row r="3" spans="1:1" x14ac:dyDescent="0.3">
      <c r="A3" s="93" t="s">
        <v>98</v>
      </c>
    </row>
    <row r="5" spans="1:1" x14ac:dyDescent="0.3">
      <c r="A5" s="93" t="s">
        <v>110</v>
      </c>
    </row>
    <row r="7" spans="1:1" x14ac:dyDescent="0.3">
      <c r="A7" s="93" t="s">
        <v>100</v>
      </c>
    </row>
    <row r="8" spans="1:1" x14ac:dyDescent="0.3">
      <c r="A8" s="94" t="s">
        <v>101</v>
      </c>
    </row>
    <row r="9" spans="1:1" x14ac:dyDescent="0.3">
      <c r="A9" s="94" t="s">
        <v>102</v>
      </c>
    </row>
    <row r="10" spans="1:1" x14ac:dyDescent="0.3">
      <c r="A10" s="94" t="s">
        <v>103</v>
      </c>
    </row>
    <row r="11" spans="1:1" x14ac:dyDescent="0.3">
      <c r="A11" s="94" t="s">
        <v>104</v>
      </c>
    </row>
    <row r="13" spans="1:1" x14ac:dyDescent="0.3">
      <c r="A13" s="93" t="s">
        <v>105</v>
      </c>
    </row>
    <row r="14" spans="1:1" x14ac:dyDescent="0.3">
      <c r="A14" s="94" t="s">
        <v>106</v>
      </c>
    </row>
    <row r="15" spans="1:1" x14ac:dyDescent="0.3">
      <c r="A15" s="94" t="s">
        <v>107</v>
      </c>
    </row>
    <row r="16" spans="1:1" x14ac:dyDescent="0.3">
      <c r="A16" s="94" t="s">
        <v>108</v>
      </c>
    </row>
    <row r="17" spans="1:1" x14ac:dyDescent="0.3">
      <c r="A17" s="94" t="s">
        <v>109</v>
      </c>
    </row>
    <row r="18" spans="1:1" x14ac:dyDescent="0.3">
      <c r="A18" s="94"/>
    </row>
    <row r="20" spans="1:1" x14ac:dyDescent="0.3">
      <c r="A20"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84817-A9B2-7D46-A2B4-1974B44CA28B}">
  <sheetPr>
    <tabColor theme="7" tint="0.79998168889431442"/>
  </sheetPr>
  <dimension ref="A3:C7"/>
  <sheetViews>
    <sheetView workbookViewId="0">
      <selection activeCell="C23" sqref="C23"/>
    </sheetView>
  </sheetViews>
  <sheetFormatPr defaultColWidth="11.44140625" defaultRowHeight="14.4" x14ac:dyDescent="0.3"/>
  <cols>
    <col min="1" max="1" width="33" customWidth="1"/>
    <col min="2" max="2" width="55.44140625" customWidth="1"/>
    <col min="3" max="3" width="23.88671875" bestFit="1" customWidth="1"/>
  </cols>
  <sheetData>
    <row r="3" spans="1:3" ht="18" x14ac:dyDescent="0.35">
      <c r="A3" s="23" t="s">
        <v>69</v>
      </c>
      <c r="B3" s="23"/>
      <c r="C3" s="1"/>
    </row>
    <row r="4" spans="1:3" ht="15" thickBot="1" x14ac:dyDescent="0.35"/>
    <row r="5" spans="1:3" ht="18" x14ac:dyDescent="0.35">
      <c r="A5" s="20"/>
      <c r="B5" s="20" t="s">
        <v>68</v>
      </c>
      <c r="C5" s="20" t="s">
        <v>70</v>
      </c>
    </row>
    <row r="6" spans="1:3" ht="54" x14ac:dyDescent="0.35">
      <c r="A6" s="24" t="s">
        <v>68</v>
      </c>
      <c r="B6" s="21">
        <v>1</v>
      </c>
      <c r="C6" s="21"/>
    </row>
    <row r="7" spans="1:3" ht="18.600000000000001" thickBot="1" x14ac:dyDescent="0.4">
      <c r="A7" s="22" t="s">
        <v>70</v>
      </c>
      <c r="B7" s="32">
        <v>0.78956523963137948</v>
      </c>
      <c r="C7" s="22">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82A3E-5645-4AEB-B5F5-453A719162D5}">
  <dimension ref="A1:A2"/>
  <sheetViews>
    <sheetView workbookViewId="0">
      <selection activeCell="S3" sqref="S3"/>
    </sheetView>
  </sheetViews>
  <sheetFormatPr defaultColWidth="8.88671875" defaultRowHeight="14.4" x14ac:dyDescent="0.3"/>
  <sheetData>
    <row r="1" spans="1:1" x14ac:dyDescent="0.3">
      <c r="A1" t="s">
        <v>71</v>
      </c>
    </row>
    <row r="2" spans="1:1" x14ac:dyDescent="0.3">
      <c r="A2" t="s">
        <v>72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BA9CB-8017-4540-9EE9-369D2B7DF0BD}">
  <dimension ref="A1:H30"/>
  <sheetViews>
    <sheetView workbookViewId="0">
      <selection activeCell="G21" sqref="G21"/>
    </sheetView>
  </sheetViews>
  <sheetFormatPr defaultColWidth="8.88671875" defaultRowHeight="14.4" x14ac:dyDescent="0.3"/>
  <cols>
    <col min="1" max="1" width="56.88671875" bestFit="1" customWidth="1"/>
    <col min="2" max="2" width="46.6640625" bestFit="1" customWidth="1"/>
    <col min="4" max="4" width="15.6640625" bestFit="1" customWidth="1"/>
    <col min="5" max="5" width="11" bestFit="1" customWidth="1"/>
    <col min="7" max="7" width="14.6640625" customWidth="1"/>
    <col min="8" max="8" width="18.6640625" bestFit="1" customWidth="1"/>
  </cols>
  <sheetData>
    <row r="1" spans="1:8" x14ac:dyDescent="0.3">
      <c r="A1" t="s">
        <v>73</v>
      </c>
      <c r="B1" s="1" t="s">
        <v>74</v>
      </c>
    </row>
    <row r="2" spans="1:8" x14ac:dyDescent="0.3">
      <c r="A2" t="s">
        <v>75</v>
      </c>
    </row>
    <row r="3" spans="1:8" ht="15" thickBot="1" x14ac:dyDescent="0.35"/>
    <row r="4" spans="1:8" x14ac:dyDescent="0.3">
      <c r="A4" t="s">
        <v>76</v>
      </c>
      <c r="F4" s="97" t="s">
        <v>77</v>
      </c>
      <c r="G4" s="98"/>
      <c r="H4" s="99"/>
    </row>
    <row r="5" spans="1:8" x14ac:dyDescent="0.3">
      <c r="A5" t="s">
        <v>78</v>
      </c>
      <c r="F5" s="4" t="s">
        <v>0</v>
      </c>
      <c r="G5" t="s">
        <v>79</v>
      </c>
      <c r="H5" s="5" t="s">
        <v>80</v>
      </c>
    </row>
    <row r="6" spans="1:8" x14ac:dyDescent="0.3">
      <c r="F6" s="4">
        <v>2012</v>
      </c>
      <c r="G6">
        <v>749900000000</v>
      </c>
      <c r="H6" s="6">
        <f>G6*0.0067</f>
        <v>5024330000</v>
      </c>
    </row>
    <row r="7" spans="1:8" x14ac:dyDescent="0.3">
      <c r="F7" s="4">
        <v>2013</v>
      </c>
      <c r="G7">
        <f>1043900000000</f>
        <v>1043900000000</v>
      </c>
      <c r="H7" s="6">
        <f>G7*0.0067</f>
        <v>6994130000</v>
      </c>
    </row>
    <row r="8" spans="1:8" x14ac:dyDescent="0.3">
      <c r="F8" s="4">
        <v>2014</v>
      </c>
      <c r="G8">
        <f>1388000000000</f>
        <v>1388000000000</v>
      </c>
      <c r="H8" s="6">
        <f t="shared" ref="H8:H16" si="0">G8*0.0067</f>
        <v>9299600000</v>
      </c>
    </row>
    <row r="9" spans="1:8" x14ac:dyDescent="0.3">
      <c r="F9" s="4">
        <v>2015</v>
      </c>
      <c r="G9">
        <f>1551900000000</f>
        <v>1551900000000</v>
      </c>
      <c r="H9" s="6">
        <f t="shared" si="0"/>
        <v>10397730000</v>
      </c>
    </row>
    <row r="10" spans="1:8" x14ac:dyDescent="0.3">
      <c r="F10" s="4">
        <v>2016</v>
      </c>
      <c r="G10">
        <f>1649800000000</f>
        <v>1649800000000</v>
      </c>
      <c r="H10" s="6">
        <f t="shared" si="0"/>
        <v>11053660000</v>
      </c>
    </row>
    <row r="11" spans="1:8" x14ac:dyDescent="0.3">
      <c r="F11" s="4">
        <v>2017</v>
      </c>
      <c r="G11" s="7">
        <v>1943800000000</v>
      </c>
      <c r="H11" s="6">
        <f t="shared" si="0"/>
        <v>13023460000</v>
      </c>
    </row>
    <row r="12" spans="1:8" x14ac:dyDescent="0.3">
      <c r="F12" s="4">
        <v>2018</v>
      </c>
      <c r="G12">
        <f>2310900000000</f>
        <v>2310900000000</v>
      </c>
      <c r="H12" s="6">
        <f t="shared" si="0"/>
        <v>15483030000</v>
      </c>
    </row>
    <row r="13" spans="1:8" x14ac:dyDescent="0.3">
      <c r="F13" s="4">
        <v>2019</v>
      </c>
      <c r="G13">
        <f>1977600000000</f>
        <v>1977600000000</v>
      </c>
      <c r="H13" s="6">
        <f t="shared" si="0"/>
        <v>13249920000</v>
      </c>
    </row>
    <row r="14" spans="1:8" x14ac:dyDescent="0.3">
      <c r="F14" s="4">
        <v>2020</v>
      </c>
      <c r="G14">
        <f>2656300000000</f>
        <v>2656300000000</v>
      </c>
      <c r="H14" s="6">
        <f t="shared" si="0"/>
        <v>17797210000</v>
      </c>
    </row>
    <row r="15" spans="1:8" x14ac:dyDescent="0.3">
      <c r="F15" s="4">
        <v>2021</v>
      </c>
      <c r="G15">
        <f>2739800000000</f>
        <v>2739800000000</v>
      </c>
      <c r="H15" s="6">
        <f t="shared" si="0"/>
        <v>18356660000</v>
      </c>
    </row>
    <row r="16" spans="1:8" ht="15" thickBot="1" x14ac:dyDescent="0.35">
      <c r="F16" s="8">
        <v>2022</v>
      </c>
      <c r="G16" s="9">
        <f>3646600000000</f>
        <v>3646600000000</v>
      </c>
      <c r="H16" s="10">
        <f t="shared" si="0"/>
        <v>24432220000</v>
      </c>
    </row>
    <row r="17" spans="3:8" ht="15" thickBot="1" x14ac:dyDescent="0.35"/>
    <row r="18" spans="3:8" ht="15" thickBot="1" x14ac:dyDescent="0.35">
      <c r="D18" s="97" t="s">
        <v>81</v>
      </c>
      <c r="E18" s="99"/>
      <c r="G18" s="97" t="s">
        <v>82</v>
      </c>
      <c r="H18" s="99"/>
    </row>
    <row r="19" spans="3:8" x14ac:dyDescent="0.3">
      <c r="C19" s="11" t="s">
        <v>0</v>
      </c>
      <c r="D19" s="13" t="s">
        <v>83</v>
      </c>
      <c r="E19" s="5" t="s">
        <v>77</v>
      </c>
      <c r="G19" s="4" t="s">
        <v>0</v>
      </c>
      <c r="H19" s="5" t="s">
        <v>80</v>
      </c>
    </row>
    <row r="20" spans="3:8" x14ac:dyDescent="0.3">
      <c r="C20" s="4">
        <v>2012</v>
      </c>
      <c r="D20" s="14">
        <v>-3700000</v>
      </c>
      <c r="E20" s="5">
        <v>749900000000</v>
      </c>
      <c r="G20" s="4">
        <v>2012</v>
      </c>
      <c r="H20" s="6">
        <f>E20-D20</f>
        <v>749903700000</v>
      </c>
    </row>
    <row r="21" spans="3:8" x14ac:dyDescent="0.3">
      <c r="C21" s="4">
        <v>2013</v>
      </c>
      <c r="D21" s="14">
        <v>-18800000</v>
      </c>
      <c r="E21" s="5">
        <f>1043900000000</f>
        <v>1043900000000</v>
      </c>
      <c r="G21" s="4">
        <v>2013</v>
      </c>
      <c r="H21" s="6">
        <f>E21-D21</f>
        <v>1043918800000</v>
      </c>
    </row>
    <row r="22" spans="3:8" x14ac:dyDescent="0.3">
      <c r="C22" s="4">
        <v>2014</v>
      </c>
      <c r="D22" s="14">
        <v>48100000</v>
      </c>
      <c r="E22" s="5">
        <f>1388000000000</f>
        <v>1388000000000</v>
      </c>
      <c r="G22" s="4">
        <v>2014</v>
      </c>
      <c r="H22" s="6">
        <f>E22-D22</f>
        <v>1387951900000</v>
      </c>
    </row>
    <row r="23" spans="3:8" x14ac:dyDescent="0.3">
      <c r="C23" s="4">
        <v>2015</v>
      </c>
      <c r="D23" s="14">
        <v>88700000</v>
      </c>
      <c r="E23" s="5">
        <f>1551900000000</f>
        <v>1551900000000</v>
      </c>
      <c r="G23" s="4">
        <v>2015</v>
      </c>
      <c r="H23" s="6">
        <f t="shared" ref="H23:H30" si="1">E23-D23</f>
        <v>1551811300000</v>
      </c>
    </row>
    <row r="24" spans="3:8" x14ac:dyDescent="0.3">
      <c r="C24" s="4">
        <v>2016</v>
      </c>
      <c r="D24" s="14">
        <v>135600000000</v>
      </c>
      <c r="E24" s="5">
        <f>1649800000000</f>
        <v>1649800000000</v>
      </c>
      <c r="G24" s="4">
        <v>2016</v>
      </c>
      <c r="H24" s="6">
        <f t="shared" si="1"/>
        <v>1514200000000</v>
      </c>
    </row>
    <row r="25" spans="3:8" x14ac:dyDescent="0.3">
      <c r="C25" s="4">
        <v>2017</v>
      </c>
      <c r="D25" s="14">
        <v>177500000000</v>
      </c>
      <c r="E25" s="15">
        <v>1943800000000</v>
      </c>
      <c r="G25" s="4">
        <v>2017</v>
      </c>
      <c r="H25" s="6">
        <f t="shared" si="1"/>
        <v>1766300000000</v>
      </c>
    </row>
    <row r="26" spans="3:8" x14ac:dyDescent="0.3">
      <c r="C26" s="4">
        <v>2018</v>
      </c>
      <c r="D26" s="14">
        <v>311100000000</v>
      </c>
      <c r="E26" s="5">
        <f>2310900000000</f>
        <v>2310900000000</v>
      </c>
      <c r="G26" s="4">
        <v>2018</v>
      </c>
      <c r="H26" s="6">
        <f t="shared" si="1"/>
        <v>1999800000000</v>
      </c>
    </row>
    <row r="27" spans="3:8" x14ac:dyDescent="0.3">
      <c r="C27" s="4">
        <v>2019</v>
      </c>
      <c r="D27" s="14">
        <v>238400000000</v>
      </c>
      <c r="E27" s="5">
        <f>1977600000000</f>
        <v>1977600000000</v>
      </c>
      <c r="G27" s="4">
        <v>2019</v>
      </c>
      <c r="H27" s="6">
        <f t="shared" si="1"/>
        <v>1739200000000</v>
      </c>
    </row>
    <row r="28" spans="3:8" x14ac:dyDescent="0.3">
      <c r="C28" s="4">
        <v>2020</v>
      </c>
      <c r="D28" s="14">
        <v>342200000000</v>
      </c>
      <c r="E28" s="5">
        <f>2656300000000</f>
        <v>2656300000000</v>
      </c>
      <c r="G28" s="4">
        <v>2020</v>
      </c>
      <c r="H28" s="6">
        <f t="shared" si="1"/>
        <v>2314100000000</v>
      </c>
    </row>
    <row r="29" spans="3:8" x14ac:dyDescent="0.3">
      <c r="C29" s="4">
        <v>2021</v>
      </c>
      <c r="D29" s="14">
        <v>346100000000</v>
      </c>
      <c r="E29" s="5">
        <f>2739800000000</f>
        <v>2739800000000</v>
      </c>
      <c r="G29" s="4">
        <v>2021</v>
      </c>
      <c r="H29" s="6">
        <f t="shared" si="1"/>
        <v>2393700000000</v>
      </c>
    </row>
    <row r="30" spans="3:8" ht="15" thickBot="1" x14ac:dyDescent="0.35">
      <c r="C30" s="8">
        <v>2022</v>
      </c>
      <c r="D30" s="16">
        <v>25000000000</v>
      </c>
      <c r="E30" s="12">
        <f>3646600000000</f>
        <v>3646600000000</v>
      </c>
      <c r="G30" s="8">
        <v>2022</v>
      </c>
      <c r="H30" s="10">
        <f t="shared" si="1"/>
        <v>3621600000000</v>
      </c>
    </row>
  </sheetData>
  <mergeCells count="3">
    <mergeCell ref="F4:H4"/>
    <mergeCell ref="G18:H18"/>
    <mergeCell ref="D18:E18"/>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4444E-B147-45F4-8ECE-5A22F4C6A4FF}">
  <dimension ref="A1:A2"/>
  <sheetViews>
    <sheetView workbookViewId="0">
      <selection activeCell="N20" sqref="N20"/>
    </sheetView>
  </sheetViews>
  <sheetFormatPr defaultColWidth="8.88671875" defaultRowHeight="14.4" x14ac:dyDescent="0.3"/>
  <sheetData>
    <row r="1" spans="1:1" x14ac:dyDescent="0.3">
      <c r="A1" t="s">
        <v>84</v>
      </c>
    </row>
    <row r="2" spans="1:1" x14ac:dyDescent="0.3">
      <c r="A2" t="s">
        <v>85</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3DF9D-C0EE-4AA9-82AE-19DC2A901FA9}">
  <dimension ref="A1:A2"/>
  <sheetViews>
    <sheetView workbookViewId="0">
      <selection activeCell="T4" sqref="T4"/>
    </sheetView>
  </sheetViews>
  <sheetFormatPr defaultColWidth="8.88671875" defaultRowHeight="14.4" x14ac:dyDescent="0.3"/>
  <sheetData>
    <row r="1" spans="1:1" x14ac:dyDescent="0.3">
      <c r="A1" t="s">
        <v>86</v>
      </c>
    </row>
    <row r="2" spans="1:1" x14ac:dyDescent="0.3">
      <c r="A2" t="s">
        <v>87</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9FDC2-8323-49CA-A8AB-BE36FB98C338}">
  <dimension ref="A2:U18"/>
  <sheetViews>
    <sheetView zoomScale="90" zoomScaleNormal="90" workbookViewId="0">
      <selection activeCell="F14" sqref="F14"/>
    </sheetView>
  </sheetViews>
  <sheetFormatPr defaultColWidth="8.88671875" defaultRowHeight="14.4" x14ac:dyDescent="0.3"/>
  <cols>
    <col min="2" max="2" width="10" customWidth="1"/>
    <col min="3" max="3" width="28.109375" style="2" bestFit="1" customWidth="1"/>
    <col min="4" max="4" width="37.44140625" style="2" bestFit="1" customWidth="1"/>
    <col min="5" max="5" width="58.44140625" style="2" bestFit="1" customWidth="1"/>
    <col min="8" max="10" width="8.88671875" hidden="1" customWidth="1"/>
    <col min="11" max="13" width="0.6640625" customWidth="1"/>
  </cols>
  <sheetData>
    <row r="2" spans="1:21" x14ac:dyDescent="0.3">
      <c r="A2" s="101" t="s">
        <v>88</v>
      </c>
      <c r="B2" s="101"/>
      <c r="C2" s="101"/>
      <c r="D2" s="101"/>
      <c r="E2" s="101"/>
      <c r="F2" s="101"/>
      <c r="G2" s="101"/>
      <c r="H2" s="101"/>
      <c r="I2" s="101"/>
      <c r="J2" s="101"/>
      <c r="K2" s="101"/>
      <c r="L2" s="101"/>
      <c r="M2" s="101"/>
      <c r="N2" s="101"/>
      <c r="O2" s="101"/>
      <c r="P2" s="101"/>
      <c r="Q2" s="101"/>
      <c r="R2" s="101"/>
      <c r="S2" s="101"/>
      <c r="T2" s="101"/>
      <c r="U2" s="101"/>
    </row>
    <row r="3" spans="1:21" x14ac:dyDescent="0.3">
      <c r="A3" s="101"/>
      <c r="B3" s="101"/>
      <c r="C3" s="101"/>
      <c r="D3" s="101"/>
      <c r="E3" s="101"/>
      <c r="F3" s="101"/>
      <c r="G3" s="101"/>
      <c r="H3" s="101"/>
      <c r="I3" s="101"/>
      <c r="J3" s="101"/>
      <c r="K3" s="101"/>
      <c r="L3" s="101"/>
      <c r="M3" s="101"/>
      <c r="N3" s="101"/>
      <c r="O3" s="101"/>
      <c r="P3" s="101"/>
      <c r="Q3" s="101"/>
      <c r="R3" s="101"/>
      <c r="S3" s="101"/>
      <c r="T3" s="101"/>
      <c r="U3" s="101"/>
    </row>
    <row r="4" spans="1:21" x14ac:dyDescent="0.3">
      <c r="A4" s="100" t="s">
        <v>89</v>
      </c>
      <c r="B4" s="100"/>
      <c r="C4" s="100"/>
      <c r="D4" s="100"/>
      <c r="E4" s="100"/>
      <c r="F4" s="100"/>
      <c r="G4" s="100"/>
      <c r="H4" s="100"/>
      <c r="I4" s="100"/>
      <c r="J4" s="100"/>
      <c r="K4" s="100"/>
      <c r="L4" s="100"/>
      <c r="M4" s="100"/>
      <c r="N4" s="100"/>
      <c r="O4" s="100"/>
      <c r="P4" s="100"/>
      <c r="Q4" s="100"/>
      <c r="R4" s="100"/>
      <c r="S4" s="100"/>
      <c r="T4" s="100"/>
      <c r="U4" s="100"/>
    </row>
    <row r="5" spans="1:21" x14ac:dyDescent="0.3">
      <c r="A5" s="100"/>
      <c r="B5" s="100"/>
      <c r="C5" s="100"/>
      <c r="D5" s="100"/>
      <c r="E5" s="100"/>
      <c r="F5" s="100"/>
      <c r="G5" s="100"/>
      <c r="H5" s="100"/>
      <c r="I5" s="100"/>
      <c r="J5" s="100"/>
      <c r="K5" s="100"/>
      <c r="L5" s="100"/>
      <c r="M5" s="100"/>
      <c r="N5" s="100"/>
      <c r="O5" s="100"/>
      <c r="P5" s="100"/>
      <c r="Q5" s="100"/>
      <c r="R5" s="100"/>
      <c r="S5" s="100"/>
      <c r="T5" s="100"/>
      <c r="U5" s="100"/>
    </row>
    <row r="6" spans="1:21" x14ac:dyDescent="0.3">
      <c r="A6" s="100" t="s">
        <v>90</v>
      </c>
      <c r="B6" s="100"/>
      <c r="C6" s="100"/>
      <c r="D6" s="100"/>
      <c r="E6" s="100"/>
      <c r="F6" s="100"/>
      <c r="G6" s="100"/>
      <c r="H6" s="100"/>
      <c r="I6" s="100"/>
      <c r="J6" s="100"/>
      <c r="K6" s="100"/>
      <c r="L6" s="100"/>
      <c r="M6" s="100"/>
      <c r="N6" s="100"/>
      <c r="O6" s="100"/>
      <c r="P6" s="100"/>
      <c r="Q6" s="100"/>
      <c r="R6" s="100"/>
      <c r="S6" s="100"/>
      <c r="T6" s="100"/>
      <c r="U6" s="100"/>
    </row>
    <row r="7" spans="1:21" x14ac:dyDescent="0.3">
      <c r="A7" s="100"/>
      <c r="B7" s="100"/>
      <c r="C7" s="100"/>
      <c r="D7" s="100"/>
      <c r="E7" s="100"/>
      <c r="F7" s="100"/>
      <c r="G7" s="100"/>
      <c r="H7" s="100"/>
      <c r="I7" s="100"/>
      <c r="J7" s="100"/>
      <c r="K7" s="100"/>
      <c r="L7" s="100"/>
      <c r="M7" s="100"/>
      <c r="N7" s="100"/>
      <c r="O7" s="100"/>
      <c r="P7" s="100"/>
      <c r="Q7" s="100"/>
      <c r="R7" s="100"/>
      <c r="S7" s="100"/>
      <c r="T7" s="100"/>
      <c r="U7" s="100"/>
    </row>
    <row r="8" spans="1:21" x14ac:dyDescent="0.3">
      <c r="A8" s="100"/>
      <c r="B8" s="100"/>
      <c r="C8" s="100"/>
      <c r="D8" s="100"/>
      <c r="E8" s="100"/>
      <c r="F8" s="100"/>
      <c r="G8" s="100"/>
      <c r="H8" s="100"/>
      <c r="I8" s="100"/>
      <c r="J8" s="100"/>
      <c r="K8" s="100"/>
      <c r="L8" s="100"/>
      <c r="M8" s="100"/>
      <c r="N8" s="100"/>
      <c r="O8" s="100"/>
      <c r="P8" s="100"/>
      <c r="Q8" s="100"/>
      <c r="R8" s="100"/>
      <c r="S8" s="100"/>
      <c r="T8" s="100"/>
      <c r="U8" s="100"/>
    </row>
    <row r="9" spans="1:21" x14ac:dyDescent="0.3">
      <c r="C9" s="102" t="s">
        <v>91</v>
      </c>
      <c r="D9" s="102"/>
      <c r="E9" s="102"/>
    </row>
    <row r="10" spans="1:21" x14ac:dyDescent="0.3">
      <c r="C10" s="30" t="s">
        <v>92</v>
      </c>
      <c r="D10" s="30" t="s">
        <v>93</v>
      </c>
      <c r="E10" s="30" t="s">
        <v>94</v>
      </c>
    </row>
    <row r="11" spans="1:21" x14ac:dyDescent="0.3">
      <c r="B11" s="29" t="s">
        <v>95</v>
      </c>
      <c r="C11" s="2">
        <v>2.1999999999999999E-2</v>
      </c>
      <c r="D11" s="28">
        <v>31200000</v>
      </c>
      <c r="E11" s="28">
        <v>45600000</v>
      </c>
    </row>
    <row r="12" spans="1:21" x14ac:dyDescent="0.3">
      <c r="B12" s="29" t="s">
        <v>96</v>
      </c>
      <c r="C12" s="2">
        <v>7.0000000000000007E-2</v>
      </c>
      <c r="D12" s="28">
        <v>9927272</v>
      </c>
      <c r="E12" s="2" t="s">
        <v>97</v>
      </c>
    </row>
    <row r="18" spans="5:5" x14ac:dyDescent="0.3">
      <c r="E18" s="28"/>
    </row>
  </sheetData>
  <mergeCells count="4">
    <mergeCell ref="A6:U8"/>
    <mergeCell ref="A4:U5"/>
    <mergeCell ref="A2:U3"/>
    <mergeCell ref="C9:E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C8501-37A3-4EB1-A187-B44B68CF676D}">
  <sheetPr>
    <tabColor theme="9" tint="0.79998168889431442"/>
  </sheetPr>
  <dimension ref="A1:I43"/>
  <sheetViews>
    <sheetView zoomScale="90" zoomScaleNormal="90" workbookViewId="0">
      <selection activeCell="C10" sqref="C10"/>
    </sheetView>
  </sheetViews>
  <sheetFormatPr defaultColWidth="8.88671875" defaultRowHeight="14.4" x14ac:dyDescent="0.3"/>
  <cols>
    <col min="1" max="1" width="14.44140625" style="3" customWidth="1"/>
    <col min="2" max="2" width="29.88671875" style="3" customWidth="1"/>
    <col min="3" max="3" width="35.33203125" style="3" customWidth="1"/>
    <col min="4" max="4" width="35.33203125" style="71" bestFit="1" customWidth="1"/>
    <col min="5" max="5" width="29.44140625" style="3" customWidth="1"/>
    <col min="6" max="6" width="13" customWidth="1"/>
    <col min="7" max="7" width="11.6640625" customWidth="1"/>
    <col min="8" max="8" width="11.109375" customWidth="1"/>
  </cols>
  <sheetData>
    <row r="1" spans="1:5" x14ac:dyDescent="0.3">
      <c r="A1" s="37" t="s">
        <v>0</v>
      </c>
      <c r="B1" s="52" t="s">
        <v>1</v>
      </c>
      <c r="C1" s="38" t="s">
        <v>2</v>
      </c>
      <c r="D1" s="65" t="s">
        <v>3</v>
      </c>
      <c r="E1" s="53" t="s">
        <v>4</v>
      </c>
    </row>
    <row r="2" spans="1:5" x14ac:dyDescent="0.3">
      <c r="A2" s="54">
        <v>2018</v>
      </c>
      <c r="B2" s="55">
        <v>1635</v>
      </c>
      <c r="C2" s="56">
        <v>5.3999999999999999E-2</v>
      </c>
      <c r="D2" s="66">
        <v>2.23</v>
      </c>
      <c r="E2" s="57">
        <v>9180000</v>
      </c>
    </row>
    <row r="3" spans="1:5" x14ac:dyDescent="0.3">
      <c r="A3" s="54">
        <v>2019</v>
      </c>
      <c r="B3" s="55">
        <v>1686</v>
      </c>
      <c r="C3" s="58">
        <v>-7.8E-2</v>
      </c>
      <c r="D3" s="66">
        <v>2.2799999999999998</v>
      </c>
      <c r="E3" s="57">
        <v>9180000</v>
      </c>
    </row>
    <row r="4" spans="1:5" x14ac:dyDescent="0.3">
      <c r="A4" s="54">
        <v>2020</v>
      </c>
      <c r="B4" s="55">
        <v>2010</v>
      </c>
      <c r="C4" s="59">
        <v>0.2</v>
      </c>
      <c r="D4" s="66">
        <v>2.69</v>
      </c>
      <c r="E4" s="60">
        <v>7800000</v>
      </c>
    </row>
    <row r="5" spans="1:5" x14ac:dyDescent="0.3">
      <c r="A5" s="54">
        <v>2021</v>
      </c>
      <c r="B5" s="55">
        <v>2134</v>
      </c>
      <c r="C5" s="56">
        <v>5.3999999999999999E-2</v>
      </c>
      <c r="D5" s="66">
        <v>2.83</v>
      </c>
      <c r="E5" s="60">
        <v>1150000</v>
      </c>
    </row>
    <row r="6" spans="1:5" x14ac:dyDescent="0.3">
      <c r="A6" s="54">
        <v>2022</v>
      </c>
      <c r="B6" s="55">
        <v>2327</v>
      </c>
      <c r="C6" s="56">
        <v>1.6E-2</v>
      </c>
      <c r="D6" s="66">
        <v>3.06</v>
      </c>
      <c r="E6" s="60">
        <v>1910000</v>
      </c>
    </row>
    <row r="7" spans="1:5" ht="15" thickBot="1" x14ac:dyDescent="0.35">
      <c r="A7" s="61">
        <v>2023</v>
      </c>
      <c r="B7" s="62">
        <v>2371</v>
      </c>
      <c r="C7" s="63">
        <v>4.2999999999999997E-2</v>
      </c>
      <c r="D7" s="67">
        <v>3.09</v>
      </c>
      <c r="E7" s="64">
        <v>17920000</v>
      </c>
    </row>
    <row r="12" spans="1:5" x14ac:dyDescent="0.3">
      <c r="A12" t="s">
        <v>5</v>
      </c>
      <c r="B12"/>
      <c r="C12"/>
      <c r="D12" s="68"/>
      <c r="E12"/>
    </row>
    <row r="13" spans="1:5" ht="15" thickBot="1" x14ac:dyDescent="0.35">
      <c r="A13"/>
      <c r="B13"/>
      <c r="C13"/>
      <c r="D13" s="68"/>
      <c r="E13"/>
    </row>
    <row r="14" spans="1:5" x14ac:dyDescent="0.3">
      <c r="A14" s="35" t="s">
        <v>6</v>
      </c>
      <c r="B14" s="35"/>
      <c r="C14"/>
      <c r="D14" s="68"/>
      <c r="E14"/>
    </row>
    <row r="15" spans="1:5" x14ac:dyDescent="0.3">
      <c r="A15" t="s">
        <v>7</v>
      </c>
      <c r="B15">
        <v>0.97794801379601104</v>
      </c>
      <c r="C15"/>
      <c r="D15" s="68"/>
      <c r="E15"/>
    </row>
    <row r="16" spans="1:5" ht="15" thickBot="1" x14ac:dyDescent="0.35">
      <c r="A16" t="s">
        <v>8</v>
      </c>
      <c r="B16">
        <v>0.9563823176875631</v>
      </c>
      <c r="C16"/>
      <c r="D16" s="68"/>
      <c r="E16"/>
    </row>
    <row r="17" spans="1:9" ht="15" thickBot="1" x14ac:dyDescent="0.35">
      <c r="A17" s="88" t="s">
        <v>9</v>
      </c>
      <c r="B17" s="89">
        <v>0.89095579421890803</v>
      </c>
      <c r="C17"/>
      <c r="D17" s="68"/>
      <c r="E17"/>
    </row>
    <row r="18" spans="1:9" x14ac:dyDescent="0.3">
      <c r="A18" t="s">
        <v>10</v>
      </c>
      <c r="B18">
        <v>2009283.6257081276</v>
      </c>
      <c r="C18"/>
      <c r="D18" s="68"/>
      <c r="E18"/>
    </row>
    <row r="19" spans="1:9" ht="15" thickBot="1" x14ac:dyDescent="0.35">
      <c r="A19" s="9" t="s">
        <v>11</v>
      </c>
      <c r="B19" s="9">
        <v>6</v>
      </c>
      <c r="C19"/>
      <c r="D19" s="68"/>
      <c r="E19"/>
    </row>
    <row r="20" spans="1:9" x14ac:dyDescent="0.3">
      <c r="A20"/>
      <c r="B20"/>
      <c r="C20"/>
      <c r="D20" s="68"/>
      <c r="E20"/>
    </row>
    <row r="21" spans="1:9" ht="15" thickBot="1" x14ac:dyDescent="0.35">
      <c r="A21" t="s">
        <v>12</v>
      </c>
      <c r="B21"/>
      <c r="C21"/>
      <c r="D21" s="68"/>
      <c r="E21"/>
    </row>
    <row r="22" spans="1:9" x14ac:dyDescent="0.3">
      <c r="A22" s="31"/>
      <c r="B22" s="31" t="s">
        <v>13</v>
      </c>
      <c r="C22" s="31" t="s">
        <v>14</v>
      </c>
      <c r="D22" s="69" t="s">
        <v>15</v>
      </c>
      <c r="E22" s="31" t="s">
        <v>16</v>
      </c>
      <c r="F22" s="31" t="s">
        <v>17</v>
      </c>
    </row>
    <row r="23" spans="1:9" x14ac:dyDescent="0.3">
      <c r="A23" t="s">
        <v>18</v>
      </c>
      <c r="B23">
        <v>3</v>
      </c>
      <c r="C23">
        <v>177044091956255.72</v>
      </c>
      <c r="D23" s="68">
        <v>59014697318751.906</v>
      </c>
      <c r="E23">
        <v>14.617654538006253</v>
      </c>
      <c r="F23">
        <v>6.4707811987822009E-2</v>
      </c>
    </row>
    <row r="24" spans="1:9" x14ac:dyDescent="0.3">
      <c r="A24" t="s">
        <v>19</v>
      </c>
      <c r="B24">
        <v>2</v>
      </c>
      <c r="C24">
        <v>8074441377077.5986</v>
      </c>
      <c r="D24" s="68">
        <v>4037220688538.7993</v>
      </c>
      <c r="E24"/>
    </row>
    <row r="25" spans="1:9" ht="15" thickBot="1" x14ac:dyDescent="0.35">
      <c r="A25" s="9" t="s">
        <v>20</v>
      </c>
      <c r="B25" s="9">
        <v>5</v>
      </c>
      <c r="C25" s="9">
        <v>185118533333333.31</v>
      </c>
      <c r="D25" s="70"/>
      <c r="E25" s="9"/>
      <c r="F25" s="9"/>
    </row>
    <row r="26" spans="1:9" ht="15" thickBot="1" x14ac:dyDescent="0.35">
      <c r="A26"/>
      <c r="B26"/>
      <c r="C26"/>
      <c r="D26" s="68"/>
      <c r="E26"/>
    </row>
    <row r="27" spans="1:9" x14ac:dyDescent="0.3">
      <c r="A27" s="31"/>
      <c r="B27" s="31" t="s">
        <v>21</v>
      </c>
      <c r="C27" s="31" t="s">
        <v>10</v>
      </c>
      <c r="D27" s="69" t="s">
        <v>22</v>
      </c>
      <c r="E27" s="85" t="s">
        <v>23</v>
      </c>
      <c r="F27" s="31" t="s">
        <v>24</v>
      </c>
      <c r="G27" s="31" t="s">
        <v>25</v>
      </c>
      <c r="H27" s="31" t="s">
        <v>26</v>
      </c>
      <c r="I27" s="31" t="s">
        <v>27</v>
      </c>
    </row>
    <row r="28" spans="1:9" x14ac:dyDescent="0.3">
      <c r="A28" t="s">
        <v>28</v>
      </c>
      <c r="B28">
        <v>212208575.88020015</v>
      </c>
      <c r="C28">
        <v>31441731.051325146</v>
      </c>
      <c r="D28" s="68">
        <v>6.749265030407936</v>
      </c>
      <c r="E28" s="86">
        <v>2.1255246631615789E-2</v>
      </c>
      <c r="F28">
        <v>76925725.944167525</v>
      </c>
      <c r="G28">
        <v>347491425.8162328</v>
      </c>
      <c r="H28">
        <v>76925725.944167525</v>
      </c>
      <c r="I28">
        <v>347491425.8162328</v>
      </c>
    </row>
    <row r="29" spans="1:9" x14ac:dyDescent="0.3">
      <c r="A29" t="s">
        <v>1</v>
      </c>
      <c r="B29">
        <v>843625.33545213065</v>
      </c>
      <c r="C29">
        <v>127458.16898848284</v>
      </c>
      <c r="D29" s="68">
        <v>6.618840849097408</v>
      </c>
      <c r="E29" s="86">
        <v>2.2073362281952988E-2</v>
      </c>
      <c r="F29">
        <v>295217.09672496654</v>
      </c>
      <c r="G29">
        <v>1392033.5741792948</v>
      </c>
      <c r="H29">
        <v>295217.09672496654</v>
      </c>
      <c r="I29">
        <v>1392033.5741792948</v>
      </c>
    </row>
    <row r="30" spans="1:9" x14ac:dyDescent="0.3">
      <c r="A30" t="s">
        <v>2</v>
      </c>
      <c r="B30">
        <v>59311014.00124117</v>
      </c>
      <c r="C30">
        <v>13773741.060794076</v>
      </c>
      <c r="D30" s="68">
        <v>4.306093292988173</v>
      </c>
      <c r="E30" s="86">
        <v>4.9926013662684801E-2</v>
      </c>
      <c r="F30">
        <v>47389.427153266966</v>
      </c>
      <c r="G30">
        <v>118574638.57532907</v>
      </c>
      <c r="H30">
        <v>47389.427153266966</v>
      </c>
      <c r="I30">
        <v>118574638.57532907</v>
      </c>
    </row>
    <row r="31" spans="1:9" x14ac:dyDescent="0.3">
      <c r="A31" s="9" t="s">
        <v>3</v>
      </c>
      <c r="B31" s="9">
        <v>-711017756.08354902</v>
      </c>
      <c r="C31" s="9">
        <v>107405055.92556669</v>
      </c>
      <c r="D31" s="70">
        <v>-6.6199654192843118</v>
      </c>
      <c r="E31" s="87">
        <v>2.2066109848820258E-2</v>
      </c>
      <c r="F31" s="9">
        <v>-1173144413.1505823</v>
      </c>
      <c r="G31" s="9">
        <v>-248891099.01651573</v>
      </c>
      <c r="H31" s="9">
        <v>-1173144413.1505823</v>
      </c>
      <c r="I31" s="9">
        <v>-248891099.01651573</v>
      </c>
    </row>
    <row r="32" spans="1:9" x14ac:dyDescent="0.3">
      <c r="A32"/>
      <c r="B32"/>
      <c r="C32"/>
      <c r="D32" s="68"/>
      <c r="E32"/>
    </row>
    <row r="33" spans="1:6" x14ac:dyDescent="0.3">
      <c r="A33"/>
      <c r="B33"/>
      <c r="C33"/>
      <c r="D33" s="68"/>
      <c r="E33"/>
    </row>
    <row r="34" spans="1:6" x14ac:dyDescent="0.3">
      <c r="A34"/>
      <c r="B34"/>
      <c r="C34"/>
      <c r="D34" s="68"/>
      <c r="E34" s="72"/>
      <c r="F34" s="76" t="s">
        <v>23</v>
      </c>
    </row>
    <row r="35" spans="1:6" x14ac:dyDescent="0.3">
      <c r="A35" t="s">
        <v>29</v>
      </c>
      <c r="B35"/>
      <c r="C35"/>
      <c r="D35" s="68"/>
      <c r="E35" s="77" t="s">
        <v>28</v>
      </c>
      <c r="F35" s="73">
        <v>2.1255246631615789E-2</v>
      </c>
    </row>
    <row r="36" spans="1:6" x14ac:dyDescent="0.3">
      <c r="A36"/>
      <c r="B36"/>
      <c r="C36"/>
      <c r="D36" s="68"/>
      <c r="E36" s="77" t="s">
        <v>30</v>
      </c>
      <c r="F36" s="73">
        <v>2.2073362281952988E-2</v>
      </c>
    </row>
    <row r="37" spans="1:6" x14ac:dyDescent="0.3">
      <c r="A37" s="83" t="s">
        <v>31</v>
      </c>
      <c r="B37" s="31" t="s">
        <v>32</v>
      </c>
      <c r="C37" s="84" t="s">
        <v>33</v>
      </c>
      <c r="D37" s="68"/>
      <c r="E37" s="77" t="s">
        <v>34</v>
      </c>
      <c r="F37" s="73">
        <v>4.9926013662684801E-2</v>
      </c>
    </row>
    <row r="38" spans="1:6" x14ac:dyDescent="0.3">
      <c r="A38" s="4">
        <v>1</v>
      </c>
      <c r="B38">
        <v>9169198.0341866016</v>
      </c>
      <c r="C38" s="5">
        <v>10801.965813398361</v>
      </c>
      <c r="D38" s="68"/>
      <c r="E38" s="78" t="s">
        <v>35</v>
      </c>
      <c r="F38" s="75">
        <v>2.2066109848820258E-2</v>
      </c>
    </row>
    <row r="39" spans="1:6" x14ac:dyDescent="0.3">
      <c r="A39" s="4">
        <v>2</v>
      </c>
      <c r="B39">
        <v>8814148.4899039268</v>
      </c>
      <c r="C39" s="5">
        <v>365851.51009607315</v>
      </c>
      <c r="D39" s="68"/>
      <c r="E39"/>
    </row>
    <row r="40" spans="1:6" x14ac:dyDescent="0.3">
      <c r="A40" s="4">
        <v>3</v>
      </c>
      <c r="B40">
        <v>7119939.0744841099</v>
      </c>
      <c r="C40" s="5">
        <v>680060.92551589012</v>
      </c>
      <c r="D40" s="68"/>
      <c r="E40" s="95" t="s">
        <v>6</v>
      </c>
      <c r="F40" s="96"/>
    </row>
    <row r="41" spans="1:6" x14ac:dyDescent="0.3">
      <c r="A41" s="4">
        <v>4</v>
      </c>
      <c r="B41">
        <v>3527586.7746701241</v>
      </c>
      <c r="C41" s="5">
        <v>-2377586.7746701241</v>
      </c>
      <c r="D41" s="68"/>
      <c r="E41" s="74" t="s">
        <v>9</v>
      </c>
      <c r="F41" s="81" t="s">
        <v>36</v>
      </c>
    </row>
    <row r="42" spans="1:6" x14ac:dyDescent="0.3">
      <c r="A42" s="4">
        <v>5</v>
      </c>
      <c r="B42">
        <v>559374.08566808701</v>
      </c>
      <c r="C42" s="5">
        <v>1350625.914331913</v>
      </c>
      <c r="D42" s="68"/>
      <c r="E42"/>
    </row>
    <row r="43" spans="1:6" x14ac:dyDescent="0.3">
      <c r="A43" s="8">
        <v>6</v>
      </c>
      <c r="B43" s="9">
        <v>17949753.541088581</v>
      </c>
      <c r="C43" s="12">
        <v>-29753.541088581085</v>
      </c>
      <c r="D43" s="68"/>
      <c r="E43"/>
    </row>
  </sheetData>
  <mergeCells count="1">
    <mergeCell ref="E40:F4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39333-0DF1-FB4D-ABCE-D452B1822B40}">
  <sheetPr>
    <tabColor theme="9" tint="0.79998168889431442"/>
  </sheetPr>
  <dimension ref="A3:D9"/>
  <sheetViews>
    <sheetView workbookViewId="0">
      <selection activeCell="A19" sqref="A19"/>
    </sheetView>
  </sheetViews>
  <sheetFormatPr defaultColWidth="11.44140625" defaultRowHeight="14.4" x14ac:dyDescent="0.3"/>
  <cols>
    <col min="1" max="1" width="46.109375" bestFit="1" customWidth="1"/>
    <col min="2" max="2" width="13.88671875" customWidth="1"/>
    <col min="3" max="3" width="16.6640625" customWidth="1"/>
    <col min="4" max="4" width="18" customWidth="1"/>
  </cols>
  <sheetData>
    <row r="3" spans="1:4" ht="18" x14ac:dyDescent="0.35">
      <c r="A3" s="23" t="s">
        <v>37</v>
      </c>
      <c r="B3" s="23"/>
      <c r="C3" s="27"/>
      <c r="D3" s="1"/>
    </row>
    <row r="5" spans="1:4" ht="15" thickBot="1" x14ac:dyDescent="0.35"/>
    <row r="6" spans="1:4" ht="89.1" customHeight="1" x14ac:dyDescent="0.4">
      <c r="A6" s="19"/>
      <c r="B6" s="26" t="s">
        <v>38</v>
      </c>
      <c r="C6" s="26" t="s">
        <v>39</v>
      </c>
      <c r="D6" s="26" t="s">
        <v>40</v>
      </c>
    </row>
    <row r="7" spans="1:4" ht="21" x14ac:dyDescent="0.4">
      <c r="A7" s="17" t="s">
        <v>38</v>
      </c>
      <c r="B7" s="17">
        <v>1</v>
      </c>
      <c r="C7" s="17"/>
      <c r="D7" s="17"/>
    </row>
    <row r="8" spans="1:4" ht="21" x14ac:dyDescent="0.4">
      <c r="A8" s="17" t="s">
        <v>39</v>
      </c>
      <c r="B8" s="17">
        <v>-0.63665488164961925</v>
      </c>
      <c r="C8" s="17">
        <v>1</v>
      </c>
      <c r="D8" s="17"/>
    </row>
    <row r="9" spans="1:4" ht="21.6" thickBot="1" x14ac:dyDescent="0.45">
      <c r="A9" s="18" t="s">
        <v>40</v>
      </c>
      <c r="B9" s="18">
        <v>0.58240835248216838</v>
      </c>
      <c r="C9" s="18">
        <v>-0.71292443065740574</v>
      </c>
      <c r="D9" s="1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selection activeCell="R9" sqref="R9"/>
    </sheetView>
  </sheetViews>
  <sheetFormatPr defaultColWidth="8.88671875" defaultRowHeight="14.4" x14ac:dyDescent="0.3"/>
  <sheetData>
    <row r="1" spans="1:1" x14ac:dyDescent="0.3">
      <c r="A1" t="s">
        <v>41</v>
      </c>
    </row>
    <row r="2" spans="1:1" x14ac:dyDescent="0.3">
      <c r="A2" t="s">
        <v>42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E70A2-A05C-46E7-A8EF-8E4563BD5829}">
  <dimension ref="A1:A2"/>
  <sheetViews>
    <sheetView workbookViewId="0">
      <selection activeCell="G33" sqref="G33"/>
    </sheetView>
  </sheetViews>
  <sheetFormatPr defaultColWidth="8.88671875" defaultRowHeight="14.4" x14ac:dyDescent="0.3"/>
  <sheetData>
    <row r="1" spans="1:1" x14ac:dyDescent="0.3">
      <c r="A1" t="s">
        <v>43</v>
      </c>
    </row>
    <row r="2" spans="1:1" x14ac:dyDescent="0.3">
      <c r="A2" t="s">
        <v>44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1371-B653-4A04-9975-1A236E66BC17}">
  <dimension ref="A1:A2"/>
  <sheetViews>
    <sheetView workbookViewId="0">
      <selection activeCell="A2" sqref="A2"/>
    </sheetView>
  </sheetViews>
  <sheetFormatPr defaultColWidth="8.88671875" defaultRowHeight="14.4" x14ac:dyDescent="0.3"/>
  <sheetData>
    <row r="1" spans="1:1" x14ac:dyDescent="0.3">
      <c r="A1" t="s">
        <v>45</v>
      </c>
    </row>
    <row r="2" spans="1:1" x14ac:dyDescent="0.3">
      <c r="A2" t="s">
        <v>46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A3E02-55CA-44E1-9997-A87F61009476}">
  <dimension ref="A1:A2"/>
  <sheetViews>
    <sheetView workbookViewId="0">
      <selection activeCell="Q11" sqref="Q11"/>
    </sheetView>
  </sheetViews>
  <sheetFormatPr defaultColWidth="8.88671875" defaultRowHeight="14.4" x14ac:dyDescent="0.3"/>
  <sheetData>
    <row r="1" spans="1:1" x14ac:dyDescent="0.3">
      <c r="A1" t="s">
        <v>47</v>
      </c>
    </row>
    <row r="2" spans="1:1" x14ac:dyDescent="0.3">
      <c r="A2" t="s">
        <v>48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98C0A-DFC4-D44F-B5F5-52022C1C7E37}">
  <sheetPr>
    <tabColor theme="7" tint="0.79998168889431442"/>
  </sheetPr>
  <dimension ref="A1:I53"/>
  <sheetViews>
    <sheetView zoomScale="90" zoomScaleNormal="90" workbookViewId="0">
      <selection activeCell="C16" sqref="C16"/>
    </sheetView>
  </sheetViews>
  <sheetFormatPr defaultColWidth="8.88671875" defaultRowHeight="14.4" x14ac:dyDescent="0.3"/>
  <cols>
    <col min="1" max="1" width="25.21875" bestFit="1" customWidth="1"/>
    <col min="2" max="2" width="25.5546875" customWidth="1"/>
    <col min="3" max="3" width="22" bestFit="1" customWidth="1"/>
    <col min="4" max="4" width="31.44140625" customWidth="1"/>
    <col min="5" max="5" width="25.6640625" style="2" customWidth="1"/>
    <col min="6" max="6" width="25.88671875" bestFit="1" customWidth="1"/>
    <col min="7" max="7" width="15" bestFit="1" customWidth="1"/>
    <col min="8" max="8" width="12.109375" bestFit="1" customWidth="1"/>
    <col min="9" max="9" width="11.6640625" bestFit="1" customWidth="1"/>
    <col min="10" max="10" width="12.109375" bestFit="1" customWidth="1"/>
  </cols>
  <sheetData>
    <row r="1" spans="1:8" x14ac:dyDescent="0.3">
      <c r="B1" s="1" t="s">
        <v>49</v>
      </c>
    </row>
    <row r="3" spans="1:8" x14ac:dyDescent="0.3">
      <c r="A3" s="46" t="s">
        <v>0</v>
      </c>
      <c r="B3" s="49" t="s">
        <v>50</v>
      </c>
      <c r="C3" s="38" t="s">
        <v>51</v>
      </c>
      <c r="D3" s="38" t="s">
        <v>52</v>
      </c>
      <c r="E3" s="39" t="s">
        <v>53</v>
      </c>
    </row>
    <row r="4" spans="1:8" x14ac:dyDescent="0.3">
      <c r="A4" s="47">
        <v>2017</v>
      </c>
      <c r="B4" s="50">
        <v>80</v>
      </c>
      <c r="C4" s="40">
        <v>4220</v>
      </c>
      <c r="D4" s="41">
        <v>1766</v>
      </c>
      <c r="E4" s="42">
        <f>G9</f>
        <v>9180000</v>
      </c>
      <c r="G4" s="33">
        <f>SUM(E7:E9)</f>
        <v>10860000</v>
      </c>
      <c r="H4" t="s">
        <v>54</v>
      </c>
    </row>
    <row r="5" spans="1:8" x14ac:dyDescent="0.3">
      <c r="A5" s="47">
        <v>2018</v>
      </c>
      <c r="B5" s="50">
        <v>80</v>
      </c>
      <c r="C5" s="40">
        <v>4430</v>
      </c>
      <c r="D5" s="41">
        <v>1999</v>
      </c>
      <c r="E5" s="42">
        <f>G9</f>
        <v>9180000</v>
      </c>
      <c r="G5" s="33">
        <v>16400000</v>
      </c>
      <c r="H5" t="s">
        <v>55</v>
      </c>
    </row>
    <row r="6" spans="1:8" x14ac:dyDescent="0.3">
      <c r="A6" s="47">
        <v>2019</v>
      </c>
      <c r="B6" s="50">
        <v>78</v>
      </c>
      <c r="C6" s="40">
        <v>4590</v>
      </c>
      <c r="D6" s="41">
        <v>1739</v>
      </c>
      <c r="E6" s="42">
        <f>G9</f>
        <v>9180000</v>
      </c>
      <c r="G6" s="34">
        <f>SUM(G4:G5)</f>
        <v>27260000</v>
      </c>
      <c r="H6" t="s">
        <v>56</v>
      </c>
    </row>
    <row r="7" spans="1:8" x14ac:dyDescent="0.3">
      <c r="A7" s="47">
        <v>2020</v>
      </c>
      <c r="B7" s="50">
        <v>83</v>
      </c>
      <c r="C7" s="40">
        <v>5140</v>
      </c>
      <c r="D7" s="41">
        <v>2314</v>
      </c>
      <c r="E7" s="42">
        <v>7800000</v>
      </c>
      <c r="G7" s="33">
        <v>54800000</v>
      </c>
      <c r="H7" t="s">
        <v>57</v>
      </c>
    </row>
    <row r="8" spans="1:8" x14ac:dyDescent="0.3">
      <c r="A8" s="47">
        <v>2021</v>
      </c>
      <c r="B8" s="50">
        <v>90</v>
      </c>
      <c r="C8" s="40">
        <v>5510</v>
      </c>
      <c r="D8" s="41">
        <v>2393</v>
      </c>
      <c r="E8" s="42">
        <v>1150000</v>
      </c>
      <c r="G8" s="34">
        <f>G7-G6</f>
        <v>27540000</v>
      </c>
      <c r="H8" t="s">
        <v>58</v>
      </c>
    </row>
    <row r="9" spans="1:8" x14ac:dyDescent="0.3">
      <c r="A9" s="48">
        <v>2022</v>
      </c>
      <c r="B9" s="51">
        <v>82</v>
      </c>
      <c r="C9" s="43">
        <v>5240</v>
      </c>
      <c r="D9" s="44">
        <v>3621</v>
      </c>
      <c r="E9" s="45">
        <v>1910000</v>
      </c>
      <c r="G9" s="82">
        <f>G8/3</f>
        <v>9180000</v>
      </c>
      <c r="H9" t="s">
        <v>59</v>
      </c>
    </row>
    <row r="10" spans="1:8" x14ac:dyDescent="0.3">
      <c r="E10" s="2" t="s">
        <v>60</v>
      </c>
    </row>
    <row r="11" spans="1:8" x14ac:dyDescent="0.3">
      <c r="E11" s="3"/>
      <c r="G11" t="s">
        <v>61</v>
      </c>
    </row>
    <row r="12" spans="1:8" x14ac:dyDescent="0.3">
      <c r="G12" t="s">
        <v>62</v>
      </c>
    </row>
    <row r="19" spans="1:6" x14ac:dyDescent="0.3">
      <c r="A19" t="s">
        <v>5</v>
      </c>
      <c r="E19"/>
    </row>
    <row r="20" spans="1:6" ht="15" thickBot="1" x14ac:dyDescent="0.35">
      <c r="E20"/>
    </row>
    <row r="21" spans="1:6" x14ac:dyDescent="0.3">
      <c r="A21" s="35" t="s">
        <v>6</v>
      </c>
      <c r="B21" s="35"/>
      <c r="E21"/>
    </row>
    <row r="22" spans="1:6" x14ac:dyDescent="0.3">
      <c r="A22" t="s">
        <v>7</v>
      </c>
      <c r="B22">
        <v>0.95610831952446951</v>
      </c>
      <c r="E22"/>
    </row>
    <row r="23" spans="1:6" ht="15" thickBot="1" x14ac:dyDescent="0.35">
      <c r="A23" t="s">
        <v>8</v>
      </c>
      <c r="B23">
        <v>0.91414311866390507</v>
      </c>
      <c r="E23"/>
    </row>
    <row r="24" spans="1:6" ht="15" thickBot="1" x14ac:dyDescent="0.35">
      <c r="A24" s="90" t="s">
        <v>9</v>
      </c>
      <c r="B24" s="91" t="s">
        <v>63</v>
      </c>
      <c r="E24"/>
    </row>
    <row r="25" spans="1:6" x14ac:dyDescent="0.3">
      <c r="A25" t="s">
        <v>10</v>
      </c>
      <c r="B25">
        <v>1768643.8389091087</v>
      </c>
      <c r="E25"/>
    </row>
    <row r="26" spans="1:6" ht="15" thickBot="1" x14ac:dyDescent="0.35">
      <c r="A26" s="9" t="s">
        <v>11</v>
      </c>
      <c r="B26" s="9">
        <v>6</v>
      </c>
      <c r="E26"/>
    </row>
    <row r="27" spans="1:6" x14ac:dyDescent="0.3">
      <c r="E27"/>
    </row>
    <row r="28" spans="1:6" ht="15" thickBot="1" x14ac:dyDescent="0.35">
      <c r="A28" t="s">
        <v>12</v>
      </c>
      <c r="E28"/>
    </row>
    <row r="29" spans="1:6" x14ac:dyDescent="0.3">
      <c r="A29" s="31"/>
      <c r="B29" s="31" t="s">
        <v>13</v>
      </c>
      <c r="C29" s="31" t="s">
        <v>14</v>
      </c>
      <c r="D29" s="31" t="s">
        <v>15</v>
      </c>
      <c r="E29" s="31" t="s">
        <v>16</v>
      </c>
      <c r="F29" s="31" t="s">
        <v>17</v>
      </c>
    </row>
    <row r="30" spans="1:6" x14ac:dyDescent="0.3">
      <c r="A30" t="s">
        <v>18</v>
      </c>
      <c r="B30">
        <v>3</v>
      </c>
      <c r="C30">
        <v>66611597942177.703</v>
      </c>
      <c r="D30">
        <v>22203865980725.902</v>
      </c>
      <c r="E30">
        <v>7.0981933689190253</v>
      </c>
      <c r="F30" s="36">
        <v>0.12598015900939602</v>
      </c>
    </row>
    <row r="31" spans="1:6" x14ac:dyDescent="0.3">
      <c r="A31" t="s">
        <v>19</v>
      </c>
      <c r="B31">
        <v>2</v>
      </c>
      <c r="C31">
        <v>6256202057822.2988</v>
      </c>
      <c r="D31">
        <v>3128101028911.1494</v>
      </c>
      <c r="E31"/>
    </row>
    <row r="32" spans="1:6" ht="15" thickBot="1" x14ac:dyDescent="0.35">
      <c r="A32" s="9" t="s">
        <v>20</v>
      </c>
      <c r="B32" s="9">
        <v>5</v>
      </c>
      <c r="C32" s="9">
        <v>72867800000000</v>
      </c>
      <c r="D32" s="9"/>
      <c r="E32" s="9"/>
      <c r="F32" s="9"/>
    </row>
    <row r="33" spans="1:9" ht="15" thickBot="1" x14ac:dyDescent="0.35">
      <c r="E33"/>
    </row>
    <row r="34" spans="1:9" x14ac:dyDescent="0.3">
      <c r="A34" s="31"/>
      <c r="B34" s="31" t="s">
        <v>21</v>
      </c>
      <c r="C34" s="31" t="s">
        <v>10</v>
      </c>
      <c r="D34" s="31" t="s">
        <v>22</v>
      </c>
      <c r="E34" s="85" t="s">
        <v>23</v>
      </c>
      <c r="F34" s="31" t="s">
        <v>24</v>
      </c>
      <c r="G34" s="31" t="s">
        <v>25</v>
      </c>
      <c r="H34" s="31" t="s">
        <v>26</v>
      </c>
      <c r="I34" s="31" t="s">
        <v>27</v>
      </c>
    </row>
    <row r="35" spans="1:9" x14ac:dyDescent="0.3">
      <c r="A35" t="s">
        <v>28</v>
      </c>
      <c r="B35">
        <v>58469266.301769219</v>
      </c>
      <c r="C35">
        <v>18343361.730649188</v>
      </c>
      <c r="D35">
        <v>3.187489139685626</v>
      </c>
      <c r="E35" s="86">
        <v>8.5928070261137801E-2</v>
      </c>
      <c r="F35">
        <v>-20455849.121390358</v>
      </c>
      <c r="G35">
        <v>137394381.7249288</v>
      </c>
      <c r="H35">
        <v>-20455849.121390358</v>
      </c>
      <c r="I35">
        <v>137394381.7249288</v>
      </c>
    </row>
    <row r="36" spans="1:9" x14ac:dyDescent="0.3">
      <c r="A36" t="s">
        <v>30</v>
      </c>
      <c r="B36">
        <v>-5.5120012548449818E-4</v>
      </c>
      <c r="C36">
        <v>3.6466318771245657E-4</v>
      </c>
      <c r="D36">
        <v>-1.511532131724602</v>
      </c>
      <c r="E36" s="86">
        <v>2.6977670267034601E-2</v>
      </c>
      <c r="F36">
        <v>-2.1202191855346406E-3</v>
      </c>
      <c r="G36">
        <v>1.0178189345656443E-3</v>
      </c>
      <c r="H36">
        <v>-2.1202191855346406E-3</v>
      </c>
      <c r="I36">
        <v>1.0178189345656443E-3</v>
      </c>
    </row>
    <row r="37" spans="1:9" x14ac:dyDescent="0.3">
      <c r="A37" t="s">
        <v>64</v>
      </c>
      <c r="B37">
        <v>1.3188326584341348E-4</v>
      </c>
      <c r="C37">
        <v>3.8050526361722964E-3</v>
      </c>
      <c r="D37">
        <v>3.4660037180479539E-2</v>
      </c>
      <c r="E37" s="86">
        <v>9.7549900994005095E-2</v>
      </c>
      <c r="F37">
        <v>-1.6239936846023709E-2</v>
      </c>
      <c r="G37">
        <v>1.6503703377710538E-2</v>
      </c>
      <c r="H37">
        <v>-1.6239936846023709E-2</v>
      </c>
      <c r="I37">
        <v>1.6503703377710538E-2</v>
      </c>
    </row>
    <row r="38" spans="1:9" ht="15" thickBot="1" x14ac:dyDescent="0.35">
      <c r="A38" s="9" t="s">
        <v>35</v>
      </c>
      <c r="B38" s="9">
        <v>-3.2176841912564995E-3</v>
      </c>
      <c r="C38" s="9">
        <v>1.7392285804297717E-3</v>
      </c>
      <c r="D38" s="9">
        <v>-1.850064003928336</v>
      </c>
      <c r="E38" s="87">
        <v>2.0553002345454801E-2</v>
      </c>
      <c r="F38" s="9">
        <v>-1.0700980790500941E-2</v>
      </c>
      <c r="G38" s="9">
        <v>4.2656124079879423E-3</v>
      </c>
      <c r="H38" s="9">
        <v>-1.0700980790500941E-2</v>
      </c>
      <c r="I38" s="9">
        <v>4.2656124079879423E-3</v>
      </c>
    </row>
    <row r="39" spans="1:9" ht="15" thickBot="1" x14ac:dyDescent="0.35">
      <c r="E39"/>
    </row>
    <row r="40" spans="1:9" x14ac:dyDescent="0.3">
      <c r="D40" s="72"/>
      <c r="E40" s="76" t="s">
        <v>23</v>
      </c>
    </row>
    <row r="41" spans="1:9" x14ac:dyDescent="0.3">
      <c r="A41" t="s">
        <v>29</v>
      </c>
      <c r="D41" s="77" t="s">
        <v>28</v>
      </c>
      <c r="E41" s="73">
        <v>8.5928070261137801E-2</v>
      </c>
    </row>
    <row r="42" spans="1:9" ht="15" thickBot="1" x14ac:dyDescent="0.35">
      <c r="D42" s="77" t="s">
        <v>30</v>
      </c>
      <c r="E42" s="73">
        <v>2.6977670267034601E-2</v>
      </c>
    </row>
    <row r="43" spans="1:9" x14ac:dyDescent="0.3">
      <c r="A43" s="31" t="s">
        <v>31</v>
      </c>
      <c r="B43" s="31" t="s">
        <v>65</v>
      </c>
      <c r="C43" s="31" t="s">
        <v>33</v>
      </c>
      <c r="D43" s="77" t="s">
        <v>34</v>
      </c>
      <c r="E43" s="73">
        <v>9.7549900994005095E-2</v>
      </c>
    </row>
    <row r="44" spans="1:9" ht="15" thickBot="1" x14ac:dyDescent="0.35">
      <c r="A44">
        <v>1</v>
      </c>
      <c r="B44">
        <v>9246408.0578522161</v>
      </c>
      <c r="C44">
        <v>-66408.057852216065</v>
      </c>
      <c r="D44" s="78" t="s">
        <v>35</v>
      </c>
      <c r="E44" s="75">
        <v>2.0553002345454801E-2</v>
      </c>
    </row>
    <row r="45" spans="1:9" ht="15" thickBot="1" x14ac:dyDescent="0.35">
      <c r="A45">
        <v>2</v>
      </c>
      <c r="B45">
        <v>8522774.28502094</v>
      </c>
      <c r="C45">
        <v>657225.71497905999</v>
      </c>
      <c r="E45"/>
    </row>
    <row r="46" spans="1:9" x14ac:dyDescent="0.3">
      <c r="A46">
        <v>3</v>
      </c>
      <c r="B46">
        <v>10484804.358766327</v>
      </c>
      <c r="C46">
        <v>-1304804.3587663267</v>
      </c>
      <c r="D46" s="79" t="s">
        <v>6</v>
      </c>
      <c r="E46" s="80"/>
    </row>
    <row r="47" spans="1:9" ht="15" thickBot="1" x14ac:dyDescent="0.35">
      <c r="A47">
        <v>4</v>
      </c>
      <c r="B47">
        <v>5951492.8860043501</v>
      </c>
      <c r="C47">
        <v>1848507.1139956499</v>
      </c>
      <c r="D47" s="74" t="s">
        <v>9</v>
      </c>
      <c r="E47" s="81" t="s">
        <v>63</v>
      </c>
    </row>
    <row r="48" spans="1:9" x14ac:dyDescent="0.3">
      <c r="A48">
        <v>5</v>
      </c>
      <c r="B48">
        <v>1885761.1543509087</v>
      </c>
      <c r="C48">
        <v>-735761.15435090871</v>
      </c>
      <c r="E48"/>
    </row>
    <row r="49" spans="1:5" ht="15" thickBot="1" x14ac:dyDescent="0.35">
      <c r="A49" s="9">
        <v>6</v>
      </c>
      <c r="B49" s="9">
        <v>2308759.2580053168</v>
      </c>
      <c r="C49" s="9">
        <v>-398759.25800531683</v>
      </c>
      <c r="E49"/>
    </row>
    <row r="50" spans="1:5" x14ac:dyDescent="0.3">
      <c r="E50"/>
    </row>
    <row r="51" spans="1:5" x14ac:dyDescent="0.3">
      <c r="E51"/>
    </row>
    <row r="52" spans="1:5" x14ac:dyDescent="0.3">
      <c r="E52"/>
    </row>
    <row r="53" spans="1:5" x14ac:dyDescent="0.3">
      <c r="E5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8773B-9990-1B4E-BD20-1F81C977B5F0}">
  <sheetPr>
    <tabColor theme="7" tint="0.79998168889431442"/>
  </sheetPr>
  <dimension ref="A3:C8"/>
  <sheetViews>
    <sheetView workbookViewId="0">
      <selection activeCell="B8" sqref="B8"/>
    </sheetView>
  </sheetViews>
  <sheetFormatPr defaultColWidth="11.44140625" defaultRowHeight="14.4" x14ac:dyDescent="0.3"/>
  <cols>
    <col min="1" max="1" width="23.88671875" customWidth="1"/>
    <col min="2" max="2" width="25.88671875" bestFit="1" customWidth="1"/>
    <col min="3" max="3" width="47.109375" bestFit="1" customWidth="1"/>
  </cols>
  <sheetData>
    <row r="3" spans="1:3" ht="18" x14ac:dyDescent="0.35">
      <c r="A3" s="23" t="s">
        <v>66</v>
      </c>
      <c r="B3" s="23"/>
      <c r="C3" s="23"/>
    </row>
    <row r="5" spans="1:3" ht="15" thickBot="1" x14ac:dyDescent="0.35"/>
    <row r="6" spans="1:3" ht="18" x14ac:dyDescent="0.35">
      <c r="A6" s="20"/>
      <c r="B6" s="20" t="s">
        <v>67</v>
      </c>
      <c r="C6" s="20" t="s">
        <v>68</v>
      </c>
    </row>
    <row r="7" spans="1:3" ht="18" x14ac:dyDescent="0.35">
      <c r="A7" s="21" t="s">
        <v>67</v>
      </c>
      <c r="B7" s="21">
        <v>1</v>
      </c>
      <c r="C7" s="21"/>
    </row>
    <row r="8" spans="1:3" ht="54.6" thickBot="1" x14ac:dyDescent="0.4">
      <c r="A8" s="25" t="s">
        <v>68</v>
      </c>
      <c r="B8" s="32">
        <v>0.74641301821945427</v>
      </c>
      <c r="C8" s="22">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87658D55965424C8978AF4A99F16352" ma:contentTypeVersion="4" ma:contentTypeDescription="Create a new document." ma:contentTypeScope="" ma:versionID="e77ddb1b799a946fd53a2d812a1a8c5a">
  <xsd:schema xmlns:xsd="http://www.w3.org/2001/XMLSchema" xmlns:xs="http://www.w3.org/2001/XMLSchema" xmlns:p="http://schemas.microsoft.com/office/2006/metadata/properties" xmlns:ns2="8ddcbe9d-ef68-4ace-9482-dae8cd67cbc0" targetNamespace="http://schemas.microsoft.com/office/2006/metadata/properties" ma:root="true" ma:fieldsID="ef161e14fc60617be165d3996a00a357" ns2:_="">
    <xsd:import namespace="8ddcbe9d-ef68-4ace-9482-dae8cd67cbc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dcbe9d-ef68-4ace-9482-dae8cd67cb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D7927F-CB7F-4CE0-BC80-89DF9326AD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dcbe9d-ef68-4ace-9482-dae8cd67cb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636492-2C1B-4DE0-B6BB-D91493CF46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Methodology</vt:lpstr>
      <vt:lpstr>Ext.Data &amp; Regr.</vt:lpstr>
      <vt:lpstr>Corr.1 for Ext.</vt:lpstr>
      <vt:lpstr>gb mark rev</vt:lpstr>
      <vt:lpstr>gb rev grwt</vt:lpstr>
      <vt:lpstr>rev cap</vt:lpstr>
      <vt:lpstr> un.sal comp</vt:lpstr>
      <vt:lpstr>Int. Data &amp; Regr.</vt:lpstr>
      <vt:lpstr>Corr. 1 for Int.</vt:lpstr>
      <vt:lpstr>Corr.2 for Int.</vt:lpstr>
      <vt:lpstr>Tot Rev Sony</vt:lpstr>
      <vt:lpstr>Rev&amp;Op Exp</vt:lpstr>
      <vt:lpstr>un.sal</vt:lpstr>
      <vt:lpstr>r&amp;d exp</vt:lpstr>
      <vt:lpstr>Sustainability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Kagan Yuceturk</dc:creator>
  <cp:keywords/>
  <dc:description/>
  <cp:lastModifiedBy>Kagan Yuceturk</cp:lastModifiedBy>
  <cp:revision/>
  <dcterms:created xsi:type="dcterms:W3CDTF">2015-06-05T18:17:20Z</dcterms:created>
  <dcterms:modified xsi:type="dcterms:W3CDTF">2024-02-28T17:40:58Z</dcterms:modified>
  <cp:category/>
  <cp:contentStatus/>
</cp:coreProperties>
</file>