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rasbidawi/Library/Containers/net.whatsapp.WhatsApp/Data/tmp/documents/689B5F87-C63F-4AE4-A8DA-115C3312009D/"/>
    </mc:Choice>
  </mc:AlternateContent>
  <xr:revisionPtr revIDLastSave="0" documentId="13_ncr:1_{02A77494-82ED-C541-8371-9A902325ABED}" xr6:coauthVersionLast="47" xr6:coauthVersionMax="47" xr10:uidLastSave="{00000000-0000-0000-0000-000000000000}"/>
  <bookViews>
    <workbookView xWindow="0" yWindow="0" windowWidth="28800" windowHeight="18000" activeTab="5" xr2:uid="{D8CCBECA-366A-4D1F-A555-843AC4CFA61A}"/>
  </bookViews>
  <sheets>
    <sheet name="Work 1" sheetId="1" state="hidden" r:id="rId1"/>
    <sheet name="Work 2" sheetId="2" state="hidden" r:id="rId2"/>
    <sheet name="Sensitivity Report 1" sheetId="7" state="hidden" r:id="rId3"/>
    <sheet name="Main Model" sheetId="3" r:id="rId4"/>
    <sheet name="Variaition 1" sheetId="9" r:id="rId5"/>
    <sheet name="Variation 2" sheetId="8" r:id="rId6"/>
    <sheet name="Variation 3" sheetId="10" r:id="rId7"/>
  </sheets>
  <definedNames>
    <definedName name="solver_adj" localSheetId="3" hidden="1">'Main Model'!$B$42:$I$42</definedName>
    <definedName name="solver_adj" localSheetId="4" hidden="1">'Variaition 1'!$B$42:$I$42</definedName>
    <definedName name="solver_adj" localSheetId="5" hidden="1">'Variation 2'!$B$42:$I$42</definedName>
    <definedName name="solver_adj" localSheetId="6" hidden="1">'Variation 3'!$B$42:$I$42</definedName>
    <definedName name="solver_adj" localSheetId="0" hidden="1">'Work 1'!$J$9:$L$9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eng" localSheetId="3" hidden="1">1</definedName>
    <definedName name="solver_eng" localSheetId="4" hidden="1">1</definedName>
    <definedName name="solver_eng" localSheetId="5" hidden="1">2</definedName>
    <definedName name="solver_eng" localSheetId="6" hidden="1">1</definedName>
    <definedName name="solver_eng" localSheetId="0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3" hidden="1">'Main Model'!$B$42:$I$42</definedName>
    <definedName name="solver_lhs1" localSheetId="4" hidden="1">'Variaition 1'!$B$42:$I$42</definedName>
    <definedName name="solver_lhs1" localSheetId="5" hidden="1">'Variation 2'!$B$42:$I$42</definedName>
    <definedName name="solver_lhs1" localSheetId="6" hidden="1">'Variation 3'!$B$42:$I$42</definedName>
    <definedName name="solver_lhs1" localSheetId="0" hidden="1">'Work 1'!$J$14:$J$15</definedName>
    <definedName name="solver_lhs2" localSheetId="3" hidden="1">'Main Model'!$B$65:$B$67</definedName>
    <definedName name="solver_lhs2" localSheetId="4" hidden="1">'Variaition 1'!$B$65:$B$67</definedName>
    <definedName name="solver_lhs2" localSheetId="5" hidden="1">'Variation 2'!$B$65:$B$67</definedName>
    <definedName name="solver_lhs2" localSheetId="6" hidden="1">'Variation 3'!$B$65:$B$67</definedName>
    <definedName name="solver_lhs2" localSheetId="0" hidden="1">'Work 1'!$J$18:$J$19</definedName>
    <definedName name="solver_lhs3" localSheetId="3" hidden="1">'Main Model'!$B$71:$B$72</definedName>
    <definedName name="solver_lhs3" localSheetId="4" hidden="1">'Variaition 1'!$B$71:$B$72</definedName>
    <definedName name="solver_lhs3" localSheetId="5" hidden="1">'Variation 2'!$B$71:$B$72</definedName>
    <definedName name="solver_lhs3" localSheetId="6" hidden="1">'Variation 3'!$B$71:$B$72</definedName>
    <definedName name="solver_lhs3" localSheetId="0" hidden="1">'Work 1'!$J$22:$J$25</definedName>
    <definedName name="solver_lhs4" localSheetId="3" hidden="1">'Main Model'!$B$75:$B$76</definedName>
    <definedName name="solver_lhs4" localSheetId="4" hidden="1">'Variaition 1'!$B$75:$B$76</definedName>
    <definedName name="solver_lhs4" localSheetId="5" hidden="1">'Variation 2'!$B$75:$B$76</definedName>
    <definedName name="solver_lhs4" localSheetId="6" hidden="1">'Variation 3'!$B$75:$B$76</definedName>
    <definedName name="solver_lhs4" localSheetId="0" hidden="1">'Work 1'!$J$27:$J$28</definedName>
    <definedName name="solver_lhs5" localSheetId="3" hidden="1">'Main Model'!$B$80:$B$83</definedName>
    <definedName name="solver_lhs5" localSheetId="4" hidden="1">'Variaition 1'!$B$80:$B$83</definedName>
    <definedName name="solver_lhs5" localSheetId="5" hidden="1">'Variation 2'!$B$79:$B$82</definedName>
    <definedName name="solver_lhs5" localSheetId="6" hidden="1">'Variation 3'!$B$79:$B$82</definedName>
    <definedName name="solver_lhs5" localSheetId="0" hidden="1">'Work 1'!$J$29</definedName>
    <definedName name="solver_lhs6" localSheetId="4" hidden="1">'Variaition 1'!$B$80:$B$83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3" hidden="1">5</definedName>
    <definedName name="solver_num" localSheetId="4" hidden="1">5</definedName>
    <definedName name="solver_num" localSheetId="5" hidden="1">5</definedName>
    <definedName name="solver_num" localSheetId="6" hidden="1">5</definedName>
    <definedName name="solver_num" localSheetId="0" hidden="1">5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3" hidden="1">'Main Model'!$B$38</definedName>
    <definedName name="solver_opt" localSheetId="4" hidden="1">'Variaition 1'!$B$38</definedName>
    <definedName name="solver_opt" localSheetId="5" hidden="1">'Variation 2'!$B$38</definedName>
    <definedName name="solver_opt" localSheetId="6" hidden="1">'Variation 3'!$B$38</definedName>
    <definedName name="solver_opt" localSheetId="0" hidden="1">'Work 1'!$N$9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1" localSheetId="6" hidden="1">4</definedName>
    <definedName name="solver_rel1" localSheetId="0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0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0" hidden="1">2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el4" localSheetId="0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el5" localSheetId="6" hidden="1">1</definedName>
    <definedName name="solver_rel5" localSheetId="0" hidden="1">2</definedName>
    <definedName name="solver_rel6" localSheetId="4" hidden="1">1</definedName>
    <definedName name="solver_rhs1" localSheetId="3" hidden="1">"integer"</definedName>
    <definedName name="solver_rhs1" localSheetId="4" hidden="1">"integer"</definedName>
    <definedName name="solver_rhs1" localSheetId="5" hidden="1">"integer"</definedName>
    <definedName name="solver_rhs1" localSheetId="6" hidden="1">"integer"</definedName>
    <definedName name="solver_rhs1" localSheetId="0" hidden="1">'Work 1'!$L$14:$L$15</definedName>
    <definedName name="solver_rhs2" localSheetId="3" hidden="1">'Main Model'!$D$65:$D$67</definedName>
    <definedName name="solver_rhs2" localSheetId="4" hidden="1">'Variaition 1'!$D$65:$D$67</definedName>
    <definedName name="solver_rhs2" localSheetId="5" hidden="1">'Variation 2'!$D$65:$D$67</definedName>
    <definedName name="solver_rhs2" localSheetId="6" hidden="1">'Variation 3'!$D$65:$D$67</definedName>
    <definedName name="solver_rhs2" localSheetId="0" hidden="1">'Work 1'!$L$18:$L$19</definedName>
    <definedName name="solver_rhs3" localSheetId="3" hidden="1">'Main Model'!$D$71:$D$72</definedName>
    <definedName name="solver_rhs3" localSheetId="4" hidden="1">'Variaition 1'!$D$71:$D$72</definedName>
    <definedName name="solver_rhs3" localSheetId="5" hidden="1">'Variation 2'!$D$71:$D$72</definedName>
    <definedName name="solver_rhs3" localSheetId="6" hidden="1">'Variation 3'!$D$71:$D$72</definedName>
    <definedName name="solver_rhs3" localSheetId="0" hidden="1">'Work 1'!$L$22:$L$25</definedName>
    <definedName name="solver_rhs4" localSheetId="3" hidden="1">'Main Model'!$D$75:$D$76</definedName>
    <definedName name="solver_rhs4" localSheetId="4" hidden="1">'Variaition 1'!$D$75:$D$76</definedName>
    <definedName name="solver_rhs4" localSheetId="5" hidden="1">'Variation 2'!$D$75:$D$76</definedName>
    <definedName name="solver_rhs4" localSheetId="6" hidden="1">'Variation 3'!$D$75:$D$76</definedName>
    <definedName name="solver_rhs4" localSheetId="0" hidden="1">'Work 1'!$L$27:$L$28</definedName>
    <definedName name="solver_rhs5" localSheetId="3" hidden="1">'Main Model'!$D$80:$D$83</definedName>
    <definedName name="solver_rhs5" localSheetId="4" hidden="1">'Variaition 1'!$D$80:$D$83</definedName>
    <definedName name="solver_rhs5" localSheetId="5" hidden="1">'Variation 2'!$D$79:$D$82</definedName>
    <definedName name="solver_rhs5" localSheetId="6" hidden="1">'Variation 3'!$D$79:$D$82</definedName>
    <definedName name="solver_rhs5" localSheetId="0" hidden="1">'Work 1'!$L$29</definedName>
    <definedName name="solver_rhs6" localSheetId="4" hidden="1">'Variaition 1'!$D$80:$D$83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0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0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0" l="1"/>
  <c r="A81" i="10"/>
  <c r="A80" i="10"/>
  <c r="A82" i="8"/>
  <c r="A81" i="8"/>
  <c r="A80" i="8"/>
  <c r="A83" i="9"/>
  <c r="A82" i="9"/>
  <c r="A81" i="9"/>
  <c r="A80" i="9"/>
  <c r="C13" i="10" l="1"/>
  <c r="B13" i="10"/>
  <c r="C12" i="10"/>
  <c r="B12" i="10"/>
  <c r="C13" i="9"/>
  <c r="B13" i="9"/>
  <c r="C12" i="9"/>
  <c r="B12" i="9"/>
  <c r="C13" i="8"/>
  <c r="B13" i="8"/>
  <c r="C12" i="8"/>
  <c r="B12" i="8"/>
  <c r="C12" i="3"/>
  <c r="B12" i="3"/>
  <c r="B95" i="10"/>
  <c r="B94" i="10"/>
  <c r="B93" i="10"/>
  <c r="B92" i="10"/>
  <c r="B91" i="10"/>
  <c r="B90" i="10"/>
  <c r="B89" i="10"/>
  <c r="B88" i="10"/>
  <c r="D82" i="10"/>
  <c r="B82" i="10"/>
  <c r="B81" i="10"/>
  <c r="D80" i="10"/>
  <c r="B80" i="10"/>
  <c r="D79" i="10"/>
  <c r="B79" i="10"/>
  <c r="B76" i="10"/>
  <c r="D75" i="10"/>
  <c r="B75" i="10"/>
  <c r="D72" i="10"/>
  <c r="D76" i="10" s="1"/>
  <c r="B72" i="10"/>
  <c r="B71" i="10"/>
  <c r="D67" i="10"/>
  <c r="B67" i="10"/>
  <c r="D66" i="10"/>
  <c r="B66" i="10"/>
  <c r="D65" i="10"/>
  <c r="B65" i="10"/>
  <c r="J61" i="10"/>
  <c r="I61" i="10"/>
  <c r="K56" i="10"/>
  <c r="H56" i="10"/>
  <c r="E56" i="10"/>
  <c r="K55" i="10"/>
  <c r="H55" i="10"/>
  <c r="E55" i="10"/>
  <c r="K54" i="10"/>
  <c r="H54" i="10"/>
  <c r="E54" i="10"/>
  <c r="K53" i="10"/>
  <c r="H53" i="10"/>
  <c r="E53" i="10"/>
  <c r="K51" i="10"/>
  <c r="H51" i="10"/>
  <c r="E51" i="10"/>
  <c r="K50" i="10"/>
  <c r="H50" i="10"/>
  <c r="E50" i="10"/>
  <c r="K48" i="10"/>
  <c r="H48" i="10"/>
  <c r="E48" i="10"/>
  <c r="K47" i="10"/>
  <c r="H47" i="10"/>
  <c r="E47" i="10"/>
  <c r="A33" i="10"/>
  <c r="A32" i="10"/>
  <c r="A31" i="10"/>
  <c r="B95" i="9"/>
  <c r="B94" i="9"/>
  <c r="B93" i="9"/>
  <c r="B92" i="9"/>
  <c r="B91" i="9"/>
  <c r="B90" i="9"/>
  <c r="B89" i="9"/>
  <c r="B88" i="9"/>
  <c r="D83" i="9"/>
  <c r="B83" i="9"/>
  <c r="B82" i="9"/>
  <c r="D81" i="9"/>
  <c r="B81" i="9"/>
  <c r="D80" i="9"/>
  <c r="B80" i="9"/>
  <c r="B76" i="9"/>
  <c r="D75" i="9"/>
  <c r="B75" i="9"/>
  <c r="D72" i="9"/>
  <c r="D76" i="9" s="1"/>
  <c r="B72" i="9"/>
  <c r="B71" i="9"/>
  <c r="D67" i="9"/>
  <c r="B67" i="9"/>
  <c r="D66" i="9"/>
  <c r="B66" i="9"/>
  <c r="D65" i="9"/>
  <c r="B65" i="9"/>
  <c r="J61" i="9"/>
  <c r="I61" i="9"/>
  <c r="K56" i="9"/>
  <c r="H56" i="9"/>
  <c r="E56" i="9"/>
  <c r="K55" i="9"/>
  <c r="H55" i="9"/>
  <c r="E55" i="9"/>
  <c r="K54" i="9"/>
  <c r="H54" i="9"/>
  <c r="E54" i="9"/>
  <c r="K53" i="9"/>
  <c r="H53" i="9"/>
  <c r="E53" i="9"/>
  <c r="K51" i="9"/>
  <c r="H51" i="9"/>
  <c r="E51" i="9"/>
  <c r="K50" i="9"/>
  <c r="H50" i="9"/>
  <c r="E50" i="9"/>
  <c r="K48" i="9"/>
  <c r="H48" i="9"/>
  <c r="E48" i="9"/>
  <c r="K47" i="9"/>
  <c r="H47" i="9"/>
  <c r="E47" i="9"/>
  <c r="A33" i="9"/>
  <c r="A32" i="9"/>
  <c r="A31" i="9"/>
  <c r="B95" i="8"/>
  <c r="B94" i="8"/>
  <c r="B93" i="8"/>
  <c r="B92" i="8"/>
  <c r="B91" i="8"/>
  <c r="B90" i="8"/>
  <c r="B89" i="8"/>
  <c r="B88" i="8"/>
  <c r="D82" i="8"/>
  <c r="B82" i="8"/>
  <c r="B81" i="8"/>
  <c r="D80" i="8"/>
  <c r="B80" i="8"/>
  <c r="D79" i="8"/>
  <c r="B79" i="8"/>
  <c r="B76" i="8"/>
  <c r="B75" i="8"/>
  <c r="D72" i="8"/>
  <c r="D76" i="8" s="1"/>
  <c r="B72" i="8"/>
  <c r="D71" i="8"/>
  <c r="D75" i="8" s="1"/>
  <c r="B71" i="8"/>
  <c r="D67" i="8"/>
  <c r="B67" i="8"/>
  <c r="D66" i="8"/>
  <c r="B66" i="8"/>
  <c r="D65" i="8"/>
  <c r="B65" i="8"/>
  <c r="J61" i="8"/>
  <c r="I61" i="8"/>
  <c r="K56" i="8"/>
  <c r="H56" i="8"/>
  <c r="E56" i="8"/>
  <c r="K55" i="8"/>
  <c r="H55" i="8"/>
  <c r="E55" i="8"/>
  <c r="K54" i="8"/>
  <c r="H54" i="8"/>
  <c r="E54" i="8"/>
  <c r="K53" i="8"/>
  <c r="H53" i="8"/>
  <c r="E53" i="8"/>
  <c r="K51" i="8"/>
  <c r="H51" i="8"/>
  <c r="E51" i="8"/>
  <c r="K50" i="8"/>
  <c r="H50" i="8"/>
  <c r="E50" i="8"/>
  <c r="K48" i="8"/>
  <c r="H48" i="8"/>
  <c r="E48" i="8"/>
  <c r="K47" i="8"/>
  <c r="H47" i="8"/>
  <c r="E47" i="8"/>
  <c r="A33" i="8"/>
  <c r="A32" i="8"/>
  <c r="A31" i="8"/>
  <c r="B67" i="3"/>
  <c r="B95" i="3"/>
  <c r="B94" i="3"/>
  <c r="B93" i="3"/>
  <c r="B92" i="3"/>
  <c r="B91" i="3"/>
  <c r="B90" i="3"/>
  <c r="B89" i="3"/>
  <c r="B88" i="3"/>
  <c r="B83" i="3"/>
  <c r="B82" i="3"/>
  <c r="B81" i="3"/>
  <c r="B80" i="3"/>
  <c r="B76" i="3"/>
  <c r="B75" i="3"/>
  <c r="B72" i="3"/>
  <c r="B71" i="3"/>
  <c r="B66" i="3"/>
  <c r="B65" i="3"/>
  <c r="J61" i="3"/>
  <c r="I61" i="3"/>
  <c r="K51" i="3"/>
  <c r="H50" i="3"/>
  <c r="H51" i="3"/>
  <c r="H56" i="3"/>
  <c r="H55" i="3"/>
  <c r="H54" i="3"/>
  <c r="H53" i="3"/>
  <c r="E56" i="3"/>
  <c r="E55" i="3"/>
  <c r="E54" i="3"/>
  <c r="E53" i="3"/>
  <c r="E51" i="3"/>
  <c r="E50" i="3"/>
  <c r="E48" i="3"/>
  <c r="E47" i="3"/>
  <c r="K56" i="3"/>
  <c r="K55" i="3"/>
  <c r="K54" i="3"/>
  <c r="K53" i="3"/>
  <c r="K48" i="3"/>
  <c r="K47" i="3"/>
  <c r="H48" i="3"/>
  <c r="H47" i="3"/>
  <c r="D83" i="3"/>
  <c r="D82" i="3"/>
  <c r="D81" i="3"/>
  <c r="D80" i="3"/>
  <c r="A83" i="3"/>
  <c r="A82" i="3"/>
  <c r="A81" i="3"/>
  <c r="A80" i="3"/>
  <c r="D72" i="3"/>
  <c r="D76" i="3" s="1"/>
  <c r="D71" i="3"/>
  <c r="D75" i="3" s="1"/>
  <c r="D67" i="3"/>
  <c r="D66" i="3"/>
  <c r="D65" i="3"/>
  <c r="A33" i="3"/>
  <c r="A32" i="3"/>
  <c r="A31" i="3"/>
  <c r="C13" i="3"/>
  <c r="B13" i="3"/>
  <c r="I26" i="2"/>
  <c r="G27" i="2"/>
  <c r="J11" i="2"/>
  <c r="J7" i="2"/>
  <c r="J6" i="2"/>
  <c r="J5" i="2"/>
  <c r="J4" i="2"/>
  <c r="C10" i="2"/>
  <c r="B10" i="2"/>
  <c r="J15" i="1"/>
  <c r="K15" i="1"/>
  <c r="L15" i="1"/>
  <c r="J19" i="1"/>
  <c r="K19" i="1"/>
  <c r="L19" i="1"/>
  <c r="J14" i="1"/>
  <c r="N9" i="1"/>
  <c r="L29" i="1"/>
  <c r="K29" i="1"/>
  <c r="L28" i="1"/>
  <c r="K28" i="1"/>
  <c r="L27" i="1"/>
  <c r="K27" i="1"/>
  <c r="J29" i="1"/>
  <c r="J28" i="1"/>
  <c r="J27" i="1"/>
  <c r="L25" i="1"/>
  <c r="K25" i="1"/>
  <c r="L24" i="1"/>
  <c r="K24" i="1"/>
  <c r="L23" i="1"/>
  <c r="K23" i="1"/>
  <c r="L22" i="1"/>
  <c r="K22" i="1"/>
  <c r="J25" i="1"/>
  <c r="J24" i="1"/>
  <c r="J23" i="1"/>
  <c r="J22" i="1"/>
  <c r="L18" i="1"/>
  <c r="K18" i="1"/>
  <c r="J18" i="1"/>
  <c r="L14" i="1"/>
  <c r="K14" i="1"/>
  <c r="D41" i="1"/>
  <c r="D40" i="1"/>
  <c r="J6" i="1"/>
  <c r="J5" i="1"/>
  <c r="J4" i="1"/>
  <c r="C10" i="1"/>
  <c r="C56" i="1" s="1"/>
  <c r="B10" i="1"/>
  <c r="B56" i="1" s="1"/>
  <c r="D51" i="1"/>
  <c r="D50" i="1"/>
  <c r="D49" i="1"/>
  <c r="D47" i="1"/>
  <c r="D46" i="1"/>
  <c r="D45" i="1"/>
  <c r="D44" i="1"/>
  <c r="D37" i="1"/>
  <c r="D54" i="1" s="1"/>
  <c r="D36" i="1"/>
  <c r="D53" i="1" s="1"/>
  <c r="D61" i="9" l="1"/>
  <c r="F61" i="9"/>
  <c r="E61" i="10"/>
  <c r="F61" i="8"/>
  <c r="D61" i="8"/>
  <c r="E61" i="9"/>
  <c r="H61" i="9"/>
  <c r="G61" i="9"/>
  <c r="C61" i="9"/>
  <c r="H61" i="8"/>
  <c r="C61" i="8"/>
  <c r="E61" i="8"/>
  <c r="G61" i="8"/>
  <c r="G61" i="10"/>
  <c r="C61" i="10"/>
  <c r="H61" i="10"/>
  <c r="D61" i="10"/>
  <c r="F61" i="10"/>
  <c r="B38" i="10"/>
  <c r="F61" i="3"/>
  <c r="E61" i="3"/>
  <c r="G61" i="3"/>
  <c r="D61" i="3"/>
  <c r="C61" i="3"/>
  <c r="K50" i="3"/>
  <c r="H61" i="3" s="1"/>
  <c r="B38" i="9" l="1"/>
  <c r="B38" i="8"/>
  <c r="B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tc={8B2FF733-F61D-D840-B7F8-42050F8B4CDA}</author>
  </authors>
  <commentList>
    <comment ref="D71" authorId="0" shapeId="0" xr:uid="{8B2FF733-F61D-D840-B7F8-42050F8B4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We increased the number of hours capacity in shift 1 stage 1from 15000 to 19000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tc={67F7D13D-8E91-E844-994C-1384F6DDFB99}</author>
  </authors>
  <commentList>
    <comment ref="D81" authorId="0" shapeId="0" xr:uid="{67F7D13D-8E91-E844-994C-1384F6DDFB9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increased the scents capacity to 9500 pounds</t>
      </text>
    </comment>
  </commentList>
</comments>
</file>

<file path=xl/sharedStrings.xml><?xml version="1.0" encoding="utf-8"?>
<sst xmlns="http://schemas.openxmlformats.org/spreadsheetml/2006/main" count="767" uniqueCount="146">
  <si>
    <t>Demands</t>
  </si>
  <si>
    <t>Face Cream</t>
  </si>
  <si>
    <t>Body Cream</t>
  </si>
  <si>
    <t>Hand Cream</t>
  </si>
  <si>
    <t>Stage 1</t>
  </si>
  <si>
    <t>Stage 2</t>
  </si>
  <si>
    <t>Preparation and mixing</t>
  </si>
  <si>
    <t>Blending and packaging</t>
  </si>
  <si>
    <t>Available Capacity</t>
  </si>
  <si>
    <t>Labour Hours</t>
  </si>
  <si>
    <t>Rate per hour</t>
  </si>
  <si>
    <t xml:space="preserve">Second shift </t>
  </si>
  <si>
    <t>Capacity Reduction</t>
  </si>
  <si>
    <t>Wage rate increase</t>
  </si>
  <si>
    <t>Cost</t>
  </si>
  <si>
    <t>Raw Material</t>
  </si>
  <si>
    <t>Water</t>
  </si>
  <si>
    <t>Oil</t>
  </si>
  <si>
    <t>Scents</t>
  </si>
  <si>
    <t>Scents &amp; Colour</t>
  </si>
  <si>
    <t>Emulsifiers</t>
  </si>
  <si>
    <t xml:space="preserve">Available </t>
  </si>
  <si>
    <t>Subcontract</t>
  </si>
  <si>
    <t>Not to use for Hand cream</t>
  </si>
  <si>
    <t>Vendor</t>
  </si>
  <si>
    <t>Labour ( Hr/Carton)</t>
  </si>
  <si>
    <t>Materials</t>
  </si>
  <si>
    <t xml:space="preserve">Water </t>
  </si>
  <si>
    <t>Labour Cost</t>
  </si>
  <si>
    <t>1.5x + 1.8y + 1z</t>
  </si>
  <si>
    <t>0.8x + 1y + 0.5z</t>
  </si>
  <si>
    <t>Material</t>
  </si>
  <si>
    <t>&lt;=</t>
  </si>
  <si>
    <t>8x + 6y + 7z</t>
  </si>
  <si>
    <t>1x +3y + 2z</t>
  </si>
  <si>
    <t>0.5x + 0.3y + 0.4z</t>
  </si>
  <si>
    <t>0.5x + 0.7y + 0.6z</t>
  </si>
  <si>
    <t>Demand</t>
  </si>
  <si>
    <t>x</t>
  </si>
  <si>
    <t>y</t>
  </si>
  <si>
    <t>z</t>
  </si>
  <si>
    <t>=</t>
  </si>
  <si>
    <t>Subcontracting</t>
  </si>
  <si>
    <t>Only  x and y</t>
  </si>
  <si>
    <t>Second shift</t>
  </si>
  <si>
    <t>Price increase</t>
  </si>
  <si>
    <t>Second shift price increase</t>
  </si>
  <si>
    <t>Constraint</t>
  </si>
  <si>
    <t>Equations</t>
  </si>
  <si>
    <t>MODEL</t>
  </si>
  <si>
    <t>Objective</t>
  </si>
  <si>
    <t xml:space="preserve">Maximisation </t>
  </si>
  <si>
    <t>Production</t>
  </si>
  <si>
    <t>Let</t>
  </si>
  <si>
    <t>Constraints</t>
  </si>
  <si>
    <t>Labour</t>
  </si>
  <si>
    <t>1.5sx + 1.8sy + 1sz</t>
  </si>
  <si>
    <t>Shift 1</t>
  </si>
  <si>
    <t>Shift 2</t>
  </si>
  <si>
    <t>0.8sx + 1sy + 0.5sz</t>
  </si>
  <si>
    <t>1.5tx + 1.8ty + 1tz</t>
  </si>
  <si>
    <t>0.8tx + 1ty + 0.5tz</t>
  </si>
  <si>
    <t>Maximise</t>
  </si>
  <si>
    <t>Units</t>
  </si>
  <si>
    <t>Stage 1 hours</t>
  </si>
  <si>
    <t>Total</t>
  </si>
  <si>
    <t>Face Cream Outsourced</t>
  </si>
  <si>
    <t>Body Cream Outsourced</t>
  </si>
  <si>
    <t>xo</t>
  </si>
  <si>
    <t>yo</t>
  </si>
  <si>
    <t>Outsourced Cost</t>
  </si>
  <si>
    <t>x1</t>
  </si>
  <si>
    <t>y1</t>
  </si>
  <si>
    <t>z1</t>
  </si>
  <si>
    <t>per unit</t>
  </si>
  <si>
    <t>Production cost</t>
  </si>
  <si>
    <t>x0</t>
  </si>
  <si>
    <t>y0</t>
  </si>
  <si>
    <t>Cell</t>
  </si>
  <si>
    <t>Name</t>
  </si>
  <si>
    <t>Cost Function</t>
  </si>
  <si>
    <t>Microsoft Excel 16.0 Sensitivity Report</t>
  </si>
  <si>
    <t>Worksheet: [Book1.xlsx]Work 3</t>
  </si>
  <si>
    <t>Report Created: 28-01-2025 15:50:28</t>
  </si>
  <si>
    <t>Variable Cells</t>
  </si>
  <si>
    <t>Final</t>
  </si>
  <si>
    <t>Value</t>
  </si>
  <si>
    <t>Reduced</t>
  </si>
  <si>
    <t>Gradient</t>
  </si>
  <si>
    <t>Lagrange</t>
  </si>
  <si>
    <t>Multiplier</t>
  </si>
  <si>
    <t>$B$39</t>
  </si>
  <si>
    <t>Production x</t>
  </si>
  <si>
    <t>$C$39</t>
  </si>
  <si>
    <t>Production x1</t>
  </si>
  <si>
    <t>$D$39</t>
  </si>
  <si>
    <t>Production y</t>
  </si>
  <si>
    <t>$E$39</t>
  </si>
  <si>
    <t>Production y1</t>
  </si>
  <si>
    <t>$F$39</t>
  </si>
  <si>
    <t>Production z</t>
  </si>
  <si>
    <t>$G$39</t>
  </si>
  <si>
    <t>Production z1</t>
  </si>
  <si>
    <t>$H$39</t>
  </si>
  <si>
    <t>Production xo</t>
  </si>
  <si>
    <t>$I$39</t>
  </si>
  <si>
    <t>Production yo</t>
  </si>
  <si>
    <t>$B$62</t>
  </si>
  <si>
    <t>Demand Shift 1</t>
  </si>
  <si>
    <t>$B$63</t>
  </si>
  <si>
    <t>$B$64</t>
  </si>
  <si>
    <t>$B$68</t>
  </si>
  <si>
    <t>Stage 1 Shift 1</t>
  </si>
  <si>
    <t>$B$69</t>
  </si>
  <si>
    <t>Stage 2 Shift 1</t>
  </si>
  <si>
    <t>$B$72</t>
  </si>
  <si>
    <t>$B$73</t>
  </si>
  <si>
    <t>$B$76</t>
  </si>
  <si>
    <t>Water  Shift 1</t>
  </si>
  <si>
    <t>$B$77</t>
  </si>
  <si>
    <t>Oil Shift 1</t>
  </si>
  <si>
    <t>$B$78</t>
  </si>
  <si>
    <t>Scents Shift 1</t>
  </si>
  <si>
    <t>$B$79</t>
  </si>
  <si>
    <t>Emulsifiers Shift 1</t>
  </si>
  <si>
    <t>Second shift Price Changes</t>
  </si>
  <si>
    <t>Second Shift hours changes</t>
  </si>
  <si>
    <t>BASE MODEL</t>
  </si>
  <si>
    <t>Variation 1: Increase the shift 1 hours from 15000 to 19000</t>
  </si>
  <si>
    <t>Units Produced</t>
  </si>
  <si>
    <t>Minimize Cost</t>
  </si>
  <si>
    <t>Face Cream Shift 1</t>
  </si>
  <si>
    <t>Face Cream Shift 2</t>
  </si>
  <si>
    <t>Body Cream Shift 1</t>
  </si>
  <si>
    <t>Body Cream Shift 2</t>
  </si>
  <si>
    <t>Hand Cream Shift 1</t>
  </si>
  <si>
    <t>Hand Cream Shift 2</t>
  </si>
  <si>
    <t>Demand Constraints</t>
  </si>
  <si>
    <t>Labor Hours Constraints</t>
  </si>
  <si>
    <t>Non negative demands</t>
  </si>
  <si>
    <t>Material Constraints</t>
  </si>
  <si>
    <t>Variation 3: Increase the shift 1 stage 1 hours to 19000 hours and increase in scents quantity to 9500 pounds</t>
  </si>
  <si>
    <t>Variation 2: Increase the scents Quantity to 9500 pounds</t>
  </si>
  <si>
    <t>External Production</t>
  </si>
  <si>
    <t>Product</t>
  </si>
  <si>
    <t>Cost ($/carton)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</si>
</sst>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theme="1"/>
      <name val="Aptos Narrow"/>
      <scheme val="minor"/>
    </font>
    <font>
      <b/>
      <sz val="11"/>
      <color rgb="FF000000"/>
      <name val="Aptos Narrow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1" applyFont="1"/>
    <xf numFmtId="0" fontId="5" fillId="0" borderId="0" xfId="0" applyFont="1"/>
    <xf numFmtId="0" fontId="0" fillId="0" borderId="0" xfId="0" applyFill="1"/>
    <xf numFmtId="164" fontId="0" fillId="2" borderId="2" xfId="1" applyFont="1" applyFill="1" applyBorder="1"/>
    <xf numFmtId="164" fontId="0" fillId="2" borderId="3" xfId="1" applyFont="1" applyFill="1" applyBorder="1"/>
    <xf numFmtId="164" fontId="0" fillId="2" borderId="4" xfId="1" applyFont="1" applyFill="1" applyBorder="1"/>
    <xf numFmtId="0" fontId="0" fillId="3" borderId="2" xfId="0" applyFill="1" applyBorder="1"/>
    <xf numFmtId="164" fontId="0" fillId="3" borderId="4" xfId="1" applyFont="1" applyFill="1" applyBorder="1"/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6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ras Bidawi" id="{D2CAF65C-938C-2349-A099-E301C6687EE1}" userId="S::FBidawi@student.hult.edu::b5841402-0b57-4dca-ae44-e3c90d75e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1" dT="2025-02-02T23:43:07.19" personId="{D2CAF65C-938C-2349-A099-E301C6687EE1}" id="{8B2FF733-F61D-D840-B7F8-42050F8B4CDA}">
    <text>We increased the number of hours capacity in shift 1 stage 1from 15000 to 19000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81" dT="2025-02-02T23:43:50.08" personId="{D2CAF65C-938C-2349-A099-E301C6687EE1}" id="{67F7D13D-8E91-E844-994C-1384F6DDFB99}">
    <text>We increased the scents capacity to 9500 pounds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6EF8-87E4-4268-9BA5-1AC3947BB23E}">
  <dimension ref="A1:N58"/>
  <sheetViews>
    <sheetView zoomScale="76" workbookViewId="0">
      <selection activeCell="B32" sqref="B32"/>
    </sheetView>
  </sheetViews>
  <sheetFormatPr baseColWidth="10" defaultColWidth="8.83203125" defaultRowHeight="15" x14ac:dyDescent="0.2"/>
  <cols>
    <col min="1" max="1" width="22.83203125" bestFit="1" customWidth="1"/>
    <col min="2" max="4" width="20.1640625" customWidth="1"/>
    <col min="9" max="12" width="14.83203125" customWidth="1"/>
  </cols>
  <sheetData>
    <row r="1" spans="1:14" x14ac:dyDescent="0.2">
      <c r="A1" s="1"/>
      <c r="B1" s="1" t="s">
        <v>1</v>
      </c>
      <c r="C1" s="1" t="s">
        <v>2</v>
      </c>
      <c r="D1" s="1" t="s">
        <v>3</v>
      </c>
      <c r="I1" t="s">
        <v>49</v>
      </c>
    </row>
    <row r="2" spans="1:14" x14ac:dyDescent="0.2">
      <c r="A2" s="1" t="s">
        <v>0</v>
      </c>
      <c r="B2" s="1">
        <v>12000</v>
      </c>
      <c r="C2" s="1">
        <v>8000</v>
      </c>
      <c r="D2" s="1">
        <v>18000</v>
      </c>
      <c r="I2" t="s">
        <v>50</v>
      </c>
      <c r="J2" t="s">
        <v>51</v>
      </c>
      <c r="K2" t="s">
        <v>52</v>
      </c>
    </row>
    <row r="4" spans="1:14" x14ac:dyDescent="0.2">
      <c r="A4" s="1" t="s">
        <v>4</v>
      </c>
      <c r="B4" s="1" t="s">
        <v>6</v>
      </c>
      <c r="I4" t="s">
        <v>53</v>
      </c>
      <c r="J4" t="str">
        <f>'Main Model'!F27</f>
        <v>Face Cream</v>
      </c>
      <c r="K4" t="s">
        <v>38</v>
      </c>
    </row>
    <row r="5" spans="1:14" x14ac:dyDescent="0.2">
      <c r="A5" s="1" t="s">
        <v>5</v>
      </c>
      <c r="B5" s="1" t="s">
        <v>7</v>
      </c>
      <c r="J5" t="str">
        <f>'Main Model'!G27</f>
        <v>Body Cream</v>
      </c>
      <c r="K5" t="s">
        <v>39</v>
      </c>
    </row>
    <row r="6" spans="1:14" x14ac:dyDescent="0.2">
      <c r="J6" t="str">
        <f>'Main Model'!H27</f>
        <v>Hand Cream</v>
      </c>
      <c r="K6" t="s">
        <v>40</v>
      </c>
    </row>
    <row r="7" spans="1:14" x14ac:dyDescent="0.2">
      <c r="A7" s="1" t="s">
        <v>8</v>
      </c>
      <c r="B7" s="1" t="s">
        <v>4</v>
      </c>
      <c r="C7" s="1" t="s">
        <v>5</v>
      </c>
    </row>
    <row r="8" spans="1:14" ht="16" thickBot="1" x14ac:dyDescent="0.25">
      <c r="A8" s="1" t="s">
        <v>9</v>
      </c>
      <c r="B8" s="1">
        <v>15000</v>
      </c>
      <c r="C8" s="1">
        <v>10000</v>
      </c>
      <c r="J8" t="s">
        <v>38</v>
      </c>
      <c r="K8" t="s">
        <v>39</v>
      </c>
      <c r="L8" t="s">
        <v>40</v>
      </c>
      <c r="N8" t="s">
        <v>62</v>
      </c>
    </row>
    <row r="9" spans="1:14" ht="16" thickBot="1" x14ac:dyDescent="0.25">
      <c r="A9" s="1" t="s">
        <v>10</v>
      </c>
      <c r="B9" s="1">
        <v>8.5</v>
      </c>
      <c r="C9" s="1">
        <v>9.25</v>
      </c>
      <c r="I9" t="s">
        <v>52</v>
      </c>
      <c r="J9" s="5">
        <v>0</v>
      </c>
      <c r="K9" s="6">
        <v>0</v>
      </c>
      <c r="L9" s="7">
        <v>13500.000001730983</v>
      </c>
      <c r="N9">
        <f>SUM(J9:L9)</f>
        <v>13500.000001730983</v>
      </c>
    </row>
    <row r="10" spans="1:14" x14ac:dyDescent="0.2">
      <c r="A10" s="1" t="s">
        <v>46</v>
      </c>
      <c r="B10" s="1">
        <f>B9*1.1</f>
        <v>9.3500000000000014</v>
      </c>
      <c r="C10" s="1">
        <f>C9*1.1</f>
        <v>10.175000000000001</v>
      </c>
      <c r="D10" t="s">
        <v>47</v>
      </c>
    </row>
    <row r="11" spans="1:14" x14ac:dyDescent="0.2">
      <c r="I11" s="3" t="s">
        <v>54</v>
      </c>
    </row>
    <row r="12" spans="1:14" x14ac:dyDescent="0.2">
      <c r="A12" s="1" t="s">
        <v>11</v>
      </c>
      <c r="B12" s="1" t="s">
        <v>12</v>
      </c>
      <c r="C12" s="1" t="s">
        <v>13</v>
      </c>
      <c r="I12" t="s">
        <v>55</v>
      </c>
    </row>
    <row r="13" spans="1:14" x14ac:dyDescent="0.2">
      <c r="A13" s="1"/>
      <c r="B13" s="2">
        <v>0.1</v>
      </c>
      <c r="C13" s="2">
        <v>0.1</v>
      </c>
      <c r="I13" t="s">
        <v>57</v>
      </c>
    </row>
    <row r="14" spans="1:14" x14ac:dyDescent="0.2">
      <c r="I14" t="s">
        <v>4</v>
      </c>
      <c r="J14">
        <f>SUMPRODUCT(J9:L9,'Main Model'!F29:H29)+SUMPRODUCT('Main Model'!F30:H30,J9:L9)</f>
        <v>20250.000002596476</v>
      </c>
      <c r="K14" t="str">
        <f>C36</f>
        <v>=</v>
      </c>
      <c r="L14">
        <f>D36</f>
        <v>15000</v>
      </c>
    </row>
    <row r="15" spans="1:14" x14ac:dyDescent="0.2">
      <c r="A15" s="1" t="s">
        <v>14</v>
      </c>
      <c r="B15" s="1" t="s">
        <v>15</v>
      </c>
      <c r="C15" s="1" t="s">
        <v>21</v>
      </c>
      <c r="I15" t="s">
        <v>5</v>
      </c>
      <c r="J15">
        <f>SUMPRODUCT(J9:L9,'Main Model'!F30:H30)</f>
        <v>6750.0000008654915</v>
      </c>
      <c r="K15" t="str">
        <f>C37</f>
        <v>=</v>
      </c>
      <c r="L15">
        <f>D37</f>
        <v>10000</v>
      </c>
    </row>
    <row r="16" spans="1:14" x14ac:dyDescent="0.2">
      <c r="A16" s="1" t="s">
        <v>16</v>
      </c>
      <c r="B16" s="1">
        <v>1</v>
      </c>
      <c r="C16" s="1">
        <v>200000</v>
      </c>
    </row>
    <row r="17" spans="1:12" x14ac:dyDescent="0.2">
      <c r="A17" s="1" t="s">
        <v>17</v>
      </c>
      <c r="B17" s="1">
        <v>1.5</v>
      </c>
      <c r="C17" s="1">
        <v>50000</v>
      </c>
      <c r="I17" t="s">
        <v>58</v>
      </c>
    </row>
    <row r="18" spans="1:12" x14ac:dyDescent="0.2">
      <c r="A18" s="1" t="s">
        <v>19</v>
      </c>
      <c r="B18" s="1">
        <v>3</v>
      </c>
      <c r="C18" s="1">
        <v>7500</v>
      </c>
      <c r="I18" t="s">
        <v>4</v>
      </c>
      <c r="J18">
        <f>SUMPRODUCT(J9:L9,'Main Model'!F29:H29)</f>
        <v>13500.000001730983</v>
      </c>
      <c r="K18" t="str">
        <f>C53</f>
        <v>&lt;=</v>
      </c>
      <c r="L18">
        <f>D53</f>
        <v>13500</v>
      </c>
    </row>
    <row r="19" spans="1:12" x14ac:dyDescent="0.2">
      <c r="A19" s="1" t="s">
        <v>20</v>
      </c>
      <c r="B19" s="1">
        <v>2</v>
      </c>
      <c r="C19" s="1">
        <v>15000</v>
      </c>
      <c r="I19" t="s">
        <v>5</v>
      </c>
      <c r="J19">
        <f>SUMPRODUCT('Main Model'!F30:H30,J9:L9)</f>
        <v>6750.0000008654915</v>
      </c>
      <c r="K19" t="str">
        <f>C54</f>
        <v>&lt;=</v>
      </c>
      <c r="L19">
        <f>D54</f>
        <v>9000</v>
      </c>
    </row>
    <row r="21" spans="1:12" x14ac:dyDescent="0.2">
      <c r="A21" s="1" t="s">
        <v>22</v>
      </c>
      <c r="B21" s="1" t="s">
        <v>1</v>
      </c>
      <c r="C21" s="1" t="s">
        <v>2</v>
      </c>
      <c r="E21" t="s">
        <v>23</v>
      </c>
      <c r="I21" t="s">
        <v>31</v>
      </c>
    </row>
    <row r="22" spans="1:12" x14ac:dyDescent="0.2">
      <c r="A22" s="1" t="s">
        <v>14</v>
      </c>
      <c r="B22" s="1">
        <v>40</v>
      </c>
      <c r="C22" s="1">
        <v>55</v>
      </c>
      <c r="I22" t="s">
        <v>27</v>
      </c>
      <c r="J22">
        <f>SUMPRODUCT(J9:L9,'Main Model'!F32:H32)</f>
        <v>94500.000012116885</v>
      </c>
      <c r="K22" t="str">
        <f>C44</f>
        <v>=</v>
      </c>
      <c r="L22">
        <f t="shared" ref="L22:L25" si="0">D44</f>
        <v>200000</v>
      </c>
    </row>
    <row r="23" spans="1:12" x14ac:dyDescent="0.2">
      <c r="I23" t="s">
        <v>17</v>
      </c>
      <c r="J23">
        <f>SUMPRODUCT(J9:L9,'Main Model'!F33:H33)</f>
        <v>27000.000003461966</v>
      </c>
      <c r="K23" t="str">
        <f t="shared" ref="K23:K25" si="1">C45</f>
        <v>=</v>
      </c>
      <c r="L23">
        <f t="shared" si="0"/>
        <v>50000</v>
      </c>
    </row>
    <row r="24" spans="1:12" x14ac:dyDescent="0.2">
      <c r="I24" t="s">
        <v>18</v>
      </c>
      <c r="J24">
        <f>SUMPRODUCT(J9:L9,'Main Model'!F34:H34)</f>
        <v>5400.0000006923938</v>
      </c>
      <c r="K24" t="str">
        <f t="shared" si="1"/>
        <v>=</v>
      </c>
      <c r="L24">
        <f t="shared" si="0"/>
        <v>7500</v>
      </c>
    </row>
    <row r="25" spans="1:12" x14ac:dyDescent="0.2">
      <c r="I25" t="s">
        <v>20</v>
      </c>
      <c r="J25">
        <f>SUMPRODUCT(J9:L9,'Main Model'!F35:H35)</f>
        <v>8100.0000010385893</v>
      </c>
      <c r="K25" t="str">
        <f t="shared" si="1"/>
        <v>=</v>
      </c>
      <c r="L25">
        <f t="shared" si="0"/>
        <v>15000</v>
      </c>
    </row>
    <row r="27" spans="1:12" x14ac:dyDescent="0.2">
      <c r="I27" t="s">
        <v>37</v>
      </c>
      <c r="J27">
        <f>J9</f>
        <v>0</v>
      </c>
      <c r="K27" t="str">
        <f>C49</f>
        <v>&lt;=</v>
      </c>
      <c r="L27">
        <f t="shared" ref="L27:L29" si="2">D49</f>
        <v>12000</v>
      </c>
    </row>
    <row r="28" spans="1:12" x14ac:dyDescent="0.2">
      <c r="J28">
        <f>K9</f>
        <v>0</v>
      </c>
      <c r="K28" t="str">
        <f t="shared" ref="K28:K29" si="3">C50</f>
        <v>&lt;=</v>
      </c>
      <c r="L28">
        <f t="shared" si="2"/>
        <v>8000</v>
      </c>
    </row>
    <row r="29" spans="1:12" x14ac:dyDescent="0.2">
      <c r="J29">
        <f>L9</f>
        <v>13500.000001730983</v>
      </c>
      <c r="K29" t="str">
        <f t="shared" si="3"/>
        <v>=</v>
      </c>
      <c r="L29">
        <f t="shared" si="2"/>
        <v>18000</v>
      </c>
    </row>
    <row r="34" spans="1:4" x14ac:dyDescent="0.2">
      <c r="A34" s="4" t="s">
        <v>48</v>
      </c>
    </row>
    <row r="35" spans="1:4" x14ac:dyDescent="0.2">
      <c r="A35" t="s">
        <v>28</v>
      </c>
      <c r="B35" t="s">
        <v>57</v>
      </c>
    </row>
    <row r="36" spans="1:4" x14ac:dyDescent="0.2">
      <c r="A36" t="s">
        <v>4</v>
      </c>
      <c r="B36" t="s">
        <v>56</v>
      </c>
      <c r="C36" t="s">
        <v>41</v>
      </c>
      <c r="D36">
        <f>B8</f>
        <v>15000</v>
      </c>
    </row>
    <row r="37" spans="1:4" x14ac:dyDescent="0.2">
      <c r="A37" t="s">
        <v>5</v>
      </c>
      <c r="B37" t="s">
        <v>59</v>
      </c>
      <c r="C37" t="s">
        <v>41</v>
      </c>
      <c r="D37">
        <f>C8</f>
        <v>10000</v>
      </c>
    </row>
    <row r="39" spans="1:4" x14ac:dyDescent="0.2">
      <c r="B39" t="s">
        <v>58</v>
      </c>
    </row>
    <row r="40" spans="1:4" x14ac:dyDescent="0.2">
      <c r="A40" t="s">
        <v>4</v>
      </c>
      <c r="B40" t="s">
        <v>60</v>
      </c>
      <c r="C40" t="s">
        <v>32</v>
      </c>
      <c r="D40">
        <f>D36*0.9</f>
        <v>13500</v>
      </c>
    </row>
    <row r="41" spans="1:4" x14ac:dyDescent="0.2">
      <c r="A41" t="s">
        <v>5</v>
      </c>
      <c r="B41" t="s">
        <v>61</v>
      </c>
      <c r="C41" t="s">
        <v>32</v>
      </c>
      <c r="D41">
        <f>D37*0.9</f>
        <v>9000</v>
      </c>
    </row>
    <row r="43" spans="1:4" x14ac:dyDescent="0.2">
      <c r="A43" t="s">
        <v>31</v>
      </c>
    </row>
    <row r="44" spans="1:4" x14ac:dyDescent="0.2">
      <c r="A44" t="s">
        <v>27</v>
      </c>
      <c r="B44" t="s">
        <v>33</v>
      </c>
      <c r="C44" t="s">
        <v>41</v>
      </c>
      <c r="D44">
        <f>C16</f>
        <v>200000</v>
      </c>
    </row>
    <row r="45" spans="1:4" x14ac:dyDescent="0.2">
      <c r="A45" t="s">
        <v>17</v>
      </c>
      <c r="B45" t="s">
        <v>34</v>
      </c>
      <c r="C45" t="s">
        <v>41</v>
      </c>
      <c r="D45">
        <f t="shared" ref="D45:D47" si="4">C17</f>
        <v>50000</v>
      </c>
    </row>
    <row r="46" spans="1:4" x14ac:dyDescent="0.2">
      <c r="A46" t="s">
        <v>18</v>
      </c>
      <c r="B46" t="s">
        <v>35</v>
      </c>
      <c r="C46" t="s">
        <v>41</v>
      </c>
      <c r="D46">
        <f t="shared" si="4"/>
        <v>7500</v>
      </c>
    </row>
    <row r="47" spans="1:4" x14ac:dyDescent="0.2">
      <c r="A47" t="s">
        <v>20</v>
      </c>
      <c r="B47" t="s">
        <v>36</v>
      </c>
      <c r="C47" t="s">
        <v>41</v>
      </c>
      <c r="D47">
        <f t="shared" si="4"/>
        <v>15000</v>
      </c>
    </row>
    <row r="49" spans="1:4" x14ac:dyDescent="0.2">
      <c r="A49" t="s">
        <v>37</v>
      </c>
      <c r="B49" t="s">
        <v>38</v>
      </c>
      <c r="C49" t="s">
        <v>32</v>
      </c>
      <c r="D49">
        <f>B2</f>
        <v>12000</v>
      </c>
    </row>
    <row r="50" spans="1:4" x14ac:dyDescent="0.2">
      <c r="B50" t="s">
        <v>39</v>
      </c>
      <c r="C50" t="s">
        <v>32</v>
      </c>
      <c r="D50">
        <f>C2</f>
        <v>8000</v>
      </c>
    </row>
    <row r="51" spans="1:4" x14ac:dyDescent="0.2">
      <c r="B51" t="s">
        <v>40</v>
      </c>
      <c r="C51" t="s">
        <v>41</v>
      </c>
      <c r="D51">
        <f>D2</f>
        <v>18000</v>
      </c>
    </row>
    <row r="53" spans="1:4" x14ac:dyDescent="0.2">
      <c r="A53" t="s">
        <v>44</v>
      </c>
      <c r="B53" t="s">
        <v>29</v>
      </c>
      <c r="C53" t="s">
        <v>32</v>
      </c>
      <c r="D53">
        <f>D36*0.9</f>
        <v>13500</v>
      </c>
    </row>
    <row r="54" spans="1:4" x14ac:dyDescent="0.2">
      <c r="B54" t="s">
        <v>30</v>
      </c>
      <c r="C54" t="s">
        <v>32</v>
      </c>
      <c r="D54">
        <f>D37*0.9</f>
        <v>9000</v>
      </c>
    </row>
    <row r="56" spans="1:4" x14ac:dyDescent="0.2">
      <c r="A56" t="s">
        <v>45</v>
      </c>
      <c r="B56">
        <f>B10</f>
        <v>9.3500000000000014</v>
      </c>
      <c r="C56">
        <f>C10</f>
        <v>10.175000000000001</v>
      </c>
    </row>
    <row r="58" spans="1:4" x14ac:dyDescent="0.2">
      <c r="A58" t="s">
        <v>42</v>
      </c>
      <c r="B5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062-9C18-4E73-A97D-0F1012B5E0D1}">
  <dimension ref="A1:J32"/>
  <sheetViews>
    <sheetView topLeftCell="D1" workbookViewId="0">
      <selection activeCell="M18" sqref="M18"/>
    </sheetView>
  </sheetViews>
  <sheetFormatPr baseColWidth="10" defaultColWidth="8.83203125" defaultRowHeight="15" x14ac:dyDescent="0.2"/>
  <cols>
    <col min="1" max="1" width="22.83203125" bestFit="1" customWidth="1"/>
    <col min="2" max="2" width="19.83203125" bestFit="1" customWidth="1"/>
    <col min="3" max="3" width="16.5" bestFit="1" customWidth="1"/>
    <col min="4" max="4" width="11.1640625" bestFit="1" customWidth="1"/>
    <col min="8" max="8" width="11.1640625" bestFit="1" customWidth="1"/>
    <col min="9" max="9" width="11.6640625" bestFit="1" customWidth="1"/>
  </cols>
  <sheetData>
    <row r="1" spans="1:10" x14ac:dyDescent="0.2">
      <c r="A1" s="1"/>
      <c r="B1" s="1" t="s">
        <v>1</v>
      </c>
      <c r="C1" s="1" t="s">
        <v>2</v>
      </c>
      <c r="D1" s="1" t="s">
        <v>3</v>
      </c>
    </row>
    <row r="2" spans="1:10" x14ac:dyDescent="0.2">
      <c r="A2" s="1" t="s">
        <v>0</v>
      </c>
      <c r="B2" s="1">
        <v>12000</v>
      </c>
      <c r="C2" s="1">
        <v>8000</v>
      </c>
      <c r="D2" s="1">
        <v>18000</v>
      </c>
    </row>
    <row r="3" spans="1:10" x14ac:dyDescent="0.2">
      <c r="H3" t="s">
        <v>3</v>
      </c>
      <c r="I3" t="s">
        <v>63</v>
      </c>
      <c r="J3">
        <v>18000</v>
      </c>
    </row>
    <row r="4" spans="1:10" x14ac:dyDescent="0.2">
      <c r="A4" s="1" t="s">
        <v>4</v>
      </c>
      <c r="B4" s="1" t="s">
        <v>6</v>
      </c>
      <c r="I4" t="s">
        <v>64</v>
      </c>
      <c r="J4">
        <f>D26</f>
        <v>1</v>
      </c>
    </row>
    <row r="5" spans="1:10" x14ac:dyDescent="0.2">
      <c r="A5" s="1" t="s">
        <v>5</v>
      </c>
      <c r="B5" s="1" t="s">
        <v>7</v>
      </c>
      <c r="I5" t="s">
        <v>5</v>
      </c>
      <c r="J5">
        <f>D27</f>
        <v>0.5</v>
      </c>
    </row>
    <row r="6" spans="1:10" x14ac:dyDescent="0.2">
      <c r="I6" t="s">
        <v>65</v>
      </c>
      <c r="J6">
        <f>SUM(J4:J5)</f>
        <v>1.5</v>
      </c>
    </row>
    <row r="7" spans="1:10" x14ac:dyDescent="0.2">
      <c r="A7" s="1" t="s">
        <v>8</v>
      </c>
      <c r="B7" s="1" t="s">
        <v>4</v>
      </c>
      <c r="C7" s="1" t="s">
        <v>5</v>
      </c>
      <c r="J7">
        <f>J3*J6</f>
        <v>27000</v>
      </c>
    </row>
    <row r="8" spans="1:10" x14ac:dyDescent="0.2">
      <c r="A8" s="1" t="s">
        <v>9</v>
      </c>
      <c r="B8" s="1">
        <v>15000</v>
      </c>
      <c r="C8" s="1">
        <v>10000</v>
      </c>
    </row>
    <row r="9" spans="1:10" x14ac:dyDescent="0.2">
      <c r="A9" s="1" t="s">
        <v>10</v>
      </c>
      <c r="B9" s="1">
        <v>8.5</v>
      </c>
      <c r="C9" s="1">
        <v>9.25</v>
      </c>
    </row>
    <row r="10" spans="1:10" x14ac:dyDescent="0.2">
      <c r="A10" s="1" t="s">
        <v>46</v>
      </c>
      <c r="B10" s="1">
        <f>B9*1.1</f>
        <v>9.3500000000000014</v>
      </c>
      <c r="C10" s="1">
        <f>C9*1.1</f>
        <v>10.175000000000001</v>
      </c>
      <c r="D10" t="s">
        <v>47</v>
      </c>
      <c r="J10">
        <v>13500</v>
      </c>
    </row>
    <row r="11" spans="1:10" x14ac:dyDescent="0.2">
      <c r="J11">
        <f>J10*1.5</f>
        <v>20250</v>
      </c>
    </row>
    <row r="12" spans="1:10" x14ac:dyDescent="0.2">
      <c r="A12" s="1" t="s">
        <v>11</v>
      </c>
      <c r="B12" s="1" t="s">
        <v>12</v>
      </c>
      <c r="C12" s="1" t="s">
        <v>13</v>
      </c>
    </row>
    <row r="13" spans="1:10" x14ac:dyDescent="0.2">
      <c r="A13" s="1"/>
      <c r="B13" s="2">
        <v>0.1</v>
      </c>
      <c r="C13" s="2">
        <v>0.1</v>
      </c>
    </row>
    <row r="15" spans="1:10" x14ac:dyDescent="0.2">
      <c r="A15" s="1" t="s">
        <v>14</v>
      </c>
      <c r="B15" s="1" t="s">
        <v>15</v>
      </c>
      <c r="C15" s="1" t="s">
        <v>21</v>
      </c>
    </row>
    <row r="16" spans="1:10" x14ac:dyDescent="0.2">
      <c r="A16" s="1" t="s">
        <v>16</v>
      </c>
      <c r="B16" s="1">
        <v>1</v>
      </c>
      <c r="C16" s="1">
        <v>200000</v>
      </c>
    </row>
    <row r="17" spans="1:9" x14ac:dyDescent="0.2">
      <c r="A17" s="1" t="s">
        <v>17</v>
      </c>
      <c r="B17" s="1">
        <v>1.5</v>
      </c>
      <c r="C17" s="1">
        <v>50000</v>
      </c>
    </row>
    <row r="18" spans="1:9" x14ac:dyDescent="0.2">
      <c r="A18" s="1" t="s">
        <v>19</v>
      </c>
      <c r="B18" s="1">
        <v>3</v>
      </c>
      <c r="C18" s="1">
        <v>7500</v>
      </c>
    </row>
    <row r="19" spans="1:9" x14ac:dyDescent="0.2">
      <c r="A19" s="1" t="s">
        <v>20</v>
      </c>
      <c r="B19" s="1">
        <v>2</v>
      </c>
      <c r="C19" s="1">
        <v>15000</v>
      </c>
    </row>
    <row r="21" spans="1:9" x14ac:dyDescent="0.2">
      <c r="A21" s="1" t="s">
        <v>22</v>
      </c>
      <c r="B21" s="1" t="s">
        <v>1</v>
      </c>
      <c r="C21" s="1" t="s">
        <v>2</v>
      </c>
    </row>
    <row r="22" spans="1:9" x14ac:dyDescent="0.2">
      <c r="A22" s="1" t="s">
        <v>14</v>
      </c>
      <c r="B22" s="1">
        <v>40</v>
      </c>
      <c r="C22" s="1">
        <v>55</v>
      </c>
    </row>
    <row r="24" spans="1:9" x14ac:dyDescent="0.2">
      <c r="A24" s="1" t="s">
        <v>24</v>
      </c>
      <c r="B24" s="1" t="s">
        <v>1</v>
      </c>
      <c r="C24" s="1" t="s">
        <v>2</v>
      </c>
      <c r="D24" s="1" t="s">
        <v>3</v>
      </c>
    </row>
    <row r="25" spans="1:9" x14ac:dyDescent="0.2">
      <c r="A25" s="1" t="s">
        <v>25</v>
      </c>
      <c r="B25" s="1"/>
      <c r="C25" s="1"/>
      <c r="D25" s="1"/>
      <c r="G25">
        <v>18000</v>
      </c>
      <c r="I25">
        <v>13500</v>
      </c>
    </row>
    <row r="26" spans="1:9" x14ac:dyDescent="0.2">
      <c r="A26" s="1" t="s">
        <v>4</v>
      </c>
      <c r="B26" s="1">
        <v>1.5</v>
      </c>
      <c r="C26" s="1">
        <v>1.8</v>
      </c>
      <c r="D26" s="1">
        <v>1</v>
      </c>
      <c r="G26">
        <v>1.5</v>
      </c>
      <c r="I26">
        <f>I25*1.5</f>
        <v>20250</v>
      </c>
    </row>
    <row r="27" spans="1:9" x14ac:dyDescent="0.2">
      <c r="A27" s="1" t="s">
        <v>5</v>
      </c>
      <c r="B27" s="1">
        <v>0.8</v>
      </c>
      <c r="C27" s="1">
        <v>1</v>
      </c>
      <c r="D27" s="1">
        <v>0.5</v>
      </c>
      <c r="G27">
        <f>G25*G26</f>
        <v>27000</v>
      </c>
    </row>
    <row r="28" spans="1:9" x14ac:dyDescent="0.2">
      <c r="A28" s="1" t="s">
        <v>26</v>
      </c>
      <c r="B28" s="1"/>
      <c r="C28" s="1"/>
      <c r="D28" s="1"/>
    </row>
    <row r="29" spans="1:9" x14ac:dyDescent="0.2">
      <c r="A29" s="1" t="s">
        <v>27</v>
      </c>
      <c r="B29" s="1">
        <v>8</v>
      </c>
      <c r="C29" s="1">
        <v>6</v>
      </c>
      <c r="D29" s="1">
        <v>7</v>
      </c>
    </row>
    <row r="30" spans="1:9" x14ac:dyDescent="0.2">
      <c r="A30" s="1" t="s">
        <v>17</v>
      </c>
      <c r="B30" s="1">
        <v>1</v>
      </c>
      <c r="C30" s="1">
        <v>3</v>
      </c>
      <c r="D30" s="1">
        <v>2</v>
      </c>
    </row>
    <row r="31" spans="1:9" x14ac:dyDescent="0.2">
      <c r="A31" s="1" t="s">
        <v>18</v>
      </c>
      <c r="B31" s="1">
        <v>0.5</v>
      </c>
      <c r="C31" s="1">
        <v>0.3</v>
      </c>
      <c r="D31" s="1">
        <v>0.4</v>
      </c>
    </row>
    <row r="32" spans="1:9" x14ac:dyDescent="0.2">
      <c r="A32" s="1" t="s">
        <v>20</v>
      </c>
      <c r="B32" s="1">
        <v>0.5</v>
      </c>
      <c r="C32" s="1">
        <v>0.7</v>
      </c>
      <c r="D32" s="1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37E8-07BD-4D63-B152-06FFB3C8CCFA}">
  <dimension ref="A1:E31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15.1640625" bestFit="1" customWidth="1"/>
    <col min="4" max="4" width="12" bestFit="1" customWidth="1"/>
    <col min="5" max="5" width="12.6640625" bestFit="1" customWidth="1"/>
  </cols>
  <sheetData>
    <row r="1" spans="1:5" x14ac:dyDescent="0.2">
      <c r="A1" s="3" t="s">
        <v>81</v>
      </c>
    </row>
    <row r="2" spans="1:5" x14ac:dyDescent="0.2">
      <c r="A2" s="3" t="s">
        <v>82</v>
      </c>
    </row>
    <row r="3" spans="1:5" x14ac:dyDescent="0.2">
      <c r="A3" s="3" t="s">
        <v>83</v>
      </c>
    </row>
    <row r="6" spans="1:5" ht="16" thickBot="1" x14ac:dyDescent="0.25">
      <c r="A6" t="s">
        <v>84</v>
      </c>
    </row>
    <row r="7" spans="1:5" x14ac:dyDescent="0.2">
      <c r="B7" s="11"/>
      <c r="C7" s="11"/>
      <c r="D7" s="11" t="s">
        <v>85</v>
      </c>
      <c r="E7" s="11" t="s">
        <v>87</v>
      </c>
    </row>
    <row r="8" spans="1:5" ht="16" thickBot="1" x14ac:dyDescent="0.25">
      <c r="B8" s="12" t="s">
        <v>78</v>
      </c>
      <c r="C8" s="12" t="s">
        <v>79</v>
      </c>
      <c r="D8" s="12" t="s">
        <v>86</v>
      </c>
      <c r="E8" s="12" t="s">
        <v>88</v>
      </c>
    </row>
    <row r="9" spans="1:5" x14ac:dyDescent="0.2">
      <c r="B9" s="9" t="s">
        <v>91</v>
      </c>
      <c r="C9" s="9" t="s">
        <v>92</v>
      </c>
      <c r="D9" s="9">
        <v>0</v>
      </c>
      <c r="E9" s="9">
        <v>19.597793020707602</v>
      </c>
    </row>
    <row r="10" spans="1:5" x14ac:dyDescent="0.2">
      <c r="B10" s="9" t="s">
        <v>93</v>
      </c>
      <c r="C10" s="9" t="s">
        <v>94</v>
      </c>
      <c r="D10" s="9">
        <v>0</v>
      </c>
      <c r="E10" s="9">
        <v>19.64431693068348</v>
      </c>
    </row>
    <row r="11" spans="1:5" x14ac:dyDescent="0.2">
      <c r="B11" s="9" t="s">
        <v>95</v>
      </c>
      <c r="C11" s="9" t="s">
        <v>96</v>
      </c>
      <c r="D11" s="9">
        <v>1000.0000677831022</v>
      </c>
      <c r="E11" s="9">
        <v>0</v>
      </c>
    </row>
    <row r="12" spans="1:5" x14ac:dyDescent="0.2">
      <c r="B12" s="9" t="s">
        <v>97</v>
      </c>
      <c r="C12" s="9" t="s">
        <v>98</v>
      </c>
      <c r="D12" s="9">
        <v>0</v>
      </c>
      <c r="E12" s="9">
        <v>9.2605939182011349E-2</v>
      </c>
    </row>
    <row r="13" spans="1:5" x14ac:dyDescent="0.2">
      <c r="B13" s="9" t="s">
        <v>99</v>
      </c>
      <c r="C13" s="9" t="s">
        <v>100</v>
      </c>
      <c r="D13" s="9">
        <v>13199.999889806662</v>
      </c>
      <c r="E13" s="9">
        <v>0</v>
      </c>
    </row>
    <row r="14" spans="1:5" x14ac:dyDescent="0.2">
      <c r="B14" s="9" t="s">
        <v>101</v>
      </c>
      <c r="C14" s="9" t="s">
        <v>102</v>
      </c>
      <c r="D14" s="9">
        <v>4800.000088161928</v>
      </c>
      <c r="E14" s="9">
        <v>0</v>
      </c>
    </row>
    <row r="15" spans="1:5" x14ac:dyDescent="0.2">
      <c r="B15" s="9" t="s">
        <v>103</v>
      </c>
      <c r="C15" s="9" t="s">
        <v>104</v>
      </c>
      <c r="D15" s="9">
        <v>11999.999998101879</v>
      </c>
      <c r="E15" s="9">
        <v>0</v>
      </c>
    </row>
    <row r="16" spans="1:5" ht="16" thickBot="1" x14ac:dyDescent="0.25">
      <c r="B16" s="10" t="s">
        <v>105</v>
      </c>
      <c r="C16" s="10" t="s">
        <v>106</v>
      </c>
      <c r="D16" s="10">
        <v>6999.9999108060092</v>
      </c>
      <c r="E16" s="10">
        <v>0</v>
      </c>
    </row>
    <row r="18" spans="1:5" ht="16" thickBot="1" x14ac:dyDescent="0.25">
      <c r="A18" t="s">
        <v>54</v>
      </c>
    </row>
    <row r="19" spans="1:5" x14ac:dyDescent="0.2">
      <c r="B19" s="11"/>
      <c r="C19" s="11"/>
      <c r="D19" s="11" t="s">
        <v>85</v>
      </c>
      <c r="E19" s="11" t="s">
        <v>89</v>
      </c>
    </row>
    <row r="20" spans="1:5" ht="16" thickBot="1" x14ac:dyDescent="0.25">
      <c r="B20" s="12" t="s">
        <v>78</v>
      </c>
      <c r="C20" s="12" t="s">
        <v>79</v>
      </c>
      <c r="D20" s="12" t="s">
        <v>86</v>
      </c>
      <c r="E20" s="12" t="s">
        <v>90</v>
      </c>
    </row>
    <row r="21" spans="1:5" x14ac:dyDescent="0.2">
      <c r="B21" s="9" t="s">
        <v>107</v>
      </c>
      <c r="C21" s="9" t="s">
        <v>108</v>
      </c>
      <c r="D21" s="9">
        <v>11999.999998101879</v>
      </c>
      <c r="E21" s="9">
        <v>39.999998765309158</v>
      </c>
    </row>
    <row r="22" spans="1:5" x14ac:dyDescent="0.2">
      <c r="B22" s="9" t="s">
        <v>109</v>
      </c>
      <c r="C22" s="9" t="s">
        <v>57</v>
      </c>
      <c r="D22" s="9">
        <v>7999.9999785891114</v>
      </c>
      <c r="E22" s="9">
        <v>55.000001353125739</v>
      </c>
    </row>
    <row r="23" spans="1:5" x14ac:dyDescent="0.2">
      <c r="B23" s="9" t="s">
        <v>110</v>
      </c>
      <c r="C23" s="9" t="s">
        <v>57</v>
      </c>
      <c r="D23" s="9">
        <v>17999.99997796859</v>
      </c>
      <c r="E23" s="9">
        <v>47.220839914031664</v>
      </c>
    </row>
    <row r="24" spans="1:5" x14ac:dyDescent="0.2">
      <c r="B24" s="9" t="s">
        <v>111</v>
      </c>
      <c r="C24" s="9" t="s">
        <v>112</v>
      </c>
      <c r="D24" s="9">
        <v>15000.000011816246</v>
      </c>
      <c r="E24" s="9">
        <v>-1.3124991490861293</v>
      </c>
    </row>
    <row r="25" spans="1:5" x14ac:dyDescent="0.2">
      <c r="B25" s="9" t="s">
        <v>113</v>
      </c>
      <c r="C25" s="9" t="s">
        <v>114</v>
      </c>
      <c r="D25" s="9">
        <v>7600.0000126864334</v>
      </c>
      <c r="E25" s="9">
        <v>0</v>
      </c>
    </row>
    <row r="26" spans="1:5" x14ac:dyDescent="0.2">
      <c r="B26" s="9" t="s">
        <v>115</v>
      </c>
      <c r="C26" s="9" t="s">
        <v>112</v>
      </c>
      <c r="D26" s="9">
        <v>4800.000088161928</v>
      </c>
      <c r="E26" s="9">
        <v>0</v>
      </c>
    </row>
    <row r="27" spans="1:5" x14ac:dyDescent="0.2">
      <c r="B27" s="9" t="s">
        <v>116</v>
      </c>
      <c r="C27" s="9" t="s">
        <v>114</v>
      </c>
      <c r="D27" s="9">
        <v>2400.000044080964</v>
      </c>
      <c r="E27" s="9">
        <v>0</v>
      </c>
    </row>
    <row r="28" spans="1:5" x14ac:dyDescent="0.2">
      <c r="B28" s="9" t="s">
        <v>117</v>
      </c>
      <c r="C28" s="9" t="s">
        <v>118</v>
      </c>
      <c r="D28" s="9">
        <v>132000.00025247876</v>
      </c>
      <c r="E28" s="9">
        <v>0</v>
      </c>
    </row>
    <row r="29" spans="1:5" x14ac:dyDescent="0.2">
      <c r="B29" s="9" t="s">
        <v>119</v>
      </c>
      <c r="C29" s="9" t="s">
        <v>120</v>
      </c>
      <c r="D29" s="9">
        <v>39000.000159286486</v>
      </c>
      <c r="E29" s="9">
        <v>0</v>
      </c>
    </row>
    <row r="30" spans="1:5" x14ac:dyDescent="0.2">
      <c r="B30" s="9" t="s">
        <v>121</v>
      </c>
      <c r="C30" s="9" t="s">
        <v>122</v>
      </c>
      <c r="D30" s="9">
        <v>7500.0000115223675</v>
      </c>
      <c r="E30" s="9">
        <v>-50.958354658403493</v>
      </c>
    </row>
    <row r="31" spans="1:5" ht="16" thickBot="1" x14ac:dyDescent="0.25">
      <c r="B31" s="10" t="s">
        <v>123</v>
      </c>
      <c r="C31" s="10" t="s">
        <v>124</v>
      </c>
      <c r="D31" s="10">
        <v>11500.000034229324</v>
      </c>
      <c r="E31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7824-C639-4D53-A633-9F81A7D05010}">
  <dimension ref="A1:K95"/>
  <sheetViews>
    <sheetView topLeftCell="A3" zoomScale="62" zoomScaleNormal="100" workbookViewId="0">
      <selection activeCell="E9" sqref="E9:F12"/>
    </sheetView>
  </sheetViews>
  <sheetFormatPr baseColWidth="10" defaultColWidth="8.83203125" defaultRowHeight="15" x14ac:dyDescent="0.2"/>
  <cols>
    <col min="1" max="1" width="22.83203125" bestFit="1" customWidth="1"/>
    <col min="2" max="2" width="20" bestFit="1" customWidth="1"/>
    <col min="3" max="3" width="14.6640625" customWidth="1"/>
    <col min="4" max="4" width="15.5" bestFit="1" customWidth="1"/>
    <col min="5" max="5" width="22.1640625" bestFit="1" customWidth="1"/>
    <col min="6" max="6" width="15.83203125" bestFit="1" customWidth="1"/>
    <col min="7" max="7" width="22.1640625" bestFit="1" customWidth="1"/>
    <col min="8" max="8" width="19" bestFit="1" customWidth="1"/>
    <col min="9" max="9" width="19.83203125" bestFit="1" customWidth="1"/>
    <col min="10" max="15" width="11.1640625" customWidth="1"/>
    <col min="18" max="18" width="17.83203125" bestFit="1" customWidth="1"/>
    <col min="19" max="19" width="11" bestFit="1" customWidth="1"/>
    <col min="20" max="21" width="11" customWidth="1"/>
    <col min="22" max="22" width="11.1640625" bestFit="1" customWidth="1"/>
    <col min="23" max="24" width="11.1640625" customWidth="1"/>
    <col min="25" max="25" width="11.5" bestFit="1" customWidth="1"/>
  </cols>
  <sheetData>
    <row r="1" spans="1:6" ht="24" x14ac:dyDescent="0.3">
      <c r="A1" s="14" t="s">
        <v>127</v>
      </c>
    </row>
    <row r="3" spans="1:6" x14ac:dyDescent="0.2">
      <c r="A3" s="1"/>
      <c r="B3" s="1" t="s">
        <v>1</v>
      </c>
      <c r="C3" s="1" t="s">
        <v>2</v>
      </c>
      <c r="D3" s="1" t="s">
        <v>3</v>
      </c>
    </row>
    <row r="4" spans="1:6" x14ac:dyDescent="0.2">
      <c r="A4" s="1" t="s">
        <v>0</v>
      </c>
      <c r="B4" s="1">
        <v>12000</v>
      </c>
      <c r="C4" s="1">
        <v>8000</v>
      </c>
      <c r="D4" s="1">
        <v>18000</v>
      </c>
    </row>
    <row r="6" spans="1:6" x14ac:dyDescent="0.2">
      <c r="A6" s="1" t="s">
        <v>4</v>
      </c>
      <c r="B6" s="1" t="s">
        <v>6</v>
      </c>
    </row>
    <row r="7" spans="1:6" x14ac:dyDescent="0.2">
      <c r="A7" s="1" t="s">
        <v>5</v>
      </c>
      <c r="B7" s="1" t="s">
        <v>7</v>
      </c>
    </row>
    <row r="9" spans="1:6" x14ac:dyDescent="0.2">
      <c r="A9" s="1" t="s">
        <v>8</v>
      </c>
      <c r="B9" s="1" t="s">
        <v>4</v>
      </c>
      <c r="C9" s="1" t="s">
        <v>5</v>
      </c>
      <c r="E9" s="32" t="s">
        <v>143</v>
      </c>
      <c r="F9" s="32"/>
    </row>
    <row r="10" spans="1:6" x14ac:dyDescent="0.2">
      <c r="A10" s="1" t="s">
        <v>9</v>
      </c>
      <c r="B10" s="1">
        <v>15000</v>
      </c>
      <c r="C10" s="1">
        <v>10000</v>
      </c>
      <c r="E10" s="1" t="s">
        <v>144</v>
      </c>
      <c r="F10" s="1" t="s">
        <v>145</v>
      </c>
    </row>
    <row r="11" spans="1:6" x14ac:dyDescent="0.2">
      <c r="A11" s="1" t="s">
        <v>10</v>
      </c>
      <c r="B11" s="1">
        <v>8.5</v>
      </c>
      <c r="C11" s="1">
        <v>9.25</v>
      </c>
      <c r="E11" s="1" t="s">
        <v>1</v>
      </c>
      <c r="F11" s="1">
        <v>40</v>
      </c>
    </row>
    <row r="12" spans="1:6" x14ac:dyDescent="0.2">
      <c r="A12" s="1" t="s">
        <v>126</v>
      </c>
      <c r="B12" s="1">
        <f>B10*0.9</f>
        <v>13500</v>
      </c>
      <c r="C12" s="1">
        <f>C10*0.9</f>
        <v>9000</v>
      </c>
      <c r="E12" s="1" t="s">
        <v>2</v>
      </c>
      <c r="F12" s="1">
        <v>55</v>
      </c>
    </row>
    <row r="13" spans="1:6" x14ac:dyDescent="0.2">
      <c r="A13" s="1" t="s">
        <v>125</v>
      </c>
      <c r="B13" s="1">
        <f>B11*1.1</f>
        <v>9.3500000000000014</v>
      </c>
      <c r="C13" s="1">
        <f>C11*1.1</f>
        <v>10.175000000000001</v>
      </c>
    </row>
    <row r="15" spans="1:6" x14ac:dyDescent="0.2">
      <c r="A15" s="1" t="s">
        <v>11</v>
      </c>
      <c r="B15" s="1" t="s">
        <v>12</v>
      </c>
      <c r="C15" s="1" t="s">
        <v>13</v>
      </c>
    </row>
    <row r="16" spans="1:6" x14ac:dyDescent="0.2">
      <c r="A16" s="1" t="s">
        <v>11</v>
      </c>
      <c r="B16" s="2">
        <v>0.1</v>
      </c>
      <c r="C16" s="2">
        <v>0.1</v>
      </c>
    </row>
    <row r="18" spans="1:8" x14ac:dyDescent="0.2">
      <c r="A18" s="1" t="s">
        <v>14</v>
      </c>
      <c r="B18" s="1" t="s">
        <v>15</v>
      </c>
      <c r="C18" s="1" t="s">
        <v>21</v>
      </c>
    </row>
    <row r="19" spans="1:8" x14ac:dyDescent="0.2">
      <c r="A19" s="1" t="s">
        <v>16</v>
      </c>
      <c r="B19" s="1">
        <v>1</v>
      </c>
      <c r="C19" s="1">
        <v>200000</v>
      </c>
    </row>
    <row r="20" spans="1:8" x14ac:dyDescent="0.2">
      <c r="A20" s="1" t="s">
        <v>17</v>
      </c>
      <c r="B20" s="1">
        <v>1.5</v>
      </c>
      <c r="C20" s="1">
        <v>50000</v>
      </c>
    </row>
    <row r="21" spans="1:8" x14ac:dyDescent="0.2">
      <c r="A21" s="1" t="s">
        <v>19</v>
      </c>
      <c r="B21" s="1">
        <v>3</v>
      </c>
      <c r="C21" s="1">
        <v>7500</v>
      </c>
    </row>
    <row r="22" spans="1:8" x14ac:dyDescent="0.2">
      <c r="A22" s="1" t="s">
        <v>20</v>
      </c>
      <c r="B22" s="1">
        <v>2</v>
      </c>
      <c r="C22" s="1">
        <v>15000</v>
      </c>
    </row>
    <row r="23" spans="1:8" x14ac:dyDescent="0.2">
      <c r="F23" s="15"/>
    </row>
    <row r="24" spans="1:8" x14ac:dyDescent="0.2">
      <c r="A24" s="1" t="s">
        <v>22</v>
      </c>
      <c r="B24" s="1" t="s">
        <v>1</v>
      </c>
      <c r="C24" s="1" t="s">
        <v>2</v>
      </c>
    </row>
    <row r="25" spans="1:8" x14ac:dyDescent="0.2">
      <c r="A25" s="1" t="s">
        <v>14</v>
      </c>
      <c r="B25" s="1">
        <v>40</v>
      </c>
      <c r="C25" s="1">
        <v>55</v>
      </c>
    </row>
    <row r="27" spans="1:8" x14ac:dyDescent="0.2">
      <c r="A27" t="s">
        <v>49</v>
      </c>
      <c r="E27" s="1" t="s">
        <v>24</v>
      </c>
      <c r="F27" s="1" t="s">
        <v>1</v>
      </c>
      <c r="G27" s="1" t="s">
        <v>2</v>
      </c>
      <c r="H27" s="1" t="s">
        <v>3</v>
      </c>
    </row>
    <row r="28" spans="1:8" x14ac:dyDescent="0.2">
      <c r="E28" s="1" t="s">
        <v>25</v>
      </c>
      <c r="F28" s="1"/>
      <c r="G28" s="1"/>
      <c r="H28" s="1"/>
    </row>
    <row r="29" spans="1:8" x14ac:dyDescent="0.2">
      <c r="E29" s="1" t="s">
        <v>4</v>
      </c>
      <c r="F29" s="1">
        <v>1.5</v>
      </c>
      <c r="G29" s="1">
        <v>1.8</v>
      </c>
      <c r="H29" s="1">
        <v>1</v>
      </c>
    </row>
    <row r="30" spans="1:8" x14ac:dyDescent="0.2">
      <c r="A30" s="1" t="s">
        <v>53</v>
      </c>
      <c r="B30" s="1" t="s">
        <v>57</v>
      </c>
      <c r="C30" s="1" t="s">
        <v>58</v>
      </c>
      <c r="E30" s="1" t="s">
        <v>5</v>
      </c>
      <c r="F30" s="1">
        <v>0.8</v>
      </c>
      <c r="G30" s="1">
        <v>1</v>
      </c>
      <c r="H30" s="1">
        <v>0.5</v>
      </c>
    </row>
    <row r="31" spans="1:8" x14ac:dyDescent="0.2">
      <c r="A31" s="1" t="str">
        <f>B3</f>
        <v>Face Cream</v>
      </c>
      <c r="B31" s="1" t="s">
        <v>38</v>
      </c>
      <c r="C31" s="1" t="s">
        <v>71</v>
      </c>
      <c r="E31" s="1" t="s">
        <v>26</v>
      </c>
      <c r="F31" s="1"/>
      <c r="G31" s="1"/>
      <c r="H31" s="1"/>
    </row>
    <row r="32" spans="1:8" x14ac:dyDescent="0.2">
      <c r="A32" s="1" t="str">
        <f>C3</f>
        <v>Body Cream</v>
      </c>
      <c r="B32" s="1" t="s">
        <v>39</v>
      </c>
      <c r="C32" s="1" t="s">
        <v>72</v>
      </c>
      <c r="E32" s="1" t="s">
        <v>27</v>
      </c>
      <c r="F32" s="1">
        <v>8</v>
      </c>
      <c r="G32" s="1">
        <v>6</v>
      </c>
      <c r="H32" s="1">
        <v>7</v>
      </c>
    </row>
    <row r="33" spans="1:11" x14ac:dyDescent="0.2">
      <c r="A33" s="1" t="str">
        <f>D3</f>
        <v>Hand Cream</v>
      </c>
      <c r="B33" s="1" t="s">
        <v>40</v>
      </c>
      <c r="C33" s="1" t="s">
        <v>73</v>
      </c>
      <c r="E33" s="1" t="s">
        <v>17</v>
      </c>
      <c r="F33" s="1">
        <v>1</v>
      </c>
      <c r="G33" s="1">
        <v>3</v>
      </c>
      <c r="H33" s="1">
        <v>2</v>
      </c>
    </row>
    <row r="34" spans="1:11" x14ac:dyDescent="0.2">
      <c r="A34" s="1" t="s">
        <v>66</v>
      </c>
      <c r="B34" s="1" t="s">
        <v>68</v>
      </c>
      <c r="C34" s="1"/>
      <c r="E34" s="1" t="s">
        <v>18</v>
      </c>
      <c r="F34" s="1">
        <v>0.5</v>
      </c>
      <c r="G34" s="1">
        <v>0.3</v>
      </c>
      <c r="H34" s="1">
        <v>0.4</v>
      </c>
    </row>
    <row r="35" spans="1:11" x14ac:dyDescent="0.2">
      <c r="A35" s="1" t="s">
        <v>67</v>
      </c>
      <c r="B35" s="1" t="s">
        <v>69</v>
      </c>
      <c r="C35" s="1"/>
      <c r="E35" s="1" t="s">
        <v>20</v>
      </c>
      <c r="F35" s="1">
        <v>0.5</v>
      </c>
      <c r="G35" s="1">
        <v>0.7</v>
      </c>
      <c r="H35" s="1">
        <v>0.6</v>
      </c>
    </row>
    <row r="37" spans="1:11" ht="16" thickBot="1" x14ac:dyDescent="0.25">
      <c r="A37" t="s">
        <v>50</v>
      </c>
    </row>
    <row r="38" spans="1:11" ht="16" thickBot="1" x14ac:dyDescent="0.25">
      <c r="A38" s="19" t="s">
        <v>130</v>
      </c>
      <c r="B38" s="20">
        <f>B42*C61+C42*D61+D42*E61+E42*F61+F42*G61+G42*H61+H42*I61+I42*J61</f>
        <v>1368100</v>
      </c>
    </row>
    <row r="41" spans="1:11" ht="16" thickBot="1" x14ac:dyDescent="0.25">
      <c r="B41" s="21" t="s">
        <v>131</v>
      </c>
      <c r="C41" s="21" t="s">
        <v>132</v>
      </c>
      <c r="D41" s="21" t="s">
        <v>133</v>
      </c>
      <c r="E41" s="21" t="s">
        <v>134</v>
      </c>
      <c r="F41" s="21" t="s">
        <v>135</v>
      </c>
      <c r="G41" s="21" t="s">
        <v>136</v>
      </c>
      <c r="H41" s="21" t="s">
        <v>66</v>
      </c>
      <c r="I41" s="21" t="s">
        <v>67</v>
      </c>
    </row>
    <row r="42" spans="1:11" ht="16" thickBot="1" x14ac:dyDescent="0.25">
      <c r="A42" t="s">
        <v>129</v>
      </c>
      <c r="B42" s="16">
        <v>0</v>
      </c>
      <c r="C42" s="17">
        <v>0</v>
      </c>
      <c r="D42" s="17">
        <v>1000</v>
      </c>
      <c r="E42" s="17">
        <v>0</v>
      </c>
      <c r="F42" s="17">
        <v>13200</v>
      </c>
      <c r="G42" s="17">
        <v>4800</v>
      </c>
      <c r="H42" s="17">
        <v>12000</v>
      </c>
      <c r="I42" s="18">
        <v>7000</v>
      </c>
    </row>
    <row r="44" spans="1:11" x14ac:dyDescent="0.2">
      <c r="A44" s="21" t="s">
        <v>80</v>
      </c>
    </row>
    <row r="45" spans="1:11" x14ac:dyDescent="0.2">
      <c r="B45" s="1" t="s">
        <v>24</v>
      </c>
      <c r="C45" s="1" t="s">
        <v>1</v>
      </c>
      <c r="D45" s="1" t="s">
        <v>74</v>
      </c>
      <c r="E45" s="1" t="s">
        <v>14</v>
      </c>
      <c r="F45" s="1" t="s">
        <v>2</v>
      </c>
      <c r="G45" s="1" t="s">
        <v>74</v>
      </c>
      <c r="H45" s="1" t="s">
        <v>14</v>
      </c>
      <c r="I45" s="1" t="s">
        <v>3</v>
      </c>
      <c r="J45" s="1" t="s">
        <v>74</v>
      </c>
      <c r="K45" s="1" t="s">
        <v>14</v>
      </c>
    </row>
    <row r="46" spans="1:11" x14ac:dyDescent="0.2">
      <c r="A46" t="s">
        <v>57</v>
      </c>
      <c r="B46" s="1" t="s">
        <v>25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B47" s="1" t="s">
        <v>4</v>
      </c>
      <c r="C47" s="1">
        <v>1.5</v>
      </c>
      <c r="D47" s="1">
        <v>8.5</v>
      </c>
      <c r="E47" s="1">
        <f>C47*D47</f>
        <v>12.75</v>
      </c>
      <c r="F47" s="1">
        <v>1.8</v>
      </c>
      <c r="G47" s="1">
        <v>8.5</v>
      </c>
      <c r="H47" s="1">
        <f t="shared" ref="H47:H48" si="0">F47*G47</f>
        <v>15.3</v>
      </c>
      <c r="I47" s="1">
        <v>1</v>
      </c>
      <c r="J47" s="1">
        <v>8.5</v>
      </c>
      <c r="K47" s="1">
        <f>I47*J47</f>
        <v>8.5</v>
      </c>
    </row>
    <row r="48" spans="1:11" x14ac:dyDescent="0.2">
      <c r="B48" s="1" t="s">
        <v>5</v>
      </c>
      <c r="C48" s="1">
        <v>0.8</v>
      </c>
      <c r="D48" s="1">
        <v>9.25</v>
      </c>
      <c r="E48" s="1">
        <f>C48*D48</f>
        <v>7.4</v>
      </c>
      <c r="F48" s="1">
        <v>1</v>
      </c>
      <c r="G48" s="1">
        <v>9.25</v>
      </c>
      <c r="H48" s="1">
        <f t="shared" si="0"/>
        <v>9.25</v>
      </c>
      <c r="I48" s="1">
        <v>0.5</v>
      </c>
      <c r="J48" s="1">
        <v>9.25</v>
      </c>
      <c r="K48" s="1">
        <f>I48*J48</f>
        <v>4.625</v>
      </c>
    </row>
    <row r="49" spans="1:11" x14ac:dyDescent="0.2">
      <c r="A49" t="s">
        <v>58</v>
      </c>
      <c r="B49" s="1" t="s">
        <v>25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B50" s="1" t="s">
        <v>4</v>
      </c>
      <c r="C50" s="1">
        <v>1.5</v>
      </c>
      <c r="D50" s="1">
        <v>9.3500000000000014</v>
      </c>
      <c r="E50" s="1">
        <f t="shared" ref="E50:E56" si="1">C50*D50</f>
        <v>14.025000000000002</v>
      </c>
      <c r="F50" s="1">
        <v>1.8</v>
      </c>
      <c r="G50" s="1">
        <v>9.3500000000000014</v>
      </c>
      <c r="H50" s="1">
        <f t="shared" ref="H50:H51" si="2">F50*G50</f>
        <v>16.830000000000002</v>
      </c>
      <c r="I50" s="1">
        <v>1</v>
      </c>
      <c r="J50" s="1">
        <v>9.3500000000000014</v>
      </c>
      <c r="K50" s="1">
        <f>I50*J50</f>
        <v>9.3500000000000014</v>
      </c>
    </row>
    <row r="51" spans="1:11" x14ac:dyDescent="0.2">
      <c r="B51" s="1" t="s">
        <v>5</v>
      </c>
      <c r="C51" s="1">
        <v>0.8</v>
      </c>
      <c r="D51" s="1">
        <v>10.175000000000001</v>
      </c>
      <c r="E51" s="1">
        <f t="shared" si="1"/>
        <v>8.14</v>
      </c>
      <c r="F51" s="1">
        <v>1</v>
      </c>
      <c r="G51" s="1">
        <v>10.175000000000001</v>
      </c>
      <c r="H51" s="1">
        <f t="shared" si="2"/>
        <v>10.175000000000001</v>
      </c>
      <c r="I51" s="1">
        <v>0.5</v>
      </c>
      <c r="J51" s="1">
        <v>10.175000000000001</v>
      </c>
      <c r="K51" s="1">
        <f>I51*J51</f>
        <v>5.0875000000000004</v>
      </c>
    </row>
    <row r="52" spans="1:11" x14ac:dyDescent="0.2">
      <c r="B52" s="1" t="s">
        <v>26</v>
      </c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B53" s="1" t="s">
        <v>27</v>
      </c>
      <c r="C53" s="1">
        <v>8</v>
      </c>
      <c r="D53" s="1">
        <v>1</v>
      </c>
      <c r="E53" s="1">
        <f t="shared" si="1"/>
        <v>8</v>
      </c>
      <c r="F53" s="1">
        <v>6</v>
      </c>
      <c r="G53" s="1">
        <v>1</v>
      </c>
      <c r="H53" s="1">
        <f t="shared" ref="H53:H56" si="3">F53*G53</f>
        <v>6</v>
      </c>
      <c r="I53" s="1">
        <v>7</v>
      </c>
      <c r="J53" s="1">
        <v>1</v>
      </c>
      <c r="K53" s="1">
        <f t="shared" ref="K53:K56" si="4">I53*J53</f>
        <v>7</v>
      </c>
    </row>
    <row r="54" spans="1:11" x14ac:dyDescent="0.2">
      <c r="B54" s="1" t="s">
        <v>17</v>
      </c>
      <c r="C54" s="1">
        <v>1</v>
      </c>
      <c r="D54" s="1">
        <v>1.5</v>
      </c>
      <c r="E54" s="1">
        <f t="shared" si="1"/>
        <v>1.5</v>
      </c>
      <c r="F54" s="1">
        <v>3</v>
      </c>
      <c r="G54" s="1">
        <v>1.5</v>
      </c>
      <c r="H54" s="1">
        <f t="shared" si="3"/>
        <v>4.5</v>
      </c>
      <c r="I54" s="1">
        <v>2</v>
      </c>
      <c r="J54" s="1">
        <v>1.5</v>
      </c>
      <c r="K54" s="1">
        <f t="shared" si="4"/>
        <v>3</v>
      </c>
    </row>
    <row r="55" spans="1:11" x14ac:dyDescent="0.2">
      <c r="B55" s="1" t="s">
        <v>18</v>
      </c>
      <c r="C55" s="1">
        <v>0.5</v>
      </c>
      <c r="D55" s="1">
        <v>3</v>
      </c>
      <c r="E55" s="1">
        <f t="shared" si="1"/>
        <v>1.5</v>
      </c>
      <c r="F55" s="1">
        <v>0.3</v>
      </c>
      <c r="G55" s="1">
        <v>3</v>
      </c>
      <c r="H55" s="1">
        <f t="shared" si="3"/>
        <v>0.89999999999999991</v>
      </c>
      <c r="I55" s="1">
        <v>0.4</v>
      </c>
      <c r="J55" s="1">
        <v>3</v>
      </c>
      <c r="K55" s="1">
        <f t="shared" si="4"/>
        <v>1.2000000000000002</v>
      </c>
    </row>
    <row r="56" spans="1:11" x14ac:dyDescent="0.2">
      <c r="B56" s="1" t="s">
        <v>20</v>
      </c>
      <c r="C56" s="1">
        <v>0.5</v>
      </c>
      <c r="D56" s="1">
        <v>2</v>
      </c>
      <c r="E56" s="1">
        <f t="shared" si="1"/>
        <v>1</v>
      </c>
      <c r="F56" s="1">
        <v>0.7</v>
      </c>
      <c r="G56" s="1">
        <v>2</v>
      </c>
      <c r="H56" s="1">
        <f t="shared" si="3"/>
        <v>1.4</v>
      </c>
      <c r="I56" s="1">
        <v>0.6</v>
      </c>
      <c r="J56" s="1">
        <v>2</v>
      </c>
      <c r="K56" s="1">
        <f t="shared" si="4"/>
        <v>1.2</v>
      </c>
    </row>
    <row r="58" spans="1:11" x14ac:dyDescent="0.2">
      <c r="B58" t="s">
        <v>70</v>
      </c>
      <c r="C58">
        <v>40</v>
      </c>
      <c r="F58">
        <v>55</v>
      </c>
    </row>
    <row r="59" spans="1:11" ht="16" thickBot="1" x14ac:dyDescent="0.25"/>
    <row r="60" spans="1:11" x14ac:dyDescent="0.2">
      <c r="B60" s="22" t="s">
        <v>75</v>
      </c>
      <c r="C60" s="23" t="s">
        <v>38</v>
      </c>
      <c r="D60" s="23" t="s">
        <v>71</v>
      </c>
      <c r="E60" s="23" t="s">
        <v>39</v>
      </c>
      <c r="F60" s="23" t="s">
        <v>72</v>
      </c>
      <c r="G60" s="23" t="s">
        <v>40</v>
      </c>
      <c r="H60" s="23" t="s">
        <v>73</v>
      </c>
      <c r="I60" s="23" t="s">
        <v>68</v>
      </c>
      <c r="J60" s="24" t="s">
        <v>69</v>
      </c>
    </row>
    <row r="61" spans="1:11" ht="16" thickBot="1" x14ac:dyDescent="0.25">
      <c r="B61" s="25" t="s">
        <v>57</v>
      </c>
      <c r="C61" s="26">
        <f>E47+E48+E53+E54+E55+E56</f>
        <v>32.15</v>
      </c>
      <c r="D61" s="26">
        <f>E50+E51+E53+E54+E55+E56</f>
        <v>34.165000000000006</v>
      </c>
      <c r="E61" s="26">
        <f>H47+H48+H53+H54+H55+H56</f>
        <v>37.349999999999994</v>
      </c>
      <c r="F61" s="26">
        <f>H50+H51+H53+H54+H55+H56</f>
        <v>39.805</v>
      </c>
      <c r="G61" s="26">
        <f>K47+K48+K53+K54+K55+K56</f>
        <v>25.524999999999999</v>
      </c>
      <c r="H61" s="26">
        <f>K50+K51+K53+K54+K55+K56</f>
        <v>26.837499999999999</v>
      </c>
      <c r="I61" s="26">
        <f>C58</f>
        <v>40</v>
      </c>
      <c r="J61" s="27">
        <f>F58</f>
        <v>55</v>
      </c>
    </row>
    <row r="63" spans="1:11" ht="20" x14ac:dyDescent="0.25">
      <c r="A63" s="28" t="s">
        <v>54</v>
      </c>
    </row>
    <row r="64" spans="1:11" x14ac:dyDescent="0.2">
      <c r="A64" s="30" t="s">
        <v>137</v>
      </c>
    </row>
    <row r="65" spans="1:4" x14ac:dyDescent="0.2">
      <c r="A65" s="31" t="s">
        <v>1</v>
      </c>
      <c r="B65">
        <f>B42+C42+H42</f>
        <v>12000</v>
      </c>
      <c r="C65" s="8" t="s">
        <v>41</v>
      </c>
      <c r="D65">
        <f>B4</f>
        <v>12000</v>
      </c>
    </row>
    <row r="66" spans="1:4" x14ac:dyDescent="0.2">
      <c r="A66" s="31" t="s">
        <v>2</v>
      </c>
      <c r="B66">
        <f>D42+E42+I42</f>
        <v>8000</v>
      </c>
      <c r="C66" s="8" t="s">
        <v>41</v>
      </c>
      <c r="D66">
        <f>C4</f>
        <v>8000</v>
      </c>
    </row>
    <row r="67" spans="1:4" x14ac:dyDescent="0.2">
      <c r="A67" s="31" t="s">
        <v>3</v>
      </c>
      <c r="B67">
        <f>F42+G42</f>
        <v>18000</v>
      </c>
      <c r="C67" s="8" t="s">
        <v>41</v>
      </c>
      <c r="D67">
        <f>D4</f>
        <v>18000</v>
      </c>
    </row>
    <row r="68" spans="1:4" x14ac:dyDescent="0.2">
      <c r="A68" s="31"/>
      <c r="C68" s="8"/>
    </row>
    <row r="69" spans="1:4" x14ac:dyDescent="0.2">
      <c r="A69" s="30" t="s">
        <v>138</v>
      </c>
      <c r="C69" s="8"/>
    </row>
    <row r="70" spans="1:4" x14ac:dyDescent="0.2">
      <c r="A70" s="31" t="s">
        <v>57</v>
      </c>
      <c r="C70" s="8"/>
    </row>
    <row r="71" spans="1:4" x14ac:dyDescent="0.2">
      <c r="A71" s="31" t="s">
        <v>4</v>
      </c>
      <c r="B71">
        <f>B42*F29+D42*G29+F42*H29</f>
        <v>15000</v>
      </c>
      <c r="C71" s="8" t="s">
        <v>32</v>
      </c>
      <c r="D71">
        <f>B10</f>
        <v>15000</v>
      </c>
    </row>
    <row r="72" spans="1:4" x14ac:dyDescent="0.2">
      <c r="A72" s="31" t="s">
        <v>5</v>
      </c>
      <c r="B72">
        <f>B42*F30+D42*G30+F42*H30</f>
        <v>7600</v>
      </c>
      <c r="C72" s="8" t="s">
        <v>32</v>
      </c>
      <c r="D72">
        <f>C10</f>
        <v>10000</v>
      </c>
    </row>
    <row r="73" spans="1:4" x14ac:dyDescent="0.2">
      <c r="A73" s="31"/>
      <c r="C73" s="8"/>
    </row>
    <row r="74" spans="1:4" x14ac:dyDescent="0.2">
      <c r="A74" s="31" t="s">
        <v>58</v>
      </c>
      <c r="C74" s="8"/>
    </row>
    <row r="75" spans="1:4" x14ac:dyDescent="0.2">
      <c r="A75" s="31" t="s">
        <v>4</v>
      </c>
      <c r="B75">
        <f>C42*F29+E42*G29+G42*H29</f>
        <v>4800</v>
      </c>
      <c r="C75" s="8" t="s">
        <v>32</v>
      </c>
      <c r="D75">
        <f>D71*0.9</f>
        <v>13500</v>
      </c>
    </row>
    <row r="76" spans="1:4" x14ac:dyDescent="0.2">
      <c r="A76" s="31" t="s">
        <v>5</v>
      </c>
      <c r="B76">
        <f>C42*F30+E42*G30+G42*H30</f>
        <v>2400</v>
      </c>
      <c r="C76" s="8" t="s">
        <v>32</v>
      </c>
      <c r="D76">
        <f>D72*0.9</f>
        <v>9000</v>
      </c>
    </row>
    <row r="77" spans="1:4" x14ac:dyDescent="0.2">
      <c r="A77" s="31"/>
      <c r="C77" s="8"/>
    </row>
    <row r="78" spans="1:4" x14ac:dyDescent="0.2">
      <c r="A78" s="30" t="s">
        <v>140</v>
      </c>
    </row>
    <row r="79" spans="1:4" x14ac:dyDescent="0.2">
      <c r="A79" s="31" t="s">
        <v>26</v>
      </c>
      <c r="C79" s="8"/>
    </row>
    <row r="80" spans="1:4" x14ac:dyDescent="0.2">
      <c r="A80" s="31" t="str">
        <f>B53</f>
        <v xml:space="preserve">Water </v>
      </c>
      <c r="B80">
        <f>B42*F32+C42*F32+D42*G32+E42*G32+F42*H32+G42*H32</f>
        <v>132000</v>
      </c>
      <c r="C80" s="8" t="s">
        <v>32</v>
      </c>
      <c r="D80">
        <f>C19</f>
        <v>200000</v>
      </c>
    </row>
    <row r="81" spans="1:4" x14ac:dyDescent="0.2">
      <c r="A81" s="31" t="str">
        <f>B54</f>
        <v>Oil</v>
      </c>
      <c r="B81">
        <f>B42*F33+C42*F33+D42*G33+E42*G33+F42*H33+G42*H33</f>
        <v>39000</v>
      </c>
      <c r="C81" s="8" t="s">
        <v>32</v>
      </c>
      <c r="D81">
        <f>C20</f>
        <v>50000</v>
      </c>
    </row>
    <row r="82" spans="1:4" x14ac:dyDescent="0.2">
      <c r="A82" s="31" t="str">
        <f>B55</f>
        <v>Scents</v>
      </c>
      <c r="B82">
        <f>B42*F34+C42*F34+D42*G34+E42*G34+F42*H34+G42*H34</f>
        <v>7500</v>
      </c>
      <c r="C82" s="8" t="s">
        <v>32</v>
      </c>
      <c r="D82">
        <f>C21</f>
        <v>7500</v>
      </c>
    </row>
    <row r="83" spans="1:4" x14ac:dyDescent="0.2">
      <c r="A83" s="31" t="str">
        <f>B56</f>
        <v>Emulsifiers</v>
      </c>
      <c r="B83">
        <f>B42*F35+C42*F35+D42*G35+E42*G35+F42*H35+G42*H35</f>
        <v>11500</v>
      </c>
      <c r="C83" s="8" t="s">
        <v>32</v>
      </c>
      <c r="D83">
        <f>C22</f>
        <v>15000</v>
      </c>
    </row>
    <row r="84" spans="1:4" x14ac:dyDescent="0.2">
      <c r="A84" s="31"/>
    </row>
    <row r="85" spans="1:4" x14ac:dyDescent="0.2">
      <c r="A85" s="31"/>
    </row>
    <row r="86" spans="1:4" x14ac:dyDescent="0.2">
      <c r="A86" s="31"/>
    </row>
    <row r="87" spans="1:4" x14ac:dyDescent="0.2">
      <c r="A87" s="30" t="s">
        <v>139</v>
      </c>
    </row>
    <row r="88" spans="1:4" x14ac:dyDescent="0.2">
      <c r="A88" s="31" t="s">
        <v>38</v>
      </c>
      <c r="B88">
        <f>B42</f>
        <v>0</v>
      </c>
    </row>
    <row r="89" spans="1:4" x14ac:dyDescent="0.2">
      <c r="A89" s="31" t="s">
        <v>71</v>
      </c>
      <c r="B89">
        <f>C42</f>
        <v>0</v>
      </c>
    </row>
    <row r="90" spans="1:4" x14ac:dyDescent="0.2">
      <c r="A90" s="31" t="s">
        <v>39</v>
      </c>
      <c r="B90">
        <f>D42</f>
        <v>1000</v>
      </c>
    </row>
    <row r="91" spans="1:4" x14ac:dyDescent="0.2">
      <c r="A91" s="31" t="s">
        <v>72</v>
      </c>
      <c r="B91">
        <f>E42</f>
        <v>0</v>
      </c>
    </row>
    <row r="92" spans="1:4" x14ac:dyDescent="0.2">
      <c r="A92" s="31" t="s">
        <v>40</v>
      </c>
      <c r="B92">
        <f>F42</f>
        <v>13200</v>
      </c>
    </row>
    <row r="93" spans="1:4" x14ac:dyDescent="0.2">
      <c r="A93" s="31" t="s">
        <v>73</v>
      </c>
      <c r="B93">
        <f>G42</f>
        <v>4800</v>
      </c>
    </row>
    <row r="94" spans="1:4" x14ac:dyDescent="0.2">
      <c r="A94" s="31" t="s">
        <v>76</v>
      </c>
      <c r="B94">
        <f>H42</f>
        <v>12000</v>
      </c>
    </row>
    <row r="95" spans="1:4" x14ac:dyDescent="0.2">
      <c r="A95" s="31" t="s">
        <v>77</v>
      </c>
      <c r="B95">
        <f>I42</f>
        <v>7000</v>
      </c>
    </row>
  </sheetData>
  <mergeCells count="1"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FDFB-C1BF-450F-8F42-94026377F6B2}">
  <dimension ref="A1:K95"/>
  <sheetViews>
    <sheetView zoomScale="75" workbookViewId="0">
      <selection activeCell="F7" sqref="F7:G10"/>
    </sheetView>
  </sheetViews>
  <sheetFormatPr baseColWidth="10" defaultColWidth="8.83203125" defaultRowHeight="15" x14ac:dyDescent="0.2"/>
  <cols>
    <col min="1" max="1" width="22.83203125" bestFit="1" customWidth="1"/>
    <col min="2" max="2" width="20" bestFit="1" customWidth="1"/>
    <col min="3" max="3" width="16.6640625" bestFit="1" customWidth="1"/>
    <col min="4" max="4" width="15.1640625" bestFit="1" customWidth="1"/>
    <col min="5" max="5" width="22.1640625" bestFit="1" customWidth="1"/>
    <col min="6" max="6" width="15.33203125" bestFit="1" customWidth="1"/>
    <col min="7" max="7" width="22.1640625" bestFit="1" customWidth="1"/>
    <col min="8" max="8" width="18.83203125" bestFit="1" customWidth="1"/>
    <col min="9" max="9" width="19.33203125" bestFit="1" customWidth="1"/>
    <col min="10" max="15" width="11.1640625" customWidth="1"/>
    <col min="18" max="18" width="17.83203125" bestFit="1" customWidth="1"/>
    <col min="19" max="19" width="11" bestFit="1" customWidth="1"/>
    <col min="20" max="21" width="11" customWidth="1"/>
    <col min="22" max="22" width="11.1640625" bestFit="1" customWidth="1"/>
    <col min="23" max="24" width="11.1640625" customWidth="1"/>
    <col min="25" max="25" width="11.5" bestFit="1" customWidth="1"/>
  </cols>
  <sheetData>
    <row r="1" spans="1:7" ht="24" x14ac:dyDescent="0.3">
      <c r="A1" s="14" t="s">
        <v>128</v>
      </c>
    </row>
    <row r="3" spans="1:7" x14ac:dyDescent="0.2">
      <c r="A3" s="1"/>
      <c r="B3" s="1" t="s">
        <v>1</v>
      </c>
      <c r="C3" s="1" t="s">
        <v>2</v>
      </c>
      <c r="D3" s="1" t="s">
        <v>3</v>
      </c>
    </row>
    <row r="4" spans="1:7" x14ac:dyDescent="0.2">
      <c r="A4" s="1" t="s">
        <v>0</v>
      </c>
      <c r="B4" s="1">
        <v>12000</v>
      </c>
      <c r="C4" s="1">
        <v>8000</v>
      </c>
      <c r="D4" s="1">
        <v>18000</v>
      </c>
    </row>
    <row r="6" spans="1:7" x14ac:dyDescent="0.2">
      <c r="A6" s="1" t="s">
        <v>4</v>
      </c>
      <c r="B6" s="1" t="s">
        <v>6</v>
      </c>
    </row>
    <row r="7" spans="1:7" x14ac:dyDescent="0.2">
      <c r="A7" s="1" t="s">
        <v>5</v>
      </c>
      <c r="B7" s="1" t="s">
        <v>7</v>
      </c>
      <c r="F7" s="32" t="s">
        <v>143</v>
      </c>
      <c r="G7" s="32"/>
    </row>
    <row r="8" spans="1:7" x14ac:dyDescent="0.2">
      <c r="F8" s="1" t="s">
        <v>144</v>
      </c>
      <c r="G8" s="1" t="s">
        <v>145</v>
      </c>
    </row>
    <row r="9" spans="1:7" x14ac:dyDescent="0.2">
      <c r="A9" s="1" t="s">
        <v>8</v>
      </c>
      <c r="B9" s="1" t="s">
        <v>4</v>
      </c>
      <c r="C9" s="1" t="s">
        <v>5</v>
      </c>
      <c r="F9" s="1" t="s">
        <v>1</v>
      </c>
      <c r="G9" s="1">
        <v>40</v>
      </c>
    </row>
    <row r="10" spans="1:7" x14ac:dyDescent="0.2">
      <c r="A10" s="1" t="s">
        <v>9</v>
      </c>
      <c r="B10" s="1">
        <v>19000</v>
      </c>
      <c r="C10" s="1">
        <v>10000</v>
      </c>
      <c r="F10" s="1" t="s">
        <v>2</v>
      </c>
      <c r="G10" s="1">
        <v>55</v>
      </c>
    </row>
    <row r="11" spans="1:7" x14ac:dyDescent="0.2">
      <c r="A11" s="1" t="s">
        <v>10</v>
      </c>
      <c r="B11" s="1">
        <v>8.5</v>
      </c>
      <c r="C11" s="1">
        <v>9.25</v>
      </c>
    </row>
    <row r="12" spans="1:7" x14ac:dyDescent="0.2">
      <c r="A12" s="1" t="s">
        <v>126</v>
      </c>
      <c r="B12" s="1">
        <f>B10*0.9</f>
        <v>17100</v>
      </c>
      <c r="C12" s="1">
        <f>C10*0.9</f>
        <v>9000</v>
      </c>
    </row>
    <row r="13" spans="1:7" x14ac:dyDescent="0.2">
      <c r="A13" s="1" t="s">
        <v>125</v>
      </c>
      <c r="B13" s="1">
        <f>B11*1.1</f>
        <v>9.3500000000000014</v>
      </c>
      <c r="C13" s="1">
        <f>C11*1.1</f>
        <v>10.175000000000001</v>
      </c>
    </row>
    <row r="15" spans="1:7" x14ac:dyDescent="0.2">
      <c r="A15" s="1" t="s">
        <v>11</v>
      </c>
      <c r="B15" s="1" t="s">
        <v>12</v>
      </c>
      <c r="C15" s="1" t="s">
        <v>13</v>
      </c>
    </row>
    <row r="16" spans="1:7" x14ac:dyDescent="0.2">
      <c r="A16" s="1"/>
      <c r="B16" s="2">
        <v>0.1</v>
      </c>
      <c r="C16" s="2">
        <v>0.1</v>
      </c>
    </row>
    <row r="18" spans="1:8" x14ac:dyDescent="0.2">
      <c r="A18" s="1" t="s">
        <v>14</v>
      </c>
      <c r="B18" s="1" t="s">
        <v>15</v>
      </c>
      <c r="C18" s="1" t="s">
        <v>21</v>
      </c>
    </row>
    <row r="19" spans="1:8" x14ac:dyDescent="0.2">
      <c r="A19" s="1" t="s">
        <v>16</v>
      </c>
      <c r="B19" s="1">
        <v>1</v>
      </c>
      <c r="C19" s="1">
        <v>200000</v>
      </c>
    </row>
    <row r="20" spans="1:8" x14ac:dyDescent="0.2">
      <c r="A20" s="1" t="s">
        <v>17</v>
      </c>
      <c r="B20" s="1">
        <v>1.5</v>
      </c>
      <c r="C20" s="1">
        <v>50000</v>
      </c>
    </row>
    <row r="21" spans="1:8" x14ac:dyDescent="0.2">
      <c r="A21" s="1" t="s">
        <v>19</v>
      </c>
      <c r="B21" s="1">
        <v>3</v>
      </c>
      <c r="C21" s="1">
        <v>7500</v>
      </c>
    </row>
    <row r="22" spans="1:8" x14ac:dyDescent="0.2">
      <c r="A22" s="1" t="s">
        <v>20</v>
      </c>
      <c r="B22" s="1">
        <v>2</v>
      </c>
      <c r="C22" s="1">
        <v>15000</v>
      </c>
    </row>
    <row r="24" spans="1:8" x14ac:dyDescent="0.2">
      <c r="A24" s="1" t="s">
        <v>22</v>
      </c>
      <c r="B24" s="1" t="s">
        <v>1</v>
      </c>
      <c r="C24" s="1" t="s">
        <v>2</v>
      </c>
    </row>
    <row r="25" spans="1:8" x14ac:dyDescent="0.2">
      <c r="A25" s="1" t="s">
        <v>14</v>
      </c>
      <c r="B25" s="1">
        <v>40</v>
      </c>
      <c r="C25" s="1">
        <v>55</v>
      </c>
    </row>
    <row r="27" spans="1:8" x14ac:dyDescent="0.2">
      <c r="A27" t="s">
        <v>49</v>
      </c>
      <c r="E27" s="1" t="s">
        <v>24</v>
      </c>
      <c r="F27" s="1" t="s">
        <v>1</v>
      </c>
      <c r="G27" s="1" t="s">
        <v>2</v>
      </c>
      <c r="H27" s="1" t="s">
        <v>3</v>
      </c>
    </row>
    <row r="28" spans="1:8" x14ac:dyDescent="0.2">
      <c r="E28" s="1" t="s">
        <v>25</v>
      </c>
      <c r="F28" s="1"/>
      <c r="G28" s="1"/>
      <c r="H28" s="1"/>
    </row>
    <row r="29" spans="1:8" x14ac:dyDescent="0.2">
      <c r="E29" s="1" t="s">
        <v>4</v>
      </c>
      <c r="F29" s="1">
        <v>1.5</v>
      </c>
      <c r="G29" s="1">
        <v>1.8</v>
      </c>
      <c r="H29" s="1">
        <v>1</v>
      </c>
    </row>
    <row r="30" spans="1:8" x14ac:dyDescent="0.2">
      <c r="A30" s="1" t="s">
        <v>53</v>
      </c>
      <c r="B30" s="1" t="s">
        <v>57</v>
      </c>
      <c r="C30" s="1" t="s">
        <v>58</v>
      </c>
      <c r="E30" s="1" t="s">
        <v>5</v>
      </c>
      <c r="F30" s="1">
        <v>0.8</v>
      </c>
      <c r="G30" s="1">
        <v>1</v>
      </c>
      <c r="H30" s="1">
        <v>0.5</v>
      </c>
    </row>
    <row r="31" spans="1:8" x14ac:dyDescent="0.2">
      <c r="A31" s="1" t="str">
        <f>B3</f>
        <v>Face Cream</v>
      </c>
      <c r="B31" s="1" t="s">
        <v>38</v>
      </c>
      <c r="C31" s="1" t="s">
        <v>71</v>
      </c>
      <c r="E31" s="1" t="s">
        <v>26</v>
      </c>
      <c r="F31" s="1"/>
      <c r="G31" s="1"/>
      <c r="H31" s="1"/>
    </row>
    <row r="32" spans="1:8" x14ac:dyDescent="0.2">
      <c r="A32" s="1" t="str">
        <f>C3</f>
        <v>Body Cream</v>
      </c>
      <c r="B32" s="1" t="s">
        <v>39</v>
      </c>
      <c r="C32" s="1" t="s">
        <v>72</v>
      </c>
      <c r="E32" s="1" t="s">
        <v>27</v>
      </c>
      <c r="F32" s="1">
        <v>8</v>
      </c>
      <c r="G32" s="1">
        <v>6</v>
      </c>
      <c r="H32" s="1">
        <v>7</v>
      </c>
    </row>
    <row r="33" spans="1:11" x14ac:dyDescent="0.2">
      <c r="A33" s="1" t="str">
        <f>D3</f>
        <v>Hand Cream</v>
      </c>
      <c r="B33" s="1" t="s">
        <v>40</v>
      </c>
      <c r="C33" s="1" t="s">
        <v>73</v>
      </c>
      <c r="E33" s="1" t="s">
        <v>17</v>
      </c>
      <c r="F33" s="1">
        <v>1</v>
      </c>
      <c r="G33" s="1">
        <v>3</v>
      </c>
      <c r="H33" s="1">
        <v>2</v>
      </c>
    </row>
    <row r="34" spans="1:11" x14ac:dyDescent="0.2">
      <c r="A34" s="1" t="s">
        <v>66</v>
      </c>
      <c r="B34" s="1" t="s">
        <v>68</v>
      </c>
      <c r="C34" s="1"/>
      <c r="E34" s="1" t="s">
        <v>18</v>
      </c>
      <c r="F34" s="1">
        <v>0.5</v>
      </c>
      <c r="G34" s="1">
        <v>0.3</v>
      </c>
      <c r="H34" s="1">
        <v>0.4</v>
      </c>
    </row>
    <row r="35" spans="1:11" x14ac:dyDescent="0.2">
      <c r="A35" s="1" t="s">
        <v>67</v>
      </c>
      <c r="B35" s="1" t="s">
        <v>69</v>
      </c>
      <c r="C35" s="1"/>
      <c r="E35" s="1" t="s">
        <v>20</v>
      </c>
      <c r="F35" s="1">
        <v>0.5</v>
      </c>
      <c r="G35" s="1">
        <v>0.7</v>
      </c>
      <c r="H35" s="1">
        <v>0.6</v>
      </c>
    </row>
    <row r="37" spans="1:11" ht="16" thickBot="1" x14ac:dyDescent="0.25">
      <c r="A37" t="s">
        <v>50</v>
      </c>
    </row>
    <row r="38" spans="1:11" ht="16" thickBot="1" x14ac:dyDescent="0.25">
      <c r="A38" s="19" t="s">
        <v>130</v>
      </c>
      <c r="B38" s="20">
        <f>B42*C61+C42*D61+D42*E61+E42*F61+F42*G61+G42*H61+H42*I61+I42*J61</f>
        <v>1362851.3125</v>
      </c>
    </row>
    <row r="41" spans="1:11" ht="16" thickBot="1" x14ac:dyDescent="0.25">
      <c r="B41" s="29" t="s">
        <v>131</v>
      </c>
      <c r="C41" s="29" t="s">
        <v>132</v>
      </c>
      <c r="D41" s="29" t="s">
        <v>133</v>
      </c>
      <c r="E41" s="29" t="s">
        <v>134</v>
      </c>
      <c r="F41" s="29" t="s">
        <v>135</v>
      </c>
      <c r="G41" s="29" t="s">
        <v>136</v>
      </c>
      <c r="H41" s="29" t="s">
        <v>66</v>
      </c>
      <c r="I41" s="29" t="s">
        <v>67</v>
      </c>
    </row>
    <row r="42" spans="1:11" ht="16" thickBot="1" x14ac:dyDescent="0.25">
      <c r="A42" t="s">
        <v>52</v>
      </c>
      <c r="B42" s="16">
        <v>0</v>
      </c>
      <c r="C42" s="17">
        <v>0</v>
      </c>
      <c r="D42" s="17">
        <v>1000</v>
      </c>
      <c r="E42" s="17">
        <v>0</v>
      </c>
      <c r="F42" s="17">
        <v>17199</v>
      </c>
      <c r="G42" s="17">
        <v>801</v>
      </c>
      <c r="H42" s="17">
        <v>12000</v>
      </c>
      <c r="I42" s="18">
        <v>7000</v>
      </c>
    </row>
    <row r="44" spans="1:11" x14ac:dyDescent="0.2">
      <c r="A44" t="s">
        <v>80</v>
      </c>
    </row>
    <row r="45" spans="1:11" x14ac:dyDescent="0.2">
      <c r="B45" s="1" t="s">
        <v>24</v>
      </c>
      <c r="C45" s="1" t="s">
        <v>1</v>
      </c>
      <c r="D45" s="1" t="s">
        <v>74</v>
      </c>
      <c r="E45" s="1" t="s">
        <v>14</v>
      </c>
      <c r="F45" s="1" t="s">
        <v>2</v>
      </c>
      <c r="G45" s="1" t="s">
        <v>74</v>
      </c>
      <c r="H45" s="1" t="s">
        <v>14</v>
      </c>
      <c r="I45" s="1" t="s">
        <v>3</v>
      </c>
      <c r="J45" s="1" t="s">
        <v>74</v>
      </c>
      <c r="K45" s="1" t="s">
        <v>14</v>
      </c>
    </row>
    <row r="46" spans="1:11" x14ac:dyDescent="0.2">
      <c r="A46" t="s">
        <v>57</v>
      </c>
      <c r="B46" s="1" t="s">
        <v>25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B47" s="1" t="s">
        <v>4</v>
      </c>
      <c r="C47" s="1">
        <v>1.5</v>
      </c>
      <c r="D47" s="1">
        <v>8.5</v>
      </c>
      <c r="E47" s="1">
        <f>C47*D47</f>
        <v>12.75</v>
      </c>
      <c r="F47" s="1">
        <v>1.8</v>
      </c>
      <c r="G47" s="1">
        <v>8.5</v>
      </c>
      <c r="H47" s="1">
        <f t="shared" ref="H47:H48" si="0">F47*G47</f>
        <v>15.3</v>
      </c>
      <c r="I47" s="1">
        <v>1</v>
      </c>
      <c r="J47" s="1">
        <v>8.5</v>
      </c>
      <c r="K47" s="1">
        <f>I47*J47</f>
        <v>8.5</v>
      </c>
    </row>
    <row r="48" spans="1:11" x14ac:dyDescent="0.2">
      <c r="B48" s="1" t="s">
        <v>5</v>
      </c>
      <c r="C48" s="1">
        <v>0.8</v>
      </c>
      <c r="D48" s="1">
        <v>9.25</v>
      </c>
      <c r="E48" s="1">
        <f>C48*D48</f>
        <v>7.4</v>
      </c>
      <c r="F48" s="1">
        <v>1</v>
      </c>
      <c r="G48" s="1">
        <v>9.25</v>
      </c>
      <c r="H48" s="1">
        <f t="shared" si="0"/>
        <v>9.25</v>
      </c>
      <c r="I48" s="1">
        <v>0.5</v>
      </c>
      <c r="J48" s="1">
        <v>9.25</v>
      </c>
      <c r="K48" s="1">
        <f>I48*J48</f>
        <v>4.625</v>
      </c>
    </row>
    <row r="49" spans="1:11" x14ac:dyDescent="0.2">
      <c r="A49" t="s">
        <v>58</v>
      </c>
      <c r="B49" s="1" t="s">
        <v>25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B50" s="1" t="s">
        <v>4</v>
      </c>
      <c r="C50" s="1">
        <v>1.5</v>
      </c>
      <c r="D50" s="1">
        <v>9.3500000000000014</v>
      </c>
      <c r="E50" s="1">
        <f t="shared" ref="E50:E56" si="1">C50*D50</f>
        <v>14.025000000000002</v>
      </c>
      <c r="F50" s="1">
        <v>1.8</v>
      </c>
      <c r="G50" s="1">
        <v>9.3500000000000014</v>
      </c>
      <c r="H50" s="1">
        <f t="shared" ref="H50:H51" si="2">F50*G50</f>
        <v>16.830000000000002</v>
      </c>
      <c r="I50" s="1">
        <v>1</v>
      </c>
      <c r="J50" s="1">
        <v>9.3500000000000014</v>
      </c>
      <c r="K50" s="1">
        <f>I50*J50</f>
        <v>9.3500000000000014</v>
      </c>
    </row>
    <row r="51" spans="1:11" x14ac:dyDescent="0.2">
      <c r="B51" s="1" t="s">
        <v>5</v>
      </c>
      <c r="C51" s="1">
        <v>0.8</v>
      </c>
      <c r="D51" s="1">
        <v>10.175000000000001</v>
      </c>
      <c r="E51" s="1">
        <f t="shared" si="1"/>
        <v>8.14</v>
      </c>
      <c r="F51" s="1">
        <v>1</v>
      </c>
      <c r="G51" s="1">
        <v>10.175000000000001</v>
      </c>
      <c r="H51" s="1">
        <f t="shared" si="2"/>
        <v>10.175000000000001</v>
      </c>
      <c r="I51" s="1">
        <v>0.5</v>
      </c>
      <c r="J51" s="1">
        <v>10.175000000000001</v>
      </c>
      <c r="K51" s="1">
        <f>I51*J51</f>
        <v>5.0875000000000004</v>
      </c>
    </row>
    <row r="52" spans="1:11" x14ac:dyDescent="0.2">
      <c r="B52" s="1" t="s">
        <v>26</v>
      </c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B53" s="1" t="s">
        <v>27</v>
      </c>
      <c r="C53" s="1">
        <v>8</v>
      </c>
      <c r="D53" s="1">
        <v>1</v>
      </c>
      <c r="E53" s="1">
        <f t="shared" si="1"/>
        <v>8</v>
      </c>
      <c r="F53" s="1">
        <v>6</v>
      </c>
      <c r="G53" s="1">
        <v>1</v>
      </c>
      <c r="H53" s="1">
        <f t="shared" ref="H53:H56" si="3">F53*G53</f>
        <v>6</v>
      </c>
      <c r="I53" s="1">
        <v>7</v>
      </c>
      <c r="J53" s="1">
        <v>1</v>
      </c>
      <c r="K53" s="1">
        <f t="shared" ref="K53:K56" si="4">I53*J53</f>
        <v>7</v>
      </c>
    </row>
    <row r="54" spans="1:11" x14ac:dyDescent="0.2">
      <c r="B54" s="1" t="s">
        <v>17</v>
      </c>
      <c r="C54" s="1">
        <v>1</v>
      </c>
      <c r="D54" s="1">
        <v>1.5</v>
      </c>
      <c r="E54" s="1">
        <f t="shared" si="1"/>
        <v>1.5</v>
      </c>
      <c r="F54" s="1">
        <v>3</v>
      </c>
      <c r="G54" s="1">
        <v>1.5</v>
      </c>
      <c r="H54" s="1">
        <f t="shared" si="3"/>
        <v>4.5</v>
      </c>
      <c r="I54" s="1">
        <v>2</v>
      </c>
      <c r="J54" s="1">
        <v>1.5</v>
      </c>
      <c r="K54" s="1">
        <f t="shared" si="4"/>
        <v>3</v>
      </c>
    </row>
    <row r="55" spans="1:11" x14ac:dyDescent="0.2">
      <c r="B55" s="1" t="s">
        <v>18</v>
      </c>
      <c r="C55" s="1">
        <v>0.5</v>
      </c>
      <c r="D55" s="1">
        <v>3</v>
      </c>
      <c r="E55" s="1">
        <f t="shared" si="1"/>
        <v>1.5</v>
      </c>
      <c r="F55" s="1">
        <v>0.3</v>
      </c>
      <c r="G55" s="1">
        <v>3</v>
      </c>
      <c r="H55" s="1">
        <f t="shared" si="3"/>
        <v>0.89999999999999991</v>
      </c>
      <c r="I55" s="1">
        <v>0.4</v>
      </c>
      <c r="J55" s="1">
        <v>3</v>
      </c>
      <c r="K55" s="1">
        <f t="shared" si="4"/>
        <v>1.2000000000000002</v>
      </c>
    </row>
    <row r="56" spans="1:11" x14ac:dyDescent="0.2">
      <c r="B56" s="1" t="s">
        <v>20</v>
      </c>
      <c r="C56" s="1">
        <v>0.5</v>
      </c>
      <c r="D56" s="1">
        <v>2</v>
      </c>
      <c r="E56" s="1">
        <f t="shared" si="1"/>
        <v>1</v>
      </c>
      <c r="F56" s="1">
        <v>0.7</v>
      </c>
      <c r="G56" s="1">
        <v>2</v>
      </c>
      <c r="H56" s="1">
        <f t="shared" si="3"/>
        <v>1.4</v>
      </c>
      <c r="I56" s="1">
        <v>0.6</v>
      </c>
      <c r="J56" s="1">
        <v>2</v>
      </c>
      <c r="K56" s="1">
        <f t="shared" si="4"/>
        <v>1.2</v>
      </c>
    </row>
    <row r="58" spans="1:11" x14ac:dyDescent="0.2">
      <c r="B58" t="s">
        <v>70</v>
      </c>
      <c r="C58">
        <v>40</v>
      </c>
      <c r="F58">
        <v>55</v>
      </c>
    </row>
    <row r="59" spans="1:11" ht="16" thickBot="1" x14ac:dyDescent="0.25"/>
    <row r="60" spans="1:11" x14ac:dyDescent="0.2">
      <c r="B60" s="22" t="s">
        <v>75</v>
      </c>
      <c r="C60" s="23" t="s">
        <v>38</v>
      </c>
      <c r="D60" s="23" t="s">
        <v>71</v>
      </c>
      <c r="E60" s="23" t="s">
        <v>39</v>
      </c>
      <c r="F60" s="23" t="s">
        <v>72</v>
      </c>
      <c r="G60" s="23" t="s">
        <v>40</v>
      </c>
      <c r="H60" s="23" t="s">
        <v>73</v>
      </c>
      <c r="I60" s="23" t="s">
        <v>68</v>
      </c>
      <c r="J60" s="24" t="s">
        <v>69</v>
      </c>
    </row>
    <row r="61" spans="1:11" ht="16" thickBot="1" x14ac:dyDescent="0.25">
      <c r="B61" s="25" t="s">
        <v>57</v>
      </c>
      <c r="C61" s="26">
        <f>E47+E48+E53+E54+E55+E56</f>
        <v>32.15</v>
      </c>
      <c r="D61" s="26">
        <f>E50+E51+E53+E54+E55+E56</f>
        <v>34.165000000000006</v>
      </c>
      <c r="E61" s="26">
        <f>H47+H48+H53+H54+H55+H56</f>
        <v>37.349999999999994</v>
      </c>
      <c r="F61" s="26">
        <f>H50+H51+H53+H54+H55+H56</f>
        <v>39.805</v>
      </c>
      <c r="G61" s="26">
        <f>K47+K48+K53+K54+K55+K56</f>
        <v>25.524999999999999</v>
      </c>
      <c r="H61" s="26">
        <f>K50+K51+K53+K54+K55+K56</f>
        <v>26.837499999999999</v>
      </c>
      <c r="I61" s="26">
        <f>C58</f>
        <v>40</v>
      </c>
      <c r="J61" s="27">
        <f>F58</f>
        <v>55</v>
      </c>
    </row>
    <row r="63" spans="1:11" ht="20" x14ac:dyDescent="0.25">
      <c r="A63" s="28" t="s">
        <v>54</v>
      </c>
    </row>
    <row r="64" spans="1:11" x14ac:dyDescent="0.2">
      <c r="A64" s="30" t="s">
        <v>137</v>
      </c>
    </row>
    <row r="65" spans="1:4" x14ac:dyDescent="0.2">
      <c r="A65" s="31" t="s">
        <v>1</v>
      </c>
      <c r="B65">
        <f>B42+C42+H42</f>
        <v>12000</v>
      </c>
      <c r="C65" s="8" t="s">
        <v>41</v>
      </c>
      <c r="D65">
        <f>B4</f>
        <v>12000</v>
      </c>
    </row>
    <row r="66" spans="1:4" x14ac:dyDescent="0.2">
      <c r="A66" s="31" t="s">
        <v>2</v>
      </c>
      <c r="B66">
        <f>D42+E42+I42</f>
        <v>8000</v>
      </c>
      <c r="C66" s="8" t="s">
        <v>41</v>
      </c>
      <c r="D66">
        <f>C4</f>
        <v>8000</v>
      </c>
    </row>
    <row r="67" spans="1:4" x14ac:dyDescent="0.2">
      <c r="A67" s="31" t="s">
        <v>3</v>
      </c>
      <c r="B67">
        <f>F42+G42</f>
        <v>18000</v>
      </c>
      <c r="C67" s="8" t="s">
        <v>41</v>
      </c>
      <c r="D67">
        <f>D4</f>
        <v>18000</v>
      </c>
    </row>
    <row r="68" spans="1:4" x14ac:dyDescent="0.2">
      <c r="A68" s="31"/>
      <c r="C68" s="8"/>
    </row>
    <row r="69" spans="1:4" x14ac:dyDescent="0.2">
      <c r="A69" s="30" t="s">
        <v>138</v>
      </c>
      <c r="C69" s="8"/>
    </row>
    <row r="70" spans="1:4" x14ac:dyDescent="0.2">
      <c r="A70" s="31" t="s">
        <v>57</v>
      </c>
      <c r="C70" s="8"/>
    </row>
    <row r="71" spans="1:4" x14ac:dyDescent="0.2">
      <c r="A71" s="31" t="s">
        <v>4</v>
      </c>
      <c r="B71">
        <f>B42*F29+D42*G29+F42*H29</f>
        <v>18999</v>
      </c>
      <c r="C71" s="8" t="s">
        <v>32</v>
      </c>
      <c r="D71">
        <v>19000</v>
      </c>
    </row>
    <row r="72" spans="1:4" x14ac:dyDescent="0.2">
      <c r="A72" s="31" t="s">
        <v>5</v>
      </c>
      <c r="B72">
        <f>B42*F30+D42*G30+F42*H30</f>
        <v>9599.5</v>
      </c>
      <c r="C72" s="8" t="s">
        <v>32</v>
      </c>
      <c r="D72">
        <f>C10</f>
        <v>10000</v>
      </c>
    </row>
    <row r="73" spans="1:4" x14ac:dyDescent="0.2">
      <c r="A73" s="31"/>
      <c r="C73" s="8"/>
    </row>
    <row r="74" spans="1:4" x14ac:dyDescent="0.2">
      <c r="A74" s="31" t="s">
        <v>58</v>
      </c>
      <c r="C74" s="8"/>
    </row>
    <row r="75" spans="1:4" x14ac:dyDescent="0.2">
      <c r="A75" s="31" t="s">
        <v>4</v>
      </c>
      <c r="B75">
        <f>C42*F29+E42*G29+G42*H29</f>
        <v>801</v>
      </c>
      <c r="C75" s="8" t="s">
        <v>32</v>
      </c>
      <c r="D75">
        <f>D71*0.9</f>
        <v>17100</v>
      </c>
    </row>
    <row r="76" spans="1:4" x14ac:dyDescent="0.2">
      <c r="A76" s="31" t="s">
        <v>5</v>
      </c>
      <c r="B76">
        <f>C42*F30+E42*G30+G42*H30</f>
        <v>400.5</v>
      </c>
      <c r="C76" s="8" t="s">
        <v>32</v>
      </c>
      <c r="D76">
        <f>D72*0.9</f>
        <v>9000</v>
      </c>
    </row>
    <row r="77" spans="1:4" x14ac:dyDescent="0.2">
      <c r="A77" s="31"/>
      <c r="C77" s="8"/>
    </row>
    <row r="78" spans="1:4" x14ac:dyDescent="0.2">
      <c r="A78" s="30" t="s">
        <v>140</v>
      </c>
      <c r="C78" s="8"/>
    </row>
    <row r="79" spans="1:4" x14ac:dyDescent="0.2">
      <c r="A79" s="31" t="s">
        <v>26</v>
      </c>
    </row>
    <row r="80" spans="1:4" x14ac:dyDescent="0.2">
      <c r="A80" s="31" t="str">
        <f>B53</f>
        <v xml:space="preserve">Water </v>
      </c>
      <c r="B80">
        <f>B42*F32+C42*F32+D42*G32+E42*G32+F42*H32+G42*H32</f>
        <v>132000</v>
      </c>
      <c r="C80" s="8" t="s">
        <v>32</v>
      </c>
      <c r="D80">
        <f>C19</f>
        <v>200000</v>
      </c>
    </row>
    <row r="81" spans="1:4" x14ac:dyDescent="0.2">
      <c r="A81" s="31" t="str">
        <f>B54</f>
        <v>Oil</v>
      </c>
      <c r="B81">
        <f>B42*F33+C42*F33+D42*G33+E42*G33+F42*H33+G42*H33</f>
        <v>39000</v>
      </c>
      <c r="C81" s="8" t="s">
        <v>32</v>
      </c>
      <c r="D81">
        <f>C20</f>
        <v>50000</v>
      </c>
    </row>
    <row r="82" spans="1:4" x14ac:dyDescent="0.2">
      <c r="A82" s="31" t="str">
        <f>B55</f>
        <v>Scents</v>
      </c>
      <c r="B82">
        <f>B42*F34+C42*F34+D42*G34+E42*G34+F42*H34+G42*H34</f>
        <v>7500</v>
      </c>
      <c r="C82" s="8" t="s">
        <v>32</v>
      </c>
      <c r="D82">
        <v>7500</v>
      </c>
    </row>
    <row r="83" spans="1:4" x14ac:dyDescent="0.2">
      <c r="A83" s="31" t="str">
        <f>B56</f>
        <v>Emulsifiers</v>
      </c>
      <c r="B83">
        <f>B42*F35+C42*F35+D42*G35+E42*G35+F42*H35+G42*H35</f>
        <v>11500</v>
      </c>
      <c r="C83" s="8" t="s">
        <v>32</v>
      </c>
      <c r="D83">
        <f>C22</f>
        <v>15000</v>
      </c>
    </row>
    <row r="84" spans="1:4" x14ac:dyDescent="0.2">
      <c r="A84" s="31"/>
    </row>
    <row r="85" spans="1:4" x14ac:dyDescent="0.2">
      <c r="A85" s="31"/>
    </row>
    <row r="86" spans="1:4" x14ac:dyDescent="0.2">
      <c r="A86" s="31"/>
    </row>
    <row r="87" spans="1:4" x14ac:dyDescent="0.2">
      <c r="A87" s="30" t="s">
        <v>139</v>
      </c>
    </row>
    <row r="88" spans="1:4" x14ac:dyDescent="0.2">
      <c r="A88" s="31" t="s">
        <v>38</v>
      </c>
      <c r="B88" s="13">
        <f>B42</f>
        <v>0</v>
      </c>
    </row>
    <row r="89" spans="1:4" x14ac:dyDescent="0.2">
      <c r="A89" s="31" t="s">
        <v>71</v>
      </c>
      <c r="B89" s="13">
        <f>C42</f>
        <v>0</v>
      </c>
    </row>
    <row r="90" spans="1:4" x14ac:dyDescent="0.2">
      <c r="A90" s="31" t="s">
        <v>39</v>
      </c>
      <c r="B90" s="13">
        <f>D42</f>
        <v>1000</v>
      </c>
    </row>
    <row r="91" spans="1:4" x14ac:dyDescent="0.2">
      <c r="A91" s="31" t="s">
        <v>72</v>
      </c>
      <c r="B91" s="13">
        <f>E42</f>
        <v>0</v>
      </c>
    </row>
    <row r="92" spans="1:4" x14ac:dyDescent="0.2">
      <c r="A92" s="31" t="s">
        <v>40</v>
      </c>
      <c r="B92" s="13">
        <f>F42</f>
        <v>17199</v>
      </c>
    </row>
    <row r="93" spans="1:4" x14ac:dyDescent="0.2">
      <c r="A93" s="31" t="s">
        <v>73</v>
      </c>
      <c r="B93" s="13">
        <f>G42</f>
        <v>801</v>
      </c>
    </row>
    <row r="94" spans="1:4" x14ac:dyDescent="0.2">
      <c r="A94" s="31" t="s">
        <v>76</v>
      </c>
      <c r="B94" s="13">
        <f>H42</f>
        <v>12000</v>
      </c>
    </row>
    <row r="95" spans="1:4" x14ac:dyDescent="0.2">
      <c r="A95" s="31" t="s">
        <v>77</v>
      </c>
      <c r="B95" s="13">
        <f>I42</f>
        <v>7000</v>
      </c>
    </row>
  </sheetData>
  <mergeCells count="1">
    <mergeCell ref="F7:G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C51-4749-4272-A071-D124870DAC2B}">
  <dimension ref="A1:K95"/>
  <sheetViews>
    <sheetView tabSelected="1" zoomScale="75" workbookViewId="0">
      <selection activeCell="E17" sqref="E17"/>
    </sheetView>
  </sheetViews>
  <sheetFormatPr baseColWidth="10" defaultColWidth="8.83203125" defaultRowHeight="15" x14ac:dyDescent="0.2"/>
  <cols>
    <col min="1" max="1" width="22.83203125" bestFit="1" customWidth="1"/>
    <col min="2" max="2" width="20" bestFit="1" customWidth="1"/>
    <col min="3" max="3" width="16.6640625" bestFit="1" customWidth="1"/>
    <col min="4" max="4" width="16.33203125" bestFit="1" customWidth="1"/>
    <col min="5" max="5" width="22.1640625" bestFit="1" customWidth="1"/>
    <col min="6" max="6" width="33.83203125" bestFit="1" customWidth="1"/>
    <col min="7" max="7" width="22.1640625" bestFit="1" customWidth="1"/>
    <col min="8" max="8" width="20" bestFit="1" customWidth="1"/>
    <col min="9" max="9" width="20.83203125" bestFit="1" customWidth="1"/>
    <col min="10" max="15" width="11.1640625" customWidth="1"/>
    <col min="18" max="18" width="17.83203125" bestFit="1" customWidth="1"/>
    <col min="19" max="19" width="11" bestFit="1" customWidth="1"/>
    <col min="20" max="21" width="11" customWidth="1"/>
    <col min="22" max="22" width="11.1640625" bestFit="1" customWidth="1"/>
    <col min="23" max="24" width="11.1640625" customWidth="1"/>
    <col min="25" max="25" width="11.5" bestFit="1" customWidth="1"/>
  </cols>
  <sheetData>
    <row r="1" spans="1:6" ht="24" x14ac:dyDescent="0.3">
      <c r="A1" s="14" t="s">
        <v>142</v>
      </c>
    </row>
    <row r="3" spans="1:6" x14ac:dyDescent="0.2">
      <c r="A3" s="1"/>
      <c r="B3" s="1" t="s">
        <v>1</v>
      </c>
      <c r="C3" s="1" t="s">
        <v>2</v>
      </c>
      <c r="D3" s="1" t="s">
        <v>3</v>
      </c>
    </row>
    <row r="4" spans="1:6" x14ac:dyDescent="0.2">
      <c r="A4" s="1" t="s">
        <v>0</v>
      </c>
      <c r="B4" s="1">
        <v>12000</v>
      </c>
      <c r="C4" s="1">
        <v>8000</v>
      </c>
      <c r="D4" s="1">
        <v>18000</v>
      </c>
    </row>
    <row r="6" spans="1:6" x14ac:dyDescent="0.2">
      <c r="A6" s="1" t="s">
        <v>4</v>
      </c>
      <c r="B6" s="1" t="s">
        <v>6</v>
      </c>
    </row>
    <row r="7" spans="1:6" x14ac:dyDescent="0.2">
      <c r="A7" s="1" t="s">
        <v>5</v>
      </c>
      <c r="B7" s="1" t="s">
        <v>7</v>
      </c>
    </row>
    <row r="9" spans="1:6" x14ac:dyDescent="0.2">
      <c r="A9" s="1" t="s">
        <v>8</v>
      </c>
      <c r="B9" s="1" t="s">
        <v>4</v>
      </c>
      <c r="C9" s="1" t="s">
        <v>5</v>
      </c>
      <c r="E9" s="32" t="s">
        <v>143</v>
      </c>
      <c r="F9" s="32"/>
    </row>
    <row r="10" spans="1:6" x14ac:dyDescent="0.2">
      <c r="A10" s="1" t="s">
        <v>9</v>
      </c>
      <c r="B10" s="1">
        <v>15000</v>
      </c>
      <c r="C10" s="1">
        <v>10000</v>
      </c>
      <c r="E10" s="1" t="s">
        <v>144</v>
      </c>
      <c r="F10" s="1" t="s">
        <v>145</v>
      </c>
    </row>
    <row r="11" spans="1:6" x14ac:dyDescent="0.2">
      <c r="A11" s="1" t="s">
        <v>10</v>
      </c>
      <c r="B11" s="1">
        <v>8.5</v>
      </c>
      <c r="C11" s="1">
        <v>9.25</v>
      </c>
      <c r="E11" s="1" t="s">
        <v>1</v>
      </c>
      <c r="F11" s="1">
        <v>40</v>
      </c>
    </row>
    <row r="12" spans="1:6" x14ac:dyDescent="0.2">
      <c r="A12" s="1" t="s">
        <v>126</v>
      </c>
      <c r="B12" s="1">
        <f>B10*0.9</f>
        <v>13500</v>
      </c>
      <c r="C12" s="1">
        <f>C10*0.9</f>
        <v>9000</v>
      </c>
      <c r="E12" s="1" t="s">
        <v>2</v>
      </c>
      <c r="F12" s="1">
        <v>55</v>
      </c>
    </row>
    <row r="13" spans="1:6" x14ac:dyDescent="0.2">
      <c r="A13" s="1" t="s">
        <v>125</v>
      </c>
      <c r="B13" s="1">
        <f>B11*1.1</f>
        <v>9.3500000000000014</v>
      </c>
      <c r="C13" s="1">
        <f>C11*1.1</f>
        <v>10.175000000000001</v>
      </c>
    </row>
    <row r="15" spans="1:6" x14ac:dyDescent="0.2">
      <c r="A15" s="1" t="s">
        <v>11</v>
      </c>
      <c r="B15" s="1" t="s">
        <v>12</v>
      </c>
      <c r="C15" s="1" t="s">
        <v>13</v>
      </c>
    </row>
    <row r="16" spans="1:6" x14ac:dyDescent="0.2">
      <c r="A16" s="1"/>
      <c r="B16" s="2">
        <v>0.1</v>
      </c>
      <c r="C16" s="2">
        <v>0.1</v>
      </c>
    </row>
    <row r="18" spans="1:8" x14ac:dyDescent="0.2">
      <c r="A18" s="1" t="s">
        <v>14</v>
      </c>
      <c r="B18" s="1" t="s">
        <v>15</v>
      </c>
      <c r="C18" s="1" t="s">
        <v>21</v>
      </c>
    </row>
    <row r="19" spans="1:8" x14ac:dyDescent="0.2">
      <c r="A19" s="1" t="s">
        <v>16</v>
      </c>
      <c r="B19" s="1">
        <v>1</v>
      </c>
      <c r="C19" s="1">
        <v>200000</v>
      </c>
    </row>
    <row r="20" spans="1:8" x14ac:dyDescent="0.2">
      <c r="A20" s="1" t="s">
        <v>17</v>
      </c>
      <c r="B20" s="1">
        <v>1.5</v>
      </c>
      <c r="C20" s="1">
        <v>50000</v>
      </c>
    </row>
    <row r="21" spans="1:8" x14ac:dyDescent="0.2">
      <c r="A21" s="1" t="s">
        <v>19</v>
      </c>
      <c r="B21" s="1">
        <v>3</v>
      </c>
      <c r="C21" s="1">
        <v>9500</v>
      </c>
    </row>
    <row r="22" spans="1:8" x14ac:dyDescent="0.2">
      <c r="A22" s="1" t="s">
        <v>20</v>
      </c>
      <c r="B22" s="1">
        <v>2</v>
      </c>
      <c r="C22" s="1">
        <v>15000</v>
      </c>
    </row>
    <row r="24" spans="1:8" x14ac:dyDescent="0.2">
      <c r="A24" s="1" t="s">
        <v>22</v>
      </c>
      <c r="B24" s="1" t="s">
        <v>1</v>
      </c>
      <c r="C24" s="1" t="s">
        <v>2</v>
      </c>
    </row>
    <row r="25" spans="1:8" x14ac:dyDescent="0.2">
      <c r="A25" s="1" t="s">
        <v>14</v>
      </c>
      <c r="B25" s="1">
        <v>40</v>
      </c>
      <c r="C25" s="1">
        <v>55</v>
      </c>
    </row>
    <row r="27" spans="1:8" x14ac:dyDescent="0.2">
      <c r="A27" t="s">
        <v>49</v>
      </c>
      <c r="E27" s="1" t="s">
        <v>24</v>
      </c>
      <c r="F27" s="1" t="s">
        <v>1</v>
      </c>
      <c r="G27" s="1" t="s">
        <v>2</v>
      </c>
      <c r="H27" s="1" t="s">
        <v>3</v>
      </c>
    </row>
    <row r="28" spans="1:8" x14ac:dyDescent="0.2">
      <c r="E28" s="1" t="s">
        <v>25</v>
      </c>
      <c r="F28" s="1"/>
      <c r="G28" s="1"/>
      <c r="H28" s="1"/>
    </row>
    <row r="29" spans="1:8" x14ac:dyDescent="0.2">
      <c r="E29" s="1" t="s">
        <v>4</v>
      </c>
      <c r="F29" s="1">
        <v>1.5</v>
      </c>
      <c r="G29" s="1">
        <v>1.8</v>
      </c>
      <c r="H29" s="1">
        <v>1</v>
      </c>
    </row>
    <row r="30" spans="1:8" x14ac:dyDescent="0.2">
      <c r="A30" s="1" t="s">
        <v>53</v>
      </c>
      <c r="B30" s="1" t="s">
        <v>57</v>
      </c>
      <c r="C30" s="1" t="s">
        <v>58</v>
      </c>
      <c r="E30" s="1" t="s">
        <v>5</v>
      </c>
      <c r="F30" s="1">
        <v>0.8</v>
      </c>
      <c r="G30" s="1">
        <v>1</v>
      </c>
      <c r="H30" s="1">
        <v>0.5</v>
      </c>
    </row>
    <row r="31" spans="1:8" x14ac:dyDescent="0.2">
      <c r="A31" s="1" t="str">
        <f>B3</f>
        <v>Face Cream</v>
      </c>
      <c r="B31" s="1" t="s">
        <v>38</v>
      </c>
      <c r="C31" s="1" t="s">
        <v>71</v>
      </c>
      <c r="E31" s="1" t="s">
        <v>26</v>
      </c>
      <c r="F31" s="1"/>
      <c r="G31" s="1"/>
      <c r="H31" s="1"/>
    </row>
    <row r="32" spans="1:8" x14ac:dyDescent="0.2">
      <c r="A32" s="1" t="str">
        <f>C3</f>
        <v>Body Cream</v>
      </c>
      <c r="B32" s="1" t="s">
        <v>39</v>
      </c>
      <c r="C32" s="1" t="s">
        <v>72</v>
      </c>
      <c r="E32" s="1" t="s">
        <v>27</v>
      </c>
      <c r="F32" s="1">
        <v>8</v>
      </c>
      <c r="G32" s="1">
        <v>6</v>
      </c>
      <c r="H32" s="1">
        <v>7</v>
      </c>
    </row>
    <row r="33" spans="1:11" x14ac:dyDescent="0.2">
      <c r="A33" s="1" t="str">
        <f>D3</f>
        <v>Hand Cream</v>
      </c>
      <c r="B33" s="1" t="s">
        <v>40</v>
      </c>
      <c r="C33" s="1" t="s">
        <v>73</v>
      </c>
      <c r="E33" s="1" t="s">
        <v>17</v>
      </c>
      <c r="F33" s="1">
        <v>1</v>
      </c>
      <c r="G33" s="1">
        <v>3</v>
      </c>
      <c r="H33" s="1">
        <v>2</v>
      </c>
    </row>
    <row r="34" spans="1:11" x14ac:dyDescent="0.2">
      <c r="A34" s="1" t="s">
        <v>66</v>
      </c>
      <c r="B34" s="1" t="s">
        <v>68</v>
      </c>
      <c r="C34" s="1"/>
      <c r="E34" s="1" t="s">
        <v>18</v>
      </c>
      <c r="F34" s="1">
        <v>0.5</v>
      </c>
      <c r="G34" s="1">
        <v>0.3</v>
      </c>
      <c r="H34" s="1">
        <v>0.4</v>
      </c>
    </row>
    <row r="35" spans="1:11" x14ac:dyDescent="0.2">
      <c r="A35" s="1" t="s">
        <v>67</v>
      </c>
      <c r="B35" s="1" t="s">
        <v>69</v>
      </c>
      <c r="C35" s="1"/>
      <c r="E35" s="1" t="s">
        <v>20</v>
      </c>
      <c r="F35" s="1">
        <v>0.5</v>
      </c>
      <c r="G35" s="1">
        <v>0.7</v>
      </c>
      <c r="H35" s="1">
        <v>0.6</v>
      </c>
    </row>
    <row r="37" spans="1:11" ht="16" thickBot="1" x14ac:dyDescent="0.25">
      <c r="A37" t="s">
        <v>50</v>
      </c>
    </row>
    <row r="38" spans="1:11" ht="16" thickBot="1" x14ac:dyDescent="0.25">
      <c r="A38" s="19" t="s">
        <v>130</v>
      </c>
      <c r="B38" s="20">
        <f>B42*C61+C42*D61+D42*E61+E42*F61+F42*G61+G42*H61+H42*I61+I42*J61</f>
        <v>1310298.7524999999</v>
      </c>
    </row>
    <row r="41" spans="1:11" ht="16" thickBot="1" x14ac:dyDescent="0.25">
      <c r="B41" s="29" t="s">
        <v>131</v>
      </c>
      <c r="C41" s="29" t="s">
        <v>132</v>
      </c>
      <c r="D41" s="29" t="s">
        <v>133</v>
      </c>
      <c r="E41" s="29" t="s">
        <v>134</v>
      </c>
      <c r="F41" s="29" t="s">
        <v>135</v>
      </c>
      <c r="G41" s="29" t="s">
        <v>136</v>
      </c>
      <c r="H41" s="29" t="s">
        <v>66</v>
      </c>
      <c r="I41" s="29" t="s">
        <v>67</v>
      </c>
    </row>
    <row r="42" spans="1:11" ht="16" thickBot="1" x14ac:dyDescent="0.25">
      <c r="A42" t="s">
        <v>52</v>
      </c>
      <c r="B42" s="16">
        <v>2250</v>
      </c>
      <c r="C42" s="17">
        <v>1</v>
      </c>
      <c r="D42" s="17">
        <v>3910</v>
      </c>
      <c r="E42" s="17">
        <v>5</v>
      </c>
      <c r="F42" s="17">
        <v>4587</v>
      </c>
      <c r="G42" s="17">
        <v>13413</v>
      </c>
      <c r="H42" s="17">
        <v>9749</v>
      </c>
      <c r="I42" s="18">
        <v>4085</v>
      </c>
    </row>
    <row r="44" spans="1:11" x14ac:dyDescent="0.2">
      <c r="A44" t="s">
        <v>80</v>
      </c>
    </row>
    <row r="45" spans="1:11" x14ac:dyDescent="0.2">
      <c r="B45" s="1" t="s">
        <v>24</v>
      </c>
      <c r="C45" s="1" t="s">
        <v>1</v>
      </c>
      <c r="D45" s="1" t="s">
        <v>74</v>
      </c>
      <c r="E45" s="1" t="s">
        <v>14</v>
      </c>
      <c r="F45" s="1" t="s">
        <v>2</v>
      </c>
      <c r="G45" s="1" t="s">
        <v>74</v>
      </c>
      <c r="H45" s="1" t="s">
        <v>14</v>
      </c>
      <c r="I45" s="1" t="s">
        <v>3</v>
      </c>
      <c r="J45" s="1" t="s">
        <v>74</v>
      </c>
      <c r="K45" s="1" t="s">
        <v>14</v>
      </c>
    </row>
    <row r="46" spans="1:11" x14ac:dyDescent="0.2">
      <c r="A46" t="s">
        <v>57</v>
      </c>
      <c r="B46" s="1" t="s">
        <v>25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B47" s="1" t="s">
        <v>4</v>
      </c>
      <c r="C47" s="1">
        <v>1.5</v>
      </c>
      <c r="D47" s="1">
        <v>8.5</v>
      </c>
      <c r="E47" s="1">
        <f>C47*D47</f>
        <v>12.75</v>
      </c>
      <c r="F47" s="1">
        <v>1.8</v>
      </c>
      <c r="G47" s="1">
        <v>8.5</v>
      </c>
      <c r="H47" s="1">
        <f t="shared" ref="H47:H48" si="0">F47*G47</f>
        <v>15.3</v>
      </c>
      <c r="I47" s="1">
        <v>1</v>
      </c>
      <c r="J47" s="1">
        <v>8.5</v>
      </c>
      <c r="K47" s="1">
        <f>I47*J47</f>
        <v>8.5</v>
      </c>
    </row>
    <row r="48" spans="1:11" x14ac:dyDescent="0.2">
      <c r="B48" s="1" t="s">
        <v>5</v>
      </c>
      <c r="C48" s="1">
        <v>0.8</v>
      </c>
      <c r="D48" s="1">
        <v>9.25</v>
      </c>
      <c r="E48" s="1">
        <f>C48*D48</f>
        <v>7.4</v>
      </c>
      <c r="F48" s="1">
        <v>1</v>
      </c>
      <c r="G48" s="1">
        <v>9.25</v>
      </c>
      <c r="H48" s="1">
        <f t="shared" si="0"/>
        <v>9.25</v>
      </c>
      <c r="I48" s="1">
        <v>0.5</v>
      </c>
      <c r="J48" s="1">
        <v>9.25</v>
      </c>
      <c r="K48" s="1">
        <f>I48*J48</f>
        <v>4.625</v>
      </c>
    </row>
    <row r="49" spans="1:11" x14ac:dyDescent="0.2">
      <c r="A49" t="s">
        <v>58</v>
      </c>
      <c r="B49" s="1" t="s">
        <v>25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B50" s="1" t="s">
        <v>4</v>
      </c>
      <c r="C50" s="1">
        <v>1.5</v>
      </c>
      <c r="D50" s="1">
        <v>9.3500000000000014</v>
      </c>
      <c r="E50" s="1">
        <f t="shared" ref="E50:E56" si="1">C50*D50</f>
        <v>14.025000000000002</v>
      </c>
      <c r="F50" s="1">
        <v>1.8</v>
      </c>
      <c r="G50" s="1">
        <v>9.3500000000000014</v>
      </c>
      <c r="H50" s="1">
        <f t="shared" ref="H50:H51" si="2">F50*G50</f>
        <v>16.830000000000002</v>
      </c>
      <c r="I50" s="1">
        <v>1</v>
      </c>
      <c r="J50" s="1">
        <v>9.3500000000000014</v>
      </c>
      <c r="K50" s="1">
        <f>I50*J50</f>
        <v>9.3500000000000014</v>
      </c>
    </row>
    <row r="51" spans="1:11" x14ac:dyDescent="0.2">
      <c r="B51" s="1" t="s">
        <v>5</v>
      </c>
      <c r="C51" s="1">
        <v>0.8</v>
      </c>
      <c r="D51" s="1">
        <v>10.175000000000001</v>
      </c>
      <c r="E51" s="1">
        <f t="shared" si="1"/>
        <v>8.14</v>
      </c>
      <c r="F51" s="1">
        <v>1</v>
      </c>
      <c r="G51" s="1">
        <v>10.175000000000001</v>
      </c>
      <c r="H51" s="1">
        <f t="shared" si="2"/>
        <v>10.175000000000001</v>
      </c>
      <c r="I51" s="1">
        <v>0.5</v>
      </c>
      <c r="J51" s="1">
        <v>10.175000000000001</v>
      </c>
      <c r="K51" s="1">
        <f>I51*J51</f>
        <v>5.0875000000000004</v>
      </c>
    </row>
    <row r="52" spans="1:11" x14ac:dyDescent="0.2">
      <c r="B52" s="1" t="s">
        <v>26</v>
      </c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B53" s="1" t="s">
        <v>27</v>
      </c>
      <c r="C53" s="1">
        <v>8</v>
      </c>
      <c r="D53" s="1">
        <v>1</v>
      </c>
      <c r="E53" s="1">
        <f t="shared" si="1"/>
        <v>8</v>
      </c>
      <c r="F53" s="1">
        <v>6</v>
      </c>
      <c r="G53" s="1">
        <v>1</v>
      </c>
      <c r="H53" s="1">
        <f t="shared" ref="H53:H56" si="3">F53*G53</f>
        <v>6</v>
      </c>
      <c r="I53" s="1">
        <v>7</v>
      </c>
      <c r="J53" s="1">
        <v>1</v>
      </c>
      <c r="K53" s="1">
        <f t="shared" ref="K53:K56" si="4">I53*J53</f>
        <v>7</v>
      </c>
    </row>
    <row r="54" spans="1:11" x14ac:dyDescent="0.2">
      <c r="B54" s="1" t="s">
        <v>17</v>
      </c>
      <c r="C54" s="1">
        <v>1</v>
      </c>
      <c r="D54" s="1">
        <v>1.5</v>
      </c>
      <c r="E54" s="1">
        <f t="shared" si="1"/>
        <v>1.5</v>
      </c>
      <c r="F54" s="1">
        <v>3</v>
      </c>
      <c r="G54" s="1">
        <v>1.5</v>
      </c>
      <c r="H54" s="1">
        <f t="shared" si="3"/>
        <v>4.5</v>
      </c>
      <c r="I54" s="1">
        <v>2</v>
      </c>
      <c r="J54" s="1">
        <v>1.5</v>
      </c>
      <c r="K54" s="1">
        <f t="shared" si="4"/>
        <v>3</v>
      </c>
    </row>
    <row r="55" spans="1:11" x14ac:dyDescent="0.2">
      <c r="B55" s="1" t="s">
        <v>18</v>
      </c>
      <c r="C55" s="1">
        <v>0.5</v>
      </c>
      <c r="D55" s="1">
        <v>3</v>
      </c>
      <c r="E55" s="1">
        <f t="shared" si="1"/>
        <v>1.5</v>
      </c>
      <c r="F55" s="1">
        <v>0.3</v>
      </c>
      <c r="G55" s="1">
        <v>3</v>
      </c>
      <c r="H55" s="1">
        <f t="shared" si="3"/>
        <v>0.89999999999999991</v>
      </c>
      <c r="I55" s="1">
        <v>0.4</v>
      </c>
      <c r="J55" s="1">
        <v>3</v>
      </c>
      <c r="K55" s="1">
        <f t="shared" si="4"/>
        <v>1.2000000000000002</v>
      </c>
    </row>
    <row r="56" spans="1:11" x14ac:dyDescent="0.2">
      <c r="B56" s="1" t="s">
        <v>20</v>
      </c>
      <c r="C56" s="1">
        <v>0.5</v>
      </c>
      <c r="D56" s="1">
        <v>2</v>
      </c>
      <c r="E56" s="1">
        <f t="shared" si="1"/>
        <v>1</v>
      </c>
      <c r="F56" s="1">
        <v>0.7</v>
      </c>
      <c r="G56" s="1">
        <v>2</v>
      </c>
      <c r="H56" s="1">
        <f t="shared" si="3"/>
        <v>1.4</v>
      </c>
      <c r="I56" s="1">
        <v>0.6</v>
      </c>
      <c r="J56" s="1">
        <v>2</v>
      </c>
      <c r="K56" s="1">
        <f t="shared" si="4"/>
        <v>1.2</v>
      </c>
    </row>
    <row r="58" spans="1:11" x14ac:dyDescent="0.2">
      <c r="B58" t="s">
        <v>70</v>
      </c>
      <c r="C58">
        <v>40</v>
      </c>
      <c r="F58">
        <v>55</v>
      </c>
    </row>
    <row r="59" spans="1:11" ht="16" thickBot="1" x14ac:dyDescent="0.25"/>
    <row r="60" spans="1:11" x14ac:dyDescent="0.2">
      <c r="B60" s="22" t="s">
        <v>75</v>
      </c>
      <c r="C60" s="23" t="s">
        <v>38</v>
      </c>
      <c r="D60" s="23" t="s">
        <v>71</v>
      </c>
      <c r="E60" s="23" t="s">
        <v>39</v>
      </c>
      <c r="F60" s="23" t="s">
        <v>72</v>
      </c>
      <c r="G60" s="23" t="s">
        <v>40</v>
      </c>
      <c r="H60" s="23" t="s">
        <v>73</v>
      </c>
      <c r="I60" s="23" t="s">
        <v>68</v>
      </c>
      <c r="J60" s="24" t="s">
        <v>69</v>
      </c>
    </row>
    <row r="61" spans="1:11" ht="16" thickBot="1" x14ac:dyDescent="0.25">
      <c r="B61" s="25" t="s">
        <v>57</v>
      </c>
      <c r="C61" s="26">
        <f>E47+E48+E53+E54+E55+E56</f>
        <v>32.15</v>
      </c>
      <c r="D61" s="26">
        <f>E50+E51+E53+E54+E55+E56</f>
        <v>34.165000000000006</v>
      </c>
      <c r="E61" s="26">
        <f>H47+H48+H53+H54+H55+H56</f>
        <v>37.349999999999994</v>
      </c>
      <c r="F61" s="26">
        <f>H50+H51+H53+H54+H55+H56</f>
        <v>39.805</v>
      </c>
      <c r="G61" s="26">
        <f>K47+K48+K53+K54+K55+K56</f>
        <v>25.524999999999999</v>
      </c>
      <c r="H61" s="26">
        <f>K50+K51+K53+K54+K55+K56</f>
        <v>26.837499999999999</v>
      </c>
      <c r="I61" s="26">
        <f>C58</f>
        <v>40</v>
      </c>
      <c r="J61" s="27">
        <f>F58</f>
        <v>55</v>
      </c>
    </row>
    <row r="63" spans="1:11" ht="20" x14ac:dyDescent="0.25">
      <c r="A63" s="28" t="s">
        <v>54</v>
      </c>
    </row>
    <row r="64" spans="1:11" x14ac:dyDescent="0.2">
      <c r="A64" s="30" t="s">
        <v>137</v>
      </c>
    </row>
    <row r="65" spans="1:4" x14ac:dyDescent="0.2">
      <c r="A65" s="31" t="s">
        <v>1</v>
      </c>
      <c r="B65">
        <f>B42+C42+H42</f>
        <v>12000</v>
      </c>
      <c r="C65" s="8" t="s">
        <v>41</v>
      </c>
      <c r="D65">
        <f>B4</f>
        <v>12000</v>
      </c>
    </row>
    <row r="66" spans="1:4" x14ac:dyDescent="0.2">
      <c r="A66" s="31" t="s">
        <v>2</v>
      </c>
      <c r="B66">
        <f>D42+E42+I42</f>
        <v>8000</v>
      </c>
      <c r="C66" s="8" t="s">
        <v>41</v>
      </c>
      <c r="D66">
        <f>C4</f>
        <v>8000</v>
      </c>
    </row>
    <row r="67" spans="1:4" x14ac:dyDescent="0.2">
      <c r="A67" s="31" t="s">
        <v>3</v>
      </c>
      <c r="B67">
        <f>F42+G42</f>
        <v>18000</v>
      </c>
      <c r="C67" s="8" t="s">
        <v>41</v>
      </c>
      <c r="D67">
        <f>D4</f>
        <v>18000</v>
      </c>
    </row>
    <row r="68" spans="1:4" x14ac:dyDescent="0.2">
      <c r="A68" s="31"/>
      <c r="C68" s="8"/>
    </row>
    <row r="69" spans="1:4" x14ac:dyDescent="0.2">
      <c r="A69" s="30" t="s">
        <v>138</v>
      </c>
      <c r="C69" s="8"/>
    </row>
    <row r="70" spans="1:4" x14ac:dyDescent="0.2">
      <c r="A70" s="31" t="s">
        <v>57</v>
      </c>
      <c r="C70" s="8"/>
    </row>
    <row r="71" spans="1:4" x14ac:dyDescent="0.2">
      <c r="A71" s="31" t="s">
        <v>4</v>
      </c>
      <c r="B71">
        <f>B42*F29+D42*G29+F42*H29</f>
        <v>15000</v>
      </c>
      <c r="C71" s="8" t="s">
        <v>32</v>
      </c>
      <c r="D71">
        <f>B10</f>
        <v>15000</v>
      </c>
    </row>
    <row r="72" spans="1:4" x14ac:dyDescent="0.2">
      <c r="A72" s="31" t="s">
        <v>5</v>
      </c>
      <c r="B72">
        <f>B42*F30+D42*G30+F42*H30</f>
        <v>8003.5</v>
      </c>
      <c r="C72" s="8" t="s">
        <v>32</v>
      </c>
      <c r="D72">
        <f>C10</f>
        <v>10000</v>
      </c>
    </row>
    <row r="73" spans="1:4" x14ac:dyDescent="0.2">
      <c r="A73" s="31"/>
      <c r="C73" s="8"/>
    </row>
    <row r="74" spans="1:4" x14ac:dyDescent="0.2">
      <c r="A74" s="31" t="s">
        <v>58</v>
      </c>
      <c r="C74" s="8"/>
    </row>
    <row r="75" spans="1:4" x14ac:dyDescent="0.2">
      <c r="A75" s="31" t="s">
        <v>4</v>
      </c>
      <c r="B75">
        <f>C42*F29+E42*G29+G42*H29</f>
        <v>13423.5</v>
      </c>
      <c r="C75" s="8" t="s">
        <v>32</v>
      </c>
      <c r="D75">
        <f>D71*0.9</f>
        <v>13500</v>
      </c>
    </row>
    <row r="76" spans="1:4" x14ac:dyDescent="0.2">
      <c r="A76" s="31" t="s">
        <v>5</v>
      </c>
      <c r="B76">
        <f>C42*F30+E42*G30+G42*H30</f>
        <v>6712.3</v>
      </c>
      <c r="C76" s="8" t="s">
        <v>32</v>
      </c>
      <c r="D76">
        <f>D72*0.9</f>
        <v>9000</v>
      </c>
    </row>
    <row r="77" spans="1:4" x14ac:dyDescent="0.2">
      <c r="A77" s="31"/>
      <c r="C77" s="8"/>
    </row>
    <row r="78" spans="1:4" x14ac:dyDescent="0.2">
      <c r="A78" s="30" t="s">
        <v>140</v>
      </c>
      <c r="C78" s="8"/>
    </row>
    <row r="79" spans="1:4" x14ac:dyDescent="0.2">
      <c r="A79" s="31" t="s">
        <v>26</v>
      </c>
      <c r="B79">
        <f>B42*F32+C42*F32+D42*G32+E42*G32+F42*H32+G42*H32</f>
        <v>167498</v>
      </c>
      <c r="C79" s="8" t="s">
        <v>32</v>
      </c>
      <c r="D79">
        <f>C19</f>
        <v>200000</v>
      </c>
    </row>
    <row r="80" spans="1:4" x14ac:dyDescent="0.2">
      <c r="A80" s="31" t="str">
        <f>B54</f>
        <v>Oil</v>
      </c>
      <c r="B80">
        <f>B42*F33+C42*F33+D42*G33+E42*G33+F42*H33+G42*H33</f>
        <v>49996</v>
      </c>
      <c r="C80" s="8" t="s">
        <v>32</v>
      </c>
      <c r="D80">
        <f>C20</f>
        <v>50000</v>
      </c>
    </row>
    <row r="81" spans="1:6" x14ac:dyDescent="0.2">
      <c r="A81" s="31" t="str">
        <f>B55</f>
        <v>Scents</v>
      </c>
      <c r="B81">
        <f>B42*F34+C42*F34+D42*G34+E42*G34+F42*H34+G42*H34</f>
        <v>9500</v>
      </c>
      <c r="C81" s="8" t="s">
        <v>32</v>
      </c>
      <c r="D81">
        <v>9500</v>
      </c>
      <c r="F81" s="3"/>
    </row>
    <row r="82" spans="1:6" x14ac:dyDescent="0.2">
      <c r="A82" s="31" t="str">
        <f>B56</f>
        <v>Emulsifiers</v>
      </c>
      <c r="B82">
        <f>B42*F35+C42*F35+D42*G35+E42*G35+F42*H35+G42*H35</f>
        <v>14666</v>
      </c>
      <c r="C82" s="8" t="s">
        <v>32</v>
      </c>
      <c r="D82">
        <f>C22</f>
        <v>15000</v>
      </c>
    </row>
    <row r="83" spans="1:6" x14ac:dyDescent="0.2">
      <c r="A83" s="31"/>
    </row>
    <row r="84" spans="1:6" x14ac:dyDescent="0.2">
      <c r="A84" s="31"/>
    </row>
    <row r="85" spans="1:6" x14ac:dyDescent="0.2">
      <c r="A85" s="31"/>
    </row>
    <row r="86" spans="1:6" x14ac:dyDescent="0.2">
      <c r="A86" s="31"/>
    </row>
    <row r="87" spans="1:6" x14ac:dyDescent="0.2">
      <c r="A87" s="30" t="s">
        <v>139</v>
      </c>
    </row>
    <row r="88" spans="1:6" x14ac:dyDescent="0.2">
      <c r="A88" s="31" t="s">
        <v>38</v>
      </c>
      <c r="B88" s="13">
        <f>B42</f>
        <v>2250</v>
      </c>
    </row>
    <row r="89" spans="1:6" x14ac:dyDescent="0.2">
      <c r="A89" s="31" t="s">
        <v>71</v>
      </c>
      <c r="B89" s="13">
        <f>C42</f>
        <v>1</v>
      </c>
    </row>
    <row r="90" spans="1:6" x14ac:dyDescent="0.2">
      <c r="A90" s="31" t="s">
        <v>39</v>
      </c>
      <c r="B90" s="13">
        <f>D42</f>
        <v>3910</v>
      </c>
    </row>
    <row r="91" spans="1:6" x14ac:dyDescent="0.2">
      <c r="A91" s="31" t="s">
        <v>72</v>
      </c>
      <c r="B91" s="13">
        <f>E42</f>
        <v>5</v>
      </c>
    </row>
    <row r="92" spans="1:6" x14ac:dyDescent="0.2">
      <c r="A92" s="31" t="s">
        <v>40</v>
      </c>
      <c r="B92" s="13">
        <f>F42</f>
        <v>4587</v>
      </c>
    </row>
    <row r="93" spans="1:6" x14ac:dyDescent="0.2">
      <c r="A93" s="31" t="s">
        <v>73</v>
      </c>
      <c r="B93" s="13">
        <f>G42</f>
        <v>13413</v>
      </c>
    </row>
    <row r="94" spans="1:6" x14ac:dyDescent="0.2">
      <c r="A94" s="31" t="s">
        <v>76</v>
      </c>
      <c r="B94" s="13">
        <f>H42</f>
        <v>9749</v>
      </c>
    </row>
    <row r="95" spans="1:6" x14ac:dyDescent="0.2">
      <c r="A95" s="31" t="s">
        <v>77</v>
      </c>
      <c r="B95" s="13">
        <f>I42</f>
        <v>4085</v>
      </c>
    </row>
  </sheetData>
  <mergeCells count="1">
    <mergeCell ref="E9:F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E4DF-5B71-478E-A9F1-81918774A3CF}">
  <dimension ref="A1:K95"/>
  <sheetViews>
    <sheetView zoomScale="75" zoomScaleNormal="100" workbookViewId="0">
      <selection activeCell="E11" sqref="E11:F14"/>
    </sheetView>
  </sheetViews>
  <sheetFormatPr baseColWidth="10" defaultColWidth="8.83203125" defaultRowHeight="15" x14ac:dyDescent="0.2"/>
  <cols>
    <col min="1" max="1" width="22.83203125" bestFit="1" customWidth="1"/>
    <col min="2" max="2" width="20" bestFit="1" customWidth="1"/>
    <col min="3" max="3" width="16.6640625" bestFit="1" customWidth="1"/>
    <col min="4" max="4" width="15.1640625" bestFit="1" customWidth="1"/>
    <col min="5" max="5" width="22.1640625" bestFit="1" customWidth="1"/>
    <col min="6" max="6" width="15.33203125" bestFit="1" customWidth="1"/>
    <col min="7" max="7" width="22.1640625" bestFit="1" customWidth="1"/>
    <col min="8" max="8" width="18.83203125" bestFit="1" customWidth="1"/>
    <col min="9" max="9" width="19.33203125" bestFit="1" customWidth="1"/>
    <col min="10" max="15" width="11.1640625" customWidth="1"/>
    <col min="18" max="18" width="17.83203125" bestFit="1" customWidth="1"/>
    <col min="19" max="19" width="11" bestFit="1" customWidth="1"/>
    <col min="20" max="21" width="11" customWidth="1"/>
    <col min="22" max="22" width="11.1640625" bestFit="1" customWidth="1"/>
    <col min="23" max="24" width="11.1640625" customWidth="1"/>
    <col min="25" max="25" width="11.5" bestFit="1" customWidth="1"/>
  </cols>
  <sheetData>
    <row r="1" spans="1:6" ht="24" x14ac:dyDescent="0.3">
      <c r="A1" s="14" t="s">
        <v>141</v>
      </c>
    </row>
    <row r="3" spans="1:6" x14ac:dyDescent="0.2">
      <c r="A3" s="1"/>
      <c r="B3" s="1" t="s">
        <v>1</v>
      </c>
      <c r="C3" s="1" t="s">
        <v>2</v>
      </c>
      <c r="D3" s="1" t="s">
        <v>3</v>
      </c>
    </row>
    <row r="4" spans="1:6" x14ac:dyDescent="0.2">
      <c r="A4" s="1" t="s">
        <v>0</v>
      </c>
      <c r="B4" s="1">
        <v>12000</v>
      </c>
      <c r="C4" s="1">
        <v>8000</v>
      </c>
      <c r="D4" s="1">
        <v>18000</v>
      </c>
    </row>
    <row r="6" spans="1:6" x14ac:dyDescent="0.2">
      <c r="A6" s="1" t="s">
        <v>4</v>
      </c>
      <c r="B6" s="1" t="s">
        <v>6</v>
      </c>
    </row>
    <row r="7" spans="1:6" x14ac:dyDescent="0.2">
      <c r="A7" s="1" t="s">
        <v>5</v>
      </c>
      <c r="B7" s="1" t="s">
        <v>7</v>
      </c>
    </row>
    <row r="9" spans="1:6" x14ac:dyDescent="0.2">
      <c r="A9" s="1" t="s">
        <v>8</v>
      </c>
      <c r="B9" s="1" t="s">
        <v>4</v>
      </c>
      <c r="C9" s="1" t="s">
        <v>5</v>
      </c>
    </row>
    <row r="10" spans="1:6" x14ac:dyDescent="0.2">
      <c r="A10" s="1" t="s">
        <v>9</v>
      </c>
      <c r="B10" s="1">
        <v>19000</v>
      </c>
      <c r="C10" s="1">
        <v>10000</v>
      </c>
    </row>
    <row r="11" spans="1:6" x14ac:dyDescent="0.2">
      <c r="A11" s="1" t="s">
        <v>10</v>
      </c>
      <c r="B11" s="1">
        <v>8.5</v>
      </c>
      <c r="C11" s="1">
        <v>9.25</v>
      </c>
      <c r="E11" s="32" t="s">
        <v>143</v>
      </c>
      <c r="F11" s="32"/>
    </row>
    <row r="12" spans="1:6" x14ac:dyDescent="0.2">
      <c r="A12" s="1" t="s">
        <v>126</v>
      </c>
      <c r="B12" s="1">
        <f>B10*0.9</f>
        <v>17100</v>
      </c>
      <c r="C12" s="1">
        <f>C10*0.9</f>
        <v>9000</v>
      </c>
      <c r="E12" s="1" t="s">
        <v>144</v>
      </c>
      <c r="F12" s="1" t="s">
        <v>145</v>
      </c>
    </row>
    <row r="13" spans="1:6" x14ac:dyDescent="0.2">
      <c r="A13" s="1" t="s">
        <v>125</v>
      </c>
      <c r="B13" s="1">
        <f>B11*1.1</f>
        <v>9.3500000000000014</v>
      </c>
      <c r="C13" s="1">
        <f>C11*1.1</f>
        <v>10.175000000000001</v>
      </c>
      <c r="E13" s="1" t="s">
        <v>1</v>
      </c>
      <c r="F13" s="1">
        <v>40</v>
      </c>
    </row>
    <row r="14" spans="1:6" x14ac:dyDescent="0.2">
      <c r="E14" s="1" t="s">
        <v>2</v>
      </c>
      <c r="F14" s="1">
        <v>55</v>
      </c>
    </row>
    <row r="15" spans="1:6" x14ac:dyDescent="0.2">
      <c r="A15" s="1" t="s">
        <v>11</v>
      </c>
      <c r="B15" s="1" t="s">
        <v>12</v>
      </c>
      <c r="C15" s="1" t="s">
        <v>13</v>
      </c>
    </row>
    <row r="16" spans="1:6" x14ac:dyDescent="0.2">
      <c r="A16" s="1"/>
      <c r="B16" s="2">
        <v>0.1</v>
      </c>
      <c r="C16" s="2">
        <v>0.1</v>
      </c>
    </row>
    <row r="18" spans="1:8" x14ac:dyDescent="0.2">
      <c r="A18" s="1" t="s">
        <v>14</v>
      </c>
      <c r="B18" s="1" t="s">
        <v>15</v>
      </c>
      <c r="C18" s="1" t="s">
        <v>21</v>
      </c>
    </row>
    <row r="19" spans="1:8" x14ac:dyDescent="0.2">
      <c r="A19" s="1" t="s">
        <v>16</v>
      </c>
      <c r="B19" s="1">
        <v>1</v>
      </c>
      <c r="C19" s="1">
        <v>200000</v>
      </c>
    </row>
    <row r="20" spans="1:8" x14ac:dyDescent="0.2">
      <c r="A20" s="1" t="s">
        <v>17</v>
      </c>
      <c r="B20" s="1">
        <v>1.5</v>
      </c>
      <c r="C20" s="1">
        <v>50000</v>
      </c>
    </row>
    <row r="21" spans="1:8" x14ac:dyDescent="0.2">
      <c r="A21" s="1" t="s">
        <v>19</v>
      </c>
      <c r="B21" s="1">
        <v>3</v>
      </c>
      <c r="C21" s="1">
        <v>9500</v>
      </c>
    </row>
    <row r="22" spans="1:8" x14ac:dyDescent="0.2">
      <c r="A22" s="1" t="s">
        <v>20</v>
      </c>
      <c r="B22" s="1">
        <v>2</v>
      </c>
      <c r="C22" s="1">
        <v>15000</v>
      </c>
    </row>
    <row r="24" spans="1:8" x14ac:dyDescent="0.2">
      <c r="A24" s="1" t="s">
        <v>22</v>
      </c>
      <c r="B24" s="1" t="s">
        <v>1</v>
      </c>
      <c r="C24" s="1" t="s">
        <v>2</v>
      </c>
    </row>
    <row r="25" spans="1:8" x14ac:dyDescent="0.2">
      <c r="A25" s="1" t="s">
        <v>14</v>
      </c>
      <c r="B25" s="1">
        <v>40</v>
      </c>
      <c r="C25" s="1">
        <v>55</v>
      </c>
    </row>
    <row r="27" spans="1:8" x14ac:dyDescent="0.2">
      <c r="A27" t="s">
        <v>49</v>
      </c>
      <c r="E27" s="1" t="s">
        <v>24</v>
      </c>
      <c r="F27" s="1" t="s">
        <v>1</v>
      </c>
      <c r="G27" s="1" t="s">
        <v>2</v>
      </c>
      <c r="H27" s="1" t="s">
        <v>3</v>
      </c>
    </row>
    <row r="28" spans="1:8" x14ac:dyDescent="0.2">
      <c r="E28" s="1" t="s">
        <v>25</v>
      </c>
      <c r="F28" s="1"/>
      <c r="G28" s="1"/>
      <c r="H28" s="1"/>
    </row>
    <row r="29" spans="1:8" x14ac:dyDescent="0.2">
      <c r="E29" s="1" t="s">
        <v>4</v>
      </c>
      <c r="F29" s="1">
        <v>1.5</v>
      </c>
      <c r="G29" s="1">
        <v>1.8</v>
      </c>
      <c r="H29" s="1">
        <v>1</v>
      </c>
    </row>
    <row r="30" spans="1:8" x14ac:dyDescent="0.2">
      <c r="A30" s="1" t="s">
        <v>53</v>
      </c>
      <c r="B30" s="1" t="s">
        <v>57</v>
      </c>
      <c r="C30" s="1" t="s">
        <v>58</v>
      </c>
      <c r="E30" s="1" t="s">
        <v>5</v>
      </c>
      <c r="F30" s="1">
        <v>0.8</v>
      </c>
      <c r="G30" s="1">
        <v>1</v>
      </c>
      <c r="H30" s="1">
        <v>0.5</v>
      </c>
    </row>
    <row r="31" spans="1:8" x14ac:dyDescent="0.2">
      <c r="A31" s="1" t="str">
        <f>B3</f>
        <v>Face Cream</v>
      </c>
      <c r="B31" s="1" t="s">
        <v>38</v>
      </c>
      <c r="C31" s="1" t="s">
        <v>71</v>
      </c>
      <c r="E31" s="1" t="s">
        <v>26</v>
      </c>
      <c r="F31" s="1"/>
      <c r="G31" s="1"/>
      <c r="H31" s="1"/>
    </row>
    <row r="32" spans="1:8" x14ac:dyDescent="0.2">
      <c r="A32" s="1" t="str">
        <f>C3</f>
        <v>Body Cream</v>
      </c>
      <c r="B32" s="1" t="s">
        <v>39</v>
      </c>
      <c r="C32" s="1" t="s">
        <v>72</v>
      </c>
      <c r="E32" s="1" t="s">
        <v>27</v>
      </c>
      <c r="F32" s="1">
        <v>8</v>
      </c>
      <c r="G32" s="1">
        <v>6</v>
      </c>
      <c r="H32" s="1">
        <v>7</v>
      </c>
    </row>
    <row r="33" spans="1:11" x14ac:dyDescent="0.2">
      <c r="A33" s="1" t="str">
        <f>D3</f>
        <v>Hand Cream</v>
      </c>
      <c r="B33" s="1" t="s">
        <v>40</v>
      </c>
      <c r="C33" s="1" t="s">
        <v>73</v>
      </c>
      <c r="E33" s="1" t="s">
        <v>17</v>
      </c>
      <c r="F33" s="1">
        <v>1</v>
      </c>
      <c r="G33" s="1">
        <v>3</v>
      </c>
      <c r="H33" s="1">
        <v>2</v>
      </c>
    </row>
    <row r="34" spans="1:11" x14ac:dyDescent="0.2">
      <c r="A34" s="1" t="s">
        <v>66</v>
      </c>
      <c r="B34" s="1" t="s">
        <v>68</v>
      </c>
      <c r="C34" s="1"/>
      <c r="E34" s="1" t="s">
        <v>18</v>
      </c>
      <c r="F34" s="1">
        <v>0.5</v>
      </c>
      <c r="G34" s="1">
        <v>0.3</v>
      </c>
      <c r="H34" s="1">
        <v>0.4</v>
      </c>
    </row>
    <row r="35" spans="1:11" x14ac:dyDescent="0.2">
      <c r="A35" s="1" t="s">
        <v>67</v>
      </c>
      <c r="B35" s="1" t="s">
        <v>69</v>
      </c>
      <c r="C35" s="1"/>
      <c r="E35" s="1" t="s">
        <v>20</v>
      </c>
      <c r="F35" s="1">
        <v>0.5</v>
      </c>
      <c r="G35" s="1">
        <v>0.7</v>
      </c>
      <c r="H35" s="1">
        <v>0.6</v>
      </c>
    </row>
    <row r="37" spans="1:11" ht="16" thickBot="1" x14ac:dyDescent="0.25">
      <c r="A37" t="s">
        <v>50</v>
      </c>
    </row>
    <row r="38" spans="1:11" ht="16" thickBot="1" x14ac:dyDescent="0.25">
      <c r="A38" s="19" t="s">
        <v>130</v>
      </c>
      <c r="B38" s="20">
        <f>B42*C61+C42*D61+D42*E61+E42*F61+F42*G61+G42*H61+H42*I61+I42*J61</f>
        <v>1306021.5249999999</v>
      </c>
    </row>
    <row r="41" spans="1:11" ht="16" thickBot="1" x14ac:dyDescent="0.25">
      <c r="B41" s="29" t="s">
        <v>131</v>
      </c>
      <c r="C41" s="29" t="s">
        <v>132</v>
      </c>
      <c r="D41" s="29" t="s">
        <v>133</v>
      </c>
      <c r="E41" s="29" t="s">
        <v>134</v>
      </c>
      <c r="F41" s="29" t="s">
        <v>135</v>
      </c>
      <c r="G41" s="29" t="s">
        <v>136</v>
      </c>
      <c r="H41" s="29" t="s">
        <v>66</v>
      </c>
      <c r="I41" s="29" t="s">
        <v>67</v>
      </c>
    </row>
    <row r="42" spans="1:11" ht="16" thickBot="1" x14ac:dyDescent="0.25">
      <c r="A42" t="s">
        <v>52</v>
      </c>
      <c r="B42" s="16">
        <v>999</v>
      </c>
      <c r="C42" s="17">
        <v>0</v>
      </c>
      <c r="D42" s="17">
        <v>4333</v>
      </c>
      <c r="E42" s="17">
        <v>0</v>
      </c>
      <c r="F42" s="17">
        <v>9702</v>
      </c>
      <c r="G42" s="17">
        <v>8298</v>
      </c>
      <c r="H42" s="17">
        <v>11001</v>
      </c>
      <c r="I42" s="18">
        <v>3667</v>
      </c>
    </row>
    <row r="44" spans="1:11" x14ac:dyDescent="0.2">
      <c r="A44" t="s">
        <v>80</v>
      </c>
    </row>
    <row r="45" spans="1:11" x14ac:dyDescent="0.2">
      <c r="B45" s="1" t="s">
        <v>24</v>
      </c>
      <c r="C45" s="1" t="s">
        <v>1</v>
      </c>
      <c r="D45" s="1" t="s">
        <v>74</v>
      </c>
      <c r="E45" s="1" t="s">
        <v>14</v>
      </c>
      <c r="F45" s="1" t="s">
        <v>2</v>
      </c>
      <c r="G45" s="1" t="s">
        <v>74</v>
      </c>
      <c r="H45" s="1" t="s">
        <v>14</v>
      </c>
      <c r="I45" s="1" t="s">
        <v>3</v>
      </c>
      <c r="J45" s="1" t="s">
        <v>74</v>
      </c>
      <c r="K45" s="1" t="s">
        <v>14</v>
      </c>
    </row>
    <row r="46" spans="1:11" x14ac:dyDescent="0.2">
      <c r="A46" t="s">
        <v>57</v>
      </c>
      <c r="B46" s="1" t="s">
        <v>25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B47" s="1" t="s">
        <v>4</v>
      </c>
      <c r="C47" s="1">
        <v>1.5</v>
      </c>
      <c r="D47" s="1">
        <v>8.5</v>
      </c>
      <c r="E47" s="1">
        <f>C47*D47</f>
        <v>12.75</v>
      </c>
      <c r="F47" s="1">
        <v>1.8</v>
      </c>
      <c r="G47" s="1">
        <v>8.5</v>
      </c>
      <c r="H47" s="1">
        <f t="shared" ref="H47:H48" si="0">F47*G47</f>
        <v>15.3</v>
      </c>
      <c r="I47" s="1">
        <v>1</v>
      </c>
      <c r="J47" s="1">
        <v>8.5</v>
      </c>
      <c r="K47" s="1">
        <f>I47*J47</f>
        <v>8.5</v>
      </c>
    </row>
    <row r="48" spans="1:11" x14ac:dyDescent="0.2">
      <c r="B48" s="1" t="s">
        <v>5</v>
      </c>
      <c r="C48" s="1">
        <v>0.8</v>
      </c>
      <c r="D48" s="1">
        <v>9.25</v>
      </c>
      <c r="E48" s="1">
        <f>C48*D48</f>
        <v>7.4</v>
      </c>
      <c r="F48" s="1">
        <v>1</v>
      </c>
      <c r="G48" s="1">
        <v>9.25</v>
      </c>
      <c r="H48" s="1">
        <f t="shared" si="0"/>
        <v>9.25</v>
      </c>
      <c r="I48" s="1">
        <v>0.5</v>
      </c>
      <c r="J48" s="1">
        <v>9.25</v>
      </c>
      <c r="K48" s="1">
        <f>I48*J48</f>
        <v>4.625</v>
      </c>
    </row>
    <row r="49" spans="1:11" x14ac:dyDescent="0.2">
      <c r="A49" t="s">
        <v>58</v>
      </c>
      <c r="B49" s="1" t="s">
        <v>25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B50" s="1" t="s">
        <v>4</v>
      </c>
      <c r="C50" s="1">
        <v>1.5</v>
      </c>
      <c r="D50" s="1">
        <v>9.3500000000000014</v>
      </c>
      <c r="E50" s="1">
        <f t="shared" ref="E50:E56" si="1">C50*D50</f>
        <v>14.025000000000002</v>
      </c>
      <c r="F50" s="1">
        <v>1.8</v>
      </c>
      <c r="G50" s="1">
        <v>9.3500000000000014</v>
      </c>
      <c r="H50" s="1">
        <f t="shared" ref="H50:H51" si="2">F50*G50</f>
        <v>16.830000000000002</v>
      </c>
      <c r="I50" s="1">
        <v>1</v>
      </c>
      <c r="J50" s="1">
        <v>9.3500000000000014</v>
      </c>
      <c r="K50" s="1">
        <f>I50*J50</f>
        <v>9.3500000000000014</v>
      </c>
    </row>
    <row r="51" spans="1:11" x14ac:dyDescent="0.2">
      <c r="B51" s="1" t="s">
        <v>5</v>
      </c>
      <c r="C51" s="1">
        <v>0.8</v>
      </c>
      <c r="D51" s="1">
        <v>10.175000000000001</v>
      </c>
      <c r="E51" s="1">
        <f t="shared" si="1"/>
        <v>8.14</v>
      </c>
      <c r="F51" s="1">
        <v>1</v>
      </c>
      <c r="G51" s="1">
        <v>10.175000000000001</v>
      </c>
      <c r="H51" s="1">
        <f t="shared" si="2"/>
        <v>10.175000000000001</v>
      </c>
      <c r="I51" s="1">
        <v>0.5</v>
      </c>
      <c r="J51" s="1">
        <v>10.175000000000001</v>
      </c>
      <c r="K51" s="1">
        <f>I51*J51</f>
        <v>5.0875000000000004</v>
      </c>
    </row>
    <row r="52" spans="1:11" x14ac:dyDescent="0.2">
      <c r="B52" s="1" t="s">
        <v>26</v>
      </c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B53" s="1" t="s">
        <v>27</v>
      </c>
      <c r="C53" s="1">
        <v>8</v>
      </c>
      <c r="D53" s="1">
        <v>1</v>
      </c>
      <c r="E53" s="1">
        <f t="shared" si="1"/>
        <v>8</v>
      </c>
      <c r="F53" s="1">
        <v>6</v>
      </c>
      <c r="G53" s="1">
        <v>1</v>
      </c>
      <c r="H53" s="1">
        <f t="shared" ref="H53:H56" si="3">F53*G53</f>
        <v>6</v>
      </c>
      <c r="I53" s="1">
        <v>7</v>
      </c>
      <c r="J53" s="1">
        <v>1</v>
      </c>
      <c r="K53" s="1">
        <f t="shared" ref="K53:K56" si="4">I53*J53</f>
        <v>7</v>
      </c>
    </row>
    <row r="54" spans="1:11" x14ac:dyDescent="0.2">
      <c r="B54" s="1" t="s">
        <v>17</v>
      </c>
      <c r="C54" s="1">
        <v>1</v>
      </c>
      <c r="D54" s="1">
        <v>1.5</v>
      </c>
      <c r="E54" s="1">
        <f t="shared" si="1"/>
        <v>1.5</v>
      </c>
      <c r="F54" s="1">
        <v>3</v>
      </c>
      <c r="G54" s="1">
        <v>1.5</v>
      </c>
      <c r="H54" s="1">
        <f t="shared" si="3"/>
        <v>4.5</v>
      </c>
      <c r="I54" s="1">
        <v>2</v>
      </c>
      <c r="J54" s="1">
        <v>1.5</v>
      </c>
      <c r="K54" s="1">
        <f t="shared" si="4"/>
        <v>3</v>
      </c>
    </row>
    <row r="55" spans="1:11" x14ac:dyDescent="0.2">
      <c r="B55" s="1" t="s">
        <v>18</v>
      </c>
      <c r="C55" s="1">
        <v>0.5</v>
      </c>
      <c r="D55" s="1">
        <v>3</v>
      </c>
      <c r="E55" s="1">
        <f t="shared" si="1"/>
        <v>1.5</v>
      </c>
      <c r="F55" s="1">
        <v>0.3</v>
      </c>
      <c r="G55" s="1">
        <v>3</v>
      </c>
      <c r="H55" s="1">
        <f t="shared" si="3"/>
        <v>0.89999999999999991</v>
      </c>
      <c r="I55" s="1">
        <v>0.4</v>
      </c>
      <c r="J55" s="1">
        <v>3</v>
      </c>
      <c r="K55" s="1">
        <f t="shared" si="4"/>
        <v>1.2000000000000002</v>
      </c>
    </row>
    <row r="56" spans="1:11" x14ac:dyDescent="0.2">
      <c r="B56" s="1" t="s">
        <v>20</v>
      </c>
      <c r="C56" s="1">
        <v>0.5</v>
      </c>
      <c r="D56" s="1">
        <v>2</v>
      </c>
      <c r="E56" s="1">
        <f t="shared" si="1"/>
        <v>1</v>
      </c>
      <c r="F56" s="1">
        <v>0.7</v>
      </c>
      <c r="G56" s="1">
        <v>2</v>
      </c>
      <c r="H56" s="1">
        <f t="shared" si="3"/>
        <v>1.4</v>
      </c>
      <c r="I56" s="1">
        <v>0.6</v>
      </c>
      <c r="J56" s="1">
        <v>2</v>
      </c>
      <c r="K56" s="1">
        <f t="shared" si="4"/>
        <v>1.2</v>
      </c>
    </row>
    <row r="58" spans="1:11" x14ac:dyDescent="0.2">
      <c r="B58" t="s">
        <v>70</v>
      </c>
      <c r="C58">
        <v>40</v>
      </c>
      <c r="F58">
        <v>55</v>
      </c>
    </row>
    <row r="59" spans="1:11" ht="16" thickBot="1" x14ac:dyDescent="0.25"/>
    <row r="60" spans="1:11" x14ac:dyDescent="0.2">
      <c r="B60" s="22" t="s">
        <v>75</v>
      </c>
      <c r="C60" s="23" t="s">
        <v>38</v>
      </c>
      <c r="D60" s="23" t="s">
        <v>71</v>
      </c>
      <c r="E60" s="23" t="s">
        <v>39</v>
      </c>
      <c r="F60" s="23" t="s">
        <v>72</v>
      </c>
      <c r="G60" s="23" t="s">
        <v>40</v>
      </c>
      <c r="H60" s="23" t="s">
        <v>73</v>
      </c>
      <c r="I60" s="23" t="s">
        <v>68</v>
      </c>
      <c r="J60" s="24" t="s">
        <v>69</v>
      </c>
    </row>
    <row r="61" spans="1:11" ht="16" thickBot="1" x14ac:dyDescent="0.25">
      <c r="B61" s="25" t="s">
        <v>57</v>
      </c>
      <c r="C61" s="26">
        <f>E47+E48+E53+E54+E55+E56</f>
        <v>32.15</v>
      </c>
      <c r="D61" s="26">
        <f>E50+E51+E53+E54+E55+E56</f>
        <v>34.165000000000006</v>
      </c>
      <c r="E61" s="26">
        <f>H47+H48+H53+H54+H55+H56</f>
        <v>37.349999999999994</v>
      </c>
      <c r="F61" s="26">
        <f>H50+H51+H53+H54+H55+H56</f>
        <v>39.805</v>
      </c>
      <c r="G61" s="26">
        <f>K47+K48+K53+K54+K55+K56</f>
        <v>25.524999999999999</v>
      </c>
      <c r="H61" s="26">
        <f>K50+K51+K53+K54+K55+K56</f>
        <v>26.837499999999999</v>
      </c>
      <c r="I61" s="26">
        <f>C58</f>
        <v>40</v>
      </c>
      <c r="J61" s="27">
        <f>F58</f>
        <v>55</v>
      </c>
    </row>
    <row r="63" spans="1:11" ht="20" x14ac:dyDescent="0.25">
      <c r="A63" s="28" t="s">
        <v>54</v>
      </c>
    </row>
    <row r="64" spans="1:11" x14ac:dyDescent="0.2">
      <c r="A64" s="30" t="s">
        <v>137</v>
      </c>
    </row>
    <row r="65" spans="1:4" x14ac:dyDescent="0.2">
      <c r="A65" s="31" t="s">
        <v>1</v>
      </c>
      <c r="B65">
        <f>B42+C42+H42</f>
        <v>12000</v>
      </c>
      <c r="C65" s="8" t="s">
        <v>41</v>
      </c>
      <c r="D65">
        <f>B4</f>
        <v>12000</v>
      </c>
    </row>
    <row r="66" spans="1:4" x14ac:dyDescent="0.2">
      <c r="A66" s="31" t="s">
        <v>2</v>
      </c>
      <c r="B66">
        <f>D42+E42+I42</f>
        <v>8000</v>
      </c>
      <c r="C66" s="8" t="s">
        <v>41</v>
      </c>
      <c r="D66">
        <f>C4</f>
        <v>8000</v>
      </c>
    </row>
    <row r="67" spans="1:4" x14ac:dyDescent="0.2">
      <c r="A67" s="31" t="s">
        <v>3</v>
      </c>
      <c r="B67">
        <f>F42+G42</f>
        <v>18000</v>
      </c>
      <c r="C67" s="8" t="s">
        <v>41</v>
      </c>
      <c r="D67">
        <f>D4</f>
        <v>18000</v>
      </c>
    </row>
    <row r="68" spans="1:4" x14ac:dyDescent="0.2">
      <c r="A68" s="31"/>
      <c r="C68" s="8"/>
    </row>
    <row r="69" spans="1:4" x14ac:dyDescent="0.2">
      <c r="A69" s="30" t="s">
        <v>138</v>
      </c>
      <c r="C69" s="8"/>
    </row>
    <row r="70" spans="1:4" x14ac:dyDescent="0.2">
      <c r="A70" s="31" t="s">
        <v>57</v>
      </c>
      <c r="C70" s="8"/>
    </row>
    <row r="71" spans="1:4" x14ac:dyDescent="0.2">
      <c r="A71" s="31" t="s">
        <v>4</v>
      </c>
      <c r="B71">
        <f>B42*F29+D42*G29+F42*H29</f>
        <v>18999.900000000001</v>
      </c>
      <c r="C71" s="8" t="s">
        <v>32</v>
      </c>
      <c r="D71">
        <v>19000</v>
      </c>
    </row>
    <row r="72" spans="1:4" x14ac:dyDescent="0.2">
      <c r="A72" s="31" t="s">
        <v>5</v>
      </c>
      <c r="B72">
        <f>B42*F30+D42*G30+F42*H30</f>
        <v>9983.2000000000007</v>
      </c>
      <c r="C72" s="8" t="s">
        <v>32</v>
      </c>
      <c r="D72">
        <f>C10</f>
        <v>10000</v>
      </c>
    </row>
    <row r="73" spans="1:4" x14ac:dyDescent="0.2">
      <c r="A73" s="31"/>
      <c r="C73" s="8"/>
    </row>
    <row r="74" spans="1:4" x14ac:dyDescent="0.2">
      <c r="A74" s="31" t="s">
        <v>58</v>
      </c>
      <c r="C74" s="8"/>
    </row>
    <row r="75" spans="1:4" x14ac:dyDescent="0.2">
      <c r="A75" s="31" t="s">
        <v>4</v>
      </c>
      <c r="B75">
        <f>C42*F29+E42*G29+G42*H29</f>
        <v>8298</v>
      </c>
      <c r="C75" s="8" t="s">
        <v>32</v>
      </c>
      <c r="D75">
        <f>D71*0.9</f>
        <v>17100</v>
      </c>
    </row>
    <row r="76" spans="1:4" x14ac:dyDescent="0.2">
      <c r="A76" s="31" t="s">
        <v>5</v>
      </c>
      <c r="B76">
        <f>C42*F30+E42*G30+G42*H30</f>
        <v>4149</v>
      </c>
      <c r="C76" s="8" t="s">
        <v>32</v>
      </c>
      <c r="D76">
        <f>D72*0.9</f>
        <v>9000</v>
      </c>
    </row>
    <row r="77" spans="1:4" x14ac:dyDescent="0.2">
      <c r="A77" s="31"/>
      <c r="C77" s="8"/>
    </row>
    <row r="78" spans="1:4" x14ac:dyDescent="0.2">
      <c r="A78" s="30" t="s">
        <v>140</v>
      </c>
      <c r="C78" s="8"/>
    </row>
    <row r="79" spans="1:4" x14ac:dyDescent="0.2">
      <c r="A79" s="31" t="s">
        <v>26</v>
      </c>
      <c r="B79">
        <f>B42*F32+C42*F32+D42*G32+E42*G32+F42*H32+G42*H32</f>
        <v>159990</v>
      </c>
      <c r="C79" s="8" t="s">
        <v>32</v>
      </c>
      <c r="D79">
        <f>C19</f>
        <v>200000</v>
      </c>
    </row>
    <row r="80" spans="1:4" x14ac:dyDescent="0.2">
      <c r="A80" s="31" t="str">
        <f>B54</f>
        <v>Oil</v>
      </c>
      <c r="B80">
        <f>B42*F33+C42*F33+D42*G33+E42*G33+F42*H33+G42*H33</f>
        <v>49998</v>
      </c>
      <c r="C80" s="8" t="s">
        <v>32</v>
      </c>
      <c r="D80">
        <f>C20</f>
        <v>50000</v>
      </c>
    </row>
    <row r="81" spans="1:4" x14ac:dyDescent="0.2">
      <c r="A81" s="31" t="str">
        <f>B55</f>
        <v>Scents</v>
      </c>
      <c r="B81">
        <f>B42*F34+C42*F34+D42*G34+E42*G34+F42*H34+G42*H34</f>
        <v>8999.4</v>
      </c>
      <c r="C81" s="8" t="s">
        <v>32</v>
      </c>
      <c r="D81">
        <v>9000</v>
      </c>
    </row>
    <row r="82" spans="1:4" x14ac:dyDescent="0.2">
      <c r="A82" s="31" t="str">
        <f>B56</f>
        <v>Emulsifiers</v>
      </c>
      <c r="B82">
        <f>B42*F35+C42*F35+D42*G35+E42*G35+F42*H35+G42*H35</f>
        <v>14332.599999999999</v>
      </c>
      <c r="C82" s="8" t="s">
        <v>32</v>
      </c>
      <c r="D82">
        <f>C22</f>
        <v>15000</v>
      </c>
    </row>
    <row r="83" spans="1:4" x14ac:dyDescent="0.2">
      <c r="A83" s="31"/>
    </row>
    <row r="84" spans="1:4" x14ac:dyDescent="0.2">
      <c r="A84" s="31"/>
    </row>
    <row r="85" spans="1:4" x14ac:dyDescent="0.2">
      <c r="A85" s="31"/>
    </row>
    <row r="86" spans="1:4" x14ac:dyDescent="0.2">
      <c r="A86" s="31"/>
    </row>
    <row r="87" spans="1:4" x14ac:dyDescent="0.2">
      <c r="A87" s="30" t="s">
        <v>139</v>
      </c>
    </row>
    <row r="88" spans="1:4" x14ac:dyDescent="0.2">
      <c r="A88" s="31" t="s">
        <v>38</v>
      </c>
      <c r="B88" s="13">
        <f>B42</f>
        <v>999</v>
      </c>
    </row>
    <row r="89" spans="1:4" x14ac:dyDescent="0.2">
      <c r="A89" s="31" t="s">
        <v>71</v>
      </c>
      <c r="B89" s="13">
        <f>C42</f>
        <v>0</v>
      </c>
    </row>
    <row r="90" spans="1:4" x14ac:dyDescent="0.2">
      <c r="A90" s="31" t="s">
        <v>39</v>
      </c>
      <c r="B90" s="13">
        <f>D42</f>
        <v>4333</v>
      </c>
    </row>
    <row r="91" spans="1:4" x14ac:dyDescent="0.2">
      <c r="A91" s="31" t="s">
        <v>72</v>
      </c>
      <c r="B91" s="13">
        <f>E42</f>
        <v>0</v>
      </c>
    </row>
    <row r="92" spans="1:4" x14ac:dyDescent="0.2">
      <c r="A92" s="31" t="s">
        <v>40</v>
      </c>
      <c r="B92" s="13">
        <f>F42</f>
        <v>9702</v>
      </c>
    </row>
    <row r="93" spans="1:4" x14ac:dyDescent="0.2">
      <c r="A93" s="31" t="s">
        <v>73</v>
      </c>
      <c r="B93" s="13">
        <f>G42</f>
        <v>8298</v>
      </c>
    </row>
    <row r="94" spans="1:4" x14ac:dyDescent="0.2">
      <c r="A94" s="31" t="s">
        <v>76</v>
      </c>
      <c r="B94" s="13">
        <f>H42</f>
        <v>11001</v>
      </c>
    </row>
    <row r="95" spans="1:4" x14ac:dyDescent="0.2">
      <c r="A95" s="31" t="s">
        <v>77</v>
      </c>
      <c r="B95" s="13">
        <f>I42</f>
        <v>3667</v>
      </c>
    </row>
  </sheetData>
  <mergeCells count="1"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 1</vt:lpstr>
      <vt:lpstr>Work 2</vt:lpstr>
      <vt:lpstr>Sensitivity Report 1</vt:lpstr>
      <vt:lpstr>Main Model</vt:lpstr>
      <vt:lpstr>Variaition 1</vt:lpstr>
      <vt:lpstr>Variation 2</vt:lpstr>
      <vt:lpstr>Variation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Nadiyadra</dc:creator>
  <cp:lastModifiedBy>Firas Bidawi</cp:lastModifiedBy>
  <dcterms:created xsi:type="dcterms:W3CDTF">2025-01-24T19:32:14Z</dcterms:created>
  <dcterms:modified xsi:type="dcterms:W3CDTF">2025-02-02T23:46:17Z</dcterms:modified>
</cp:coreProperties>
</file>