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91063b8c454269/Desktop/"/>
    </mc:Choice>
  </mc:AlternateContent>
  <xr:revisionPtr revIDLastSave="1129" documentId="8_{5CCC41E3-224F-4E0E-87AA-451A65C17ABB}" xr6:coauthVersionLast="47" xr6:coauthVersionMax="47" xr10:uidLastSave="{2CF7B65A-043B-46DA-988F-E7655FD8FF15}"/>
  <bookViews>
    <workbookView xWindow="-110" yWindow="-110" windowWidth="19420" windowHeight="11500" activeTab="3" xr2:uid="{39A74BA6-ECA7-4715-B7B2-9D0AD60C0547}"/>
  </bookViews>
  <sheets>
    <sheet name="Alo Yoga" sheetId="1" r:id="rId1"/>
    <sheet name="Correlation (Alo) " sheetId="5" r:id="rId2"/>
    <sheet name="Nike" sheetId="2" r:id="rId3"/>
    <sheet name="Correlation (Nike)" sheetId="6" r:id="rId4"/>
  </sheets>
  <definedNames>
    <definedName name="_xlchart.v1.0" hidden="1">'Alo Yoga'!$K$3</definedName>
    <definedName name="_xlchart.v1.1" hidden="1">'Alo Yoga'!$K$4:$K$23</definedName>
    <definedName name="_xlchart.v1.2" hidden="1">'Alo Yoga'!$L$3</definedName>
    <definedName name="_xlchart.v1.3" hidden="1">'Alo Yoga'!$L$4:$L$23</definedName>
    <definedName name="_xlchart.v1.4" hidden="1">Nike!$L$3</definedName>
    <definedName name="_xlchart.v1.5" hidden="1">Nike!$L$4:$L$23</definedName>
    <definedName name="_xlchart.v1.6" hidden="1">Nike!$L$3</definedName>
    <definedName name="_xlchart.v1.7" hidden="1">Nike!$L$4:$L$23</definedName>
    <definedName name="_xlchart.v1.8" hidden="1">Nike!$K$3</definedName>
    <definedName name="_xlchart.v1.9" hidden="1">Nike!$K$4:$K$23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3" i="6" l="1"/>
  <c r="Q133" i="6"/>
  <c r="R132" i="6"/>
  <c r="Q132" i="6"/>
  <c r="R131" i="6"/>
  <c r="Q131" i="6"/>
  <c r="R130" i="6"/>
  <c r="Q130" i="6"/>
  <c r="R129" i="6"/>
  <c r="Q129" i="6"/>
  <c r="Q128" i="6"/>
  <c r="R127" i="6"/>
  <c r="Q127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Q115" i="6"/>
  <c r="Q114" i="6"/>
  <c r="F133" i="6"/>
  <c r="E133" i="6"/>
  <c r="F132" i="6"/>
  <c r="E132" i="6"/>
  <c r="F131" i="6"/>
  <c r="E131" i="6"/>
  <c r="F130" i="6"/>
  <c r="E130" i="6"/>
  <c r="F129" i="6"/>
  <c r="E129" i="6"/>
  <c r="E128" i="6"/>
  <c r="F127" i="6"/>
  <c r="E127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E115" i="6"/>
  <c r="E114" i="6"/>
  <c r="R107" i="6"/>
  <c r="Q107" i="6"/>
  <c r="R106" i="6"/>
  <c r="Q106" i="6"/>
  <c r="R105" i="6"/>
  <c r="Q105" i="6"/>
  <c r="R104" i="6"/>
  <c r="Q104" i="6"/>
  <c r="R103" i="6"/>
  <c r="Q103" i="6"/>
  <c r="Q102" i="6"/>
  <c r="R101" i="6"/>
  <c r="Q101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Q89" i="6"/>
  <c r="Q88" i="6"/>
  <c r="F107" i="6"/>
  <c r="E107" i="6"/>
  <c r="F106" i="6"/>
  <c r="E106" i="6"/>
  <c r="F105" i="6"/>
  <c r="E105" i="6"/>
  <c r="F104" i="6"/>
  <c r="E104" i="6"/>
  <c r="F103" i="6"/>
  <c r="E103" i="6"/>
  <c r="E102" i="6"/>
  <c r="F101" i="6"/>
  <c r="E101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E89" i="6"/>
  <c r="E88" i="6"/>
  <c r="F78" i="6"/>
  <c r="E78" i="6"/>
  <c r="F77" i="6"/>
  <c r="E77" i="6"/>
  <c r="F76" i="6"/>
  <c r="E76" i="6"/>
  <c r="F75" i="6"/>
  <c r="E75" i="6"/>
  <c r="F74" i="6"/>
  <c r="E74" i="6"/>
  <c r="E73" i="6"/>
  <c r="F72" i="6"/>
  <c r="E72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E60" i="6"/>
  <c r="E59" i="6"/>
  <c r="Q51" i="6"/>
  <c r="P51" i="6"/>
  <c r="Q50" i="6"/>
  <c r="P50" i="6"/>
  <c r="Q49" i="6"/>
  <c r="P49" i="6"/>
  <c r="Q48" i="6"/>
  <c r="P48" i="6"/>
  <c r="Q47" i="6"/>
  <c r="P47" i="6"/>
  <c r="P46" i="6"/>
  <c r="Q45" i="6"/>
  <c r="P45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P33" i="6"/>
  <c r="P32" i="6"/>
  <c r="E51" i="6"/>
  <c r="D51" i="6"/>
  <c r="E50" i="6"/>
  <c r="D50" i="6"/>
  <c r="E49" i="6"/>
  <c r="D49" i="6"/>
  <c r="E48" i="6"/>
  <c r="D48" i="6"/>
  <c r="E47" i="6"/>
  <c r="D47" i="6"/>
  <c r="D46" i="6"/>
  <c r="E45" i="6"/>
  <c r="D45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D33" i="6"/>
  <c r="D32" i="6"/>
  <c r="Q24" i="6"/>
  <c r="P24" i="6"/>
  <c r="Q23" i="6"/>
  <c r="P23" i="6"/>
  <c r="Q22" i="6"/>
  <c r="P22" i="6"/>
  <c r="Q21" i="6"/>
  <c r="P21" i="6"/>
  <c r="Q20" i="6"/>
  <c r="P20" i="6"/>
  <c r="P19" i="6"/>
  <c r="Q18" i="6"/>
  <c r="P18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P6" i="6"/>
  <c r="P5" i="6"/>
  <c r="E24" i="6"/>
  <c r="D24" i="6"/>
  <c r="E23" i="6"/>
  <c r="D23" i="6"/>
  <c r="E22" i="6"/>
  <c r="D22" i="6"/>
  <c r="E21" i="6"/>
  <c r="D21" i="6"/>
  <c r="E20" i="6"/>
  <c r="D20" i="6"/>
  <c r="D19" i="6"/>
  <c r="E18" i="6"/>
  <c r="D18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D6" i="6"/>
  <c r="D5" i="6"/>
  <c r="R136" i="5"/>
  <c r="R135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1" i="5"/>
  <c r="R121" i="5"/>
  <c r="S120" i="5"/>
  <c r="R120" i="5"/>
  <c r="S119" i="5"/>
  <c r="R119" i="5"/>
  <c r="S118" i="5"/>
  <c r="R118" i="5"/>
  <c r="S117" i="5"/>
  <c r="R117" i="5"/>
  <c r="E136" i="5"/>
  <c r="E135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Q108" i="5"/>
  <c r="Q107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D108" i="5"/>
  <c r="D107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D79" i="5"/>
  <c r="D78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P53" i="5"/>
  <c r="P52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D53" i="5"/>
  <c r="D52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P26" i="5"/>
  <c r="P25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D26" i="5"/>
  <c r="D25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L23" i="2" l="1"/>
  <c r="K23" i="2"/>
  <c r="L22" i="2"/>
  <c r="K22" i="2"/>
  <c r="L21" i="2"/>
  <c r="K21" i="2"/>
  <c r="L20" i="2"/>
  <c r="K20" i="2"/>
  <c r="L19" i="2"/>
  <c r="K19" i="2"/>
  <c r="K18" i="2"/>
  <c r="L17" i="2"/>
  <c r="K17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K5" i="2"/>
  <c r="K4" i="2"/>
  <c r="K23" i="1" l="1"/>
  <c r="K22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<sst xmlns="http://schemas.openxmlformats.org/spreadsheetml/2006/main" count="393" uniqueCount="78">
  <si>
    <t> Happiness</t>
  </si>
  <si>
    <t xml:space="preserve"> Sadness</t>
  </si>
  <si>
    <t>Motivation</t>
  </si>
  <si>
    <t xml:space="preserve"> Fear</t>
  </si>
  <si>
    <t xml:space="preserve"> Courage </t>
  </si>
  <si>
    <t xml:space="preserve">                                  Emotional Appeal </t>
  </si>
  <si>
    <t xml:space="preserve">Rational Appeal </t>
  </si>
  <si>
    <t>Performance</t>
  </si>
  <si>
    <t>Durability</t>
  </si>
  <si>
    <t xml:space="preserve"> Price</t>
  </si>
  <si>
    <t xml:space="preserve"> Quality </t>
  </si>
  <si>
    <t xml:space="preserve">Data </t>
  </si>
  <si>
    <t xml:space="preserve">Instagram Link </t>
  </si>
  <si>
    <t>https://www.instagram.com/p/C3LSS6OxqIF/?utm_source=ig_web_copy_link</t>
  </si>
  <si>
    <t xml:space="preserve">https://www.instagram.com/p/C20wTkKPQEK/?utm_source=ig_web_copy_link </t>
  </si>
  <si>
    <t xml:space="preserve">https://www.instagram.com/reel/C3JWY0ZLlLB/?utm_source=ig_web_copy_link </t>
  </si>
  <si>
    <t xml:space="preserve">https://www.instagram.com/p/C3GV5rkPjLR/?utm_source=ig_web_copy_link </t>
  </si>
  <si>
    <t xml:space="preserve">https://www.instagram.com/p/C3Dm62_vcNC/?utm_source=ig_web_copy_link </t>
  </si>
  <si>
    <t xml:space="preserve">https://www.instagram.com/reel/C3BG14HvW0h/?utm_source=ig_web_copy_link </t>
  </si>
  <si>
    <t xml:space="preserve">https://www.instagram.com/p/C2-g8PQPTqk/?utm_source=ig_web_copy_link </t>
  </si>
  <si>
    <t xml:space="preserve">https://www.instagram.com/p/C2701JcvUTf/?utm_source=ig_web_copy_link </t>
  </si>
  <si>
    <t>https://www.instagram.com/reel/C25zI1-v_6B/?utm_source=ig_web_copy_link</t>
  </si>
  <si>
    <t xml:space="preserve">https://www.instagram.com/reel/C22ogarx6Qr/? </t>
  </si>
  <si>
    <t>https://www.instagram.com/p/C20eUCfyW0I/?utm_source=ig_web_copy_link</t>
  </si>
  <si>
    <t xml:space="preserve">https://www.instagram.com/reel/C2yK349PfWX/?utm_source=ig_web_copy_link </t>
  </si>
  <si>
    <t>https://www.instagram.com/p/C2xvthmv0a7/?utm_source=ig_web_copy_link</t>
  </si>
  <si>
    <t>https://www.instagram.com/p/C2xrEEuv_Y1/?utm_source=ig_web_copy_link</t>
  </si>
  <si>
    <t xml:space="preserve">https://www.instagram.com/p/C2u6lW_xx2U/?utm_source=ig_web_copy_link </t>
  </si>
  <si>
    <t>https://www.instagram.com/reel/C2tE3A7vMJO/?utm_source=ig_web_copy_link</t>
  </si>
  <si>
    <t xml:space="preserve">https://www.instagram.com/reel/C2s0uB9P-_3/?utm_source=ig_web_copy_link </t>
  </si>
  <si>
    <t xml:space="preserve">https://www.instagram.com/p/C2qDrvwSdKu/?utm_source=ig_web_copy_link </t>
  </si>
  <si>
    <t xml:space="preserve">https://www.instagram.com/reel/C2nSXdnv4dD/?utm_source=ig_web_copy_link </t>
  </si>
  <si>
    <t xml:space="preserve">https://www.instagram.com/p/C2kn2OJvTP8/?utm_source=ig_web_copy_link </t>
  </si>
  <si>
    <t xml:space="preserve">Nike </t>
  </si>
  <si>
    <t xml:space="preserve">https://www.instagram.com/reel/C3HGJWDLBG8/?utm_source=ig_web_copy_link </t>
  </si>
  <si>
    <t>https://www.instagram.com/reel/C3CdlJUIg-x/?utm_source=ig_web_copy_link</t>
  </si>
  <si>
    <t>https://www.instagram.com/reel/C3A2dXPJFLw/?utm_source=ig_web_copy_link</t>
  </si>
  <si>
    <t xml:space="preserve">https://www.instagram.com/p/C22kqASxjtX/?utm_source=ig_web_copy_link </t>
  </si>
  <si>
    <t xml:space="preserve">https://www.instagram.com/reel/C2zx23qrlOU/? </t>
  </si>
  <si>
    <t xml:space="preserve">https://www.instagram.com/p/C2zka9mLVyK/?utm_source=ig_web_copy_link </t>
  </si>
  <si>
    <t xml:space="preserve">https://www.instagram.com/p/C2ppQG-rllX/?utm_source=ig_web_copy_link </t>
  </si>
  <si>
    <t xml:space="preserve">https://www.instagram.com/p/C2n5LBhPRfu/?utm_source=ig_web_copy_link </t>
  </si>
  <si>
    <t xml:space="preserve">https://www.instagram.com/p/C2ntJo9Sy_s/?utm_source=ig_web_copy_link </t>
  </si>
  <si>
    <t>https://www.instagram.com/p/C2hAgQ2I0wQ/?utm_source=ig_web_copy_link</t>
  </si>
  <si>
    <t xml:space="preserve">https://www.instagram.com/reel/C2fZ6b6RT4X/?utm_source=ig_web_copy_link </t>
  </si>
  <si>
    <t>https://www.instagram.com/p/C2Ya171rFN2/?utm_source=ig_web_copy_link</t>
  </si>
  <si>
    <t>https://www.instagram.com/p/C2WtXdzI5b4/?utm_source=ig_web_copy_link</t>
  </si>
  <si>
    <t>https://www.instagram.com/p/C2P8z4XR5nz/?utm_source=ig_web_copy_link</t>
  </si>
  <si>
    <t>https://www.instagram.com/reel/C2NX6MlROCJ/?utm_source=ig_web_copy_link</t>
  </si>
  <si>
    <t>https://www.instagram.com/p/C2HQntWOu6j/?utm_source=ig_web_copy_link</t>
  </si>
  <si>
    <t>https://www.instagram.com/p/C2FpjKixiw1/?utm_source=ig_web_copy_link</t>
  </si>
  <si>
    <t>https://www.instagram.com/p/C2BpI2eL8Of/?utm_source=ig_web_copy_link</t>
  </si>
  <si>
    <t>https://www.instagram.com/p/C12GgSYLv_i/?utm_source=ig_web_copy_link</t>
  </si>
  <si>
    <t>https://www.instagram.com/reel/C1zoAwypprX/?utm_source=ig_web_copy_link</t>
  </si>
  <si>
    <t xml:space="preserve">S.no </t>
  </si>
  <si>
    <t>Like</t>
  </si>
  <si>
    <t xml:space="preserve">Comments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</si>
  <si>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</si>
  <si>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</si>
  <si>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</si>
  <si>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</si>
  <si>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</si>
  <si>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</si>
  <si>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</si>
  <si>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</si>
  <si>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</si>
  <si>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</si>
  <si>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</si>
  <si>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</si>
  <si>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</si>
  <si>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Alo Yoga</t>
  </si>
  <si>
    <t>Data</t>
  </si>
  <si>
    <t xml:space="preserve">Like </t>
  </si>
  <si>
    <t xml:space="preserve">Comment </t>
  </si>
  <si>
    <t>Histogram of Likes and comments of Alo Yoga</t>
  </si>
  <si>
    <t xml:space="preserve">Correlation analysis </t>
  </si>
  <si>
    <t xml:space="preserve">Emotional Appeal </t>
  </si>
  <si>
    <t>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</si>
</sst>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1" fillId="0" borderId="0" xfId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1" fillId="0" borderId="0" xfId="1" applyBorder="1"/>
    <xf numFmtId="0" fontId="1" fillId="0" borderId="5" xfId="1" applyBorder="1"/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3" fillId="0" borderId="14" xfId="0" applyFont="1" applyFill="1" applyBorder="1" applyAlignment="1">
      <alignment horizontal="center"/>
    </xf>
    <xf numFmtId="0" fontId="4" fillId="0" borderId="0" xfId="1" applyFo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chart for Emotional and Rational Appeal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19765819845593E-2"/>
          <c:y val="0.40915004940700872"/>
          <c:w val="0.88029909070643775"/>
          <c:h val="0.563627867696390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'Alo Yoga'!$B$3</c:f>
              <c:strCache>
                <c:ptCount val="1"/>
                <c:pt idx="0">
                  <c:v> Happiness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4-4D8A-A3DF-E56D9527ADBD}"/>
            </c:ext>
          </c:extLst>
        </c:ser>
        <c:ser>
          <c:idx val="1"/>
          <c:order val="1"/>
          <c:tx>
            <c:strRef>
              <c:f>'Alo Yoga'!$C$3</c:f>
              <c:strCache>
                <c:ptCount val="1"/>
                <c:pt idx="0">
                  <c:v> Sadness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4-4D8A-A3DF-E56D9527ADBD}"/>
            </c:ext>
          </c:extLst>
        </c:ser>
        <c:ser>
          <c:idx val="2"/>
          <c:order val="2"/>
          <c:tx>
            <c:strRef>
              <c:f>'Alo Yoga'!$D$3</c:f>
              <c:strCache>
                <c:ptCount val="1"/>
                <c:pt idx="0">
                  <c:v>Motivation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4-4D8A-A3DF-E56D9527ADBD}"/>
            </c:ext>
          </c:extLst>
        </c:ser>
        <c:ser>
          <c:idx val="3"/>
          <c:order val="3"/>
          <c:tx>
            <c:strRef>
              <c:f>'Alo Yoga'!$E$3</c:f>
              <c:strCache>
                <c:ptCount val="1"/>
                <c:pt idx="0">
                  <c:v> Fear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4-4D8A-A3DF-E56D9527ADBD}"/>
            </c:ext>
          </c:extLst>
        </c:ser>
        <c:ser>
          <c:idx val="4"/>
          <c:order val="4"/>
          <c:tx>
            <c:strRef>
              <c:f>'Alo Yoga'!$F$3</c:f>
              <c:strCache>
                <c:ptCount val="1"/>
                <c:pt idx="0">
                  <c:v> Courage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Yoga'!$F$4:$F$23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4-4D8A-A3DF-E56D9527ADBD}"/>
            </c:ext>
          </c:extLst>
        </c:ser>
        <c:ser>
          <c:idx val="5"/>
          <c:order val="5"/>
          <c:tx>
            <c:strRef>
              <c:f>'Alo Yoga'!$G$3</c:f>
              <c:strCache>
                <c:ptCount val="1"/>
                <c:pt idx="0">
                  <c:v>Performance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Yoga'!$G$4:$G$23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4-4D8A-A3DF-E56D9527ADBD}"/>
            </c:ext>
          </c:extLst>
        </c:ser>
        <c:ser>
          <c:idx val="6"/>
          <c:order val="6"/>
          <c:tx>
            <c:strRef>
              <c:f>'Alo Yoga'!$H$3</c:f>
              <c:strCache>
                <c:ptCount val="1"/>
                <c:pt idx="0">
                  <c:v>Durability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Yoga'!$H$4:$H$23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4-4D8A-A3DF-E56D9527ADBD}"/>
            </c:ext>
          </c:extLst>
        </c:ser>
        <c:ser>
          <c:idx val="7"/>
          <c:order val="7"/>
          <c:tx>
            <c:strRef>
              <c:f>'Alo Yoga'!$I$3</c:f>
              <c:strCache>
                <c:ptCount val="1"/>
                <c:pt idx="0">
                  <c:v> Price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Yoga'!$I$4:$I$23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4-4D8A-A3DF-E56D9527ADBD}"/>
            </c:ext>
          </c:extLst>
        </c:ser>
        <c:ser>
          <c:idx val="8"/>
          <c:order val="8"/>
          <c:tx>
            <c:strRef>
              <c:f>'Alo Yoga'!$J$3</c:f>
              <c:strCache>
                <c:ptCount val="1"/>
                <c:pt idx="0">
                  <c:v> Quality 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Yoga'!$J$4:$J$23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4-4D8A-A3DF-E56D9527ADBD}"/>
            </c:ext>
          </c:extLst>
        </c:ser>
        <c:ser>
          <c:idx val="9"/>
          <c:order val="9"/>
          <c:tx>
            <c:strRef>
              <c:f>'Alo Yoga'!$K$3</c:f>
              <c:strCache>
                <c:ptCount val="1"/>
                <c:pt idx="0">
                  <c:v>Like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9.9089994541588677E-2"/>
                  <c:y val="-0.32170780670719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5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20916956112927"/>
                  <c:y val="-0.202536706947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Yoga'!$K$4:$K$23</c:f>
              <c:numCache>
                <c:formatCode>General</c:formatCode>
                <c:ptCount val="20"/>
                <c:pt idx="0">
                  <c:v>77.099999999999994</c:v>
                </c:pt>
                <c:pt idx="1">
                  <c:v>1320</c:v>
                </c:pt>
                <c:pt idx="2">
                  <c:v>776</c:v>
                </c:pt>
                <c:pt idx="3">
                  <c:v>6107</c:v>
                </c:pt>
                <c:pt idx="4">
                  <c:v>8918</c:v>
                </c:pt>
                <c:pt idx="5">
                  <c:v>2913</c:v>
                </c:pt>
                <c:pt idx="6">
                  <c:v>6364</c:v>
                </c:pt>
                <c:pt idx="7">
                  <c:v>4969</c:v>
                </c:pt>
                <c:pt idx="8">
                  <c:v>5741</c:v>
                </c:pt>
                <c:pt idx="9">
                  <c:v>4180</c:v>
                </c:pt>
                <c:pt idx="10">
                  <c:v>5320</c:v>
                </c:pt>
                <c:pt idx="11">
                  <c:v>4282</c:v>
                </c:pt>
                <c:pt idx="12">
                  <c:v>3971</c:v>
                </c:pt>
                <c:pt idx="13">
                  <c:v>9341</c:v>
                </c:pt>
                <c:pt idx="14">
                  <c:v>11.6</c:v>
                </c:pt>
                <c:pt idx="15">
                  <c:v>4711</c:v>
                </c:pt>
                <c:pt idx="16">
                  <c:v>2644</c:v>
                </c:pt>
                <c:pt idx="17">
                  <c:v>2983</c:v>
                </c:pt>
                <c:pt idx="18">
                  <c:v>1222</c:v>
                </c:pt>
                <c:pt idx="19">
                  <c:v>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14-4D8A-A3DF-E56D9527ADBD}"/>
            </c:ext>
          </c:extLst>
        </c:ser>
        <c:ser>
          <c:idx val="10"/>
          <c:order val="10"/>
          <c:tx>
            <c:strRef>
              <c:f>'Alo Yoga'!$L$3</c:f>
              <c:strCache>
                <c:ptCount val="1"/>
                <c:pt idx="0">
                  <c:v>Comments 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'Alo Yoga'!$A$4:$A$23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'Alo Yoga'!$L$4:$L$23</c:f>
              <c:numCache>
                <c:formatCode>General</c:formatCode>
                <c:ptCount val="20"/>
                <c:pt idx="0">
                  <c:v>1391</c:v>
                </c:pt>
                <c:pt idx="1">
                  <c:v>18</c:v>
                </c:pt>
                <c:pt idx="2">
                  <c:v>8</c:v>
                </c:pt>
                <c:pt idx="3">
                  <c:v>27</c:v>
                </c:pt>
                <c:pt idx="4">
                  <c:v>69</c:v>
                </c:pt>
                <c:pt idx="5">
                  <c:v>41</c:v>
                </c:pt>
                <c:pt idx="6">
                  <c:v>44</c:v>
                </c:pt>
                <c:pt idx="7">
                  <c:v>29</c:v>
                </c:pt>
                <c:pt idx="8">
                  <c:v>41</c:v>
                </c:pt>
                <c:pt idx="9">
                  <c:v>23</c:v>
                </c:pt>
                <c:pt idx="10">
                  <c:v>32</c:v>
                </c:pt>
                <c:pt idx="11">
                  <c:v>71</c:v>
                </c:pt>
                <c:pt idx="12">
                  <c:v>52</c:v>
                </c:pt>
                <c:pt idx="13">
                  <c:v>30</c:v>
                </c:pt>
                <c:pt idx="14">
                  <c:v>79</c:v>
                </c:pt>
                <c:pt idx="15">
                  <c:v>91</c:v>
                </c:pt>
                <c:pt idx="16">
                  <c:v>31</c:v>
                </c:pt>
                <c:pt idx="17">
                  <c:v>16</c:v>
                </c:pt>
                <c:pt idx="18">
                  <c:v>12</c:v>
                </c:pt>
                <c:pt idx="1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14-4D8A-A3DF-E56D9527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02432"/>
        <c:axId val="1438957760"/>
      </c:scatterChart>
      <c:valAx>
        <c:axId val="15815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57760"/>
        <c:crosses val="autoZero"/>
        <c:crossBetween val="midCat"/>
      </c:valAx>
      <c:valAx>
        <c:axId val="14389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497210644493519E-2"/>
          <c:y val="0.10957652277253878"/>
          <c:w val="0.73957244622391105"/>
          <c:h val="0.2722229724371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Chart for Emotional and Rational Appeal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Nike!$B$3</c:f>
              <c:strCache>
                <c:ptCount val="1"/>
                <c:pt idx="0">
                  <c:v> Happiness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Nike!$B$4:$B$23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47A4-BB91-DF930112ABA7}"/>
            </c:ext>
          </c:extLst>
        </c:ser>
        <c:ser>
          <c:idx val="1"/>
          <c:order val="1"/>
          <c:tx>
            <c:strRef>
              <c:f>Nike!$C$3</c:f>
              <c:strCache>
                <c:ptCount val="1"/>
                <c:pt idx="0">
                  <c:v> Sadness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C-47A4-BB91-DF930112ABA7}"/>
            </c:ext>
          </c:extLst>
        </c:ser>
        <c:ser>
          <c:idx val="2"/>
          <c:order val="2"/>
          <c:tx>
            <c:strRef>
              <c:f>Nike!$D$3</c:f>
              <c:strCache>
                <c:ptCount val="1"/>
                <c:pt idx="0">
                  <c:v>Motivation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C-47A4-BB91-DF930112ABA7}"/>
            </c:ext>
          </c:extLst>
        </c:ser>
        <c:ser>
          <c:idx val="3"/>
          <c:order val="3"/>
          <c:tx>
            <c:strRef>
              <c:f>Nike!$E$3</c:f>
              <c:strCache>
                <c:ptCount val="1"/>
                <c:pt idx="0">
                  <c:v> Fear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C-47A4-BB91-DF930112ABA7}"/>
            </c:ext>
          </c:extLst>
        </c:ser>
        <c:ser>
          <c:idx val="4"/>
          <c:order val="4"/>
          <c:tx>
            <c:strRef>
              <c:f>Nike!$F$3</c:f>
              <c:strCache>
                <c:ptCount val="1"/>
                <c:pt idx="0">
                  <c:v> Courage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Nike!$F$4:$F$23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C-47A4-BB91-DF930112ABA7}"/>
            </c:ext>
          </c:extLst>
        </c:ser>
        <c:ser>
          <c:idx val="5"/>
          <c:order val="5"/>
          <c:tx>
            <c:strRef>
              <c:f>Nike!$G$3</c:f>
              <c:strCache>
                <c:ptCount val="1"/>
                <c:pt idx="0">
                  <c:v>Performance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Nike!$G$4:$G$23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C-47A4-BB91-DF930112ABA7}"/>
            </c:ext>
          </c:extLst>
        </c:ser>
        <c:ser>
          <c:idx val="6"/>
          <c:order val="6"/>
          <c:tx>
            <c:strRef>
              <c:f>Nike!$H$3</c:f>
              <c:strCache>
                <c:ptCount val="1"/>
                <c:pt idx="0">
                  <c:v>Durability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Nike!$H$4:$H$23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0C-47A4-BB91-DF930112ABA7}"/>
            </c:ext>
          </c:extLst>
        </c:ser>
        <c:ser>
          <c:idx val="7"/>
          <c:order val="7"/>
          <c:tx>
            <c:strRef>
              <c:f>Nike!$I$3</c:f>
              <c:strCache>
                <c:ptCount val="1"/>
                <c:pt idx="0">
                  <c:v> Price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Nike!$I$4:$I$23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0C-47A4-BB91-DF930112ABA7}"/>
            </c:ext>
          </c:extLst>
        </c:ser>
        <c:ser>
          <c:idx val="8"/>
          <c:order val="8"/>
          <c:tx>
            <c:strRef>
              <c:f>Nike!$J$3</c:f>
              <c:strCache>
                <c:ptCount val="1"/>
                <c:pt idx="0">
                  <c:v> Quality 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Nike!$J$4:$J$23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0C-47A4-BB91-DF930112ABA7}"/>
            </c:ext>
          </c:extLst>
        </c:ser>
        <c:ser>
          <c:idx val="9"/>
          <c:order val="9"/>
          <c:tx>
            <c:strRef>
              <c:f>Nike!$K$3</c:f>
              <c:strCache>
                <c:ptCount val="1"/>
                <c:pt idx="0">
                  <c:v>Like 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9341346759514677"/>
                  <c:y val="-0.31343322890164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2">
                    <a:lumMod val="8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5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1492069835836"/>
                  <c:y val="-0.30844085563750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Nike!$K$4:$K$23</c:f>
              <c:numCache>
                <c:formatCode>General</c:formatCode>
                <c:ptCount val="20"/>
                <c:pt idx="0">
                  <c:v>72.099999999999994</c:v>
                </c:pt>
                <c:pt idx="1">
                  <c:v>92.5</c:v>
                </c:pt>
                <c:pt idx="2">
                  <c:v>139000</c:v>
                </c:pt>
                <c:pt idx="3">
                  <c:v>172000</c:v>
                </c:pt>
                <c:pt idx="4">
                  <c:v>204000</c:v>
                </c:pt>
                <c:pt idx="5">
                  <c:v>315000</c:v>
                </c:pt>
                <c:pt idx="6">
                  <c:v>399000</c:v>
                </c:pt>
                <c:pt idx="7">
                  <c:v>79000</c:v>
                </c:pt>
                <c:pt idx="8">
                  <c:v>301000</c:v>
                </c:pt>
                <c:pt idx="9">
                  <c:v>572000</c:v>
                </c:pt>
                <c:pt idx="10">
                  <c:v>47.4</c:v>
                </c:pt>
                <c:pt idx="11">
                  <c:v>322000</c:v>
                </c:pt>
                <c:pt idx="12">
                  <c:v>591000</c:v>
                </c:pt>
                <c:pt idx="13">
                  <c:v>182000</c:v>
                </c:pt>
                <c:pt idx="14">
                  <c:v>102000</c:v>
                </c:pt>
                <c:pt idx="15">
                  <c:v>732000</c:v>
                </c:pt>
                <c:pt idx="16">
                  <c:v>130000</c:v>
                </c:pt>
                <c:pt idx="17">
                  <c:v>329000</c:v>
                </c:pt>
                <c:pt idx="18">
                  <c:v>918000</c:v>
                </c:pt>
                <c:pt idx="19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0C-47A4-BB91-DF930112ABA7}"/>
            </c:ext>
          </c:extLst>
        </c:ser>
        <c:ser>
          <c:idx val="10"/>
          <c:order val="10"/>
          <c:tx>
            <c:strRef>
              <c:f>Nike!$L$3</c:f>
              <c:strCache>
                <c:ptCount val="1"/>
                <c:pt idx="0">
                  <c:v>Comment 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Nike!$A$4:$A$23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Nike!$L$4:$L$23</c:f>
              <c:numCache>
                <c:formatCode>General</c:formatCode>
                <c:ptCount val="20"/>
                <c:pt idx="0">
                  <c:v>629</c:v>
                </c:pt>
                <c:pt idx="1">
                  <c:v>360</c:v>
                </c:pt>
                <c:pt idx="2">
                  <c:v>1108</c:v>
                </c:pt>
                <c:pt idx="3">
                  <c:v>1198</c:v>
                </c:pt>
                <c:pt idx="4">
                  <c:v>826</c:v>
                </c:pt>
                <c:pt idx="5">
                  <c:v>976</c:v>
                </c:pt>
                <c:pt idx="6">
                  <c:v>1123</c:v>
                </c:pt>
                <c:pt idx="7">
                  <c:v>195</c:v>
                </c:pt>
                <c:pt idx="8">
                  <c:v>767</c:v>
                </c:pt>
                <c:pt idx="9">
                  <c:v>900</c:v>
                </c:pt>
                <c:pt idx="10">
                  <c:v>301</c:v>
                </c:pt>
                <c:pt idx="11">
                  <c:v>495</c:v>
                </c:pt>
                <c:pt idx="12">
                  <c:v>902</c:v>
                </c:pt>
                <c:pt idx="13">
                  <c:v>960</c:v>
                </c:pt>
                <c:pt idx="14">
                  <c:v>360</c:v>
                </c:pt>
                <c:pt idx="15">
                  <c:v>1570</c:v>
                </c:pt>
                <c:pt idx="16">
                  <c:v>887</c:v>
                </c:pt>
                <c:pt idx="17">
                  <c:v>833</c:v>
                </c:pt>
                <c:pt idx="18">
                  <c:v>3702</c:v>
                </c:pt>
                <c:pt idx="19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0C-47A4-BB91-DF930112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23008"/>
        <c:axId val="1579728016"/>
      </c:scatterChart>
      <c:valAx>
        <c:axId val="10770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28016"/>
        <c:crosses val="autoZero"/>
        <c:crossBetween val="midCat"/>
      </c:valAx>
      <c:valAx>
        <c:axId val="15797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77943239920593"/>
          <c:y val="0.11495771021867157"/>
          <c:w val="0.74678471048710449"/>
          <c:h val="0.26116555572712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Likes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Likes</a:t>
          </a:r>
        </a:p>
      </cx:txPr>
    </cx:title>
    <cx:plotArea>
      <cx:plotAreaRegion>
        <cx:series layoutId="clusteredColumn" uniqueId="{54A33D6A-81AF-4AAB-8C4D-7048A9F5BDE6}">
          <cx:tx>
            <cx:txData>
              <cx:f>_xlchart.v1.0</cx:f>
              <cx:v>Like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Comments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Comments</a:t>
          </a:r>
        </a:p>
      </cx:txPr>
    </cx:title>
    <cx:plotArea>
      <cx:plotAreaRegion>
        <cx:series layoutId="clusteredColumn" uniqueId="{A78FF66D-0FD0-4220-B09E-7A44B8AD27A5}">
          <cx:tx>
            <cx:txData>
              <cx:f>_xlchart.v1.2</cx:f>
              <cx:v>Comments 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Number of Likes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Number of Likes</a:t>
          </a:r>
        </a:p>
      </cx:txPr>
    </cx:title>
    <cx:plotArea>
      <cx:plotAreaRegion>
        <cx:series layoutId="clusteredColumn" uniqueId="{008E8D8B-5AB0-4F1C-976B-D917863397D4}">
          <cx:tx>
            <cx:txData>
              <cx:f>_xlchart.v1.8</cx:f>
              <cx:v>Like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Number of Comments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Number of Comments</a:t>
          </a:r>
        </a:p>
      </cx:txPr>
    </cx:title>
    <cx:plotArea>
      <cx:plotAreaRegion>
        <cx:series layoutId="clusteredColumn" uniqueId="{3EA519C8-A0E6-4055-9804-6FB579E78677}">
          <cx:tx>
            <cx:txData>
              <cx:f>_xlchart.v1.6</cx:f>
              <cx:v>Comment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10915</xdr:colOff>
      <xdr:row>29</xdr:row>
      <xdr:rowOff>79375</xdr:rowOff>
    </xdr:from>
    <xdr:to>
      <xdr:col>12</xdr:col>
      <xdr:colOff>1885156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70BFF1-2D93-1185-540E-B64A0EC31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3649" y="5546328"/>
              <a:ext cx="4682132" cy="274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2232422</xdr:colOff>
      <xdr:row>29</xdr:row>
      <xdr:rowOff>29766</xdr:rowOff>
    </xdr:from>
    <xdr:to>
      <xdr:col>15</xdr:col>
      <xdr:colOff>446485</xdr:colOff>
      <xdr:row>43</xdr:row>
      <xdr:rowOff>168671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725A39-D18E-F0A2-70F2-D66AC79E8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0134" y="5346546"/>
              <a:ext cx="4725504" cy="270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266382</xdr:colOff>
      <xdr:row>47</xdr:row>
      <xdr:rowOff>5552</xdr:rowOff>
    </xdr:from>
    <xdr:to>
      <xdr:col>21</xdr:col>
      <xdr:colOff>552716</xdr:colOff>
      <xdr:row>62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B28948-9D99-0D81-AB02-3CFCCDDC7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683787</xdr:colOff>
      <xdr:row>27</xdr:row>
      <xdr:rowOff>10686</xdr:rowOff>
    </xdr:from>
    <xdr:to>
      <xdr:col>12</xdr:col>
      <xdr:colOff>508775</xdr:colOff>
      <xdr:row>41</xdr:row>
      <xdr:rowOff>151935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ED992B-A574-1042-86FF-5DC6EEF751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2019" y="503647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304124</xdr:colOff>
      <xdr:row>27</xdr:row>
      <xdr:rowOff>18430</xdr:rowOff>
    </xdr:from>
    <xdr:to>
      <xdr:col>20</xdr:col>
      <xdr:colOff>593746</xdr:colOff>
      <xdr:row>41</xdr:row>
      <xdr:rowOff>159679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7AA43F-B950-75AD-6239-CDC829672A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1042" y="4959252"/>
              <a:ext cx="4551951" cy="2698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242068</xdr:colOff>
      <xdr:row>45</xdr:row>
      <xdr:rowOff>6018</xdr:rowOff>
    </xdr:from>
    <xdr:to>
      <xdr:col>19</xdr:col>
      <xdr:colOff>591508</xdr:colOff>
      <xdr:row>59</xdr:row>
      <xdr:rowOff>165274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0D073-750A-063B-38D0-58F0A22A2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C2701JcvUTf/?utm_source=ig_web_copy_link" TargetMode="External"/><Relationship Id="rId13" Type="http://schemas.openxmlformats.org/officeDocument/2006/relationships/hyperlink" Target="https://www.instagram.com/p/C2xvthmv0a7/?utm_source=ig_web_copy_link" TargetMode="External"/><Relationship Id="rId18" Type="http://schemas.openxmlformats.org/officeDocument/2006/relationships/hyperlink" Target="https://www.instagram.com/p/C2qDrvwSdKu/?utm_source=ig_web_copy_link" TargetMode="External"/><Relationship Id="rId3" Type="http://schemas.openxmlformats.org/officeDocument/2006/relationships/hyperlink" Target="https://www.instagram.com/reel/C3JWY0ZLlLB/?utm_source=ig_web_copy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instagram.com/p/C2-g8PQPTqk/?utm_source=ig_web_copy_link" TargetMode="External"/><Relationship Id="rId12" Type="http://schemas.openxmlformats.org/officeDocument/2006/relationships/hyperlink" Target="https://www.instagram.com/reel/C2yK349PfWX/?utm_source=ig_web_copy_link" TargetMode="External"/><Relationship Id="rId17" Type="http://schemas.openxmlformats.org/officeDocument/2006/relationships/hyperlink" Target="https://www.instagram.com/reel/C2s0uB9P-_3/?utm_source=ig_web_copy_link" TargetMode="External"/><Relationship Id="rId2" Type="http://schemas.openxmlformats.org/officeDocument/2006/relationships/hyperlink" Target="https://www.instagram.com/p/C20wTkKPQEK/?utm_source=ig_web_copy_link" TargetMode="External"/><Relationship Id="rId16" Type="http://schemas.openxmlformats.org/officeDocument/2006/relationships/hyperlink" Target="https://www.instagram.com/reel/C2tE3A7vMJO/?utm_source=ig_web_copy_link" TargetMode="External"/><Relationship Id="rId20" Type="http://schemas.openxmlformats.org/officeDocument/2006/relationships/hyperlink" Target="https://www.instagram.com/p/C2kn2OJvTP8/?utm_source=ig_web_copy_link" TargetMode="External"/><Relationship Id="rId1" Type="http://schemas.openxmlformats.org/officeDocument/2006/relationships/hyperlink" Target="https://www.instagram.com/p/C3LSS6OxqIF/?utm_source=ig_web_copy_link" TargetMode="External"/><Relationship Id="rId6" Type="http://schemas.openxmlformats.org/officeDocument/2006/relationships/hyperlink" Target="https://www.instagram.com/reel/C3BG14HvW0h/?utm_source=ig_web_copy_link" TargetMode="External"/><Relationship Id="rId11" Type="http://schemas.openxmlformats.org/officeDocument/2006/relationships/hyperlink" Target="https://www.instagram.com/p/C20eUCfyW0I/?utm_source=ig_web_copy_link" TargetMode="External"/><Relationship Id="rId5" Type="http://schemas.openxmlformats.org/officeDocument/2006/relationships/hyperlink" Target="https://www.instagram.com/p/C3Dm62_vcNC/?utm_source=ig_web_copy_link" TargetMode="External"/><Relationship Id="rId15" Type="http://schemas.openxmlformats.org/officeDocument/2006/relationships/hyperlink" Target="https://www.instagram.com/p/C2u6lW_xx2U/?utm_source=ig_web_copy_link" TargetMode="External"/><Relationship Id="rId10" Type="http://schemas.openxmlformats.org/officeDocument/2006/relationships/hyperlink" Target="https://www.instagram.com/reel/C22ogarx6Qr/?" TargetMode="External"/><Relationship Id="rId19" Type="http://schemas.openxmlformats.org/officeDocument/2006/relationships/hyperlink" Target="https://www.instagram.com/reel/C2nSXdnv4dD/?utm_source=ig_web_copy_link" TargetMode="External"/><Relationship Id="rId4" Type="http://schemas.openxmlformats.org/officeDocument/2006/relationships/hyperlink" Target="https://www.instagram.com/p/C3GV5rkPjLR/?utm_source=ig_web_copy_link" TargetMode="External"/><Relationship Id="rId9" Type="http://schemas.openxmlformats.org/officeDocument/2006/relationships/hyperlink" Target="https://www.instagram.com/reel/C25zI1-v_6B/?utm_source=ig_web_copy_link" TargetMode="External"/><Relationship Id="rId14" Type="http://schemas.openxmlformats.org/officeDocument/2006/relationships/hyperlink" Target="https://www.instagram.com/p/C2xrEEuv_Y1/?utm_source=ig_web_copy_link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/C2n5LBhPRfu/?utm_source=ig_web_copy_link" TargetMode="External"/><Relationship Id="rId13" Type="http://schemas.openxmlformats.org/officeDocument/2006/relationships/hyperlink" Target="https://www.instagram.com/p/C2WtXdzI5b4/?utm_source=ig_web_copy_link" TargetMode="External"/><Relationship Id="rId18" Type="http://schemas.openxmlformats.org/officeDocument/2006/relationships/hyperlink" Target="https://www.instagram.com/p/C2BpI2eL8Of/?utm_source=ig_web_copy_link" TargetMode="External"/><Relationship Id="rId3" Type="http://schemas.openxmlformats.org/officeDocument/2006/relationships/hyperlink" Target="https://www.instagram.com/reel/C3A2dXPJFLw/?utm_source=ig_web_copy_link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instagram.com/p/C2ppQG-rllX/?utm_source=ig_web_copy_link" TargetMode="External"/><Relationship Id="rId12" Type="http://schemas.openxmlformats.org/officeDocument/2006/relationships/hyperlink" Target="https://www.instagram.com/p/C2Ya171rFN2/?utm_source=ig_web_copy_link" TargetMode="External"/><Relationship Id="rId17" Type="http://schemas.openxmlformats.org/officeDocument/2006/relationships/hyperlink" Target="https://www.instagram.com/p/C2FpjKixiw1/?utm_source=ig_web_copy_link" TargetMode="External"/><Relationship Id="rId2" Type="http://schemas.openxmlformats.org/officeDocument/2006/relationships/hyperlink" Target="https://www.instagram.com/reel/C3CdlJUIg-x/?utm_source=ig_web_copy_link" TargetMode="External"/><Relationship Id="rId16" Type="http://schemas.openxmlformats.org/officeDocument/2006/relationships/hyperlink" Target="https://www.instagram.com/p/C2HQntWOu6j/?utm_source=ig_web_copy_link" TargetMode="External"/><Relationship Id="rId20" Type="http://schemas.openxmlformats.org/officeDocument/2006/relationships/hyperlink" Target="https://www.instagram.com/reel/C1zoAwypprX/?utm_source=ig_web_copy_link" TargetMode="External"/><Relationship Id="rId1" Type="http://schemas.openxmlformats.org/officeDocument/2006/relationships/hyperlink" Target="https://www.instagram.com/reel/C3HGJWDLBG8/?utm_source=ig_web_copy_link" TargetMode="External"/><Relationship Id="rId6" Type="http://schemas.openxmlformats.org/officeDocument/2006/relationships/hyperlink" Target="https://www.instagram.com/p/C2zka9mLVyK/?utm_source=ig_web_copy_link" TargetMode="External"/><Relationship Id="rId11" Type="http://schemas.openxmlformats.org/officeDocument/2006/relationships/hyperlink" Target="https://www.instagram.com/reel/C2fZ6b6RT4X/?utm_source=ig_web_copy_link" TargetMode="External"/><Relationship Id="rId5" Type="http://schemas.openxmlformats.org/officeDocument/2006/relationships/hyperlink" Target="https://www.instagram.com/reel/C2zx23qrlOU/?" TargetMode="External"/><Relationship Id="rId15" Type="http://schemas.openxmlformats.org/officeDocument/2006/relationships/hyperlink" Target="https://www.instagram.com/reel/C2NX6MlROCJ/?utm_source=ig_web_copy_link" TargetMode="External"/><Relationship Id="rId10" Type="http://schemas.openxmlformats.org/officeDocument/2006/relationships/hyperlink" Target="https://www.instagram.com/p/C2hAgQ2I0wQ/?utm_source=ig_web_copy_link" TargetMode="External"/><Relationship Id="rId19" Type="http://schemas.openxmlformats.org/officeDocument/2006/relationships/hyperlink" Target="https://www.instagram.com/p/C12GgSYLv_i/?utm_source=ig_web_copy_link" TargetMode="External"/><Relationship Id="rId4" Type="http://schemas.openxmlformats.org/officeDocument/2006/relationships/hyperlink" Target="https://www.instagram.com/p/C22kqASxjtX/?utm_source=ig_web_copy_link" TargetMode="External"/><Relationship Id="rId9" Type="http://schemas.openxmlformats.org/officeDocument/2006/relationships/hyperlink" Target="https://www.instagram.com/p/C2ntJo9Sy_s/?utm_source=ig_web_copy_link" TargetMode="External"/><Relationship Id="rId14" Type="http://schemas.openxmlformats.org/officeDocument/2006/relationships/hyperlink" Target="https://www.instagram.com/p/C2P8z4XR5nz/?utm_source=ig_web_copy_link" TargetMode="External"/><Relationship Id="rId2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9FB2-DE94-47BD-B694-C30AECD5706D}">
  <dimension ref="A1:U82"/>
  <sheetViews>
    <sheetView topLeftCell="A38" zoomScale="59" zoomScaleNormal="70" workbookViewId="0">
      <selection activeCell="Q25" sqref="Q25"/>
    </sheetView>
  </sheetViews>
  <sheetFormatPr defaultRowHeight="14.5" x14ac:dyDescent="0.35"/>
  <cols>
    <col min="2" max="2" width="10" customWidth="1"/>
    <col min="3" max="3" width="16.7265625" bestFit="1" customWidth="1"/>
    <col min="4" max="4" width="12.90625" customWidth="1"/>
    <col min="5" max="5" width="12.26953125" customWidth="1"/>
    <col min="6" max="6" width="14.453125" customWidth="1"/>
    <col min="7" max="7" width="16.26953125" customWidth="1"/>
    <col min="8" max="8" width="12.81640625" customWidth="1"/>
    <col min="9" max="9" width="11" customWidth="1"/>
    <col min="12" max="12" width="12" customWidth="1"/>
    <col min="13" max="13" width="69.26953125" customWidth="1"/>
    <col min="14" max="14" width="15.08984375" customWidth="1"/>
    <col min="15" max="16" width="8.7265625" customWidth="1"/>
  </cols>
  <sheetData>
    <row r="1" spans="1:19" x14ac:dyDescent="0.35">
      <c r="A1" s="21"/>
      <c r="B1" s="28" t="s">
        <v>70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1:19" x14ac:dyDescent="0.35">
      <c r="A2" s="9"/>
      <c r="B2" s="17" t="s">
        <v>5</v>
      </c>
      <c r="C2" s="17"/>
      <c r="D2" s="17"/>
      <c r="E2" s="17"/>
      <c r="F2" s="18"/>
      <c r="G2" s="28" t="s">
        <v>6</v>
      </c>
      <c r="H2" s="28"/>
      <c r="I2" s="28"/>
      <c r="J2" s="28"/>
      <c r="K2" s="27" t="s">
        <v>11</v>
      </c>
      <c r="L2" s="28"/>
      <c r="M2" s="28"/>
      <c r="N2" s="28"/>
      <c r="O2" s="28"/>
      <c r="P2" s="29"/>
    </row>
    <row r="3" spans="1:19" x14ac:dyDescent="0.35">
      <c r="A3" s="20" t="s">
        <v>54</v>
      </c>
      <c r="B3" s="22" t="s">
        <v>0</v>
      </c>
      <c r="C3" s="22" t="s">
        <v>1</v>
      </c>
      <c r="D3" s="22" t="s">
        <v>2</v>
      </c>
      <c r="E3" s="22" t="s">
        <v>3</v>
      </c>
      <c r="F3" s="23" t="s">
        <v>4</v>
      </c>
      <c r="G3" s="22" t="s">
        <v>7</v>
      </c>
      <c r="H3" s="22" t="s">
        <v>8</v>
      </c>
      <c r="I3" s="22" t="s">
        <v>9</v>
      </c>
      <c r="J3" s="24" t="s">
        <v>10</v>
      </c>
      <c r="K3" s="22" t="s">
        <v>55</v>
      </c>
      <c r="L3" s="19" t="s">
        <v>56</v>
      </c>
      <c r="M3" s="19" t="s">
        <v>12</v>
      </c>
      <c r="N3" s="17"/>
      <c r="O3" s="17"/>
      <c r="P3" s="18"/>
    </row>
    <row r="4" spans="1:19" x14ac:dyDescent="0.35">
      <c r="A4" s="1">
        <v>1</v>
      </c>
      <c r="B4" s="4">
        <v>0</v>
      </c>
      <c r="C4" s="4">
        <v>0</v>
      </c>
      <c r="D4" s="4">
        <v>0</v>
      </c>
      <c r="E4" s="4">
        <v>0</v>
      </c>
      <c r="F4" s="1">
        <v>1</v>
      </c>
      <c r="G4" s="4">
        <v>0</v>
      </c>
      <c r="H4" s="4">
        <v>0</v>
      </c>
      <c r="I4" s="4">
        <v>0</v>
      </c>
      <c r="J4">
        <v>1</v>
      </c>
      <c r="K4" s="7">
        <f>77.1</f>
        <v>77.099999999999994</v>
      </c>
      <c r="L4" s="8">
        <f>1391</f>
        <v>1391</v>
      </c>
      <c r="M4" s="10" t="s">
        <v>14</v>
      </c>
      <c r="P4" s="1"/>
      <c r="R4" s="16"/>
      <c r="S4" s="16"/>
    </row>
    <row r="5" spans="1:19" x14ac:dyDescent="0.35">
      <c r="A5" s="1">
        <v>2</v>
      </c>
      <c r="B5" s="4">
        <v>0</v>
      </c>
      <c r="C5" s="4">
        <v>0</v>
      </c>
      <c r="D5" s="4">
        <v>1</v>
      </c>
      <c r="E5" s="4">
        <v>0</v>
      </c>
      <c r="F5" s="1">
        <v>0</v>
      </c>
      <c r="G5" s="4">
        <v>1</v>
      </c>
      <c r="H5" s="4">
        <v>0</v>
      </c>
      <c r="I5" s="4">
        <v>1</v>
      </c>
      <c r="J5">
        <v>0</v>
      </c>
      <c r="K5" s="4">
        <f>1320</f>
        <v>1320</v>
      </c>
      <c r="L5" s="1">
        <f>18</f>
        <v>18</v>
      </c>
      <c r="M5" s="10" t="s">
        <v>13</v>
      </c>
      <c r="P5" s="1"/>
    </row>
    <row r="6" spans="1:19" x14ac:dyDescent="0.35">
      <c r="A6" s="1">
        <v>3</v>
      </c>
      <c r="B6" s="4">
        <v>1</v>
      </c>
      <c r="C6" s="4">
        <v>0</v>
      </c>
      <c r="D6" s="4">
        <v>0</v>
      </c>
      <c r="E6" s="4">
        <v>0</v>
      </c>
      <c r="F6" s="1">
        <v>0</v>
      </c>
      <c r="G6" s="4">
        <v>0</v>
      </c>
      <c r="H6" s="4">
        <v>1</v>
      </c>
      <c r="I6" s="4">
        <v>0</v>
      </c>
      <c r="J6">
        <v>1</v>
      </c>
      <c r="K6" s="4">
        <f>776</f>
        <v>776</v>
      </c>
      <c r="L6" s="1">
        <f>8</f>
        <v>8</v>
      </c>
      <c r="M6" s="10" t="s">
        <v>15</v>
      </c>
      <c r="P6" s="1"/>
    </row>
    <row r="7" spans="1:19" x14ac:dyDescent="0.35">
      <c r="A7" s="1">
        <v>4</v>
      </c>
      <c r="B7" s="4">
        <v>1</v>
      </c>
      <c r="C7" s="4">
        <v>0</v>
      </c>
      <c r="D7" s="4">
        <v>1</v>
      </c>
      <c r="E7" s="4">
        <v>0</v>
      </c>
      <c r="F7" s="1">
        <v>0</v>
      </c>
      <c r="G7" s="4">
        <v>1</v>
      </c>
      <c r="H7" s="4">
        <v>0</v>
      </c>
      <c r="I7" s="4">
        <v>0</v>
      </c>
      <c r="J7">
        <v>1</v>
      </c>
      <c r="K7" s="4">
        <f>6107</f>
        <v>6107</v>
      </c>
      <c r="L7" s="1">
        <f>27</f>
        <v>27</v>
      </c>
      <c r="M7" s="10" t="s">
        <v>16</v>
      </c>
      <c r="P7" s="1"/>
    </row>
    <row r="8" spans="1:19" x14ac:dyDescent="0.35">
      <c r="A8" s="1">
        <v>5</v>
      </c>
      <c r="B8" s="4">
        <v>0</v>
      </c>
      <c r="C8" s="4">
        <v>0</v>
      </c>
      <c r="D8" s="4">
        <v>1</v>
      </c>
      <c r="E8" s="4">
        <v>0</v>
      </c>
      <c r="F8" s="1">
        <v>1</v>
      </c>
      <c r="G8" s="4">
        <v>1</v>
      </c>
      <c r="H8" s="4">
        <v>0</v>
      </c>
      <c r="I8" s="4">
        <v>0</v>
      </c>
      <c r="J8">
        <v>1</v>
      </c>
      <c r="K8" s="4">
        <f>8918</f>
        <v>8918</v>
      </c>
      <c r="L8" s="1">
        <f>69</f>
        <v>69</v>
      </c>
      <c r="M8" s="10" t="s">
        <v>17</v>
      </c>
      <c r="P8" s="1"/>
    </row>
    <row r="9" spans="1:19" x14ac:dyDescent="0.35">
      <c r="A9" s="1">
        <v>6</v>
      </c>
      <c r="B9" s="4">
        <v>1</v>
      </c>
      <c r="C9" s="4">
        <v>0</v>
      </c>
      <c r="D9" s="4">
        <v>1</v>
      </c>
      <c r="E9" s="4">
        <v>0</v>
      </c>
      <c r="F9" s="1">
        <v>1</v>
      </c>
      <c r="G9" s="4">
        <v>1</v>
      </c>
      <c r="H9" s="4">
        <v>1</v>
      </c>
      <c r="I9" s="4">
        <v>0</v>
      </c>
      <c r="J9">
        <v>1</v>
      </c>
      <c r="K9" s="4">
        <f>2913</f>
        <v>2913</v>
      </c>
      <c r="L9" s="1">
        <f>41</f>
        <v>41</v>
      </c>
      <c r="M9" s="10" t="s">
        <v>18</v>
      </c>
      <c r="P9" s="1"/>
    </row>
    <row r="10" spans="1:19" x14ac:dyDescent="0.35">
      <c r="A10" s="1">
        <v>7</v>
      </c>
      <c r="B10" s="4">
        <v>1</v>
      </c>
      <c r="C10" s="4">
        <v>0</v>
      </c>
      <c r="D10" s="4">
        <v>0</v>
      </c>
      <c r="E10" s="4">
        <v>0</v>
      </c>
      <c r="F10" s="1">
        <v>0</v>
      </c>
      <c r="G10" s="4">
        <v>1</v>
      </c>
      <c r="H10" s="4">
        <v>0</v>
      </c>
      <c r="I10" s="4">
        <v>0</v>
      </c>
      <c r="J10">
        <v>0</v>
      </c>
      <c r="K10" s="4">
        <f>6364</f>
        <v>6364</v>
      </c>
      <c r="L10" s="1">
        <f>44</f>
        <v>44</v>
      </c>
      <c r="M10" s="10" t="s">
        <v>19</v>
      </c>
      <c r="P10" s="1"/>
    </row>
    <row r="11" spans="1:19" x14ac:dyDescent="0.35">
      <c r="A11" s="1">
        <v>8</v>
      </c>
      <c r="B11" s="4">
        <v>0</v>
      </c>
      <c r="C11" s="4">
        <v>1</v>
      </c>
      <c r="D11" s="4">
        <v>0</v>
      </c>
      <c r="E11" s="4">
        <v>0</v>
      </c>
      <c r="F11" s="1">
        <v>1</v>
      </c>
      <c r="G11" s="4">
        <v>1</v>
      </c>
      <c r="H11" s="4">
        <v>1</v>
      </c>
      <c r="I11" s="4">
        <v>0</v>
      </c>
      <c r="J11">
        <v>0</v>
      </c>
      <c r="K11" s="4">
        <f>4969</f>
        <v>4969</v>
      </c>
      <c r="L11" s="1">
        <f>29</f>
        <v>29</v>
      </c>
      <c r="M11" s="10" t="s">
        <v>20</v>
      </c>
      <c r="P11" s="1"/>
    </row>
    <row r="12" spans="1:19" x14ac:dyDescent="0.35">
      <c r="A12" s="1">
        <v>9</v>
      </c>
      <c r="B12" s="4">
        <v>1</v>
      </c>
      <c r="C12" s="4">
        <v>0</v>
      </c>
      <c r="D12" s="4">
        <v>0</v>
      </c>
      <c r="E12" s="4">
        <v>0</v>
      </c>
      <c r="F12" s="1">
        <v>0</v>
      </c>
      <c r="G12" s="4">
        <v>1</v>
      </c>
      <c r="H12" s="4">
        <v>0</v>
      </c>
      <c r="I12" s="4">
        <v>0</v>
      </c>
      <c r="J12">
        <v>1</v>
      </c>
      <c r="K12" s="4">
        <f>5741</f>
        <v>5741</v>
      </c>
      <c r="L12" s="1">
        <f>41</f>
        <v>41</v>
      </c>
      <c r="M12" s="10" t="s">
        <v>21</v>
      </c>
      <c r="P12" s="1"/>
    </row>
    <row r="13" spans="1:19" x14ac:dyDescent="0.35">
      <c r="A13" s="1">
        <v>10</v>
      </c>
      <c r="B13" s="4">
        <v>1</v>
      </c>
      <c r="C13" s="4">
        <v>0</v>
      </c>
      <c r="D13" s="4">
        <v>1</v>
      </c>
      <c r="E13" s="4">
        <v>0</v>
      </c>
      <c r="F13" s="1">
        <v>1</v>
      </c>
      <c r="G13" s="4">
        <v>1</v>
      </c>
      <c r="H13" s="4">
        <v>1</v>
      </c>
      <c r="I13" s="4">
        <v>0</v>
      </c>
      <c r="J13">
        <v>1</v>
      </c>
      <c r="K13" s="4">
        <f>4180</f>
        <v>4180</v>
      </c>
      <c r="L13" s="1">
        <f>23</f>
        <v>23</v>
      </c>
      <c r="M13" s="10" t="s">
        <v>22</v>
      </c>
      <c r="P13" s="1"/>
    </row>
    <row r="14" spans="1:19" x14ac:dyDescent="0.35">
      <c r="A14" s="1">
        <v>11</v>
      </c>
      <c r="B14" s="4">
        <v>0</v>
      </c>
      <c r="C14" s="4">
        <v>0</v>
      </c>
      <c r="D14" s="4">
        <v>1</v>
      </c>
      <c r="E14" s="4">
        <v>0</v>
      </c>
      <c r="F14" s="1">
        <v>0</v>
      </c>
      <c r="G14" s="4">
        <v>1</v>
      </c>
      <c r="H14" s="4">
        <v>1</v>
      </c>
      <c r="I14" s="4">
        <v>0</v>
      </c>
      <c r="J14">
        <v>0</v>
      </c>
      <c r="K14" s="4">
        <f>5320</f>
        <v>5320</v>
      </c>
      <c r="L14" s="1">
        <f>32</f>
        <v>32</v>
      </c>
      <c r="M14" s="10" t="s">
        <v>23</v>
      </c>
      <c r="P14" s="1"/>
    </row>
    <row r="15" spans="1:19" x14ac:dyDescent="0.35">
      <c r="A15" s="1">
        <v>12</v>
      </c>
      <c r="B15" s="4">
        <v>1</v>
      </c>
      <c r="C15" s="4">
        <v>0</v>
      </c>
      <c r="D15" s="4">
        <v>1</v>
      </c>
      <c r="E15" s="4">
        <v>0</v>
      </c>
      <c r="F15" s="1">
        <v>1</v>
      </c>
      <c r="G15" s="4">
        <v>1</v>
      </c>
      <c r="H15" s="4">
        <v>1</v>
      </c>
      <c r="I15" s="4">
        <v>0</v>
      </c>
      <c r="J15">
        <v>1</v>
      </c>
      <c r="K15" s="4">
        <f>4282</f>
        <v>4282</v>
      </c>
      <c r="L15" s="1">
        <f>71</f>
        <v>71</v>
      </c>
      <c r="M15" s="10" t="s">
        <v>24</v>
      </c>
      <c r="P15" s="1"/>
    </row>
    <row r="16" spans="1:19" x14ac:dyDescent="0.35">
      <c r="A16" s="1">
        <v>13</v>
      </c>
      <c r="B16" s="4">
        <v>0</v>
      </c>
      <c r="C16" s="4">
        <v>0</v>
      </c>
      <c r="D16" s="4">
        <v>1</v>
      </c>
      <c r="E16" s="4">
        <v>0</v>
      </c>
      <c r="F16" s="1">
        <v>0</v>
      </c>
      <c r="G16" s="4">
        <v>0</v>
      </c>
      <c r="H16" s="4">
        <v>0</v>
      </c>
      <c r="I16" s="4">
        <v>1</v>
      </c>
      <c r="J16">
        <v>0</v>
      </c>
      <c r="K16" s="4">
        <f>3971</f>
        <v>3971</v>
      </c>
      <c r="L16" s="1">
        <f>52</f>
        <v>52</v>
      </c>
      <c r="M16" s="10" t="s">
        <v>25</v>
      </c>
      <c r="P16" s="1"/>
    </row>
    <row r="17" spans="1:21" x14ac:dyDescent="0.35">
      <c r="A17" s="1">
        <v>14</v>
      </c>
      <c r="B17" s="4">
        <v>1</v>
      </c>
      <c r="C17" s="4">
        <v>0</v>
      </c>
      <c r="D17" s="4">
        <v>0</v>
      </c>
      <c r="E17" s="4">
        <v>0</v>
      </c>
      <c r="F17" s="1">
        <v>0</v>
      </c>
      <c r="G17" s="4">
        <v>1</v>
      </c>
      <c r="H17" s="4">
        <v>1</v>
      </c>
      <c r="I17" s="4">
        <v>0</v>
      </c>
      <c r="J17">
        <v>1</v>
      </c>
      <c r="K17" s="4">
        <f>9341</f>
        <v>9341</v>
      </c>
      <c r="L17" s="1">
        <f>30</f>
        <v>30</v>
      </c>
      <c r="M17" s="10" t="s">
        <v>26</v>
      </c>
      <c r="P17" s="1"/>
    </row>
    <row r="18" spans="1:21" x14ac:dyDescent="0.35">
      <c r="A18" s="1">
        <v>15</v>
      </c>
      <c r="B18" s="4">
        <v>1</v>
      </c>
      <c r="C18" s="4">
        <v>0</v>
      </c>
      <c r="D18" s="4">
        <v>0</v>
      </c>
      <c r="E18" s="4">
        <v>0</v>
      </c>
      <c r="F18" s="1">
        <v>0</v>
      </c>
      <c r="G18" s="4">
        <v>0</v>
      </c>
      <c r="H18" s="4">
        <v>0</v>
      </c>
      <c r="I18" s="4">
        <v>1</v>
      </c>
      <c r="J18">
        <v>1</v>
      </c>
      <c r="K18" s="4">
        <f>11.6</f>
        <v>11.6</v>
      </c>
      <c r="L18" s="1">
        <f>79</f>
        <v>79</v>
      </c>
      <c r="M18" s="10" t="s">
        <v>27</v>
      </c>
      <c r="P18" s="1"/>
    </row>
    <row r="19" spans="1:21" x14ac:dyDescent="0.35">
      <c r="A19" s="1">
        <v>16</v>
      </c>
      <c r="B19" s="4">
        <v>0</v>
      </c>
      <c r="C19" s="4">
        <v>0</v>
      </c>
      <c r="D19" s="4">
        <v>1</v>
      </c>
      <c r="E19" s="4">
        <v>0</v>
      </c>
      <c r="F19" s="1">
        <v>1</v>
      </c>
      <c r="G19" s="4">
        <v>1</v>
      </c>
      <c r="H19" s="4">
        <v>1</v>
      </c>
      <c r="I19" s="4">
        <v>0</v>
      </c>
      <c r="J19">
        <v>1</v>
      </c>
      <c r="K19" s="4">
        <f>4711</f>
        <v>4711</v>
      </c>
      <c r="L19" s="1">
        <f>91</f>
        <v>91</v>
      </c>
      <c r="M19" s="10" t="s">
        <v>28</v>
      </c>
      <c r="P19" s="1"/>
    </row>
    <row r="20" spans="1:21" x14ac:dyDescent="0.35">
      <c r="A20" s="1">
        <v>17</v>
      </c>
      <c r="B20" s="1">
        <v>1</v>
      </c>
      <c r="C20" s="4">
        <v>0</v>
      </c>
      <c r="D20" s="1">
        <v>0</v>
      </c>
      <c r="E20" s="4">
        <v>0</v>
      </c>
      <c r="F20" s="1">
        <v>0</v>
      </c>
      <c r="G20" s="1">
        <v>1</v>
      </c>
      <c r="H20" s="1">
        <v>0</v>
      </c>
      <c r="I20" s="4">
        <v>0</v>
      </c>
      <c r="J20">
        <v>1</v>
      </c>
      <c r="K20" s="4">
        <f>2644</f>
        <v>2644</v>
      </c>
      <c r="L20" s="1">
        <f>31</f>
        <v>31</v>
      </c>
      <c r="M20" s="10" t="s">
        <v>29</v>
      </c>
      <c r="P20" s="1"/>
    </row>
    <row r="21" spans="1:21" x14ac:dyDescent="0.35">
      <c r="A21" s="1">
        <v>18</v>
      </c>
      <c r="B21" s="1">
        <v>1</v>
      </c>
      <c r="C21" s="4">
        <v>0</v>
      </c>
      <c r="D21" s="1">
        <v>0</v>
      </c>
      <c r="E21" s="4">
        <v>0</v>
      </c>
      <c r="F21" s="1">
        <v>1</v>
      </c>
      <c r="G21" s="1">
        <v>1</v>
      </c>
      <c r="H21" s="1">
        <v>0</v>
      </c>
      <c r="I21" s="4">
        <v>0</v>
      </c>
      <c r="J21">
        <v>1</v>
      </c>
      <c r="K21" s="4">
        <f>2983</f>
        <v>2983</v>
      </c>
      <c r="L21" s="1">
        <v>16</v>
      </c>
      <c r="M21" s="10" t="s">
        <v>30</v>
      </c>
      <c r="P21" s="1"/>
    </row>
    <row r="22" spans="1:21" x14ac:dyDescent="0.35">
      <c r="A22" s="1">
        <v>19</v>
      </c>
      <c r="B22" s="4">
        <v>0</v>
      </c>
      <c r="C22" s="4">
        <v>0</v>
      </c>
      <c r="D22" s="4">
        <v>1</v>
      </c>
      <c r="E22" s="4">
        <v>0</v>
      </c>
      <c r="F22" s="4">
        <v>1</v>
      </c>
      <c r="G22" s="4">
        <v>1</v>
      </c>
      <c r="H22" s="4">
        <v>1</v>
      </c>
      <c r="I22" s="4">
        <v>0</v>
      </c>
      <c r="J22">
        <v>1</v>
      </c>
      <c r="K22" s="4">
        <f>1222</f>
        <v>1222</v>
      </c>
      <c r="L22" s="1">
        <v>12</v>
      </c>
      <c r="M22" s="10" t="s">
        <v>31</v>
      </c>
      <c r="P22" s="1"/>
    </row>
    <row r="23" spans="1:21" x14ac:dyDescent="0.35">
      <c r="A23" s="3">
        <v>20</v>
      </c>
      <c r="B23" s="5">
        <v>1</v>
      </c>
      <c r="C23" s="5">
        <v>0</v>
      </c>
      <c r="D23" s="5">
        <v>1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">
        <v>1</v>
      </c>
      <c r="K23" s="5">
        <f>924</f>
        <v>924</v>
      </c>
      <c r="L23" s="3">
        <v>19</v>
      </c>
      <c r="M23" s="11" t="s">
        <v>32</v>
      </c>
      <c r="N23" s="2"/>
      <c r="O23" s="2"/>
      <c r="P23" s="3"/>
    </row>
    <row r="24" spans="1:21" x14ac:dyDescent="0.35">
      <c r="M24" s="6"/>
    </row>
    <row r="25" spans="1:21" x14ac:dyDescent="0.35">
      <c r="M25" s="6"/>
    </row>
    <row r="26" spans="1:21" x14ac:dyDescent="0.35">
      <c r="M26" s="6"/>
    </row>
    <row r="27" spans="1:21" x14ac:dyDescent="0.35">
      <c r="M27" s="6"/>
    </row>
    <row r="28" spans="1:21" x14ac:dyDescent="0.35">
      <c r="M28" s="33" t="s">
        <v>74</v>
      </c>
    </row>
    <row r="29" spans="1:21" ht="15" thickBot="1" x14ac:dyDescent="0.4">
      <c r="M29" s="10"/>
    </row>
    <row r="30" spans="1:21" x14ac:dyDescent="0.35">
      <c r="C30" s="14" t="s">
        <v>55</v>
      </c>
      <c r="D30" s="14"/>
      <c r="F30" s="14" t="s">
        <v>56</v>
      </c>
      <c r="G30" s="14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2" spans="1:21" x14ac:dyDescent="0.35">
      <c r="C32" t="s">
        <v>57</v>
      </c>
      <c r="D32">
        <v>3838.7349999999997</v>
      </c>
      <c r="F32" t="s">
        <v>57</v>
      </c>
      <c r="G32">
        <v>106.2</v>
      </c>
    </row>
    <row r="33" spans="1:13" x14ac:dyDescent="0.35">
      <c r="C33" t="s">
        <v>58</v>
      </c>
      <c r="D33">
        <v>604.06138361293085</v>
      </c>
      <c r="F33" t="s">
        <v>58</v>
      </c>
      <c r="G33">
        <v>67.81886090710195</v>
      </c>
    </row>
    <row r="34" spans="1:13" x14ac:dyDescent="0.35">
      <c r="C34" t="s">
        <v>59</v>
      </c>
      <c r="D34">
        <v>4075.5</v>
      </c>
      <c r="F34" t="s">
        <v>59</v>
      </c>
      <c r="G34">
        <v>31.5</v>
      </c>
    </row>
    <row r="35" spans="1:13" x14ac:dyDescent="0.35">
      <c r="A35" s="15"/>
      <c r="B35" s="15"/>
      <c r="C35" t="s">
        <v>60</v>
      </c>
      <c r="D35" t="e">
        <v>#N/A</v>
      </c>
      <c r="E35" s="15"/>
      <c r="F35" t="s">
        <v>60</v>
      </c>
      <c r="G35">
        <v>41</v>
      </c>
      <c r="H35" s="15"/>
      <c r="I35" s="15"/>
    </row>
    <row r="36" spans="1:13" x14ac:dyDescent="0.35">
      <c r="C36" t="s">
        <v>61</v>
      </c>
      <c r="D36">
        <v>2701.4446326821817</v>
      </c>
      <c r="F36" t="s">
        <v>61</v>
      </c>
      <c r="G36">
        <v>303.29516628976603</v>
      </c>
    </row>
    <row r="37" spans="1:13" x14ac:dyDescent="0.35">
      <c r="C37" t="s">
        <v>62</v>
      </c>
      <c r="D37">
        <v>7297803.1034473684</v>
      </c>
      <c r="F37" t="s">
        <v>62</v>
      </c>
      <c r="G37">
        <v>91987.957894736843</v>
      </c>
    </row>
    <row r="38" spans="1:13" x14ac:dyDescent="0.35">
      <c r="C38" t="s">
        <v>63</v>
      </c>
      <c r="D38">
        <v>-0.37224223796961686</v>
      </c>
      <c r="F38" t="s">
        <v>63</v>
      </c>
      <c r="G38">
        <v>19.728632859208282</v>
      </c>
    </row>
    <row r="39" spans="1:13" x14ac:dyDescent="0.35">
      <c r="C39" t="s">
        <v>64</v>
      </c>
      <c r="D39">
        <v>0.40925444757446855</v>
      </c>
      <c r="F39" t="s">
        <v>64</v>
      </c>
      <c r="G39">
        <v>4.4291921703034633</v>
      </c>
    </row>
    <row r="40" spans="1:13" x14ac:dyDescent="0.35">
      <c r="C40" t="s">
        <v>65</v>
      </c>
      <c r="D40">
        <v>9329.4</v>
      </c>
      <c r="F40" t="s">
        <v>65</v>
      </c>
      <c r="G40">
        <v>1383</v>
      </c>
    </row>
    <row r="41" spans="1:13" x14ac:dyDescent="0.35">
      <c r="C41" t="s">
        <v>66</v>
      </c>
      <c r="D41">
        <v>11.6</v>
      </c>
      <c r="F41" t="s">
        <v>66</v>
      </c>
      <c r="G41">
        <v>8</v>
      </c>
    </row>
    <row r="42" spans="1:13" x14ac:dyDescent="0.35">
      <c r="C42" t="s">
        <v>67</v>
      </c>
      <c r="D42">
        <v>9341</v>
      </c>
      <c r="F42" t="s">
        <v>67</v>
      </c>
      <c r="G42">
        <v>1391</v>
      </c>
      <c r="M42" s="10"/>
    </row>
    <row r="43" spans="1:13" x14ac:dyDescent="0.35">
      <c r="C43" t="s">
        <v>68</v>
      </c>
      <c r="D43">
        <v>76774.7</v>
      </c>
      <c r="F43" t="s">
        <v>68</v>
      </c>
      <c r="G43">
        <v>2124</v>
      </c>
      <c r="M43" s="6"/>
    </row>
    <row r="44" spans="1:13" ht="15" thickBot="1" x14ac:dyDescent="0.4">
      <c r="C44" s="12" t="s">
        <v>69</v>
      </c>
      <c r="D44" s="12">
        <v>20</v>
      </c>
      <c r="F44" s="12" t="s">
        <v>69</v>
      </c>
      <c r="G44" s="12">
        <v>20</v>
      </c>
    </row>
    <row r="47" spans="1:13" ht="15" thickBot="1" x14ac:dyDescent="0.4"/>
    <row r="48" spans="1:13" x14ac:dyDescent="0.35">
      <c r="B48" s="13"/>
      <c r="C48" s="13" t="s">
        <v>0</v>
      </c>
      <c r="D48" s="13" t="s">
        <v>1</v>
      </c>
      <c r="E48" s="13" t="s">
        <v>2</v>
      </c>
      <c r="F48" s="13" t="s">
        <v>3</v>
      </c>
      <c r="G48" s="13" t="s">
        <v>4</v>
      </c>
      <c r="H48" s="13" t="s">
        <v>7</v>
      </c>
      <c r="I48" s="13" t="s">
        <v>8</v>
      </c>
      <c r="J48" s="13" t="s">
        <v>9</v>
      </c>
      <c r="K48" s="13" t="s">
        <v>10</v>
      </c>
      <c r="L48" s="13" t="s">
        <v>55</v>
      </c>
      <c r="M48" s="13" t="s">
        <v>56</v>
      </c>
    </row>
    <row r="49" spans="2:13" x14ac:dyDescent="0.35">
      <c r="B49" t="s">
        <v>0</v>
      </c>
      <c r="C49">
        <v>1</v>
      </c>
    </row>
    <row r="50" spans="2:13" x14ac:dyDescent="0.35">
      <c r="B50" t="s">
        <v>1</v>
      </c>
      <c r="C50">
        <v>-0.28097574347450821</v>
      </c>
      <c r="D50">
        <v>1</v>
      </c>
    </row>
    <row r="51" spans="2:13" x14ac:dyDescent="0.35">
      <c r="B51" t="s">
        <v>2</v>
      </c>
      <c r="C51">
        <v>-0.32824397594488725</v>
      </c>
      <c r="D51">
        <v>-0.25362863675089403</v>
      </c>
      <c r="E51">
        <v>1</v>
      </c>
    </row>
    <row r="52" spans="2:13" x14ac:dyDescent="0.35">
      <c r="B52" t="s">
        <v>3</v>
      </c>
      <c r="C52" t="e">
        <v>#DIV/0!</v>
      </c>
      <c r="D52" t="e">
        <v>#DIV/0!</v>
      </c>
      <c r="E52" t="e">
        <v>#DIV/0!</v>
      </c>
      <c r="F52">
        <v>1</v>
      </c>
    </row>
    <row r="53" spans="2:13" x14ac:dyDescent="0.35">
      <c r="B53" t="s">
        <v>4</v>
      </c>
      <c r="C53">
        <v>-0.28721347895177629</v>
      </c>
      <c r="D53">
        <v>0.25362863675089398</v>
      </c>
      <c r="E53">
        <v>0.2121212121212121</v>
      </c>
      <c r="F53" t="e">
        <v>#DIV/0!</v>
      </c>
      <c r="G53">
        <v>1</v>
      </c>
    </row>
    <row r="54" spans="2:13" x14ac:dyDescent="0.35">
      <c r="B54" t="s">
        <v>7</v>
      </c>
      <c r="C54">
        <v>0.10206207261596563</v>
      </c>
      <c r="D54">
        <v>0.11470786693528083</v>
      </c>
      <c r="E54">
        <v>0.30151134457776346</v>
      </c>
      <c r="F54" t="e">
        <v>#DIV/0!</v>
      </c>
      <c r="G54">
        <v>0.20100756305184236</v>
      </c>
      <c r="H54">
        <v>1</v>
      </c>
    </row>
    <row r="55" spans="2:13" x14ac:dyDescent="0.35">
      <c r="B55" t="s">
        <v>8</v>
      </c>
      <c r="C55">
        <v>-8.2060993986221797E-2</v>
      </c>
      <c r="D55">
        <v>0.25362863675089409</v>
      </c>
      <c r="E55">
        <v>0.21212121212121215</v>
      </c>
      <c r="F55" t="e">
        <v>#DIV/0!</v>
      </c>
      <c r="G55">
        <v>0.39393939393939381</v>
      </c>
      <c r="H55">
        <v>0.20100756305184242</v>
      </c>
      <c r="I55">
        <v>1</v>
      </c>
    </row>
    <row r="56" spans="2:13" x14ac:dyDescent="0.35">
      <c r="B56" t="s">
        <v>9</v>
      </c>
      <c r="C56">
        <v>-0.22866478019001182</v>
      </c>
      <c r="D56">
        <v>-9.6373884930485335E-2</v>
      </c>
      <c r="E56">
        <v>9.8513410548174779E-2</v>
      </c>
      <c r="F56" t="e">
        <v>#DIV/0!</v>
      </c>
      <c r="G56">
        <v>-0.37998029782867415</v>
      </c>
      <c r="H56">
        <v>-0.49009802940980352</v>
      </c>
      <c r="I56">
        <v>-0.37998029782867437</v>
      </c>
      <c r="J56">
        <v>1</v>
      </c>
    </row>
    <row r="57" spans="2:13" x14ac:dyDescent="0.35">
      <c r="B57" t="s">
        <v>10</v>
      </c>
      <c r="C57">
        <v>0.47140452079103173</v>
      </c>
      <c r="D57">
        <v>-0.39735970711951307</v>
      </c>
      <c r="E57">
        <v>-5.8025885318565951E-2</v>
      </c>
      <c r="F57" t="e">
        <v>#DIV/0!</v>
      </c>
      <c r="G57">
        <v>0.29012942659282964</v>
      </c>
      <c r="H57">
        <v>8.0123445265981813E-17</v>
      </c>
      <c r="I57">
        <v>5.8025885318565978E-2</v>
      </c>
      <c r="J57">
        <v>-0.40422604172722193</v>
      </c>
      <c r="K57">
        <v>1</v>
      </c>
    </row>
    <row r="58" spans="2:13" x14ac:dyDescent="0.35">
      <c r="B58" t="s">
        <v>55</v>
      </c>
      <c r="C58">
        <v>7.8214023519690475E-3</v>
      </c>
      <c r="D58">
        <v>9.8479447938134956E-2</v>
      </c>
      <c r="E58">
        <v>6.2672237444134735E-2</v>
      </c>
      <c r="F58" t="e">
        <v>#DIV/0!</v>
      </c>
      <c r="G58">
        <v>-1.1203528668302081E-2</v>
      </c>
      <c r="H58">
        <v>0.4993861612884824</v>
      </c>
      <c r="I58">
        <v>0.12082340457459892</v>
      </c>
      <c r="J58">
        <v>-0.33044613760489661</v>
      </c>
      <c r="K58">
        <v>-0.1206133864461431</v>
      </c>
      <c r="L58">
        <v>1</v>
      </c>
    </row>
    <row r="59" spans="2:13" ht="15" thickBot="1" x14ac:dyDescent="0.4">
      <c r="B59" s="12" t="s">
        <v>56</v>
      </c>
      <c r="C59" s="12">
        <v>-0.29153138548835633</v>
      </c>
      <c r="D59" s="12">
        <v>-5.9911915953624523E-2</v>
      </c>
      <c r="E59" s="12">
        <v>-0.24247470837797713</v>
      </c>
      <c r="F59" s="12" t="e">
        <v>#DIV/0!</v>
      </c>
      <c r="G59" s="12">
        <v>0.26763332926969102</v>
      </c>
      <c r="H59" s="12">
        <v>-0.46732993167832976</v>
      </c>
      <c r="I59" s="12">
        <v>-0.21038046767287194</v>
      </c>
      <c r="J59" s="12">
        <v>-8.0336603837486323E-2</v>
      </c>
      <c r="K59" s="12">
        <v>0.13905674993894704</v>
      </c>
      <c r="L59" s="12">
        <v>-0.30887970176441049</v>
      </c>
      <c r="M59" s="12">
        <v>1</v>
      </c>
    </row>
    <row r="63" spans="2:13" x14ac:dyDescent="0.35">
      <c r="D63" s="6"/>
    </row>
    <row r="64" spans="2:13" x14ac:dyDescent="0.35">
      <c r="D64" s="6"/>
    </row>
    <row r="65" spans="4:4" x14ac:dyDescent="0.35">
      <c r="D65" s="6"/>
    </row>
    <row r="66" spans="4:4" x14ac:dyDescent="0.35">
      <c r="D66" s="6"/>
    </row>
    <row r="67" spans="4:4" x14ac:dyDescent="0.35">
      <c r="D67" s="6"/>
    </row>
    <row r="68" spans="4:4" x14ac:dyDescent="0.35">
      <c r="D68" s="6"/>
    </row>
    <row r="69" spans="4:4" x14ac:dyDescent="0.35">
      <c r="D69" s="6"/>
    </row>
    <row r="70" spans="4:4" x14ac:dyDescent="0.35">
      <c r="D70" s="6"/>
    </row>
    <row r="71" spans="4:4" x14ac:dyDescent="0.35">
      <c r="D71" s="6"/>
    </row>
    <row r="72" spans="4:4" x14ac:dyDescent="0.35">
      <c r="D72" s="6"/>
    </row>
    <row r="73" spans="4:4" x14ac:dyDescent="0.35">
      <c r="D73" s="6"/>
    </row>
    <row r="74" spans="4:4" x14ac:dyDescent="0.35">
      <c r="D74" s="6"/>
    </row>
    <row r="75" spans="4:4" x14ac:dyDescent="0.35">
      <c r="D75" s="6"/>
    </row>
    <row r="76" spans="4:4" x14ac:dyDescent="0.35">
      <c r="D76" s="6"/>
    </row>
    <row r="77" spans="4:4" x14ac:dyDescent="0.35">
      <c r="D77" s="6"/>
    </row>
    <row r="78" spans="4:4" x14ac:dyDescent="0.35">
      <c r="D78" s="6"/>
    </row>
    <row r="79" spans="4:4" x14ac:dyDescent="0.35">
      <c r="D79" s="6"/>
    </row>
    <row r="80" spans="4:4" x14ac:dyDescent="0.35">
      <c r="D80" s="6"/>
    </row>
    <row r="81" spans="4:4" x14ac:dyDescent="0.35">
      <c r="D81" s="6"/>
    </row>
    <row r="82" spans="4:4" x14ac:dyDescent="0.35">
      <c r="D82" s="6"/>
    </row>
  </sheetData>
  <mergeCells count="3">
    <mergeCell ref="K2:P2"/>
    <mergeCell ref="B1:P1"/>
    <mergeCell ref="G2:J2"/>
  </mergeCells>
  <hyperlinks>
    <hyperlink ref="M5" r:id="rId1" xr:uid="{353E1B43-EBC2-496D-8F85-3A67B8924CB8}"/>
    <hyperlink ref="M4" r:id="rId2" xr:uid="{B3F703DB-084A-4DEB-974E-1F05D05FEDDC}"/>
    <hyperlink ref="M6" r:id="rId3" xr:uid="{3961EA8F-E975-4FA8-95E1-D50BFABA280A}"/>
    <hyperlink ref="M7" r:id="rId4" xr:uid="{3A1077C4-11F2-4F01-A93A-3DB3FA25CEAD}"/>
    <hyperlink ref="M8" r:id="rId5" xr:uid="{C1A2E9AF-1B0B-4501-BFC8-22DEF72BD020}"/>
    <hyperlink ref="M9" r:id="rId6" xr:uid="{521C36AD-299D-4CEE-AAE9-7BE7A0DFDD8E}"/>
    <hyperlink ref="M10" r:id="rId7" xr:uid="{424364CB-751A-4049-BF22-F2E0B5A7A4AD}"/>
    <hyperlink ref="M11" r:id="rId8" xr:uid="{149DEA9B-9F75-4F03-913C-D8FCD0BB228C}"/>
    <hyperlink ref="M12" r:id="rId9" xr:uid="{3C15C8B4-9746-4571-A8C1-66042979AC78}"/>
    <hyperlink ref="M13" r:id="rId10" xr:uid="{6EDF5AFF-C221-4E98-91B3-B4555C4997B0}"/>
    <hyperlink ref="M14" r:id="rId11" xr:uid="{E287F559-EC6F-47AD-A3E1-F79F96B93CB1}"/>
    <hyperlink ref="M15" r:id="rId12" xr:uid="{0CEF63B4-9B27-460F-84F4-19ED888A6564}"/>
    <hyperlink ref="M16" r:id="rId13" xr:uid="{E9602571-4665-4C34-A289-7403EC4E327D}"/>
    <hyperlink ref="M17" r:id="rId14" xr:uid="{3FABC923-D92C-4C32-822C-0277073B2191}"/>
    <hyperlink ref="M18" r:id="rId15" xr:uid="{0F759BA3-7B38-47AE-A7AB-5741C10BAF36}"/>
    <hyperlink ref="M19" r:id="rId16" xr:uid="{0C4A1A8C-83C6-4793-80E2-E30E77E941C1}"/>
    <hyperlink ref="M20" r:id="rId17" xr:uid="{5118F1F1-327C-4B49-B785-B047B285D76C}"/>
    <hyperlink ref="M21" r:id="rId18" xr:uid="{3115289D-B211-425E-9B50-97D789E3F212}"/>
    <hyperlink ref="M22" r:id="rId19" xr:uid="{72DD837E-6ECF-4874-9996-41CCE0FB785D}"/>
    <hyperlink ref="M23" r:id="rId20" xr:uid="{9FD34AA7-C122-4A91-888B-3D0A33F0C847}"/>
  </hyperlinks>
  <pageMargins left="0.7" right="0.7" top="0.75" bottom="0.75" header="0.3" footer="0.3"/>
  <pageSetup orientation="portrait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B87B-22D0-4E76-9C38-0C767549E2C1}">
  <dimension ref="A2:Z136"/>
  <sheetViews>
    <sheetView topLeftCell="A151" zoomScale="98" workbookViewId="0">
      <selection activeCell="Q116" sqref="Q116"/>
    </sheetView>
  </sheetViews>
  <sheetFormatPr defaultRowHeight="14.5" x14ac:dyDescent="0.35"/>
  <cols>
    <col min="3" max="3" width="14.08984375" customWidth="1"/>
  </cols>
  <sheetData>
    <row r="2" spans="1:26" x14ac:dyDescent="0.35">
      <c r="A2" s="37" t="s">
        <v>75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35">
      <c r="A3" s="38" t="s">
        <v>76</v>
      </c>
    </row>
    <row r="4" spans="1:26" x14ac:dyDescent="0.35">
      <c r="A4" s="38"/>
    </row>
    <row r="6" spans="1:26" x14ac:dyDescent="0.35">
      <c r="B6" s="22" t="s">
        <v>54</v>
      </c>
      <c r="C6" s="39" t="s">
        <v>0</v>
      </c>
      <c r="D6" s="22" t="s">
        <v>55</v>
      </c>
      <c r="E6" s="20" t="s">
        <v>56</v>
      </c>
      <c r="O6" s="22" t="s">
        <v>54</v>
      </c>
      <c r="P6" s="22" t="s">
        <v>55</v>
      </c>
      <c r="Q6" s="19" t="s">
        <v>56</v>
      </c>
      <c r="R6" s="39" t="s">
        <v>1</v>
      </c>
    </row>
    <row r="7" spans="1:26" x14ac:dyDescent="0.35">
      <c r="B7" s="4">
        <v>1</v>
      </c>
      <c r="C7" s="4">
        <v>0</v>
      </c>
      <c r="D7" s="7">
        <f>77.1</f>
        <v>77.099999999999994</v>
      </c>
      <c r="E7" s="8">
        <f>1391</f>
        <v>1391</v>
      </c>
      <c r="O7" s="4">
        <v>1</v>
      </c>
      <c r="P7" s="7">
        <f>77.1</f>
        <v>77.099999999999994</v>
      </c>
      <c r="Q7" s="8">
        <f>1391</f>
        <v>1391</v>
      </c>
      <c r="R7" s="4">
        <v>0</v>
      </c>
    </row>
    <row r="8" spans="1:26" x14ac:dyDescent="0.35">
      <c r="B8" s="4">
        <v>2</v>
      </c>
      <c r="C8" s="4">
        <v>0</v>
      </c>
      <c r="D8" s="4">
        <f>1320</f>
        <v>1320</v>
      </c>
      <c r="E8" s="1">
        <f>18</f>
        <v>18</v>
      </c>
      <c r="O8" s="4">
        <v>2</v>
      </c>
      <c r="P8" s="4">
        <f>1320</f>
        <v>1320</v>
      </c>
      <c r="Q8" s="1">
        <f>18</f>
        <v>18</v>
      </c>
      <c r="R8" s="4">
        <v>0</v>
      </c>
    </row>
    <row r="9" spans="1:26" x14ac:dyDescent="0.35">
      <c r="B9" s="4">
        <v>3</v>
      </c>
      <c r="C9" s="4">
        <v>1</v>
      </c>
      <c r="D9" s="4">
        <f>776</f>
        <v>776</v>
      </c>
      <c r="E9" s="1">
        <f>8</f>
        <v>8</v>
      </c>
      <c r="O9" s="4">
        <v>3</v>
      </c>
      <c r="P9" s="4">
        <f>776</f>
        <v>776</v>
      </c>
      <c r="Q9" s="1">
        <f>8</f>
        <v>8</v>
      </c>
      <c r="R9" s="4">
        <v>0</v>
      </c>
    </row>
    <row r="10" spans="1:26" ht="15" thickBot="1" x14ac:dyDescent="0.4">
      <c r="B10" s="4">
        <v>4</v>
      </c>
      <c r="C10" s="4">
        <v>1</v>
      </c>
      <c r="D10" s="4">
        <f>6107</f>
        <v>6107</v>
      </c>
      <c r="E10" s="1">
        <f>27</f>
        <v>27</v>
      </c>
      <c r="O10" s="4">
        <v>4</v>
      </c>
      <c r="P10" s="4">
        <f>6107</f>
        <v>6107</v>
      </c>
      <c r="Q10" s="1">
        <f>27</f>
        <v>27</v>
      </c>
      <c r="R10" s="4">
        <v>0</v>
      </c>
    </row>
    <row r="11" spans="1:26" x14ac:dyDescent="0.35">
      <c r="B11" s="4">
        <v>5</v>
      </c>
      <c r="C11" s="4">
        <v>0</v>
      </c>
      <c r="D11" s="4">
        <f>8918</f>
        <v>8918</v>
      </c>
      <c r="E11" s="1">
        <f>69</f>
        <v>69</v>
      </c>
      <c r="G11" s="32"/>
      <c r="H11" s="32" t="s">
        <v>54</v>
      </c>
      <c r="I11" s="32" t="s">
        <v>0</v>
      </c>
      <c r="J11" s="32" t="s">
        <v>55</v>
      </c>
      <c r="K11" s="32" t="s">
        <v>56</v>
      </c>
      <c r="O11" s="4">
        <v>5</v>
      </c>
      <c r="P11" s="4">
        <f>8918</f>
        <v>8918</v>
      </c>
      <c r="Q11" s="1">
        <f>69</f>
        <v>69</v>
      </c>
      <c r="R11" s="4">
        <v>0</v>
      </c>
      <c r="T11" s="32"/>
      <c r="U11" s="32" t="s">
        <v>54</v>
      </c>
      <c r="V11" s="32" t="s">
        <v>55</v>
      </c>
      <c r="W11" s="32" t="s">
        <v>56</v>
      </c>
      <c r="X11" s="32" t="s">
        <v>1</v>
      </c>
    </row>
    <row r="12" spans="1:26" x14ac:dyDescent="0.35">
      <c r="B12" s="4">
        <v>6</v>
      </c>
      <c r="C12" s="4">
        <v>1</v>
      </c>
      <c r="D12" s="4">
        <f>2913</f>
        <v>2913</v>
      </c>
      <c r="E12" s="1">
        <f>41</f>
        <v>41</v>
      </c>
      <c r="G12" s="30" t="s">
        <v>54</v>
      </c>
      <c r="H12" s="30">
        <v>1</v>
      </c>
      <c r="I12" s="30"/>
      <c r="J12" s="30"/>
      <c r="K12" s="30"/>
      <c r="O12" s="4">
        <v>6</v>
      </c>
      <c r="P12" s="4">
        <f>2913</f>
        <v>2913</v>
      </c>
      <c r="Q12" s="1">
        <f>41</f>
        <v>41</v>
      </c>
      <c r="R12" s="4">
        <v>0</v>
      </c>
      <c r="T12" s="30" t="s">
        <v>54</v>
      </c>
      <c r="U12" s="30">
        <v>1</v>
      </c>
      <c r="V12" s="30"/>
      <c r="W12" s="30"/>
      <c r="X12" s="30"/>
    </row>
    <row r="13" spans="1:26" x14ac:dyDescent="0.35">
      <c r="B13" s="4">
        <v>7</v>
      </c>
      <c r="C13" s="4">
        <v>1</v>
      </c>
      <c r="D13" s="4">
        <f>6364</f>
        <v>6364</v>
      </c>
      <c r="E13" s="1">
        <f>44</f>
        <v>44</v>
      </c>
      <c r="G13" s="30" t="s">
        <v>0</v>
      </c>
      <c r="H13" s="30">
        <v>0.15929827321607742</v>
      </c>
      <c r="I13" s="30">
        <v>1</v>
      </c>
      <c r="J13" s="30"/>
      <c r="K13" s="30"/>
      <c r="O13" s="4">
        <v>7</v>
      </c>
      <c r="P13" s="4">
        <f>6364</f>
        <v>6364</v>
      </c>
      <c r="Q13" s="1">
        <f>44</f>
        <v>44</v>
      </c>
      <c r="R13" s="4">
        <v>0</v>
      </c>
      <c r="T13" s="30" t="s">
        <v>55</v>
      </c>
      <c r="U13" s="30">
        <v>-9.4294627912623011E-2</v>
      </c>
      <c r="V13" s="30">
        <v>1</v>
      </c>
      <c r="W13" s="30"/>
      <c r="X13" s="30"/>
    </row>
    <row r="14" spans="1:26" x14ac:dyDescent="0.35">
      <c r="B14" s="4">
        <v>8</v>
      </c>
      <c r="C14" s="4">
        <v>0</v>
      </c>
      <c r="D14" s="4">
        <f>4969</f>
        <v>4969</v>
      </c>
      <c r="E14" s="1">
        <f>29</f>
        <v>29</v>
      </c>
      <c r="G14" s="30" t="s">
        <v>55</v>
      </c>
      <c r="H14" s="30">
        <v>-9.4294627912623011E-2</v>
      </c>
      <c r="I14" s="30">
        <v>7.8214023519690475E-3</v>
      </c>
      <c r="J14" s="30">
        <v>1</v>
      </c>
      <c r="K14" s="30"/>
      <c r="O14" s="4">
        <v>8</v>
      </c>
      <c r="P14" s="4">
        <f>4969</f>
        <v>4969</v>
      </c>
      <c r="Q14" s="1">
        <f>29</f>
        <v>29</v>
      </c>
      <c r="R14" s="4">
        <v>1</v>
      </c>
      <c r="T14" s="30" t="s">
        <v>56</v>
      </c>
      <c r="U14" s="30">
        <v>-0.37102492038876594</v>
      </c>
      <c r="V14" s="30">
        <v>-0.30887970176441049</v>
      </c>
      <c r="W14" s="30">
        <v>1</v>
      </c>
      <c r="X14" s="30"/>
    </row>
    <row r="15" spans="1:26" ht="15" thickBot="1" x14ac:dyDescent="0.4">
      <c r="B15" s="4">
        <v>9</v>
      </c>
      <c r="C15" s="4">
        <v>1</v>
      </c>
      <c r="D15" s="4">
        <f>5741</f>
        <v>5741</v>
      </c>
      <c r="E15" s="1">
        <f>41</f>
        <v>41</v>
      </c>
      <c r="G15" s="31" t="s">
        <v>56</v>
      </c>
      <c r="H15" s="31">
        <v>-0.37102492038876594</v>
      </c>
      <c r="I15" s="31">
        <v>-0.29153138548835633</v>
      </c>
      <c r="J15" s="31">
        <v>-0.30887970176441049</v>
      </c>
      <c r="K15" s="31">
        <v>1</v>
      </c>
      <c r="O15" s="4">
        <v>9</v>
      </c>
      <c r="P15" s="4">
        <f>5741</f>
        <v>5741</v>
      </c>
      <c r="Q15" s="1">
        <f>41</f>
        <v>41</v>
      </c>
      <c r="R15" s="4">
        <v>0</v>
      </c>
      <c r="T15" s="31" t="s">
        <v>1</v>
      </c>
      <c r="U15" s="31">
        <v>-9.9464335002428267E-2</v>
      </c>
      <c r="V15" s="31">
        <v>9.8479447938134956E-2</v>
      </c>
      <c r="W15" s="31">
        <v>-5.9911915953624523E-2</v>
      </c>
      <c r="X15" s="31">
        <v>1</v>
      </c>
    </row>
    <row r="16" spans="1:26" x14ac:dyDescent="0.35">
      <c r="B16" s="4">
        <v>10</v>
      </c>
      <c r="C16" s="4">
        <v>1</v>
      </c>
      <c r="D16" s="4">
        <f>4180</f>
        <v>4180</v>
      </c>
      <c r="E16" s="1">
        <f>23</f>
        <v>23</v>
      </c>
      <c r="O16" s="4">
        <v>10</v>
      </c>
      <c r="P16" s="4">
        <f>4180</f>
        <v>4180</v>
      </c>
      <c r="Q16" s="1">
        <f>23</f>
        <v>23</v>
      </c>
      <c r="R16" s="4">
        <v>0</v>
      </c>
    </row>
    <row r="17" spans="2:18" x14ac:dyDescent="0.35">
      <c r="B17" s="4">
        <v>11</v>
      </c>
      <c r="C17" s="4">
        <v>0</v>
      </c>
      <c r="D17" s="4">
        <f>5320</f>
        <v>5320</v>
      </c>
      <c r="E17" s="1">
        <f>32</f>
        <v>32</v>
      </c>
      <c r="O17" s="4">
        <v>11</v>
      </c>
      <c r="P17" s="4">
        <f>5320</f>
        <v>5320</v>
      </c>
      <c r="Q17" s="1">
        <f>32</f>
        <v>32</v>
      </c>
      <c r="R17" s="4">
        <v>0</v>
      </c>
    </row>
    <row r="18" spans="2:18" x14ac:dyDescent="0.35">
      <c r="B18" s="4">
        <v>12</v>
      </c>
      <c r="C18" s="4">
        <v>1</v>
      </c>
      <c r="D18" s="4">
        <f>4282</f>
        <v>4282</v>
      </c>
      <c r="E18" s="1">
        <f>71</f>
        <v>71</v>
      </c>
      <c r="O18" s="4">
        <v>12</v>
      </c>
      <c r="P18" s="4">
        <f>4282</f>
        <v>4282</v>
      </c>
      <c r="Q18" s="1">
        <f>71</f>
        <v>71</v>
      </c>
      <c r="R18" s="4">
        <v>0</v>
      </c>
    </row>
    <row r="19" spans="2:18" x14ac:dyDescent="0.35">
      <c r="B19" s="4">
        <v>13</v>
      </c>
      <c r="C19" s="4">
        <v>0</v>
      </c>
      <c r="D19" s="4">
        <f>3971</f>
        <v>3971</v>
      </c>
      <c r="E19" s="1">
        <f>52</f>
        <v>52</v>
      </c>
      <c r="O19" s="4">
        <v>13</v>
      </c>
      <c r="P19" s="4">
        <f>3971</f>
        <v>3971</v>
      </c>
      <c r="Q19" s="1">
        <f>52</f>
        <v>52</v>
      </c>
      <c r="R19" s="4">
        <v>0</v>
      </c>
    </row>
    <row r="20" spans="2:18" x14ac:dyDescent="0.35">
      <c r="B20" s="4">
        <v>14</v>
      </c>
      <c r="C20" s="4">
        <v>1</v>
      </c>
      <c r="D20" s="4">
        <f>9341</f>
        <v>9341</v>
      </c>
      <c r="E20" s="1">
        <f>30</f>
        <v>30</v>
      </c>
      <c r="O20" s="4">
        <v>14</v>
      </c>
      <c r="P20" s="4">
        <f>9341</f>
        <v>9341</v>
      </c>
      <c r="Q20" s="1">
        <f>30</f>
        <v>30</v>
      </c>
      <c r="R20" s="4">
        <v>0</v>
      </c>
    </row>
    <row r="21" spans="2:18" x14ac:dyDescent="0.35">
      <c r="B21" s="4">
        <v>15</v>
      </c>
      <c r="C21" s="4">
        <v>1</v>
      </c>
      <c r="D21" s="4">
        <f>11.6</f>
        <v>11.6</v>
      </c>
      <c r="E21" s="1">
        <f>79</f>
        <v>79</v>
      </c>
      <c r="O21" s="4">
        <v>15</v>
      </c>
      <c r="P21" s="4">
        <f>11.6</f>
        <v>11.6</v>
      </c>
      <c r="Q21" s="1">
        <f>79</f>
        <v>79</v>
      </c>
      <c r="R21" s="4">
        <v>0</v>
      </c>
    </row>
    <row r="22" spans="2:18" x14ac:dyDescent="0.35">
      <c r="B22" s="4">
        <v>16</v>
      </c>
      <c r="C22" s="4">
        <v>0</v>
      </c>
      <c r="D22" s="4">
        <f>4711</f>
        <v>4711</v>
      </c>
      <c r="E22" s="1">
        <f>91</f>
        <v>91</v>
      </c>
      <c r="O22" s="4">
        <v>16</v>
      </c>
      <c r="P22" s="4">
        <f>4711</f>
        <v>4711</v>
      </c>
      <c r="Q22" s="1">
        <f>91</f>
        <v>91</v>
      </c>
      <c r="R22" s="4">
        <v>0</v>
      </c>
    </row>
    <row r="23" spans="2:18" x14ac:dyDescent="0.35">
      <c r="B23" s="4">
        <v>17</v>
      </c>
      <c r="C23" s="1">
        <v>1</v>
      </c>
      <c r="D23" s="4">
        <f>2644</f>
        <v>2644</v>
      </c>
      <c r="E23" s="1">
        <f>31</f>
        <v>31</v>
      </c>
      <c r="O23" s="4">
        <v>17</v>
      </c>
      <c r="P23" s="4">
        <f>2644</f>
        <v>2644</v>
      </c>
      <c r="Q23" s="1">
        <f>31</f>
        <v>31</v>
      </c>
      <c r="R23" s="4">
        <v>0</v>
      </c>
    </row>
    <row r="24" spans="2:18" x14ac:dyDescent="0.35">
      <c r="B24" s="4">
        <v>18</v>
      </c>
      <c r="C24" s="1">
        <v>1</v>
      </c>
      <c r="D24" s="4">
        <f>2983</f>
        <v>2983</v>
      </c>
      <c r="E24" s="1">
        <v>16</v>
      </c>
      <c r="O24" s="4">
        <v>18</v>
      </c>
      <c r="P24" s="4">
        <f>2983</f>
        <v>2983</v>
      </c>
      <c r="Q24" s="1">
        <v>16</v>
      </c>
      <c r="R24" s="4">
        <v>0</v>
      </c>
    </row>
    <row r="25" spans="2:18" x14ac:dyDescent="0.35">
      <c r="B25" s="4">
        <v>19</v>
      </c>
      <c r="C25" s="4">
        <v>0</v>
      </c>
      <c r="D25" s="4">
        <f>1222</f>
        <v>1222</v>
      </c>
      <c r="E25" s="1">
        <v>12</v>
      </c>
      <c r="O25" s="4">
        <v>19</v>
      </c>
      <c r="P25" s="4">
        <f>1222</f>
        <v>1222</v>
      </c>
      <c r="Q25" s="1">
        <v>12</v>
      </c>
      <c r="R25" s="4">
        <v>0</v>
      </c>
    </row>
    <row r="26" spans="2:18" x14ac:dyDescent="0.35">
      <c r="B26" s="5">
        <v>20</v>
      </c>
      <c r="C26" s="5">
        <v>1</v>
      </c>
      <c r="D26" s="5">
        <f>924</f>
        <v>924</v>
      </c>
      <c r="E26" s="3">
        <v>19</v>
      </c>
      <c r="O26" s="5">
        <v>20</v>
      </c>
      <c r="P26" s="5">
        <f>924</f>
        <v>924</v>
      </c>
      <c r="Q26" s="3">
        <v>19</v>
      </c>
      <c r="R26" s="5">
        <v>0</v>
      </c>
    </row>
    <row r="33" spans="2:23" x14ac:dyDescent="0.35">
      <c r="B33" s="22" t="s">
        <v>54</v>
      </c>
      <c r="C33" s="39" t="s">
        <v>2</v>
      </c>
      <c r="D33" s="22" t="s">
        <v>55</v>
      </c>
      <c r="E33" s="20" t="s">
        <v>56</v>
      </c>
      <c r="N33" s="22" t="s">
        <v>54</v>
      </c>
      <c r="O33" s="39" t="s">
        <v>3</v>
      </c>
      <c r="P33" s="22" t="s">
        <v>55</v>
      </c>
      <c r="Q33" s="20" t="s">
        <v>56</v>
      </c>
    </row>
    <row r="34" spans="2:23" x14ac:dyDescent="0.35">
      <c r="B34" s="4">
        <v>1</v>
      </c>
      <c r="C34" s="4">
        <v>0</v>
      </c>
      <c r="D34" s="7">
        <f>77.1</f>
        <v>77.099999999999994</v>
      </c>
      <c r="E34" s="8">
        <f>1391</f>
        <v>1391</v>
      </c>
      <c r="N34" s="4">
        <v>1</v>
      </c>
      <c r="O34" s="4">
        <v>0</v>
      </c>
      <c r="P34" s="7">
        <f>77.1</f>
        <v>77.099999999999994</v>
      </c>
      <c r="Q34" s="8">
        <f>1391</f>
        <v>1391</v>
      </c>
    </row>
    <row r="35" spans="2:23" x14ac:dyDescent="0.35">
      <c r="B35" s="4">
        <v>2</v>
      </c>
      <c r="C35" s="4">
        <v>1</v>
      </c>
      <c r="D35" s="4">
        <f>1320</f>
        <v>1320</v>
      </c>
      <c r="E35" s="1">
        <f>18</f>
        <v>18</v>
      </c>
      <c r="N35" s="4">
        <v>2</v>
      </c>
      <c r="O35" s="4">
        <v>0</v>
      </c>
      <c r="P35" s="4">
        <f>1320</f>
        <v>1320</v>
      </c>
      <c r="Q35" s="1">
        <f>18</f>
        <v>18</v>
      </c>
    </row>
    <row r="36" spans="2:23" x14ac:dyDescent="0.35">
      <c r="B36" s="4">
        <v>3</v>
      </c>
      <c r="C36" s="4">
        <v>0</v>
      </c>
      <c r="D36" s="4">
        <f>776</f>
        <v>776</v>
      </c>
      <c r="E36" s="1">
        <f>8</f>
        <v>8</v>
      </c>
      <c r="N36" s="4">
        <v>3</v>
      </c>
      <c r="O36" s="4">
        <v>0</v>
      </c>
      <c r="P36" s="4">
        <f>776</f>
        <v>776</v>
      </c>
      <c r="Q36" s="1">
        <f>8</f>
        <v>8</v>
      </c>
    </row>
    <row r="37" spans="2:23" ht="15" thickBot="1" x14ac:dyDescent="0.4">
      <c r="B37" s="4">
        <v>4</v>
      </c>
      <c r="C37" s="4">
        <v>1</v>
      </c>
      <c r="D37" s="4">
        <f>6107</f>
        <v>6107</v>
      </c>
      <c r="E37" s="1">
        <f>27</f>
        <v>27</v>
      </c>
      <c r="N37" s="4">
        <v>4</v>
      </c>
      <c r="O37" s="4">
        <v>0</v>
      </c>
      <c r="P37" s="4">
        <f>6107</f>
        <v>6107</v>
      </c>
      <c r="Q37" s="1">
        <f>27</f>
        <v>27</v>
      </c>
    </row>
    <row r="38" spans="2:23" x14ac:dyDescent="0.35">
      <c r="B38" s="4">
        <v>5</v>
      </c>
      <c r="C38" s="4">
        <v>1</v>
      </c>
      <c r="D38" s="4">
        <f>8918</f>
        <v>8918</v>
      </c>
      <c r="E38" s="1">
        <f>69</f>
        <v>69</v>
      </c>
      <c r="G38" s="32"/>
      <c r="H38" s="32" t="s">
        <v>54</v>
      </c>
      <c r="I38" s="32" t="s">
        <v>2</v>
      </c>
      <c r="J38" s="32" t="s">
        <v>55</v>
      </c>
      <c r="K38" s="32" t="s">
        <v>56</v>
      </c>
      <c r="N38" s="4">
        <v>5</v>
      </c>
      <c r="O38" s="4">
        <v>0</v>
      </c>
      <c r="P38" s="4">
        <f>8918</f>
        <v>8918</v>
      </c>
      <c r="Q38" s="1">
        <f>69</f>
        <v>69</v>
      </c>
      <c r="S38" s="32"/>
      <c r="T38" s="32" t="s">
        <v>54</v>
      </c>
      <c r="U38" s="32" t="s">
        <v>3</v>
      </c>
      <c r="V38" s="32" t="s">
        <v>55</v>
      </c>
      <c r="W38" s="32" t="s">
        <v>56</v>
      </c>
    </row>
    <row r="39" spans="2:23" x14ac:dyDescent="0.35">
      <c r="B39" s="4">
        <v>6</v>
      </c>
      <c r="C39" s="4">
        <v>1</v>
      </c>
      <c r="D39" s="4">
        <f>2913</f>
        <v>2913</v>
      </c>
      <c r="E39" s="1">
        <f>41</f>
        <v>41</v>
      </c>
      <c r="G39" s="30" t="s">
        <v>54</v>
      </c>
      <c r="H39" s="30">
        <v>1</v>
      </c>
      <c r="I39" s="30"/>
      <c r="J39" s="30"/>
      <c r="K39" s="30"/>
      <c r="N39" s="4">
        <v>6</v>
      </c>
      <c r="O39" s="4">
        <v>0</v>
      </c>
      <c r="P39" s="4">
        <f>2913</f>
        <v>2913</v>
      </c>
      <c r="Q39" s="1">
        <f>41</f>
        <v>41</v>
      </c>
      <c r="S39" s="30" t="s">
        <v>54</v>
      </c>
      <c r="T39" s="30">
        <v>1</v>
      </c>
      <c r="U39" s="30"/>
      <c r="V39" s="30"/>
      <c r="W39" s="30"/>
    </row>
    <row r="40" spans="2:23" x14ac:dyDescent="0.35">
      <c r="B40" s="4">
        <v>7</v>
      </c>
      <c r="C40" s="4">
        <v>0</v>
      </c>
      <c r="D40" s="4">
        <f>6364</f>
        <v>6364</v>
      </c>
      <c r="E40" s="1">
        <f>44</f>
        <v>44</v>
      </c>
      <c r="G40" s="30" t="s">
        <v>2</v>
      </c>
      <c r="H40" s="30">
        <v>4.3573915468000164E-2</v>
      </c>
      <c r="I40" s="30">
        <v>1</v>
      </c>
      <c r="J40" s="30"/>
      <c r="K40" s="30"/>
      <c r="N40" s="4">
        <v>7</v>
      </c>
      <c r="O40" s="4">
        <v>0</v>
      </c>
      <c r="P40" s="4">
        <f>6364</f>
        <v>6364</v>
      </c>
      <c r="Q40" s="1">
        <f>44</f>
        <v>44</v>
      </c>
      <c r="S40" s="30" t="s">
        <v>3</v>
      </c>
      <c r="T40" s="30" t="e">
        <v>#DIV/0!</v>
      </c>
      <c r="U40" s="30">
        <v>1</v>
      </c>
      <c r="V40" s="30"/>
      <c r="W40" s="30"/>
    </row>
    <row r="41" spans="2:23" x14ac:dyDescent="0.35">
      <c r="B41" s="4">
        <v>8</v>
      </c>
      <c r="C41" s="4">
        <v>0</v>
      </c>
      <c r="D41" s="4">
        <f>4969</f>
        <v>4969</v>
      </c>
      <c r="E41" s="1">
        <f>29</f>
        <v>29</v>
      </c>
      <c r="G41" s="30" t="s">
        <v>55</v>
      </c>
      <c r="H41" s="30">
        <v>-9.4294627912623011E-2</v>
      </c>
      <c r="I41" s="30">
        <v>6.2672237444134735E-2</v>
      </c>
      <c r="J41" s="30">
        <v>1</v>
      </c>
      <c r="K41" s="30"/>
      <c r="N41" s="4">
        <v>8</v>
      </c>
      <c r="O41" s="4">
        <v>0</v>
      </c>
      <c r="P41" s="4">
        <f>4969</f>
        <v>4969</v>
      </c>
      <c r="Q41" s="1">
        <f>29</f>
        <v>29</v>
      </c>
      <c r="S41" s="30" t="s">
        <v>55</v>
      </c>
      <c r="T41" s="30">
        <v>-9.4294627912623011E-2</v>
      </c>
      <c r="U41" s="30" t="e">
        <v>#DIV/0!</v>
      </c>
      <c r="V41" s="30">
        <v>1</v>
      </c>
      <c r="W41" s="30"/>
    </row>
    <row r="42" spans="2:23" ht="15" thickBot="1" x14ac:dyDescent="0.4">
      <c r="B42" s="4">
        <v>9</v>
      </c>
      <c r="C42" s="4">
        <v>0</v>
      </c>
      <c r="D42" s="4">
        <f>5741</f>
        <v>5741</v>
      </c>
      <c r="E42" s="1">
        <f>41</f>
        <v>41</v>
      </c>
      <c r="G42" s="31" t="s">
        <v>56</v>
      </c>
      <c r="H42" s="31">
        <v>-0.37102492038876594</v>
      </c>
      <c r="I42" s="31">
        <v>-0.24247470837797713</v>
      </c>
      <c r="J42" s="31">
        <v>-0.30887970176441049</v>
      </c>
      <c r="K42" s="31">
        <v>1</v>
      </c>
      <c r="N42" s="4">
        <v>9</v>
      </c>
      <c r="O42" s="4">
        <v>0</v>
      </c>
      <c r="P42" s="4">
        <f>5741</f>
        <v>5741</v>
      </c>
      <c r="Q42" s="1">
        <f>41</f>
        <v>41</v>
      </c>
      <c r="S42" s="31" t="s">
        <v>56</v>
      </c>
      <c r="T42" s="31">
        <v>-0.37102492038876594</v>
      </c>
      <c r="U42" s="31" t="e">
        <v>#DIV/0!</v>
      </c>
      <c r="V42" s="31">
        <v>-0.30887970176441049</v>
      </c>
      <c r="W42" s="31">
        <v>1</v>
      </c>
    </row>
    <row r="43" spans="2:23" x14ac:dyDescent="0.35">
      <c r="B43" s="4">
        <v>10</v>
      </c>
      <c r="C43" s="4">
        <v>1</v>
      </c>
      <c r="D43" s="4">
        <f>4180</f>
        <v>4180</v>
      </c>
      <c r="E43" s="1">
        <f>23</f>
        <v>23</v>
      </c>
      <c r="N43" s="4">
        <v>10</v>
      </c>
      <c r="O43" s="4">
        <v>0</v>
      </c>
      <c r="P43" s="4">
        <f>4180</f>
        <v>4180</v>
      </c>
      <c r="Q43" s="1">
        <f>23</f>
        <v>23</v>
      </c>
    </row>
    <row r="44" spans="2:23" x14ac:dyDescent="0.35">
      <c r="B44" s="4">
        <v>11</v>
      </c>
      <c r="C44" s="4">
        <v>1</v>
      </c>
      <c r="D44" s="4">
        <f>5320</f>
        <v>5320</v>
      </c>
      <c r="E44" s="1">
        <f>32</f>
        <v>32</v>
      </c>
      <c r="N44" s="4">
        <v>11</v>
      </c>
      <c r="O44" s="4">
        <v>0</v>
      </c>
      <c r="P44" s="4">
        <f>5320</f>
        <v>5320</v>
      </c>
      <c r="Q44" s="1">
        <f>32</f>
        <v>32</v>
      </c>
    </row>
    <row r="45" spans="2:23" x14ac:dyDescent="0.35">
      <c r="B45" s="4">
        <v>12</v>
      </c>
      <c r="C45" s="4">
        <v>1</v>
      </c>
      <c r="D45" s="4">
        <f>4282</f>
        <v>4282</v>
      </c>
      <c r="E45" s="1">
        <f>71</f>
        <v>71</v>
      </c>
      <c r="N45" s="4">
        <v>12</v>
      </c>
      <c r="O45" s="4">
        <v>0</v>
      </c>
      <c r="P45" s="4">
        <f>4282</f>
        <v>4282</v>
      </c>
      <c r="Q45" s="1">
        <f>71</f>
        <v>71</v>
      </c>
    </row>
    <row r="46" spans="2:23" x14ac:dyDescent="0.35">
      <c r="B46" s="4">
        <v>13</v>
      </c>
      <c r="C46" s="4">
        <v>1</v>
      </c>
      <c r="D46" s="4">
        <f>3971</f>
        <v>3971</v>
      </c>
      <c r="E46" s="1">
        <f>52</f>
        <v>52</v>
      </c>
      <c r="N46" s="4">
        <v>13</v>
      </c>
      <c r="O46" s="4">
        <v>0</v>
      </c>
      <c r="P46" s="4">
        <f>3971</f>
        <v>3971</v>
      </c>
      <c r="Q46" s="1">
        <f>52</f>
        <v>52</v>
      </c>
    </row>
    <row r="47" spans="2:23" x14ac:dyDescent="0.35">
      <c r="B47" s="4">
        <v>14</v>
      </c>
      <c r="C47" s="4">
        <v>0</v>
      </c>
      <c r="D47" s="4">
        <f>9341</f>
        <v>9341</v>
      </c>
      <c r="E47" s="1">
        <f>30</f>
        <v>30</v>
      </c>
      <c r="N47" s="4">
        <v>14</v>
      </c>
      <c r="O47" s="4">
        <v>0</v>
      </c>
      <c r="P47" s="4">
        <f>9341</f>
        <v>9341</v>
      </c>
      <c r="Q47" s="1">
        <f>30</f>
        <v>30</v>
      </c>
    </row>
    <row r="48" spans="2:23" x14ac:dyDescent="0.35">
      <c r="B48" s="4">
        <v>15</v>
      </c>
      <c r="C48" s="4">
        <v>0</v>
      </c>
      <c r="D48" s="4">
        <f>11.6</f>
        <v>11.6</v>
      </c>
      <c r="E48" s="1">
        <f>79</f>
        <v>79</v>
      </c>
      <c r="N48" s="4">
        <v>15</v>
      </c>
      <c r="O48" s="4">
        <v>0</v>
      </c>
      <c r="P48" s="4">
        <f>11.6</f>
        <v>11.6</v>
      </c>
      <c r="Q48" s="1">
        <f>79</f>
        <v>79</v>
      </c>
    </row>
    <row r="49" spans="2:17" x14ac:dyDescent="0.35">
      <c r="B49" s="4">
        <v>16</v>
      </c>
      <c r="C49" s="4">
        <v>1</v>
      </c>
      <c r="D49" s="4">
        <f>4711</f>
        <v>4711</v>
      </c>
      <c r="E49" s="1">
        <f>91</f>
        <v>91</v>
      </c>
      <c r="N49" s="4">
        <v>16</v>
      </c>
      <c r="O49" s="4">
        <v>0</v>
      </c>
      <c r="P49" s="4">
        <f>4711</f>
        <v>4711</v>
      </c>
      <c r="Q49" s="1">
        <f>91</f>
        <v>91</v>
      </c>
    </row>
    <row r="50" spans="2:17" x14ac:dyDescent="0.35">
      <c r="B50" s="4">
        <v>17</v>
      </c>
      <c r="C50" s="1">
        <v>0</v>
      </c>
      <c r="D50" s="4">
        <f>2644</f>
        <v>2644</v>
      </c>
      <c r="E50" s="1">
        <f>31</f>
        <v>31</v>
      </c>
      <c r="N50" s="4">
        <v>17</v>
      </c>
      <c r="O50" s="4">
        <v>0</v>
      </c>
      <c r="P50" s="4">
        <f>2644</f>
        <v>2644</v>
      </c>
      <c r="Q50" s="1">
        <f>31</f>
        <v>31</v>
      </c>
    </row>
    <row r="51" spans="2:17" x14ac:dyDescent="0.35">
      <c r="B51" s="4">
        <v>18</v>
      </c>
      <c r="C51" s="1">
        <v>0</v>
      </c>
      <c r="D51" s="4">
        <f>2983</f>
        <v>2983</v>
      </c>
      <c r="E51" s="1">
        <v>16</v>
      </c>
      <c r="N51" s="4">
        <v>18</v>
      </c>
      <c r="O51" s="4">
        <v>0</v>
      </c>
      <c r="P51" s="4">
        <f>2983</f>
        <v>2983</v>
      </c>
      <c r="Q51" s="1">
        <v>16</v>
      </c>
    </row>
    <row r="52" spans="2:17" x14ac:dyDescent="0.35">
      <c r="B52" s="4">
        <v>19</v>
      </c>
      <c r="C52" s="4">
        <v>1</v>
      </c>
      <c r="D52" s="4">
        <f>1222</f>
        <v>1222</v>
      </c>
      <c r="E52" s="1">
        <v>12</v>
      </c>
      <c r="N52" s="4">
        <v>19</v>
      </c>
      <c r="O52" s="4">
        <v>0</v>
      </c>
      <c r="P52" s="4">
        <f>1222</f>
        <v>1222</v>
      </c>
      <c r="Q52" s="1">
        <v>12</v>
      </c>
    </row>
    <row r="53" spans="2:17" x14ac:dyDescent="0.35">
      <c r="B53" s="5">
        <v>20</v>
      </c>
      <c r="C53" s="5">
        <v>1</v>
      </c>
      <c r="D53" s="5">
        <f>924</f>
        <v>924</v>
      </c>
      <c r="E53" s="3">
        <v>19</v>
      </c>
      <c r="N53" s="5">
        <v>20</v>
      </c>
      <c r="O53" s="5">
        <v>0</v>
      </c>
      <c r="P53" s="5">
        <f>924</f>
        <v>924</v>
      </c>
      <c r="Q53" s="3">
        <v>19</v>
      </c>
    </row>
    <row r="59" spans="2:17" x14ac:dyDescent="0.35">
      <c r="B59" s="22" t="s">
        <v>54</v>
      </c>
      <c r="C59" s="40" t="s">
        <v>4</v>
      </c>
      <c r="D59" s="22" t="s">
        <v>55</v>
      </c>
      <c r="E59" s="20" t="s">
        <v>56</v>
      </c>
    </row>
    <row r="60" spans="2:17" x14ac:dyDescent="0.35">
      <c r="B60" s="4">
        <v>1</v>
      </c>
      <c r="C60" s="1">
        <v>1</v>
      </c>
      <c r="D60" s="7">
        <f>77.1</f>
        <v>77.099999999999994</v>
      </c>
      <c r="E60" s="8">
        <f>1391</f>
        <v>1391</v>
      </c>
    </row>
    <row r="61" spans="2:17" x14ac:dyDescent="0.35">
      <c r="B61" s="4">
        <v>2</v>
      </c>
      <c r="C61" s="1">
        <v>0</v>
      </c>
      <c r="D61" s="4">
        <f>1320</f>
        <v>1320</v>
      </c>
      <c r="E61" s="1">
        <f>18</f>
        <v>18</v>
      </c>
    </row>
    <row r="62" spans="2:17" x14ac:dyDescent="0.35">
      <c r="B62" s="4">
        <v>3</v>
      </c>
      <c r="C62" s="1">
        <v>0</v>
      </c>
      <c r="D62" s="4">
        <f>776</f>
        <v>776</v>
      </c>
      <c r="E62" s="1">
        <f>8</f>
        <v>8</v>
      </c>
    </row>
    <row r="63" spans="2:17" x14ac:dyDescent="0.35">
      <c r="B63" s="4">
        <v>4</v>
      </c>
      <c r="C63" s="1">
        <v>0</v>
      </c>
      <c r="D63" s="4">
        <f>6107</f>
        <v>6107</v>
      </c>
      <c r="E63" s="1">
        <f>27</f>
        <v>27</v>
      </c>
    </row>
    <row r="64" spans="2:17" x14ac:dyDescent="0.35">
      <c r="B64" s="4">
        <v>5</v>
      </c>
      <c r="C64" s="1">
        <v>1</v>
      </c>
      <c r="D64" s="4">
        <f>8918</f>
        <v>8918</v>
      </c>
      <c r="E64" s="1">
        <f>69</f>
        <v>69</v>
      </c>
    </row>
    <row r="65" spans="2:12" x14ac:dyDescent="0.35">
      <c r="B65" s="4">
        <v>6</v>
      </c>
      <c r="C65" s="1">
        <v>1</v>
      </c>
      <c r="D65" s="4">
        <f>2913</f>
        <v>2913</v>
      </c>
      <c r="E65" s="1">
        <f>41</f>
        <v>41</v>
      </c>
    </row>
    <row r="66" spans="2:12" ht="15" thickBot="1" x14ac:dyDescent="0.4">
      <c r="B66" s="4">
        <v>7</v>
      </c>
      <c r="C66" s="1">
        <v>0</v>
      </c>
      <c r="D66" s="4">
        <f>6364</f>
        <v>6364</v>
      </c>
      <c r="E66" s="1">
        <f>44</f>
        <v>44</v>
      </c>
    </row>
    <row r="67" spans="2:12" x14ac:dyDescent="0.35">
      <c r="B67" s="4">
        <v>8</v>
      </c>
      <c r="C67" s="1">
        <v>1</v>
      </c>
      <c r="D67" s="4">
        <f>4969</f>
        <v>4969</v>
      </c>
      <c r="E67" s="1">
        <f>29</f>
        <v>29</v>
      </c>
      <c r="G67" s="32"/>
      <c r="H67" s="32" t="s">
        <v>54</v>
      </c>
      <c r="I67" s="32" t="s">
        <v>4</v>
      </c>
      <c r="J67" s="32" t="s">
        <v>55</v>
      </c>
      <c r="K67" s="32" t="s">
        <v>56</v>
      </c>
    </row>
    <row r="68" spans="2:12" x14ac:dyDescent="0.35">
      <c r="B68" s="4">
        <v>9</v>
      </c>
      <c r="C68" s="1">
        <v>0</v>
      </c>
      <c r="D68" s="4">
        <f>5741</f>
        <v>5741</v>
      </c>
      <c r="E68" s="1">
        <f>41</f>
        <v>41</v>
      </c>
      <c r="G68" s="30" t="s">
        <v>54</v>
      </c>
      <c r="H68" s="30">
        <v>1</v>
      </c>
      <c r="I68" s="30"/>
      <c r="J68" s="30"/>
      <c r="K68" s="30"/>
    </row>
    <row r="69" spans="2:12" x14ac:dyDescent="0.35">
      <c r="B69" s="4">
        <v>10</v>
      </c>
      <c r="C69" s="1">
        <v>1</v>
      </c>
      <c r="D69" s="4">
        <f>4180</f>
        <v>4180</v>
      </c>
      <c r="E69" s="1">
        <f>23</f>
        <v>23</v>
      </c>
      <c r="G69" s="30" t="s">
        <v>4</v>
      </c>
      <c r="H69" s="30">
        <v>8.7147830936000325E-3</v>
      </c>
      <c r="I69" s="30">
        <v>1</v>
      </c>
      <c r="J69" s="30"/>
      <c r="K69" s="30"/>
    </row>
    <row r="70" spans="2:12" x14ac:dyDescent="0.35">
      <c r="B70" s="4">
        <v>11</v>
      </c>
      <c r="C70" s="1">
        <v>0</v>
      </c>
      <c r="D70" s="4">
        <f>5320</f>
        <v>5320</v>
      </c>
      <c r="E70" s="1">
        <f>32</f>
        <v>32</v>
      </c>
      <c r="G70" s="30" t="s">
        <v>55</v>
      </c>
      <c r="H70" s="30">
        <v>-9.4294627912623011E-2</v>
      </c>
      <c r="I70" s="30">
        <v>-1.1203528668302081E-2</v>
      </c>
      <c r="J70" s="30">
        <v>1</v>
      </c>
      <c r="K70" s="30"/>
    </row>
    <row r="71" spans="2:12" ht="15" thickBot="1" x14ac:dyDescent="0.4">
      <c r="B71" s="4">
        <v>12</v>
      </c>
      <c r="C71" s="1">
        <v>1</v>
      </c>
      <c r="D71" s="4">
        <f>4282</f>
        <v>4282</v>
      </c>
      <c r="E71" s="1">
        <f>71</f>
        <v>71</v>
      </c>
      <c r="G71" s="31" t="s">
        <v>56</v>
      </c>
      <c r="H71" s="31">
        <v>-0.37102492038876594</v>
      </c>
      <c r="I71" s="31">
        <v>0.26763332926969102</v>
      </c>
      <c r="J71" s="31">
        <v>-0.30887970176441049</v>
      </c>
      <c r="K71" s="31">
        <v>1</v>
      </c>
    </row>
    <row r="72" spans="2:12" x14ac:dyDescent="0.35">
      <c r="B72" s="4">
        <v>13</v>
      </c>
      <c r="C72" s="1">
        <v>0</v>
      </c>
      <c r="D72" s="4">
        <f>3971</f>
        <v>3971</v>
      </c>
      <c r="E72" s="1">
        <f>52</f>
        <v>52</v>
      </c>
    </row>
    <row r="73" spans="2:12" x14ac:dyDescent="0.35">
      <c r="B73" s="4">
        <v>14</v>
      </c>
      <c r="C73" s="1">
        <v>0</v>
      </c>
      <c r="D73" s="4">
        <f>9341</f>
        <v>9341</v>
      </c>
      <c r="E73" s="1">
        <f>30</f>
        <v>30</v>
      </c>
      <c r="G73" s="34"/>
      <c r="H73" s="34"/>
      <c r="I73" s="34"/>
      <c r="J73" s="34"/>
      <c r="K73" s="34"/>
      <c r="L73" s="34"/>
    </row>
    <row r="74" spans="2:12" x14ac:dyDescent="0.35">
      <c r="B74" s="4">
        <v>15</v>
      </c>
      <c r="C74" s="1">
        <v>0</v>
      </c>
      <c r="D74" s="4">
        <f>11.6</f>
        <v>11.6</v>
      </c>
      <c r="E74" s="1">
        <f>79</f>
        <v>79</v>
      </c>
      <c r="G74" s="35"/>
      <c r="H74" s="35"/>
      <c r="I74" s="35"/>
      <c r="J74" s="35"/>
      <c r="K74" s="35"/>
      <c r="L74" s="34"/>
    </row>
    <row r="75" spans="2:12" x14ac:dyDescent="0.35">
      <c r="B75" s="4">
        <v>16</v>
      </c>
      <c r="C75" s="1">
        <v>1</v>
      </c>
      <c r="D75" s="4">
        <f>4711</f>
        <v>4711</v>
      </c>
      <c r="E75" s="1">
        <f>91</f>
        <v>91</v>
      </c>
      <c r="G75" s="30"/>
      <c r="H75" s="30"/>
      <c r="I75" s="30"/>
      <c r="J75" s="30"/>
      <c r="K75" s="30"/>
      <c r="L75" s="34"/>
    </row>
    <row r="76" spans="2:12" x14ac:dyDescent="0.35">
      <c r="B76" s="4">
        <v>17</v>
      </c>
      <c r="C76" s="1">
        <v>0</v>
      </c>
      <c r="D76" s="4">
        <f>2644</f>
        <v>2644</v>
      </c>
      <c r="E76" s="1">
        <f>31</f>
        <v>31</v>
      </c>
      <c r="G76" s="30"/>
      <c r="H76" s="30"/>
      <c r="I76" s="30"/>
      <c r="J76" s="30"/>
      <c r="K76" s="30"/>
      <c r="L76" s="34"/>
    </row>
    <row r="77" spans="2:12" x14ac:dyDescent="0.35">
      <c r="B77" s="4">
        <v>18</v>
      </c>
      <c r="C77" s="1">
        <v>1</v>
      </c>
      <c r="D77" s="4">
        <f>2983</f>
        <v>2983</v>
      </c>
      <c r="E77" s="1">
        <v>16</v>
      </c>
      <c r="G77" s="30"/>
      <c r="H77" s="30"/>
      <c r="I77" s="30"/>
      <c r="J77" s="30"/>
      <c r="K77" s="30"/>
      <c r="L77" s="34"/>
    </row>
    <row r="78" spans="2:12" x14ac:dyDescent="0.35">
      <c r="B78" s="4">
        <v>19</v>
      </c>
      <c r="C78" s="4">
        <v>1</v>
      </c>
      <c r="D78" s="4">
        <f>1222</f>
        <v>1222</v>
      </c>
      <c r="E78" s="1">
        <v>12</v>
      </c>
      <c r="G78" s="30"/>
      <c r="H78" s="30"/>
      <c r="I78" s="30"/>
      <c r="J78" s="30"/>
      <c r="K78" s="30"/>
      <c r="L78" s="34"/>
    </row>
    <row r="79" spans="2:12" x14ac:dyDescent="0.35">
      <c r="B79" s="5">
        <v>20</v>
      </c>
      <c r="C79" s="5">
        <v>0</v>
      </c>
      <c r="D79" s="5">
        <f>924</f>
        <v>924</v>
      </c>
      <c r="E79" s="3">
        <v>19</v>
      </c>
      <c r="G79" s="34"/>
      <c r="H79" s="34"/>
      <c r="I79" s="34"/>
      <c r="J79" s="34"/>
      <c r="K79" s="34"/>
      <c r="L79" s="34"/>
    </row>
    <row r="80" spans="2:12" x14ac:dyDescent="0.35">
      <c r="G80" s="34"/>
      <c r="H80" s="34"/>
      <c r="I80" s="34"/>
      <c r="J80" s="34"/>
      <c r="K80" s="34"/>
      <c r="L80" s="34"/>
    </row>
    <row r="84" spans="2:24" x14ac:dyDescent="0.35">
      <c r="B84" s="38" t="s">
        <v>6</v>
      </c>
    </row>
    <row r="88" spans="2:24" x14ac:dyDescent="0.35">
      <c r="B88" s="22" t="s">
        <v>54</v>
      </c>
      <c r="C88" s="39" t="s">
        <v>7</v>
      </c>
      <c r="D88" s="22" t="s">
        <v>55</v>
      </c>
      <c r="E88" s="20" t="s">
        <v>56</v>
      </c>
      <c r="O88" s="22" t="s">
        <v>54</v>
      </c>
      <c r="P88" s="39" t="s">
        <v>8</v>
      </c>
      <c r="Q88" s="22" t="s">
        <v>55</v>
      </c>
      <c r="R88" s="20" t="s">
        <v>56</v>
      </c>
    </row>
    <row r="89" spans="2:24" x14ac:dyDescent="0.35">
      <c r="B89" s="4">
        <v>1</v>
      </c>
      <c r="C89" s="4">
        <v>0</v>
      </c>
      <c r="D89" s="7">
        <f>77.1</f>
        <v>77.099999999999994</v>
      </c>
      <c r="E89" s="8">
        <f>1391</f>
        <v>1391</v>
      </c>
      <c r="O89" s="4">
        <v>1</v>
      </c>
      <c r="P89" s="4">
        <v>0</v>
      </c>
      <c r="Q89" s="7">
        <f>77.1</f>
        <v>77.099999999999994</v>
      </c>
      <c r="R89" s="8">
        <f>1391</f>
        <v>1391</v>
      </c>
    </row>
    <row r="90" spans="2:24" x14ac:dyDescent="0.35">
      <c r="B90" s="4">
        <v>2</v>
      </c>
      <c r="C90" s="4">
        <v>1</v>
      </c>
      <c r="D90" s="4">
        <f>1320</f>
        <v>1320</v>
      </c>
      <c r="E90" s="1">
        <f>18</f>
        <v>18</v>
      </c>
      <c r="O90" s="4">
        <v>2</v>
      </c>
      <c r="P90" s="4">
        <v>0</v>
      </c>
      <c r="Q90" s="4">
        <f>1320</f>
        <v>1320</v>
      </c>
      <c r="R90" s="1">
        <f>18</f>
        <v>18</v>
      </c>
    </row>
    <row r="91" spans="2:24" x14ac:dyDescent="0.35">
      <c r="B91" s="4">
        <v>3</v>
      </c>
      <c r="C91" s="4">
        <v>0</v>
      </c>
      <c r="D91" s="4">
        <f>776</f>
        <v>776</v>
      </c>
      <c r="E91" s="1">
        <f>8</f>
        <v>8</v>
      </c>
      <c r="O91" s="4">
        <v>3</v>
      </c>
      <c r="P91" s="4">
        <v>1</v>
      </c>
      <c r="Q91" s="4">
        <f>776</f>
        <v>776</v>
      </c>
      <c r="R91" s="1">
        <f>8</f>
        <v>8</v>
      </c>
    </row>
    <row r="92" spans="2:24" ht="15" thickBot="1" x14ac:dyDescent="0.4">
      <c r="B92" s="4">
        <v>4</v>
      </c>
      <c r="C92" s="4">
        <v>1</v>
      </c>
      <c r="D92" s="4">
        <f>6107</f>
        <v>6107</v>
      </c>
      <c r="E92" s="1">
        <f>27</f>
        <v>27</v>
      </c>
      <c r="O92" s="4">
        <v>4</v>
      </c>
      <c r="P92" s="4">
        <v>0</v>
      </c>
      <c r="Q92" s="4">
        <f>6107</f>
        <v>6107</v>
      </c>
      <c r="R92" s="1">
        <f>27</f>
        <v>27</v>
      </c>
    </row>
    <row r="93" spans="2:24" ht="15" thickBot="1" x14ac:dyDescent="0.4">
      <c r="B93" s="4">
        <v>5</v>
      </c>
      <c r="C93" s="4">
        <v>1</v>
      </c>
      <c r="D93" s="4">
        <f>8918</f>
        <v>8918</v>
      </c>
      <c r="E93" s="1">
        <f>69</f>
        <v>69</v>
      </c>
      <c r="O93" s="4">
        <v>5</v>
      </c>
      <c r="P93" s="4">
        <v>0</v>
      </c>
      <c r="Q93" s="4">
        <f>8918</f>
        <v>8918</v>
      </c>
      <c r="R93" s="1">
        <f>69</f>
        <v>69</v>
      </c>
      <c r="T93" s="32"/>
      <c r="U93" s="32" t="s">
        <v>54</v>
      </c>
      <c r="V93" s="32" t="s">
        <v>8</v>
      </c>
      <c r="W93" s="32" t="s">
        <v>55</v>
      </c>
      <c r="X93" s="32" t="s">
        <v>56</v>
      </c>
    </row>
    <row r="94" spans="2:24" x14ac:dyDescent="0.35">
      <c r="B94" s="4">
        <v>6</v>
      </c>
      <c r="C94" s="4">
        <v>1</v>
      </c>
      <c r="D94" s="4">
        <f>2913</f>
        <v>2913</v>
      </c>
      <c r="E94" s="1">
        <f>41</f>
        <v>41</v>
      </c>
      <c r="G94" s="32"/>
      <c r="H94" s="32" t="s">
        <v>54</v>
      </c>
      <c r="I94" s="32" t="s">
        <v>7</v>
      </c>
      <c r="J94" s="32" t="s">
        <v>55</v>
      </c>
      <c r="K94" s="32" t="s">
        <v>56</v>
      </c>
      <c r="O94" s="4">
        <v>6</v>
      </c>
      <c r="P94" s="4">
        <v>1</v>
      </c>
      <c r="Q94" s="4">
        <f>2913</f>
        <v>2913</v>
      </c>
      <c r="R94" s="1">
        <f>41</f>
        <v>41</v>
      </c>
      <c r="T94" s="30" t="s">
        <v>54</v>
      </c>
      <c r="U94" s="30">
        <v>1</v>
      </c>
      <c r="V94" s="30"/>
      <c r="W94" s="30"/>
      <c r="X94" s="30"/>
    </row>
    <row r="95" spans="2:24" x14ac:dyDescent="0.35">
      <c r="B95" s="4">
        <v>7</v>
      </c>
      <c r="C95" s="4">
        <v>1</v>
      </c>
      <c r="D95" s="4">
        <f>6364</f>
        <v>6364</v>
      </c>
      <c r="E95" s="1">
        <f>44</f>
        <v>44</v>
      </c>
      <c r="G95" s="30" t="s">
        <v>54</v>
      </c>
      <c r="H95" s="30">
        <v>1</v>
      </c>
      <c r="I95" s="30"/>
      <c r="J95" s="30"/>
      <c r="K95" s="30"/>
      <c r="O95" s="4">
        <v>7</v>
      </c>
      <c r="P95" s="4">
        <v>0</v>
      </c>
      <c r="Q95" s="4">
        <f>6364</f>
        <v>6364</v>
      </c>
      <c r="R95" s="1">
        <f>44</f>
        <v>44</v>
      </c>
      <c r="T95" s="30" t="s">
        <v>8</v>
      </c>
      <c r="U95" s="30">
        <v>7.8433047842400336E-2</v>
      </c>
      <c r="V95" s="30">
        <v>1</v>
      </c>
      <c r="W95" s="30"/>
      <c r="X95" s="30"/>
    </row>
    <row r="96" spans="2:24" x14ac:dyDescent="0.35">
      <c r="B96" s="4">
        <v>8</v>
      </c>
      <c r="C96" s="4">
        <v>1</v>
      </c>
      <c r="D96" s="4">
        <f>4969</f>
        <v>4969</v>
      </c>
      <c r="E96" s="1">
        <f>29</f>
        <v>29</v>
      </c>
      <c r="G96" s="30" t="s">
        <v>7</v>
      </c>
      <c r="H96" s="30">
        <v>0.21677749238102995</v>
      </c>
      <c r="I96" s="30">
        <v>1</v>
      </c>
      <c r="J96" s="30"/>
      <c r="K96" s="30"/>
      <c r="O96" s="4">
        <v>8</v>
      </c>
      <c r="P96" s="4">
        <v>1</v>
      </c>
      <c r="Q96" s="4">
        <f>4969</f>
        <v>4969</v>
      </c>
      <c r="R96" s="1">
        <f>29</f>
        <v>29</v>
      </c>
      <c r="T96" s="30" t="s">
        <v>55</v>
      </c>
      <c r="U96" s="30">
        <v>-9.4294627912623011E-2</v>
      </c>
      <c r="V96" s="30">
        <v>0.12082340457459892</v>
      </c>
      <c r="W96" s="30">
        <v>1</v>
      </c>
      <c r="X96" s="30"/>
    </row>
    <row r="97" spans="2:24" ht="15" thickBot="1" x14ac:dyDescent="0.4">
      <c r="B97" s="4">
        <v>9</v>
      </c>
      <c r="C97" s="4">
        <v>1</v>
      </c>
      <c r="D97" s="4">
        <f>5741</f>
        <v>5741</v>
      </c>
      <c r="E97" s="1">
        <f>41</f>
        <v>41</v>
      </c>
      <c r="G97" s="30" t="s">
        <v>55</v>
      </c>
      <c r="H97" s="30">
        <v>-9.4294627912623011E-2</v>
      </c>
      <c r="I97" s="30">
        <v>0.4993861612884824</v>
      </c>
      <c r="J97" s="30">
        <v>1</v>
      </c>
      <c r="K97" s="30"/>
      <c r="O97" s="4">
        <v>9</v>
      </c>
      <c r="P97" s="4">
        <v>0</v>
      </c>
      <c r="Q97" s="4">
        <f>5741</f>
        <v>5741</v>
      </c>
      <c r="R97" s="1">
        <f>41</f>
        <v>41</v>
      </c>
      <c r="T97" s="31" t="s">
        <v>56</v>
      </c>
      <c r="U97" s="31">
        <v>-0.37102492038876594</v>
      </c>
      <c r="V97" s="31">
        <v>-0.21038046767287194</v>
      </c>
      <c r="W97" s="31">
        <v>-0.30887970176441049</v>
      </c>
      <c r="X97" s="31">
        <v>1</v>
      </c>
    </row>
    <row r="98" spans="2:24" ht="15" thickBot="1" x14ac:dyDescent="0.4">
      <c r="B98" s="4">
        <v>10</v>
      </c>
      <c r="C98" s="4">
        <v>1</v>
      </c>
      <c r="D98" s="4">
        <f>4180</f>
        <v>4180</v>
      </c>
      <c r="E98" s="1">
        <f>23</f>
        <v>23</v>
      </c>
      <c r="G98" s="31" t="s">
        <v>56</v>
      </c>
      <c r="H98" s="31">
        <v>-0.37102492038876594</v>
      </c>
      <c r="I98" s="31">
        <v>-0.46732993167832976</v>
      </c>
      <c r="J98" s="31">
        <v>-0.30887970176441049</v>
      </c>
      <c r="K98" s="31">
        <v>1</v>
      </c>
      <c r="O98" s="4">
        <v>10</v>
      </c>
      <c r="P98" s="4">
        <v>1</v>
      </c>
      <c r="Q98" s="4">
        <f>4180</f>
        <v>4180</v>
      </c>
      <c r="R98" s="1">
        <f>23</f>
        <v>23</v>
      </c>
    </row>
    <row r="99" spans="2:24" x14ac:dyDescent="0.35">
      <c r="B99" s="4">
        <v>11</v>
      </c>
      <c r="C99" s="4">
        <v>1</v>
      </c>
      <c r="D99" s="4">
        <f>5320</f>
        <v>5320</v>
      </c>
      <c r="E99" s="1">
        <f>32</f>
        <v>32</v>
      </c>
      <c r="O99" s="4">
        <v>11</v>
      </c>
      <c r="P99" s="4">
        <v>1</v>
      </c>
      <c r="Q99" s="4">
        <f>5320</f>
        <v>5320</v>
      </c>
      <c r="R99" s="1">
        <f>32</f>
        <v>32</v>
      </c>
    </row>
    <row r="100" spans="2:24" x14ac:dyDescent="0.35">
      <c r="B100" s="4">
        <v>12</v>
      </c>
      <c r="C100" s="4">
        <v>1</v>
      </c>
      <c r="D100" s="4">
        <f>4282</f>
        <v>4282</v>
      </c>
      <c r="E100" s="1">
        <f>71</f>
        <v>71</v>
      </c>
      <c r="O100" s="4">
        <v>12</v>
      </c>
      <c r="P100" s="4">
        <v>1</v>
      </c>
      <c r="Q100" s="4">
        <f>4282</f>
        <v>4282</v>
      </c>
      <c r="R100" s="1">
        <f>71</f>
        <v>71</v>
      </c>
    </row>
    <row r="101" spans="2:24" x14ac:dyDescent="0.35">
      <c r="B101" s="4">
        <v>13</v>
      </c>
      <c r="C101" s="4">
        <v>0</v>
      </c>
      <c r="D101" s="4">
        <f>3971</f>
        <v>3971</v>
      </c>
      <c r="E101" s="1">
        <f>52</f>
        <v>52</v>
      </c>
      <c r="O101" s="4">
        <v>13</v>
      </c>
      <c r="P101" s="4">
        <v>0</v>
      </c>
      <c r="Q101" s="4">
        <f>3971</f>
        <v>3971</v>
      </c>
      <c r="R101" s="1">
        <f>52</f>
        <v>52</v>
      </c>
    </row>
    <row r="102" spans="2:24" x14ac:dyDescent="0.35">
      <c r="B102" s="4">
        <v>14</v>
      </c>
      <c r="C102" s="4">
        <v>1</v>
      </c>
      <c r="D102" s="4">
        <f>9341</f>
        <v>9341</v>
      </c>
      <c r="E102" s="1">
        <f>30</f>
        <v>30</v>
      </c>
      <c r="O102" s="4">
        <v>14</v>
      </c>
      <c r="P102" s="4">
        <v>1</v>
      </c>
      <c r="Q102" s="4">
        <f>9341</f>
        <v>9341</v>
      </c>
      <c r="R102" s="1">
        <f>30</f>
        <v>30</v>
      </c>
    </row>
    <row r="103" spans="2:24" x14ac:dyDescent="0.35">
      <c r="B103" s="4">
        <v>15</v>
      </c>
      <c r="C103" s="4">
        <v>0</v>
      </c>
      <c r="D103" s="4">
        <f>11.6</f>
        <v>11.6</v>
      </c>
      <c r="E103" s="1">
        <f>79</f>
        <v>79</v>
      </c>
      <c r="O103" s="4">
        <v>15</v>
      </c>
      <c r="P103" s="4">
        <v>0</v>
      </c>
      <c r="Q103" s="4">
        <f>11.6</f>
        <v>11.6</v>
      </c>
      <c r="R103" s="1">
        <f>79</f>
        <v>79</v>
      </c>
    </row>
    <row r="104" spans="2:24" x14ac:dyDescent="0.35">
      <c r="B104" s="4">
        <v>16</v>
      </c>
      <c r="C104" s="4">
        <v>1</v>
      </c>
      <c r="D104" s="4">
        <f>4711</f>
        <v>4711</v>
      </c>
      <c r="E104" s="1">
        <f>91</f>
        <v>91</v>
      </c>
      <c r="O104" s="4">
        <v>16</v>
      </c>
      <c r="P104" s="4">
        <v>1</v>
      </c>
      <c r="Q104" s="4">
        <f>4711</f>
        <v>4711</v>
      </c>
      <c r="R104" s="1">
        <f>91</f>
        <v>91</v>
      </c>
    </row>
    <row r="105" spans="2:24" x14ac:dyDescent="0.35">
      <c r="B105" s="4">
        <v>17</v>
      </c>
      <c r="C105" s="1">
        <v>1</v>
      </c>
      <c r="D105" s="4">
        <f>2644</f>
        <v>2644</v>
      </c>
      <c r="E105" s="1">
        <f>31</f>
        <v>31</v>
      </c>
      <c r="O105" s="4">
        <v>17</v>
      </c>
      <c r="P105" s="1">
        <v>0</v>
      </c>
      <c r="Q105" s="4">
        <f>2644</f>
        <v>2644</v>
      </c>
      <c r="R105" s="1">
        <f>31</f>
        <v>31</v>
      </c>
    </row>
    <row r="106" spans="2:24" x14ac:dyDescent="0.35">
      <c r="B106" s="4">
        <v>18</v>
      </c>
      <c r="C106" s="1">
        <v>1</v>
      </c>
      <c r="D106" s="4">
        <f>2983</f>
        <v>2983</v>
      </c>
      <c r="E106" s="1">
        <v>16</v>
      </c>
      <c r="O106" s="4">
        <v>18</v>
      </c>
      <c r="P106" s="1">
        <v>0</v>
      </c>
      <c r="Q106" s="4">
        <f>2983</f>
        <v>2983</v>
      </c>
      <c r="R106" s="1">
        <v>16</v>
      </c>
    </row>
    <row r="107" spans="2:24" x14ac:dyDescent="0.35">
      <c r="B107" s="4">
        <v>19</v>
      </c>
      <c r="C107" s="4">
        <v>1</v>
      </c>
      <c r="D107" s="4">
        <f>1222</f>
        <v>1222</v>
      </c>
      <c r="E107" s="1">
        <v>12</v>
      </c>
      <c r="O107" s="4">
        <v>19</v>
      </c>
      <c r="P107" s="4">
        <v>1</v>
      </c>
      <c r="Q107" s="4">
        <f>1222</f>
        <v>1222</v>
      </c>
      <c r="R107" s="1">
        <v>12</v>
      </c>
    </row>
    <row r="108" spans="2:24" x14ac:dyDescent="0.35">
      <c r="B108" s="5">
        <v>20</v>
      </c>
      <c r="C108" s="5">
        <v>1</v>
      </c>
      <c r="D108" s="5">
        <f>924</f>
        <v>924</v>
      </c>
      <c r="E108" s="3">
        <v>19</v>
      </c>
      <c r="O108" s="5">
        <v>20</v>
      </c>
      <c r="P108" s="5">
        <v>0</v>
      </c>
      <c r="Q108" s="5">
        <f>924</f>
        <v>924</v>
      </c>
      <c r="R108" s="3">
        <v>19</v>
      </c>
    </row>
    <row r="115" spans="2:25" x14ac:dyDescent="0.35">
      <c r="E115" s="36"/>
      <c r="F115" s="34"/>
      <c r="G115" s="36"/>
      <c r="H115" s="36"/>
    </row>
    <row r="116" spans="2:25" x14ac:dyDescent="0.35">
      <c r="B116" s="36"/>
      <c r="C116" s="22" t="s">
        <v>54</v>
      </c>
      <c r="D116" s="39" t="s">
        <v>9</v>
      </c>
      <c r="E116" s="20" t="s">
        <v>55</v>
      </c>
      <c r="F116" s="20" t="s">
        <v>56</v>
      </c>
      <c r="G116" s="34"/>
      <c r="H116" s="34"/>
      <c r="P116" s="22" t="s">
        <v>54</v>
      </c>
      <c r="Q116" s="41" t="s">
        <v>10</v>
      </c>
      <c r="R116" s="22" t="s">
        <v>55</v>
      </c>
      <c r="S116" s="20" t="s">
        <v>56</v>
      </c>
    </row>
    <row r="117" spans="2:25" x14ac:dyDescent="0.35">
      <c r="B117" s="34"/>
      <c r="C117" s="4">
        <v>1</v>
      </c>
      <c r="D117" s="4">
        <v>0</v>
      </c>
      <c r="E117" s="8">
        <f>77.1</f>
        <v>77.099999999999994</v>
      </c>
      <c r="F117" s="8">
        <f>1391</f>
        <v>1391</v>
      </c>
      <c r="G117" s="34"/>
      <c r="H117" s="34"/>
      <c r="P117" s="4">
        <v>1</v>
      </c>
      <c r="Q117" s="34">
        <v>1</v>
      </c>
      <c r="R117" s="7">
        <f>77.1</f>
        <v>77.099999999999994</v>
      </c>
      <c r="S117" s="8">
        <f>1391</f>
        <v>1391</v>
      </c>
    </row>
    <row r="118" spans="2:25" x14ac:dyDescent="0.35">
      <c r="B118" s="34"/>
      <c r="C118" s="4">
        <v>2</v>
      </c>
      <c r="D118" s="4">
        <v>1</v>
      </c>
      <c r="E118" s="1">
        <f>1320</f>
        <v>1320</v>
      </c>
      <c r="F118" s="1">
        <f>18</f>
        <v>18</v>
      </c>
      <c r="G118" s="34"/>
      <c r="H118" s="34"/>
      <c r="P118" s="4">
        <v>2</v>
      </c>
      <c r="Q118" s="34">
        <v>0</v>
      </c>
      <c r="R118" s="4">
        <f>1320</f>
        <v>1320</v>
      </c>
      <c r="S118" s="1">
        <f>18</f>
        <v>18</v>
      </c>
    </row>
    <row r="119" spans="2:25" x14ac:dyDescent="0.35">
      <c r="B119" s="34"/>
      <c r="C119" s="4">
        <v>3</v>
      </c>
      <c r="D119" s="4">
        <v>0</v>
      </c>
      <c r="E119" s="1">
        <f>776</f>
        <v>776</v>
      </c>
      <c r="F119" s="1">
        <f>8</f>
        <v>8</v>
      </c>
      <c r="G119" s="34"/>
      <c r="H119" s="34"/>
      <c r="P119" s="4">
        <v>3</v>
      </c>
      <c r="Q119" s="34">
        <v>1</v>
      </c>
      <c r="R119" s="4">
        <f>776</f>
        <v>776</v>
      </c>
      <c r="S119" s="1">
        <f>8</f>
        <v>8</v>
      </c>
    </row>
    <row r="120" spans="2:25" ht="15" thickBot="1" x14ac:dyDescent="0.4">
      <c r="B120" s="34"/>
      <c r="C120" s="4">
        <v>4</v>
      </c>
      <c r="D120" s="4">
        <v>0</v>
      </c>
      <c r="E120" s="1">
        <f>6107</f>
        <v>6107</v>
      </c>
      <c r="F120" s="1">
        <f>27</f>
        <v>27</v>
      </c>
      <c r="G120" s="34"/>
      <c r="H120" s="34"/>
      <c r="P120" s="4">
        <v>4</v>
      </c>
      <c r="Q120" s="34">
        <v>1</v>
      </c>
      <c r="R120" s="4">
        <f>6107</f>
        <v>6107</v>
      </c>
      <c r="S120" s="1">
        <f>27</f>
        <v>27</v>
      </c>
    </row>
    <row r="121" spans="2:25" ht="15" thickBot="1" x14ac:dyDescent="0.4">
      <c r="B121" s="34"/>
      <c r="C121" s="4">
        <v>5</v>
      </c>
      <c r="D121" s="4">
        <v>0</v>
      </c>
      <c r="E121" s="1">
        <f>8918</f>
        <v>8918</v>
      </c>
      <c r="F121" s="1">
        <f>69</f>
        <v>69</v>
      </c>
      <c r="G121" s="34"/>
      <c r="H121" s="32"/>
      <c r="I121" s="32" t="s">
        <v>54</v>
      </c>
      <c r="J121" s="32" t="s">
        <v>9</v>
      </c>
      <c r="K121" s="32" t="s">
        <v>55</v>
      </c>
      <c r="L121" s="32" t="s">
        <v>56</v>
      </c>
      <c r="P121" s="4">
        <v>5</v>
      </c>
      <c r="Q121" s="34">
        <v>1</v>
      </c>
      <c r="R121" s="4">
        <f>8918</f>
        <v>8918</v>
      </c>
      <c r="S121" s="1">
        <f>69</f>
        <v>69</v>
      </c>
    </row>
    <row r="122" spans="2:25" x14ac:dyDescent="0.35">
      <c r="B122" s="34"/>
      <c r="C122" s="4">
        <v>6</v>
      </c>
      <c r="D122" s="4">
        <v>0</v>
      </c>
      <c r="E122" s="1">
        <f>2913</f>
        <v>2913</v>
      </c>
      <c r="F122" s="1">
        <f>41</f>
        <v>41</v>
      </c>
      <c r="G122" s="34"/>
      <c r="H122" s="30" t="s">
        <v>54</v>
      </c>
      <c r="I122" s="30">
        <v>1</v>
      </c>
      <c r="J122" s="30"/>
      <c r="K122" s="30"/>
      <c r="L122" s="30"/>
      <c r="P122" s="4">
        <v>6</v>
      </c>
      <c r="Q122" s="34">
        <v>1</v>
      </c>
      <c r="R122" s="4">
        <f>2913</f>
        <v>2913</v>
      </c>
      <c r="S122" s="1">
        <f>41</f>
        <v>41</v>
      </c>
      <c r="U122" s="32"/>
      <c r="V122" s="32" t="s">
        <v>54</v>
      </c>
      <c r="W122" s="32" t="s">
        <v>10</v>
      </c>
      <c r="X122" s="32" t="s">
        <v>55</v>
      </c>
      <c r="Y122" s="32" t="s">
        <v>56</v>
      </c>
    </row>
    <row r="123" spans="2:25" x14ac:dyDescent="0.35">
      <c r="B123" s="34"/>
      <c r="C123" s="4">
        <v>7</v>
      </c>
      <c r="D123" s="4">
        <v>0</v>
      </c>
      <c r="E123" s="1">
        <f>6364</f>
        <v>6364</v>
      </c>
      <c r="F123" s="1">
        <f>44</f>
        <v>44</v>
      </c>
      <c r="G123" s="34"/>
      <c r="H123" s="30" t="s">
        <v>9</v>
      </c>
      <c r="I123" s="30">
        <v>-3.6425904629602823E-2</v>
      </c>
      <c r="J123" s="30">
        <v>1</v>
      </c>
      <c r="K123" s="30"/>
      <c r="L123" s="30"/>
      <c r="P123" s="4">
        <v>7</v>
      </c>
      <c r="Q123" s="34">
        <v>0</v>
      </c>
      <c r="R123" s="4">
        <f>6364</f>
        <v>6364</v>
      </c>
      <c r="S123" s="1">
        <f>44</f>
        <v>44</v>
      </c>
      <c r="U123" s="30" t="s">
        <v>54</v>
      </c>
      <c r="V123" s="30">
        <v>1</v>
      </c>
      <c r="W123" s="30"/>
      <c r="X123" s="30"/>
      <c r="Y123" s="30"/>
    </row>
    <row r="124" spans="2:25" x14ac:dyDescent="0.35">
      <c r="B124" s="34"/>
      <c r="C124" s="4">
        <v>8</v>
      </c>
      <c r="D124" s="4">
        <v>0</v>
      </c>
      <c r="E124" s="1">
        <f>4969</f>
        <v>4969</v>
      </c>
      <c r="F124" s="1">
        <f>29</f>
        <v>29</v>
      </c>
      <c r="G124" s="34"/>
      <c r="H124" s="30" t="s">
        <v>55</v>
      </c>
      <c r="I124" s="30">
        <v>-9.4294627912623011E-2</v>
      </c>
      <c r="J124" s="30">
        <v>-0.33044613760489661</v>
      </c>
      <c r="K124" s="30">
        <v>1</v>
      </c>
      <c r="L124" s="30"/>
      <c r="P124" s="4">
        <v>8</v>
      </c>
      <c r="Q124" s="34">
        <v>0</v>
      </c>
      <c r="R124" s="4">
        <f>4969</f>
        <v>4969</v>
      </c>
      <c r="S124" s="1">
        <f>29</f>
        <v>29</v>
      </c>
      <c r="U124" s="30" t="s">
        <v>10</v>
      </c>
      <c r="V124" s="30">
        <v>0.23028804018800908</v>
      </c>
      <c r="W124" s="30">
        <v>1</v>
      </c>
      <c r="X124" s="30"/>
      <c r="Y124" s="30"/>
    </row>
    <row r="125" spans="2:25" ht="15" thickBot="1" x14ac:dyDescent="0.4">
      <c r="B125" s="34"/>
      <c r="C125" s="4">
        <v>9</v>
      </c>
      <c r="D125" s="4">
        <v>0</v>
      </c>
      <c r="E125" s="1">
        <f>5741</f>
        <v>5741</v>
      </c>
      <c r="F125" s="1">
        <f>41</f>
        <v>41</v>
      </c>
      <c r="G125" s="34"/>
      <c r="H125" s="31" t="s">
        <v>56</v>
      </c>
      <c r="I125" s="31">
        <v>-0.37102492038876594</v>
      </c>
      <c r="J125" s="31">
        <v>-8.0336603837486323E-2</v>
      </c>
      <c r="K125" s="31">
        <v>-0.30887970176441049</v>
      </c>
      <c r="L125" s="31">
        <v>1</v>
      </c>
      <c r="P125" s="4">
        <v>9</v>
      </c>
      <c r="Q125" s="34">
        <v>1</v>
      </c>
      <c r="R125" s="4">
        <f>5741</f>
        <v>5741</v>
      </c>
      <c r="S125" s="1">
        <f>41</f>
        <v>41</v>
      </c>
      <c r="U125" s="30" t="s">
        <v>55</v>
      </c>
      <c r="V125" s="30">
        <v>-9.4294627912623011E-2</v>
      </c>
      <c r="W125" s="30">
        <v>-0.1206133864461431</v>
      </c>
      <c r="X125" s="30">
        <v>1</v>
      </c>
      <c r="Y125" s="30"/>
    </row>
    <row r="126" spans="2:25" ht="15" thickBot="1" x14ac:dyDescent="0.4">
      <c r="B126" s="34"/>
      <c r="C126" s="4">
        <v>10</v>
      </c>
      <c r="D126" s="4">
        <v>0</v>
      </c>
      <c r="E126" s="1">
        <f>4180</f>
        <v>4180</v>
      </c>
      <c r="F126" s="1">
        <f>23</f>
        <v>23</v>
      </c>
      <c r="G126" s="34"/>
      <c r="H126" s="34"/>
      <c r="P126" s="4">
        <v>10</v>
      </c>
      <c r="Q126" s="34">
        <v>1</v>
      </c>
      <c r="R126" s="4">
        <f>4180</f>
        <v>4180</v>
      </c>
      <c r="S126" s="1">
        <f>23</f>
        <v>23</v>
      </c>
      <c r="U126" s="31" t="s">
        <v>56</v>
      </c>
      <c r="V126" s="31">
        <v>-0.37102492038876594</v>
      </c>
      <c r="W126" s="31">
        <v>0.13905674993894704</v>
      </c>
      <c r="X126" s="31">
        <v>-0.30887970176441049</v>
      </c>
      <c r="Y126" s="31">
        <v>1</v>
      </c>
    </row>
    <row r="127" spans="2:25" x14ac:dyDescent="0.35">
      <c r="B127" s="34"/>
      <c r="C127" s="4">
        <v>11</v>
      </c>
      <c r="D127" s="4">
        <v>0</v>
      </c>
      <c r="E127" s="1">
        <f>5320</f>
        <v>5320</v>
      </c>
      <c r="F127" s="1">
        <f>32</f>
        <v>32</v>
      </c>
      <c r="G127" s="34"/>
      <c r="H127" s="34"/>
      <c r="P127" s="4">
        <v>11</v>
      </c>
      <c r="Q127" s="34">
        <v>0</v>
      </c>
      <c r="R127" s="4">
        <f>5320</f>
        <v>5320</v>
      </c>
      <c r="S127" s="1">
        <f>32</f>
        <v>32</v>
      </c>
    </row>
    <row r="128" spans="2:25" x14ac:dyDescent="0.35">
      <c r="B128" s="34"/>
      <c r="C128" s="4">
        <v>12</v>
      </c>
      <c r="D128" s="4">
        <v>0</v>
      </c>
      <c r="E128" s="1">
        <f>4282</f>
        <v>4282</v>
      </c>
      <c r="F128" s="1">
        <f>71</f>
        <v>71</v>
      </c>
      <c r="G128" s="34"/>
      <c r="H128" s="34"/>
      <c r="P128" s="4">
        <v>12</v>
      </c>
      <c r="Q128" s="34">
        <v>1</v>
      </c>
      <c r="R128" s="4">
        <f>4282</f>
        <v>4282</v>
      </c>
      <c r="S128" s="1">
        <f>71</f>
        <v>71</v>
      </c>
    </row>
    <row r="129" spans="2:19" x14ac:dyDescent="0.35">
      <c r="B129" s="34"/>
      <c r="C129" s="4">
        <v>13</v>
      </c>
      <c r="D129" s="4">
        <v>1</v>
      </c>
      <c r="E129" s="1">
        <f>3971</f>
        <v>3971</v>
      </c>
      <c r="F129" s="1">
        <f>52</f>
        <v>52</v>
      </c>
      <c r="G129" s="34"/>
      <c r="H129" s="34"/>
      <c r="P129" s="4">
        <v>13</v>
      </c>
      <c r="Q129" s="34">
        <v>0</v>
      </c>
      <c r="R129" s="4">
        <f>3971</f>
        <v>3971</v>
      </c>
      <c r="S129" s="1">
        <f>52</f>
        <v>52</v>
      </c>
    </row>
    <row r="130" spans="2:19" x14ac:dyDescent="0.35">
      <c r="B130" s="34"/>
      <c r="C130" s="4">
        <v>14</v>
      </c>
      <c r="D130" s="4">
        <v>0</v>
      </c>
      <c r="E130" s="1">
        <f>9341</f>
        <v>9341</v>
      </c>
      <c r="F130" s="1">
        <f>30</f>
        <v>30</v>
      </c>
      <c r="G130" s="34"/>
      <c r="H130" s="34"/>
      <c r="P130" s="4">
        <v>14</v>
      </c>
      <c r="Q130" s="34">
        <v>1</v>
      </c>
      <c r="R130" s="4">
        <f>9341</f>
        <v>9341</v>
      </c>
      <c r="S130" s="1">
        <f>30</f>
        <v>30</v>
      </c>
    </row>
    <row r="131" spans="2:19" x14ac:dyDescent="0.35">
      <c r="B131" s="34"/>
      <c r="C131" s="4">
        <v>15</v>
      </c>
      <c r="D131" s="4">
        <v>1</v>
      </c>
      <c r="E131" s="1">
        <f>11.6</f>
        <v>11.6</v>
      </c>
      <c r="F131" s="1">
        <f>79</f>
        <v>79</v>
      </c>
      <c r="G131" s="34"/>
      <c r="H131" s="34"/>
      <c r="P131" s="4">
        <v>15</v>
      </c>
      <c r="Q131" s="34">
        <v>1</v>
      </c>
      <c r="R131" s="4">
        <f>11.6</f>
        <v>11.6</v>
      </c>
      <c r="S131" s="1">
        <f>79</f>
        <v>79</v>
      </c>
    </row>
    <row r="132" spans="2:19" x14ac:dyDescent="0.35">
      <c r="B132" s="34"/>
      <c r="C132" s="4">
        <v>16</v>
      </c>
      <c r="D132" s="4">
        <v>0</v>
      </c>
      <c r="E132" s="1">
        <f>4711</f>
        <v>4711</v>
      </c>
      <c r="F132" s="1">
        <f>91</f>
        <v>91</v>
      </c>
      <c r="G132" s="34"/>
      <c r="H132" s="34"/>
      <c r="P132" s="4">
        <v>16</v>
      </c>
      <c r="Q132" s="34">
        <v>1</v>
      </c>
      <c r="R132" s="4">
        <f>4711</f>
        <v>4711</v>
      </c>
      <c r="S132" s="1">
        <f>91</f>
        <v>91</v>
      </c>
    </row>
    <row r="133" spans="2:19" x14ac:dyDescent="0.35">
      <c r="B133" s="34"/>
      <c r="C133" s="4">
        <v>17</v>
      </c>
      <c r="D133" s="4">
        <v>0</v>
      </c>
      <c r="E133" s="1">
        <f>2644</f>
        <v>2644</v>
      </c>
      <c r="F133" s="1">
        <f>31</f>
        <v>31</v>
      </c>
      <c r="G133" s="34"/>
      <c r="H133" s="34"/>
      <c r="P133" s="4">
        <v>17</v>
      </c>
      <c r="Q133" s="34">
        <v>1</v>
      </c>
      <c r="R133" s="4">
        <f>2644</f>
        <v>2644</v>
      </c>
      <c r="S133" s="1">
        <f>31</f>
        <v>31</v>
      </c>
    </row>
    <row r="134" spans="2:19" x14ac:dyDescent="0.35">
      <c r="B134" s="34"/>
      <c r="C134" s="4">
        <v>18</v>
      </c>
      <c r="D134" s="4">
        <v>0</v>
      </c>
      <c r="E134" s="1">
        <f>2983</f>
        <v>2983</v>
      </c>
      <c r="F134" s="1">
        <v>16</v>
      </c>
      <c r="G134" s="34"/>
      <c r="H134" s="34"/>
      <c r="P134" s="4">
        <v>18</v>
      </c>
      <c r="Q134" s="34">
        <v>1</v>
      </c>
      <c r="R134" s="4">
        <f>2983</f>
        <v>2983</v>
      </c>
      <c r="S134" s="1">
        <v>16</v>
      </c>
    </row>
    <row r="135" spans="2:19" x14ac:dyDescent="0.35">
      <c r="B135" s="34"/>
      <c r="C135" s="4">
        <v>19</v>
      </c>
      <c r="D135" s="4">
        <v>0</v>
      </c>
      <c r="E135" s="1">
        <f>1222</f>
        <v>1222</v>
      </c>
      <c r="F135" s="1">
        <v>12</v>
      </c>
      <c r="G135" s="34"/>
      <c r="H135" s="34"/>
      <c r="P135" s="4">
        <v>19</v>
      </c>
      <c r="Q135" s="34">
        <v>1</v>
      </c>
      <c r="R135" s="4">
        <f>1222</f>
        <v>1222</v>
      </c>
      <c r="S135" s="1">
        <v>12</v>
      </c>
    </row>
    <row r="136" spans="2:19" x14ac:dyDescent="0.35">
      <c r="B136" s="34"/>
      <c r="C136" s="5">
        <v>20</v>
      </c>
      <c r="D136" s="5">
        <v>0</v>
      </c>
      <c r="E136" s="3">
        <f>924</f>
        <v>924</v>
      </c>
      <c r="F136" s="3">
        <v>19</v>
      </c>
      <c r="P136" s="5">
        <v>20</v>
      </c>
      <c r="Q136" s="2">
        <v>1</v>
      </c>
      <c r="R136" s="5">
        <f>924</f>
        <v>924</v>
      </c>
      <c r="S136" s="3">
        <v>19</v>
      </c>
    </row>
  </sheetData>
  <mergeCells count="1">
    <mergeCell ref="A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2CCF-D653-4563-9A04-2864713DF1E8}">
  <dimension ref="A1:T56"/>
  <sheetViews>
    <sheetView topLeftCell="A54" zoomScale="69" workbookViewId="0">
      <selection activeCell="H27" sqref="H27"/>
    </sheetView>
  </sheetViews>
  <sheetFormatPr defaultRowHeight="14.5" x14ac:dyDescent="0.35"/>
  <cols>
    <col min="2" max="2" width="9.81640625" customWidth="1"/>
    <col min="3" max="3" width="11.81640625" bestFit="1" customWidth="1"/>
    <col min="4" max="4" width="13.08984375" customWidth="1"/>
    <col min="5" max="5" width="10.90625" customWidth="1"/>
    <col min="6" max="6" width="12.7265625" bestFit="1" customWidth="1"/>
    <col min="7" max="7" width="13.36328125" customWidth="1"/>
    <col min="8" max="8" width="12.90625" customWidth="1"/>
    <col min="9" max="9" width="13.08984375" customWidth="1"/>
    <col min="10" max="10" width="11.08984375" customWidth="1"/>
    <col min="11" max="11" width="8.81640625" bestFit="1" customWidth="1"/>
  </cols>
  <sheetData>
    <row r="1" spans="1:20" x14ac:dyDescent="0.35">
      <c r="A1" s="27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x14ac:dyDescent="0.35">
      <c r="A2" s="25"/>
      <c r="B2" s="17" t="s">
        <v>5</v>
      </c>
      <c r="C2" s="17"/>
      <c r="D2" s="17"/>
      <c r="E2" s="17"/>
      <c r="F2" s="18"/>
      <c r="G2" s="28" t="s">
        <v>6</v>
      </c>
      <c r="H2" s="28"/>
      <c r="I2" s="28"/>
      <c r="J2" s="29"/>
      <c r="K2" s="27" t="s">
        <v>71</v>
      </c>
      <c r="L2" s="28"/>
      <c r="M2" s="28"/>
      <c r="N2" s="28"/>
      <c r="O2" s="28"/>
      <c r="P2" s="28"/>
      <c r="Q2" s="28"/>
      <c r="R2" s="28"/>
      <c r="S2" s="28"/>
      <c r="T2" s="29"/>
    </row>
    <row r="3" spans="1:20" x14ac:dyDescent="0.35">
      <c r="A3" s="20" t="s">
        <v>54</v>
      </c>
      <c r="B3" s="22" t="s">
        <v>0</v>
      </c>
      <c r="C3" s="22" t="s">
        <v>1</v>
      </c>
      <c r="D3" s="22" t="s">
        <v>2</v>
      </c>
      <c r="E3" s="22" t="s">
        <v>3</v>
      </c>
      <c r="F3" s="23" t="s">
        <v>4</v>
      </c>
      <c r="G3" s="22" t="s">
        <v>7</v>
      </c>
      <c r="H3" s="22" t="s">
        <v>8</v>
      </c>
      <c r="I3" s="22" t="s">
        <v>9</v>
      </c>
      <c r="J3" s="23" t="s">
        <v>10</v>
      </c>
      <c r="K3" s="22" t="s">
        <v>72</v>
      </c>
      <c r="L3" s="20" t="s">
        <v>73</v>
      </c>
      <c r="M3" s="27" t="s">
        <v>12</v>
      </c>
      <c r="N3" s="28"/>
      <c r="O3" s="28"/>
      <c r="P3" s="28"/>
      <c r="Q3" s="28"/>
      <c r="R3" s="28"/>
      <c r="S3" s="28"/>
      <c r="T3" s="29"/>
    </row>
    <row r="4" spans="1:20" x14ac:dyDescent="0.35">
      <c r="A4" s="1">
        <v>1</v>
      </c>
      <c r="B4" s="4">
        <v>1</v>
      </c>
      <c r="C4" s="4">
        <v>0</v>
      </c>
      <c r="D4" s="4">
        <v>0</v>
      </c>
      <c r="E4" s="4">
        <v>0</v>
      </c>
      <c r="F4" s="1">
        <v>1</v>
      </c>
      <c r="G4" s="4">
        <v>0</v>
      </c>
      <c r="H4" s="4">
        <v>0</v>
      </c>
      <c r="I4" s="4">
        <v>0</v>
      </c>
      <c r="J4" s="1">
        <v>1</v>
      </c>
      <c r="K4" s="4">
        <f>72.1</f>
        <v>72.099999999999994</v>
      </c>
      <c r="L4" s="1">
        <v>629</v>
      </c>
      <c r="M4" s="10" t="s">
        <v>34</v>
      </c>
      <c r="T4" s="1"/>
    </row>
    <row r="5" spans="1:20" x14ac:dyDescent="0.35">
      <c r="A5" s="1">
        <v>2</v>
      </c>
      <c r="B5" s="4">
        <v>1</v>
      </c>
      <c r="C5" s="4">
        <v>0</v>
      </c>
      <c r="D5" s="4">
        <v>0</v>
      </c>
      <c r="E5" s="4">
        <v>0</v>
      </c>
      <c r="F5" s="1">
        <v>1</v>
      </c>
      <c r="G5" s="4">
        <v>1</v>
      </c>
      <c r="H5" s="4">
        <v>1</v>
      </c>
      <c r="I5" s="4">
        <v>0</v>
      </c>
      <c r="J5" s="1">
        <v>1</v>
      </c>
      <c r="K5" s="4">
        <f>92.5</f>
        <v>92.5</v>
      </c>
      <c r="L5" s="1">
        <v>360</v>
      </c>
      <c r="M5" s="10" t="s">
        <v>35</v>
      </c>
      <c r="T5" s="1"/>
    </row>
    <row r="6" spans="1:20" x14ac:dyDescent="0.35">
      <c r="A6" s="1">
        <v>3</v>
      </c>
      <c r="B6" s="4">
        <v>0</v>
      </c>
      <c r="C6" s="4">
        <v>0</v>
      </c>
      <c r="D6" s="4">
        <v>1</v>
      </c>
      <c r="E6" s="4">
        <v>0</v>
      </c>
      <c r="F6" s="1">
        <v>1</v>
      </c>
      <c r="G6" s="4">
        <v>1</v>
      </c>
      <c r="H6" s="4">
        <v>1</v>
      </c>
      <c r="I6" s="4">
        <v>0</v>
      </c>
      <c r="J6" s="1">
        <v>0</v>
      </c>
      <c r="K6" s="4">
        <f>139000</f>
        <v>139000</v>
      </c>
      <c r="L6" s="1">
        <f>1108</f>
        <v>1108</v>
      </c>
      <c r="M6" s="10" t="s">
        <v>36</v>
      </c>
      <c r="T6" s="1"/>
    </row>
    <row r="7" spans="1:20" x14ac:dyDescent="0.35">
      <c r="A7" s="1">
        <v>4</v>
      </c>
      <c r="B7" s="4">
        <v>0</v>
      </c>
      <c r="C7" s="4">
        <v>1</v>
      </c>
      <c r="D7" s="4">
        <v>1</v>
      </c>
      <c r="E7" s="4">
        <v>0</v>
      </c>
      <c r="F7" s="1">
        <v>1</v>
      </c>
      <c r="G7" s="4">
        <v>0</v>
      </c>
      <c r="H7" s="4">
        <v>0</v>
      </c>
      <c r="I7" s="4">
        <v>0</v>
      </c>
      <c r="J7" s="1">
        <v>0</v>
      </c>
      <c r="K7" s="4">
        <f>172000</f>
        <v>172000</v>
      </c>
      <c r="L7" s="1">
        <f>1198</f>
        <v>1198</v>
      </c>
      <c r="M7" s="10" t="s">
        <v>37</v>
      </c>
      <c r="T7" s="1"/>
    </row>
    <row r="8" spans="1:20" x14ac:dyDescent="0.35">
      <c r="A8" s="1">
        <v>5</v>
      </c>
      <c r="B8" s="4">
        <v>1</v>
      </c>
      <c r="C8" s="4">
        <v>0</v>
      </c>
      <c r="D8" s="4">
        <v>0</v>
      </c>
      <c r="E8" s="4">
        <v>0</v>
      </c>
      <c r="F8" s="1">
        <v>0</v>
      </c>
      <c r="G8" s="4">
        <v>0</v>
      </c>
      <c r="H8" s="4">
        <v>1</v>
      </c>
      <c r="I8" s="4">
        <v>1</v>
      </c>
      <c r="J8" s="1">
        <v>1</v>
      </c>
      <c r="K8" s="4">
        <f>204000</f>
        <v>204000</v>
      </c>
      <c r="L8" s="1">
        <f>826</f>
        <v>826</v>
      </c>
      <c r="M8" s="10" t="s">
        <v>38</v>
      </c>
      <c r="T8" s="1"/>
    </row>
    <row r="9" spans="1:20" x14ac:dyDescent="0.35">
      <c r="A9" s="1">
        <v>6</v>
      </c>
      <c r="B9" s="4">
        <v>0</v>
      </c>
      <c r="C9" s="4">
        <v>0</v>
      </c>
      <c r="D9" s="4">
        <v>0</v>
      </c>
      <c r="E9" s="4">
        <v>0</v>
      </c>
      <c r="F9" s="1">
        <v>1</v>
      </c>
      <c r="G9" s="4">
        <v>1</v>
      </c>
      <c r="H9" s="4">
        <v>0</v>
      </c>
      <c r="I9" s="4">
        <v>0</v>
      </c>
      <c r="J9" s="1">
        <v>0</v>
      </c>
      <c r="K9" s="4">
        <f>315000</f>
        <v>315000</v>
      </c>
      <c r="L9" s="1">
        <f>976</f>
        <v>976</v>
      </c>
      <c r="M9" s="10" t="s">
        <v>39</v>
      </c>
      <c r="T9" s="1"/>
    </row>
    <row r="10" spans="1:20" x14ac:dyDescent="0.35">
      <c r="A10" s="1">
        <v>7</v>
      </c>
      <c r="B10" s="4">
        <v>1</v>
      </c>
      <c r="C10" s="4">
        <v>0</v>
      </c>
      <c r="D10" s="4">
        <v>1</v>
      </c>
      <c r="E10" s="4">
        <v>0</v>
      </c>
      <c r="F10" s="1">
        <v>1</v>
      </c>
      <c r="G10" s="4">
        <v>1</v>
      </c>
      <c r="H10" s="4">
        <v>0</v>
      </c>
      <c r="I10" s="4">
        <v>0</v>
      </c>
      <c r="J10" s="1">
        <v>1</v>
      </c>
      <c r="K10" s="4">
        <f>399000</f>
        <v>399000</v>
      </c>
      <c r="L10" s="1">
        <f>1123</f>
        <v>1123</v>
      </c>
      <c r="M10" s="10" t="s">
        <v>40</v>
      </c>
      <c r="T10" s="1"/>
    </row>
    <row r="11" spans="1:20" x14ac:dyDescent="0.35">
      <c r="A11" s="1">
        <v>8</v>
      </c>
      <c r="B11" s="4">
        <v>0</v>
      </c>
      <c r="C11" s="4">
        <v>0</v>
      </c>
      <c r="D11" s="4">
        <v>1</v>
      </c>
      <c r="E11" s="4">
        <v>0</v>
      </c>
      <c r="F11" s="1">
        <v>1</v>
      </c>
      <c r="G11" s="4">
        <v>1</v>
      </c>
      <c r="H11" s="4">
        <v>1</v>
      </c>
      <c r="I11" s="4">
        <v>0</v>
      </c>
      <c r="J11" s="1">
        <v>1</v>
      </c>
      <c r="K11" s="4">
        <f>79000</f>
        <v>79000</v>
      </c>
      <c r="L11" s="1">
        <f>195</f>
        <v>195</v>
      </c>
      <c r="M11" s="10" t="s">
        <v>41</v>
      </c>
      <c r="T11" s="1"/>
    </row>
    <row r="12" spans="1:20" x14ac:dyDescent="0.35">
      <c r="A12" s="1">
        <v>9</v>
      </c>
      <c r="B12" s="4">
        <v>1</v>
      </c>
      <c r="C12" s="4">
        <v>0</v>
      </c>
      <c r="D12" s="4">
        <v>1</v>
      </c>
      <c r="E12" s="4">
        <v>0</v>
      </c>
      <c r="F12" s="1">
        <v>1</v>
      </c>
      <c r="G12" s="4">
        <v>1</v>
      </c>
      <c r="H12" s="4">
        <v>1</v>
      </c>
      <c r="I12" s="4">
        <v>0</v>
      </c>
      <c r="J12" s="1">
        <v>1</v>
      </c>
      <c r="K12" s="4">
        <f>301000</f>
        <v>301000</v>
      </c>
      <c r="L12" s="1">
        <f>767</f>
        <v>767</v>
      </c>
      <c r="M12" s="10" t="s">
        <v>42</v>
      </c>
      <c r="T12" s="1"/>
    </row>
    <row r="13" spans="1:20" x14ac:dyDescent="0.35">
      <c r="A13" s="1">
        <v>10</v>
      </c>
      <c r="B13" s="4">
        <v>0</v>
      </c>
      <c r="C13" s="4">
        <v>0</v>
      </c>
      <c r="D13" s="4">
        <v>0</v>
      </c>
      <c r="E13" s="4">
        <v>0</v>
      </c>
      <c r="F13" s="1">
        <v>1</v>
      </c>
      <c r="G13" s="4">
        <v>1</v>
      </c>
      <c r="H13" s="4">
        <v>1</v>
      </c>
      <c r="I13" s="4">
        <v>0</v>
      </c>
      <c r="J13" s="1">
        <v>1</v>
      </c>
      <c r="K13" s="4">
        <f>572000</f>
        <v>572000</v>
      </c>
      <c r="L13" s="1">
        <f>900</f>
        <v>900</v>
      </c>
      <c r="M13" s="10" t="s">
        <v>43</v>
      </c>
      <c r="T13" s="1"/>
    </row>
    <row r="14" spans="1:20" x14ac:dyDescent="0.35">
      <c r="A14" s="1">
        <v>11</v>
      </c>
      <c r="B14" s="4">
        <v>0</v>
      </c>
      <c r="C14" s="4">
        <v>1</v>
      </c>
      <c r="D14" s="4">
        <v>0</v>
      </c>
      <c r="E14" s="4">
        <v>1</v>
      </c>
      <c r="F14" s="1">
        <v>0</v>
      </c>
      <c r="G14" s="4">
        <v>0</v>
      </c>
      <c r="H14" s="4">
        <v>1</v>
      </c>
      <c r="I14" s="4">
        <v>0</v>
      </c>
      <c r="J14" s="1">
        <v>0</v>
      </c>
      <c r="K14" s="4">
        <f>47.4</f>
        <v>47.4</v>
      </c>
      <c r="L14" s="1">
        <f>301</f>
        <v>301</v>
      </c>
      <c r="M14" s="10" t="s">
        <v>44</v>
      </c>
      <c r="T14" s="1"/>
    </row>
    <row r="15" spans="1:20" x14ac:dyDescent="0.35">
      <c r="A15" s="1">
        <v>12</v>
      </c>
      <c r="B15" s="4">
        <v>0</v>
      </c>
      <c r="C15" s="4">
        <v>0</v>
      </c>
      <c r="D15" s="4">
        <v>1</v>
      </c>
      <c r="E15" s="4">
        <v>0</v>
      </c>
      <c r="F15" s="1">
        <v>1</v>
      </c>
      <c r="G15" s="4">
        <v>1</v>
      </c>
      <c r="H15" s="4">
        <v>0</v>
      </c>
      <c r="I15" s="4">
        <v>0</v>
      </c>
      <c r="J15" s="1">
        <v>0</v>
      </c>
      <c r="K15" s="4">
        <f>322000</f>
        <v>322000</v>
      </c>
      <c r="L15" s="1">
        <f>495</f>
        <v>495</v>
      </c>
      <c r="M15" s="10" t="s">
        <v>45</v>
      </c>
      <c r="T15" s="1"/>
    </row>
    <row r="16" spans="1:20" x14ac:dyDescent="0.35">
      <c r="A16" s="1">
        <v>13</v>
      </c>
      <c r="B16" s="4">
        <v>0</v>
      </c>
      <c r="C16" s="4">
        <v>0</v>
      </c>
      <c r="D16" s="4">
        <v>1</v>
      </c>
      <c r="E16" s="4">
        <v>0</v>
      </c>
      <c r="F16" s="1">
        <v>1</v>
      </c>
      <c r="G16" s="4">
        <v>1</v>
      </c>
      <c r="H16" s="4">
        <v>1</v>
      </c>
      <c r="I16" s="4">
        <v>1</v>
      </c>
      <c r="J16" s="1">
        <v>0</v>
      </c>
      <c r="K16" s="4">
        <f>591000</f>
        <v>591000</v>
      </c>
      <c r="L16" s="1">
        <v>902</v>
      </c>
      <c r="M16" s="10" t="s">
        <v>46</v>
      </c>
      <c r="T16" s="1"/>
    </row>
    <row r="17" spans="1:20" x14ac:dyDescent="0.35">
      <c r="A17" s="1">
        <v>14</v>
      </c>
      <c r="B17" s="4">
        <v>0</v>
      </c>
      <c r="C17" s="4">
        <v>0</v>
      </c>
      <c r="D17" s="4">
        <v>1</v>
      </c>
      <c r="E17" s="4">
        <v>0</v>
      </c>
      <c r="F17" s="1">
        <v>1</v>
      </c>
      <c r="G17" s="4">
        <v>1</v>
      </c>
      <c r="H17" s="4">
        <v>0</v>
      </c>
      <c r="I17" s="4">
        <v>0</v>
      </c>
      <c r="J17" s="1">
        <v>1</v>
      </c>
      <c r="K17" s="4">
        <f>182000</f>
        <v>182000</v>
      </c>
      <c r="L17" s="1">
        <f>960</f>
        <v>960</v>
      </c>
      <c r="M17" s="10" t="s">
        <v>47</v>
      </c>
      <c r="T17" s="1"/>
    </row>
    <row r="18" spans="1:20" x14ac:dyDescent="0.35">
      <c r="A18" s="1">
        <v>15</v>
      </c>
      <c r="B18" s="4">
        <v>0</v>
      </c>
      <c r="C18" s="4">
        <v>0</v>
      </c>
      <c r="D18" s="4">
        <v>1</v>
      </c>
      <c r="E18" s="4">
        <v>1</v>
      </c>
      <c r="F18" s="1">
        <v>1</v>
      </c>
      <c r="G18" s="4">
        <v>1</v>
      </c>
      <c r="H18" s="4">
        <v>1</v>
      </c>
      <c r="I18" s="4">
        <v>0</v>
      </c>
      <c r="J18" s="1">
        <v>1</v>
      </c>
      <c r="K18" s="4">
        <f>102000</f>
        <v>102000</v>
      </c>
      <c r="L18" s="1">
        <v>360</v>
      </c>
      <c r="M18" s="10" t="s">
        <v>48</v>
      </c>
      <c r="T18" s="1"/>
    </row>
    <row r="19" spans="1:20" x14ac:dyDescent="0.35">
      <c r="A19" s="1">
        <v>16</v>
      </c>
      <c r="B19" s="4">
        <v>0</v>
      </c>
      <c r="C19" s="4">
        <v>0</v>
      </c>
      <c r="D19" s="4">
        <v>0</v>
      </c>
      <c r="E19" s="4">
        <v>0</v>
      </c>
      <c r="F19" s="1">
        <v>1</v>
      </c>
      <c r="G19" s="4">
        <v>1</v>
      </c>
      <c r="H19" s="4">
        <v>1</v>
      </c>
      <c r="I19" s="4">
        <v>0</v>
      </c>
      <c r="J19" s="1">
        <v>1</v>
      </c>
      <c r="K19" s="4">
        <f>732000</f>
        <v>732000</v>
      </c>
      <c r="L19" s="1">
        <f>1570</f>
        <v>1570</v>
      </c>
      <c r="M19" s="10" t="s">
        <v>49</v>
      </c>
      <c r="T19" s="1"/>
    </row>
    <row r="20" spans="1:20" x14ac:dyDescent="0.35">
      <c r="A20" s="1">
        <v>17</v>
      </c>
      <c r="B20" s="4">
        <v>0</v>
      </c>
      <c r="C20" s="4">
        <v>0</v>
      </c>
      <c r="D20" s="1">
        <v>1</v>
      </c>
      <c r="E20" s="4">
        <v>0</v>
      </c>
      <c r="F20" s="1">
        <v>0</v>
      </c>
      <c r="G20" s="1">
        <v>1</v>
      </c>
      <c r="H20" s="1">
        <v>0</v>
      </c>
      <c r="I20" s="4">
        <v>0</v>
      </c>
      <c r="J20" s="1">
        <v>0</v>
      </c>
      <c r="K20" s="4">
        <f>130000</f>
        <v>130000</v>
      </c>
      <c r="L20" s="1">
        <f>887</f>
        <v>887</v>
      </c>
      <c r="M20" s="10" t="s">
        <v>50</v>
      </c>
      <c r="T20" s="1"/>
    </row>
    <row r="21" spans="1:20" x14ac:dyDescent="0.35">
      <c r="A21" s="1">
        <v>18</v>
      </c>
      <c r="B21" s="4">
        <v>0</v>
      </c>
      <c r="C21" s="4">
        <v>0</v>
      </c>
      <c r="D21" s="1">
        <v>1</v>
      </c>
      <c r="E21" s="4">
        <v>0</v>
      </c>
      <c r="F21" s="1">
        <v>0</v>
      </c>
      <c r="G21" s="1">
        <v>1</v>
      </c>
      <c r="H21" s="1">
        <v>0</v>
      </c>
      <c r="I21" s="4">
        <v>0</v>
      </c>
      <c r="J21" s="1">
        <v>1</v>
      </c>
      <c r="K21" s="4">
        <f>329000</f>
        <v>329000</v>
      </c>
      <c r="L21" s="1">
        <f>833</f>
        <v>833</v>
      </c>
      <c r="M21" s="10" t="s">
        <v>51</v>
      </c>
      <c r="T21" s="1"/>
    </row>
    <row r="22" spans="1:20" x14ac:dyDescent="0.35">
      <c r="A22" s="1">
        <v>19</v>
      </c>
      <c r="B22" s="4">
        <v>1</v>
      </c>
      <c r="C22" s="4">
        <v>0</v>
      </c>
      <c r="D22" s="4">
        <v>0</v>
      </c>
      <c r="E22" s="4">
        <v>0</v>
      </c>
      <c r="F22" s="4">
        <v>1</v>
      </c>
      <c r="G22" s="4">
        <v>1</v>
      </c>
      <c r="H22" s="4">
        <v>0</v>
      </c>
      <c r="I22" s="4">
        <v>0</v>
      </c>
      <c r="J22" s="1">
        <v>0</v>
      </c>
      <c r="K22" s="4">
        <f>918000</f>
        <v>918000</v>
      </c>
      <c r="L22" s="1">
        <f>3702</f>
        <v>3702</v>
      </c>
      <c r="M22" s="10" t="s">
        <v>52</v>
      </c>
      <c r="T22" s="1"/>
    </row>
    <row r="23" spans="1:20" x14ac:dyDescent="0.35">
      <c r="A23" s="3">
        <v>20</v>
      </c>
      <c r="B23" s="5">
        <v>1</v>
      </c>
      <c r="C23" s="5">
        <v>0</v>
      </c>
      <c r="D23" s="5">
        <v>1</v>
      </c>
      <c r="E23" s="5">
        <v>0</v>
      </c>
      <c r="F23" s="5">
        <v>0</v>
      </c>
      <c r="G23" s="5">
        <v>1</v>
      </c>
      <c r="H23" s="5">
        <v>1</v>
      </c>
      <c r="I23" s="5">
        <v>0</v>
      </c>
      <c r="J23" s="3">
        <v>1</v>
      </c>
      <c r="K23" s="5">
        <f>41.1</f>
        <v>41.1</v>
      </c>
      <c r="L23" s="3">
        <f>383</f>
        <v>383</v>
      </c>
      <c r="M23" s="11" t="s">
        <v>53</v>
      </c>
      <c r="N23" s="2"/>
      <c r="O23" s="2"/>
      <c r="P23" s="2"/>
      <c r="Q23" s="2"/>
      <c r="R23" s="2"/>
      <c r="S23" s="2"/>
      <c r="T23" s="3"/>
    </row>
    <row r="27" spans="1:20" ht="15" thickBot="1" x14ac:dyDescent="0.4"/>
    <row r="28" spans="1:20" x14ac:dyDescent="0.35">
      <c r="B28" s="14" t="s">
        <v>72</v>
      </c>
      <c r="C28" s="14"/>
      <c r="E28" s="14" t="s">
        <v>73</v>
      </c>
      <c r="F28" s="14"/>
    </row>
    <row r="29" spans="1:20" x14ac:dyDescent="0.35">
      <c r="D29" s="6"/>
    </row>
    <row r="30" spans="1:20" x14ac:dyDescent="0.35">
      <c r="B30" t="s">
        <v>57</v>
      </c>
      <c r="C30">
        <v>274362.65499999997</v>
      </c>
      <c r="D30" s="6"/>
      <c r="E30" t="s">
        <v>57</v>
      </c>
      <c r="F30">
        <v>923.75</v>
      </c>
    </row>
    <row r="31" spans="1:20" x14ac:dyDescent="0.35">
      <c r="B31" t="s">
        <v>58</v>
      </c>
      <c r="C31">
        <v>57757.60803195335</v>
      </c>
      <c r="D31" s="6"/>
      <c r="E31" t="s">
        <v>58</v>
      </c>
      <c r="F31">
        <v>165.84396399850326</v>
      </c>
    </row>
    <row r="32" spans="1:20" x14ac:dyDescent="0.35">
      <c r="B32" t="s">
        <v>59</v>
      </c>
      <c r="C32">
        <v>193000</v>
      </c>
      <c r="D32" s="6"/>
      <c r="E32" t="s">
        <v>59</v>
      </c>
      <c r="F32">
        <v>860</v>
      </c>
    </row>
    <row r="33" spans="2:11" x14ac:dyDescent="0.35">
      <c r="B33" t="s">
        <v>60</v>
      </c>
      <c r="C33" t="e">
        <v>#N/A</v>
      </c>
      <c r="D33" s="6"/>
      <c r="E33" t="s">
        <v>60</v>
      </c>
      <c r="F33">
        <v>360</v>
      </c>
    </row>
    <row r="34" spans="2:11" x14ac:dyDescent="0.35">
      <c r="B34" t="s">
        <v>61</v>
      </c>
      <c r="C34">
        <v>258299.87555447107</v>
      </c>
      <c r="D34" s="6"/>
      <c r="E34" t="s">
        <v>61</v>
      </c>
      <c r="F34">
        <v>741.67675431736222</v>
      </c>
    </row>
    <row r="35" spans="2:11" x14ac:dyDescent="0.35">
      <c r="B35" t="s">
        <v>62</v>
      </c>
      <c r="C35">
        <v>66718825711.455246</v>
      </c>
      <c r="D35" s="6"/>
      <c r="E35" t="s">
        <v>62</v>
      </c>
      <c r="F35">
        <v>550084.40789473685</v>
      </c>
    </row>
    <row r="36" spans="2:11" x14ac:dyDescent="0.35">
      <c r="B36" t="s">
        <v>63</v>
      </c>
      <c r="C36">
        <v>0.67368907593015681</v>
      </c>
      <c r="D36" s="6"/>
      <c r="E36" t="s">
        <v>63</v>
      </c>
      <c r="F36">
        <v>10.909677444494719</v>
      </c>
    </row>
    <row r="37" spans="2:11" x14ac:dyDescent="0.35">
      <c r="B37" t="s">
        <v>64</v>
      </c>
      <c r="C37">
        <v>1.0860860963616654</v>
      </c>
      <c r="D37" s="6"/>
      <c r="E37" t="s">
        <v>64</v>
      </c>
      <c r="F37">
        <v>2.937597078275088</v>
      </c>
    </row>
    <row r="38" spans="2:11" x14ac:dyDescent="0.35">
      <c r="B38" t="s">
        <v>65</v>
      </c>
      <c r="C38">
        <v>917958.9</v>
      </c>
      <c r="D38" s="6"/>
      <c r="E38" t="s">
        <v>65</v>
      </c>
      <c r="F38">
        <v>3507</v>
      </c>
    </row>
    <row r="39" spans="2:11" x14ac:dyDescent="0.35">
      <c r="B39" t="s">
        <v>66</v>
      </c>
      <c r="C39">
        <v>41.1</v>
      </c>
      <c r="D39" s="6"/>
      <c r="E39" t="s">
        <v>66</v>
      </c>
      <c r="F39">
        <v>195</v>
      </c>
    </row>
    <row r="40" spans="2:11" x14ac:dyDescent="0.35">
      <c r="B40" t="s">
        <v>67</v>
      </c>
      <c r="C40">
        <v>918000</v>
      </c>
      <c r="D40" s="6"/>
      <c r="E40" t="s">
        <v>67</v>
      </c>
      <c r="F40">
        <v>3702</v>
      </c>
    </row>
    <row r="41" spans="2:11" x14ac:dyDescent="0.35">
      <c r="B41" t="s">
        <v>68</v>
      </c>
      <c r="C41">
        <v>5487253.0999999996</v>
      </c>
      <c r="D41" s="6"/>
      <c r="E41" t="s">
        <v>68</v>
      </c>
      <c r="F41">
        <v>18475</v>
      </c>
    </row>
    <row r="42" spans="2:11" ht="15" thickBot="1" x14ac:dyDescent="0.4">
      <c r="B42" s="12" t="s">
        <v>69</v>
      </c>
      <c r="C42" s="12">
        <v>20</v>
      </c>
      <c r="D42" s="6"/>
      <c r="E42" s="12" t="s">
        <v>69</v>
      </c>
      <c r="F42" s="12">
        <v>20</v>
      </c>
    </row>
    <row r="43" spans="2:11" x14ac:dyDescent="0.35">
      <c r="D43" s="6"/>
    </row>
    <row r="44" spans="2:11" x14ac:dyDescent="0.35">
      <c r="D44" s="6"/>
    </row>
    <row r="45" spans="2:11" x14ac:dyDescent="0.35">
      <c r="D45" s="6"/>
    </row>
    <row r="46" spans="2:11" ht="15" thickBot="1" x14ac:dyDescent="0.4">
      <c r="D46" s="6"/>
    </row>
    <row r="47" spans="2:11" x14ac:dyDescent="0.35">
      <c r="B47" s="32"/>
      <c r="C47" s="32" t="s">
        <v>0</v>
      </c>
      <c r="D47" s="32" t="s">
        <v>1</v>
      </c>
      <c r="E47" s="32" t="s">
        <v>2</v>
      </c>
      <c r="F47" s="32" t="s">
        <v>3</v>
      </c>
      <c r="G47" s="32" t="s">
        <v>4</v>
      </c>
      <c r="H47" s="32" t="s">
        <v>7</v>
      </c>
      <c r="I47" s="32" t="s">
        <v>8</v>
      </c>
      <c r="J47" s="32" t="s">
        <v>9</v>
      </c>
      <c r="K47" s="32" t="s">
        <v>10</v>
      </c>
    </row>
    <row r="48" spans="2:11" x14ac:dyDescent="0.35">
      <c r="B48" s="30" t="s">
        <v>0</v>
      </c>
      <c r="C48" s="30">
        <v>1</v>
      </c>
      <c r="D48" s="30"/>
      <c r="E48" s="30"/>
      <c r="F48" s="30"/>
      <c r="G48" s="30"/>
      <c r="H48" s="30"/>
      <c r="I48" s="30"/>
      <c r="J48" s="30"/>
      <c r="K48" s="30"/>
    </row>
    <row r="49" spans="2:11" x14ac:dyDescent="0.35">
      <c r="B49" s="30" t="s">
        <v>1</v>
      </c>
      <c r="C49" s="30">
        <v>-0.24459979523511419</v>
      </c>
      <c r="D49" s="30">
        <v>1</v>
      </c>
      <c r="E49" s="30"/>
      <c r="F49" s="30"/>
      <c r="G49" s="30"/>
      <c r="H49" s="30"/>
      <c r="I49" s="30"/>
      <c r="J49" s="30"/>
      <c r="K49" s="30"/>
    </row>
    <row r="50" spans="2:11" x14ac:dyDescent="0.35">
      <c r="B50" s="30" t="s">
        <v>2</v>
      </c>
      <c r="C50" s="30">
        <v>-0.25677629550654779</v>
      </c>
      <c r="D50" s="30">
        <v>-6.8041381743977211E-2</v>
      </c>
      <c r="E50" s="30">
        <v>1</v>
      </c>
      <c r="F50" s="30"/>
      <c r="G50" s="30"/>
      <c r="H50" s="30"/>
      <c r="I50" s="30"/>
      <c r="J50" s="30"/>
      <c r="K50" s="30"/>
    </row>
    <row r="51" spans="2:11" x14ac:dyDescent="0.35">
      <c r="B51" s="30" t="s">
        <v>3</v>
      </c>
      <c r="C51" s="30">
        <v>-0.24459979523511419</v>
      </c>
      <c r="D51" s="30">
        <v>0.44444444444444442</v>
      </c>
      <c r="E51" s="30">
        <v>-6.8041381743977211E-2</v>
      </c>
      <c r="F51" s="30">
        <v>1</v>
      </c>
      <c r="G51" s="30"/>
      <c r="H51" s="30"/>
      <c r="I51" s="30"/>
      <c r="J51" s="30"/>
      <c r="K51" s="30"/>
    </row>
    <row r="52" spans="2:11" x14ac:dyDescent="0.35">
      <c r="B52" s="30" t="s">
        <v>4</v>
      </c>
      <c r="C52" s="30">
        <v>-6.0522753266880315E-2</v>
      </c>
      <c r="D52" s="30">
        <v>-0.19245008972987523</v>
      </c>
      <c r="E52" s="30">
        <v>-2.6168207644729587E-17</v>
      </c>
      <c r="F52" s="30">
        <v>-0.19245008972987532</v>
      </c>
      <c r="G52" s="30">
        <v>1</v>
      </c>
      <c r="H52" s="30"/>
      <c r="I52" s="30"/>
      <c r="J52" s="30"/>
      <c r="K52" s="30"/>
    </row>
    <row r="53" spans="2:11" x14ac:dyDescent="0.35">
      <c r="B53" s="30" t="s">
        <v>7</v>
      </c>
      <c r="C53" s="30">
        <v>-0.15724272550828758</v>
      </c>
      <c r="D53" s="30">
        <v>-0.66666666666666674</v>
      </c>
      <c r="E53" s="30">
        <v>0.35721725415588013</v>
      </c>
      <c r="F53" s="30">
        <v>-0.25</v>
      </c>
      <c r="G53" s="30">
        <v>0.28867513459481303</v>
      </c>
      <c r="H53" s="30">
        <v>1</v>
      </c>
      <c r="I53" s="30"/>
      <c r="J53" s="30"/>
      <c r="K53" s="30"/>
    </row>
    <row r="54" spans="2:11" x14ac:dyDescent="0.35">
      <c r="B54" s="30" t="s">
        <v>8</v>
      </c>
      <c r="C54" s="30">
        <v>3.1606977062050699E-2</v>
      </c>
      <c r="D54" s="30">
        <v>-3.3501260508640412E-2</v>
      </c>
      <c r="E54" s="30">
        <v>-0.12309149097933268</v>
      </c>
      <c r="F54" s="30">
        <v>0.30151134457776352</v>
      </c>
      <c r="G54" s="30">
        <v>-5.8025885318565895E-2</v>
      </c>
      <c r="H54" s="30">
        <v>5.0251890762960577E-2</v>
      </c>
      <c r="I54" s="30">
        <v>1</v>
      </c>
      <c r="J54" s="30"/>
      <c r="K54" s="30"/>
    </row>
    <row r="55" spans="2:11" x14ac:dyDescent="0.35">
      <c r="B55" s="30" t="s">
        <v>9</v>
      </c>
      <c r="C55" s="30">
        <v>0.10482848367219177</v>
      </c>
      <c r="D55" s="30">
        <v>-0.11111111111111106</v>
      </c>
      <c r="E55" s="30">
        <v>-6.8041381743977142E-2</v>
      </c>
      <c r="F55" s="30">
        <v>-0.11111111111111106</v>
      </c>
      <c r="G55" s="30">
        <v>-0.19245008972987532</v>
      </c>
      <c r="H55" s="30">
        <v>-0.25000000000000006</v>
      </c>
      <c r="I55" s="30">
        <v>0.30151134457776357</v>
      </c>
      <c r="J55" s="30">
        <v>1</v>
      </c>
      <c r="K55" s="30"/>
    </row>
    <row r="56" spans="2:11" ht="15" thickBot="1" x14ac:dyDescent="0.4">
      <c r="B56" s="31" t="s">
        <v>10</v>
      </c>
      <c r="C56" s="31">
        <v>0.38516444325982163</v>
      </c>
      <c r="D56" s="31">
        <v>-0.40824829046386296</v>
      </c>
      <c r="E56" s="31">
        <v>-4.1666666666666595E-2</v>
      </c>
      <c r="F56" s="31">
        <v>-6.8041381743977156E-2</v>
      </c>
      <c r="G56" s="31">
        <v>-7.8504622934188746E-17</v>
      </c>
      <c r="H56" s="31">
        <v>0.10206207261596567</v>
      </c>
      <c r="I56" s="31">
        <v>0.28721347895177624</v>
      </c>
      <c r="J56" s="31">
        <v>-6.8041381743977197E-2</v>
      </c>
      <c r="K56" s="31">
        <v>1</v>
      </c>
    </row>
  </sheetData>
  <mergeCells count="4">
    <mergeCell ref="G2:J2"/>
    <mergeCell ref="K2:T2"/>
    <mergeCell ref="M3:T3"/>
    <mergeCell ref="A1:T1"/>
  </mergeCells>
  <hyperlinks>
    <hyperlink ref="M4" r:id="rId1" xr:uid="{F6FFC1F0-4D89-4EA2-871C-1D88927DA643}"/>
    <hyperlink ref="M5" r:id="rId2" xr:uid="{E92326B1-B401-4A65-8F2C-014453E0F1CB}"/>
    <hyperlink ref="M6" r:id="rId3" xr:uid="{26AAD887-9D65-44BC-B05C-7EB9C4EA9656}"/>
    <hyperlink ref="M7" r:id="rId4" xr:uid="{AE21759D-C3CD-4194-8D9B-0EA430FAC840}"/>
    <hyperlink ref="M8" r:id="rId5" xr:uid="{1C2A8ED5-98FA-447C-B3AA-CF0976BDEE50}"/>
    <hyperlink ref="M9" r:id="rId6" xr:uid="{8E3E89FF-A80A-4D83-8BFC-E855F11C481D}"/>
    <hyperlink ref="M10" r:id="rId7" xr:uid="{66D39A71-DD3B-4BF1-9634-75D814A7D106}"/>
    <hyperlink ref="M11" r:id="rId8" xr:uid="{D0AB63A5-FE04-4ACC-AC74-864DBDCE9973}"/>
    <hyperlink ref="M12" r:id="rId9" xr:uid="{83EF2E98-63EE-4F31-B4B4-4CC265A6FFFD}"/>
    <hyperlink ref="M13" r:id="rId10" xr:uid="{AF8CCAAB-9A5C-4F2C-917E-D6A3877F29F4}"/>
    <hyperlink ref="M14" r:id="rId11" xr:uid="{618EE85F-F701-49FB-8C11-1BC019FA5F9F}"/>
    <hyperlink ref="M15" r:id="rId12" xr:uid="{8E693CF6-EC38-4D48-839D-8C334AAA8D0B}"/>
    <hyperlink ref="M16" r:id="rId13" xr:uid="{490497E8-74BB-45C2-B409-49464ED9194C}"/>
    <hyperlink ref="M17" r:id="rId14" xr:uid="{535B09A2-60AD-4AD5-89CF-41460D6DEBA5}"/>
    <hyperlink ref="M18" r:id="rId15" xr:uid="{F76130C8-56B8-47CF-B7F0-DE996B9D0820}"/>
    <hyperlink ref="M19" r:id="rId16" xr:uid="{F10A66CB-2B58-4489-969C-A681E0E58088}"/>
    <hyperlink ref="M20" r:id="rId17" xr:uid="{ADD09EFD-2CAE-4BDA-B9A0-32D270CBABFA}"/>
    <hyperlink ref="M21" r:id="rId18" xr:uid="{4DD75455-E39B-4D40-A1D1-03AC243FC371}"/>
    <hyperlink ref="M22" r:id="rId19" xr:uid="{D6F93DF0-33BB-4553-8BFB-A551BCE35823}"/>
    <hyperlink ref="M23" r:id="rId20" xr:uid="{E749F4CA-B9F6-428A-AB95-39ABECC2D668}"/>
  </hyperlinks>
  <pageMargins left="0.7" right="0.7" top="0.75" bottom="0.75" header="0.3" footer="0.3"/>
  <pageSetup orientation="portrait" r:id="rId21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9B62-BDDA-4861-A3C7-4E4EC1629F36}">
  <dimension ref="A1:Z133"/>
  <sheetViews>
    <sheetView tabSelected="1" topLeftCell="A70" workbookViewId="0">
      <selection activeCell="P113" sqref="P113"/>
    </sheetView>
  </sheetViews>
  <sheetFormatPr defaultRowHeight="14.5" x14ac:dyDescent="0.35"/>
  <cols>
    <col min="4" max="4" width="11.36328125" customWidth="1"/>
  </cols>
  <sheetData>
    <row r="1" spans="1:26" x14ac:dyDescent="0.35">
      <c r="A1" s="37" t="s">
        <v>77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35">
      <c r="A2" s="38" t="s">
        <v>76</v>
      </c>
    </row>
    <row r="4" spans="1:26" x14ac:dyDescent="0.35">
      <c r="B4" s="22" t="s">
        <v>54</v>
      </c>
      <c r="C4" s="42" t="s">
        <v>0</v>
      </c>
      <c r="D4" s="22" t="s">
        <v>72</v>
      </c>
      <c r="E4" s="20" t="s">
        <v>73</v>
      </c>
      <c r="N4" s="22" t="s">
        <v>54</v>
      </c>
      <c r="O4" s="42" t="s">
        <v>1</v>
      </c>
      <c r="P4" s="22" t="s">
        <v>72</v>
      </c>
      <c r="Q4" s="20" t="s">
        <v>73</v>
      </c>
    </row>
    <row r="5" spans="1:26" x14ac:dyDescent="0.35">
      <c r="B5" s="4">
        <v>1</v>
      </c>
      <c r="C5" s="4">
        <v>1</v>
      </c>
      <c r="D5" s="4">
        <f>72.1</f>
        <v>72.099999999999994</v>
      </c>
      <c r="E5" s="1">
        <v>629</v>
      </c>
      <c r="N5" s="4">
        <v>1</v>
      </c>
      <c r="O5" s="4">
        <v>0</v>
      </c>
      <c r="P5" s="4">
        <f>72.1</f>
        <v>72.099999999999994</v>
      </c>
      <c r="Q5" s="1">
        <v>629</v>
      </c>
    </row>
    <row r="6" spans="1:26" x14ac:dyDescent="0.35">
      <c r="B6" s="4">
        <v>2</v>
      </c>
      <c r="C6" s="4">
        <v>1</v>
      </c>
      <c r="D6" s="4">
        <f>92.5</f>
        <v>92.5</v>
      </c>
      <c r="E6" s="1">
        <v>360</v>
      </c>
      <c r="N6" s="4">
        <v>2</v>
      </c>
      <c r="O6" s="4">
        <v>0</v>
      </c>
      <c r="P6" s="4">
        <f>92.5</f>
        <v>92.5</v>
      </c>
      <c r="Q6" s="1">
        <v>360</v>
      </c>
    </row>
    <row r="7" spans="1:26" x14ac:dyDescent="0.35">
      <c r="B7" s="4">
        <v>3</v>
      </c>
      <c r="C7" s="4">
        <v>0</v>
      </c>
      <c r="D7" s="4">
        <f>139000</f>
        <v>139000</v>
      </c>
      <c r="E7" s="1">
        <f>1108</f>
        <v>1108</v>
      </c>
      <c r="N7" s="4">
        <v>3</v>
      </c>
      <c r="O7" s="4">
        <v>0</v>
      </c>
      <c r="P7" s="4">
        <f>139000</f>
        <v>139000</v>
      </c>
      <c r="Q7" s="1">
        <f>1108</f>
        <v>1108</v>
      </c>
    </row>
    <row r="8" spans="1:26" ht="15" thickBot="1" x14ac:dyDescent="0.4">
      <c r="B8" s="4">
        <v>4</v>
      </c>
      <c r="C8" s="4">
        <v>0</v>
      </c>
      <c r="D8" s="4">
        <f>172000</f>
        <v>172000</v>
      </c>
      <c r="E8" s="1">
        <f>1198</f>
        <v>1198</v>
      </c>
      <c r="N8" s="4">
        <v>4</v>
      </c>
      <c r="O8" s="4">
        <v>1</v>
      </c>
      <c r="P8" s="4">
        <f>172000</f>
        <v>172000</v>
      </c>
      <c r="Q8" s="1">
        <f>1198</f>
        <v>1198</v>
      </c>
    </row>
    <row r="9" spans="1:26" x14ac:dyDescent="0.35">
      <c r="B9" s="4">
        <v>5</v>
      </c>
      <c r="C9" s="4">
        <v>1</v>
      </c>
      <c r="D9" s="4">
        <f>204000</f>
        <v>204000</v>
      </c>
      <c r="E9" s="1">
        <f>826</f>
        <v>826</v>
      </c>
      <c r="G9" s="32"/>
      <c r="H9" s="32" t="s">
        <v>54</v>
      </c>
      <c r="I9" s="32" t="s">
        <v>0</v>
      </c>
      <c r="J9" s="32" t="s">
        <v>72</v>
      </c>
      <c r="K9" s="32" t="s">
        <v>73</v>
      </c>
      <c r="N9" s="4">
        <v>5</v>
      </c>
      <c r="O9" s="4">
        <v>0</v>
      </c>
      <c r="P9" s="4">
        <f>204000</f>
        <v>204000</v>
      </c>
      <c r="Q9" s="1">
        <f>826</f>
        <v>826</v>
      </c>
    </row>
    <row r="10" spans="1:26" ht="15" thickBot="1" x14ac:dyDescent="0.4">
      <c r="B10" s="4">
        <v>6</v>
      </c>
      <c r="C10" s="4">
        <v>0</v>
      </c>
      <c r="D10" s="4">
        <f>315000</f>
        <v>315000</v>
      </c>
      <c r="E10" s="1">
        <f>976</f>
        <v>976</v>
      </c>
      <c r="G10" s="30" t="s">
        <v>54</v>
      </c>
      <c r="H10" s="30">
        <v>1</v>
      </c>
      <c r="I10" s="30"/>
      <c r="J10" s="30"/>
      <c r="K10" s="30"/>
      <c r="N10" s="4">
        <v>6</v>
      </c>
      <c r="O10" s="4">
        <v>0</v>
      </c>
      <c r="P10" s="4">
        <f>315000</f>
        <v>315000</v>
      </c>
      <c r="Q10" s="1">
        <f>976</f>
        <v>976</v>
      </c>
    </row>
    <row r="11" spans="1:26" x14ac:dyDescent="0.35">
      <c r="B11" s="4">
        <v>7</v>
      </c>
      <c r="C11" s="4">
        <v>1</v>
      </c>
      <c r="D11" s="4">
        <f>399000</f>
        <v>399000</v>
      </c>
      <c r="E11" s="1">
        <f>1123</f>
        <v>1123</v>
      </c>
      <c r="G11" s="30" t="s">
        <v>0</v>
      </c>
      <c r="H11" s="30">
        <v>-0.19088542889273324</v>
      </c>
      <c r="I11" s="30">
        <v>1</v>
      </c>
      <c r="J11" s="30"/>
      <c r="K11" s="30"/>
      <c r="N11" s="4">
        <v>7</v>
      </c>
      <c r="O11" s="4">
        <v>0</v>
      </c>
      <c r="P11" s="4">
        <f>399000</f>
        <v>399000</v>
      </c>
      <c r="Q11" s="1">
        <f>1123</f>
        <v>1123</v>
      </c>
      <c r="S11" s="32"/>
      <c r="T11" s="32" t="s">
        <v>54</v>
      </c>
      <c r="U11" s="32" t="s">
        <v>1</v>
      </c>
      <c r="V11" s="32" t="s">
        <v>72</v>
      </c>
      <c r="W11" s="32" t="s">
        <v>73</v>
      </c>
    </row>
    <row r="12" spans="1:26" x14ac:dyDescent="0.35">
      <c r="B12" s="4">
        <v>8</v>
      </c>
      <c r="C12" s="4">
        <v>0</v>
      </c>
      <c r="D12" s="4">
        <f>79000</f>
        <v>79000</v>
      </c>
      <c r="E12" s="1">
        <f>195</f>
        <v>195</v>
      </c>
      <c r="G12" s="30" t="s">
        <v>72</v>
      </c>
      <c r="H12" s="30">
        <v>0.38456002451310006</v>
      </c>
      <c r="I12" s="30">
        <v>-4.0944171290583524E-2</v>
      </c>
      <c r="J12" s="30">
        <v>1</v>
      </c>
      <c r="K12" s="30"/>
      <c r="N12" s="4">
        <v>8</v>
      </c>
      <c r="O12" s="4">
        <v>0</v>
      </c>
      <c r="P12" s="4">
        <f>79000</f>
        <v>79000</v>
      </c>
      <c r="Q12" s="1">
        <f>195</f>
        <v>195</v>
      </c>
      <c r="S12" s="30" t="s">
        <v>54</v>
      </c>
      <c r="T12" s="30">
        <v>1</v>
      </c>
      <c r="U12" s="30"/>
      <c r="V12" s="30"/>
      <c r="W12" s="30"/>
    </row>
    <row r="13" spans="1:26" ht="15" thickBot="1" x14ac:dyDescent="0.4">
      <c r="B13" s="4">
        <v>9</v>
      </c>
      <c r="C13" s="4">
        <v>1</v>
      </c>
      <c r="D13" s="4">
        <f>301000</f>
        <v>301000</v>
      </c>
      <c r="E13" s="1">
        <f>767</f>
        <v>767</v>
      </c>
      <c r="G13" s="31" t="s">
        <v>73</v>
      </c>
      <c r="H13" s="31">
        <v>0.28542535121406548</v>
      </c>
      <c r="I13" s="31">
        <v>0.19195914494997382</v>
      </c>
      <c r="J13" s="31">
        <v>0.77401990762589012</v>
      </c>
      <c r="K13" s="31">
        <v>1</v>
      </c>
      <c r="N13" s="4">
        <v>9</v>
      </c>
      <c r="O13" s="4">
        <v>0</v>
      </c>
      <c r="P13" s="4">
        <f>301000</f>
        <v>301000</v>
      </c>
      <c r="Q13" s="1">
        <f>767</f>
        <v>767</v>
      </c>
      <c r="S13" s="30" t="s">
        <v>1</v>
      </c>
      <c r="T13" s="30">
        <v>-0.17342199390482393</v>
      </c>
      <c r="U13" s="30">
        <v>1</v>
      </c>
      <c r="V13" s="30"/>
      <c r="W13" s="30"/>
    </row>
    <row r="14" spans="1:26" x14ac:dyDescent="0.35">
      <c r="B14" s="4">
        <v>10</v>
      </c>
      <c r="C14" s="4">
        <v>0</v>
      </c>
      <c r="D14" s="4">
        <f>572000</f>
        <v>572000</v>
      </c>
      <c r="E14" s="1">
        <f>900</f>
        <v>900</v>
      </c>
      <c r="N14" s="4">
        <v>10</v>
      </c>
      <c r="O14" s="4">
        <v>0</v>
      </c>
      <c r="P14" s="4">
        <f>572000</f>
        <v>572000</v>
      </c>
      <c r="Q14" s="1">
        <f>900</f>
        <v>900</v>
      </c>
      <c r="S14" s="30" t="s">
        <v>72</v>
      </c>
      <c r="T14" s="30">
        <v>0.38456002451310006</v>
      </c>
      <c r="U14" s="30">
        <v>-0.2493635098475438</v>
      </c>
      <c r="V14" s="30">
        <v>1</v>
      </c>
      <c r="W14" s="30"/>
    </row>
    <row r="15" spans="1:26" ht="15" thickBot="1" x14ac:dyDescent="0.4">
      <c r="B15" s="4">
        <v>11</v>
      </c>
      <c r="C15" s="4">
        <v>0</v>
      </c>
      <c r="D15" s="4">
        <f>47.4</f>
        <v>47.4</v>
      </c>
      <c r="E15" s="1">
        <f>301</f>
        <v>301</v>
      </c>
      <c r="N15" s="4">
        <v>11</v>
      </c>
      <c r="O15" s="4">
        <v>1</v>
      </c>
      <c r="P15" s="4">
        <f>47.4</f>
        <v>47.4</v>
      </c>
      <c r="Q15" s="1">
        <f>301</f>
        <v>301</v>
      </c>
      <c r="S15" s="31" t="s">
        <v>73</v>
      </c>
      <c r="T15" s="31">
        <v>0.28542535121406548</v>
      </c>
      <c r="U15" s="31">
        <v>-8.034799832953457E-2</v>
      </c>
      <c r="V15" s="31">
        <v>0.77401990762589012</v>
      </c>
      <c r="W15" s="31">
        <v>1</v>
      </c>
    </row>
    <row r="16" spans="1:26" x14ac:dyDescent="0.35">
      <c r="B16" s="4">
        <v>12</v>
      </c>
      <c r="C16" s="4">
        <v>0</v>
      </c>
      <c r="D16" s="4">
        <f>322000</f>
        <v>322000</v>
      </c>
      <c r="E16" s="1">
        <f>495</f>
        <v>495</v>
      </c>
      <c r="N16" s="4">
        <v>12</v>
      </c>
      <c r="O16" s="4">
        <v>0</v>
      </c>
      <c r="P16" s="4">
        <f>322000</f>
        <v>322000</v>
      </c>
      <c r="Q16" s="1">
        <f>495</f>
        <v>495</v>
      </c>
    </row>
    <row r="17" spans="2:17" x14ac:dyDescent="0.35">
      <c r="B17" s="4">
        <v>13</v>
      </c>
      <c r="C17" s="4">
        <v>0</v>
      </c>
      <c r="D17" s="4">
        <f>591000</f>
        <v>591000</v>
      </c>
      <c r="E17" s="1">
        <v>902</v>
      </c>
      <c r="N17" s="4">
        <v>13</v>
      </c>
      <c r="O17" s="4">
        <v>0</v>
      </c>
      <c r="P17" s="4">
        <f>591000</f>
        <v>591000</v>
      </c>
      <c r="Q17" s="1">
        <v>902</v>
      </c>
    </row>
    <row r="18" spans="2:17" x14ac:dyDescent="0.35">
      <c r="B18" s="4">
        <v>14</v>
      </c>
      <c r="C18" s="4">
        <v>0</v>
      </c>
      <c r="D18" s="4">
        <f>182000</f>
        <v>182000</v>
      </c>
      <c r="E18" s="1">
        <f>960</f>
        <v>960</v>
      </c>
      <c r="N18" s="4">
        <v>14</v>
      </c>
      <c r="O18" s="4">
        <v>0</v>
      </c>
      <c r="P18" s="4">
        <f>182000</f>
        <v>182000</v>
      </c>
      <c r="Q18" s="1">
        <f>960</f>
        <v>960</v>
      </c>
    </row>
    <row r="19" spans="2:17" x14ac:dyDescent="0.35">
      <c r="B19" s="4">
        <v>15</v>
      </c>
      <c r="C19" s="4">
        <v>0</v>
      </c>
      <c r="D19" s="4">
        <f>102000</f>
        <v>102000</v>
      </c>
      <c r="E19" s="1">
        <v>360</v>
      </c>
      <c r="N19" s="4">
        <v>15</v>
      </c>
      <c r="O19" s="4">
        <v>0</v>
      </c>
      <c r="P19" s="4">
        <f>102000</f>
        <v>102000</v>
      </c>
      <c r="Q19" s="1">
        <v>360</v>
      </c>
    </row>
    <row r="20" spans="2:17" x14ac:dyDescent="0.35">
      <c r="B20" s="4">
        <v>16</v>
      </c>
      <c r="C20" s="4">
        <v>0</v>
      </c>
      <c r="D20" s="4">
        <f>732000</f>
        <v>732000</v>
      </c>
      <c r="E20" s="1">
        <f>1570</f>
        <v>1570</v>
      </c>
      <c r="N20" s="4">
        <v>16</v>
      </c>
      <c r="O20" s="4">
        <v>0</v>
      </c>
      <c r="P20" s="4">
        <f>732000</f>
        <v>732000</v>
      </c>
      <c r="Q20" s="1">
        <f>1570</f>
        <v>1570</v>
      </c>
    </row>
    <row r="21" spans="2:17" x14ac:dyDescent="0.35">
      <c r="B21" s="4">
        <v>17</v>
      </c>
      <c r="C21" s="4">
        <v>0</v>
      </c>
      <c r="D21" s="4">
        <f>130000</f>
        <v>130000</v>
      </c>
      <c r="E21" s="1">
        <f>887</f>
        <v>887</v>
      </c>
      <c r="N21" s="4">
        <v>17</v>
      </c>
      <c r="O21" s="4">
        <v>0</v>
      </c>
      <c r="P21" s="4">
        <f>130000</f>
        <v>130000</v>
      </c>
      <c r="Q21" s="1">
        <f>887</f>
        <v>887</v>
      </c>
    </row>
    <row r="22" spans="2:17" x14ac:dyDescent="0.35">
      <c r="B22" s="4">
        <v>18</v>
      </c>
      <c r="C22" s="4">
        <v>0</v>
      </c>
      <c r="D22" s="4">
        <f>329000</f>
        <v>329000</v>
      </c>
      <c r="E22" s="1">
        <f>833</f>
        <v>833</v>
      </c>
      <c r="N22" s="4">
        <v>18</v>
      </c>
      <c r="O22" s="4">
        <v>0</v>
      </c>
      <c r="P22" s="4">
        <f>329000</f>
        <v>329000</v>
      </c>
      <c r="Q22" s="1">
        <f>833</f>
        <v>833</v>
      </c>
    </row>
    <row r="23" spans="2:17" x14ac:dyDescent="0.35">
      <c r="B23" s="4">
        <v>19</v>
      </c>
      <c r="C23" s="4">
        <v>1</v>
      </c>
      <c r="D23" s="4">
        <f>918000</f>
        <v>918000</v>
      </c>
      <c r="E23" s="1">
        <f>3702</f>
        <v>3702</v>
      </c>
      <c r="N23" s="4">
        <v>19</v>
      </c>
      <c r="O23" s="4">
        <v>0</v>
      </c>
      <c r="P23" s="4">
        <f>918000</f>
        <v>918000</v>
      </c>
      <c r="Q23" s="1">
        <f>3702</f>
        <v>3702</v>
      </c>
    </row>
    <row r="24" spans="2:17" x14ac:dyDescent="0.35">
      <c r="B24" s="5">
        <v>20</v>
      </c>
      <c r="C24" s="5">
        <v>1</v>
      </c>
      <c r="D24" s="5">
        <f>41.1</f>
        <v>41.1</v>
      </c>
      <c r="E24" s="3">
        <f>383</f>
        <v>383</v>
      </c>
      <c r="N24" s="5">
        <v>20</v>
      </c>
      <c r="O24" s="5">
        <v>0</v>
      </c>
      <c r="P24" s="5">
        <f>41.1</f>
        <v>41.1</v>
      </c>
      <c r="Q24" s="3">
        <f>383</f>
        <v>383</v>
      </c>
    </row>
    <row r="31" spans="2:17" x14ac:dyDescent="0.35">
      <c r="B31" s="22" t="s">
        <v>54</v>
      </c>
      <c r="C31" s="42" t="s">
        <v>2</v>
      </c>
      <c r="D31" s="22" t="s">
        <v>72</v>
      </c>
      <c r="E31" s="20" t="s">
        <v>73</v>
      </c>
      <c r="N31" s="22" t="s">
        <v>54</v>
      </c>
      <c r="O31" s="42" t="s">
        <v>3</v>
      </c>
      <c r="P31" s="22" t="s">
        <v>72</v>
      </c>
      <c r="Q31" s="20" t="s">
        <v>73</v>
      </c>
    </row>
    <row r="32" spans="2:17" x14ac:dyDescent="0.35">
      <c r="B32" s="4">
        <v>1</v>
      </c>
      <c r="C32" s="4">
        <v>0</v>
      </c>
      <c r="D32" s="4">
        <f>72.1</f>
        <v>72.099999999999994</v>
      </c>
      <c r="E32" s="1">
        <v>629</v>
      </c>
      <c r="N32" s="4">
        <v>1</v>
      </c>
      <c r="O32" s="4">
        <v>0</v>
      </c>
      <c r="P32" s="4">
        <f>72.1</f>
        <v>72.099999999999994</v>
      </c>
      <c r="Q32" s="1">
        <v>629</v>
      </c>
    </row>
    <row r="33" spans="2:23" x14ac:dyDescent="0.35">
      <c r="B33" s="4">
        <v>2</v>
      </c>
      <c r="C33" s="4">
        <v>0</v>
      </c>
      <c r="D33" s="4">
        <f>92.5</f>
        <v>92.5</v>
      </c>
      <c r="E33" s="1">
        <v>360</v>
      </c>
      <c r="N33" s="4">
        <v>2</v>
      </c>
      <c r="O33" s="4">
        <v>0</v>
      </c>
      <c r="P33" s="4">
        <f>92.5</f>
        <v>92.5</v>
      </c>
      <c r="Q33" s="1">
        <v>360</v>
      </c>
    </row>
    <row r="34" spans="2:23" x14ac:dyDescent="0.35">
      <c r="B34" s="4">
        <v>3</v>
      </c>
      <c r="C34" s="4">
        <v>1</v>
      </c>
      <c r="D34" s="4">
        <f>139000</f>
        <v>139000</v>
      </c>
      <c r="E34" s="1">
        <f>1108</f>
        <v>1108</v>
      </c>
      <c r="N34" s="4">
        <v>3</v>
      </c>
      <c r="O34" s="4">
        <v>0</v>
      </c>
      <c r="P34" s="4">
        <f>139000</f>
        <v>139000</v>
      </c>
      <c r="Q34" s="1">
        <f>1108</f>
        <v>1108</v>
      </c>
    </row>
    <row r="35" spans="2:23" ht="15" thickBot="1" x14ac:dyDescent="0.4">
      <c r="B35" s="4">
        <v>4</v>
      </c>
      <c r="C35" s="4">
        <v>1</v>
      </c>
      <c r="D35" s="4">
        <f>172000</f>
        <v>172000</v>
      </c>
      <c r="E35" s="1">
        <f>1198</f>
        <v>1198</v>
      </c>
      <c r="N35" s="4">
        <v>4</v>
      </c>
      <c r="O35" s="4">
        <v>0</v>
      </c>
      <c r="P35" s="4">
        <f>172000</f>
        <v>172000</v>
      </c>
      <c r="Q35" s="1">
        <f>1198</f>
        <v>1198</v>
      </c>
    </row>
    <row r="36" spans="2:23" x14ac:dyDescent="0.35">
      <c r="B36" s="4">
        <v>5</v>
      </c>
      <c r="C36" s="4">
        <v>0</v>
      </c>
      <c r="D36" s="4">
        <f>204000</f>
        <v>204000</v>
      </c>
      <c r="E36" s="1">
        <f>826</f>
        <v>826</v>
      </c>
      <c r="G36" s="32"/>
      <c r="H36" s="32" t="s">
        <v>54</v>
      </c>
      <c r="I36" s="32" t="s">
        <v>2</v>
      </c>
      <c r="J36" s="32" t="s">
        <v>72</v>
      </c>
      <c r="K36" s="32" t="s">
        <v>73</v>
      </c>
      <c r="N36" s="4">
        <v>5</v>
      </c>
      <c r="O36" s="4">
        <v>0</v>
      </c>
      <c r="P36" s="4">
        <f>204000</f>
        <v>204000</v>
      </c>
      <c r="Q36" s="1">
        <f>826</f>
        <v>826</v>
      </c>
      <c r="S36" s="32"/>
      <c r="T36" s="32" t="s">
        <v>54</v>
      </c>
      <c r="U36" s="32" t="s">
        <v>3</v>
      </c>
      <c r="V36" s="32" t="s">
        <v>72</v>
      </c>
      <c r="W36" s="32" t="s">
        <v>73</v>
      </c>
    </row>
    <row r="37" spans="2:23" x14ac:dyDescent="0.35">
      <c r="B37" s="4">
        <v>6</v>
      </c>
      <c r="C37" s="4">
        <v>0</v>
      </c>
      <c r="D37" s="4">
        <f>315000</f>
        <v>315000</v>
      </c>
      <c r="E37" s="1">
        <f>976</f>
        <v>976</v>
      </c>
      <c r="G37" s="30" t="s">
        <v>54</v>
      </c>
      <c r="H37" s="30">
        <v>1</v>
      </c>
      <c r="I37" s="30"/>
      <c r="J37" s="30"/>
      <c r="K37" s="30"/>
      <c r="N37" s="4">
        <v>6</v>
      </c>
      <c r="O37" s="4">
        <v>0</v>
      </c>
      <c r="P37" s="4">
        <f>315000</f>
        <v>315000</v>
      </c>
      <c r="Q37" s="1">
        <f>976</f>
        <v>976</v>
      </c>
      <c r="S37" s="30" t="s">
        <v>54</v>
      </c>
      <c r="T37" s="30">
        <v>1</v>
      </c>
      <c r="U37" s="30"/>
      <c r="V37" s="30"/>
      <c r="W37" s="30"/>
    </row>
    <row r="38" spans="2:23" x14ac:dyDescent="0.35">
      <c r="B38" s="4">
        <v>7</v>
      </c>
      <c r="C38" s="4">
        <v>1</v>
      </c>
      <c r="D38" s="4">
        <f>399000</f>
        <v>399000</v>
      </c>
      <c r="E38" s="1">
        <f>1123</f>
        <v>1123</v>
      </c>
      <c r="G38" s="30" t="s">
        <v>2</v>
      </c>
      <c r="H38" s="30">
        <v>0.24779731389167597</v>
      </c>
      <c r="I38" s="30">
        <v>1</v>
      </c>
      <c r="J38" s="30"/>
      <c r="K38" s="30"/>
      <c r="N38" s="4">
        <v>7</v>
      </c>
      <c r="O38" s="4">
        <v>0</v>
      </c>
      <c r="P38" s="4">
        <f>399000</f>
        <v>399000</v>
      </c>
      <c r="Q38" s="1">
        <f>1123</f>
        <v>1123</v>
      </c>
      <c r="S38" s="30" t="s">
        <v>3</v>
      </c>
      <c r="T38" s="30">
        <v>0.14451832825401995</v>
      </c>
      <c r="U38" s="30">
        <v>1</v>
      </c>
      <c r="V38" s="30"/>
      <c r="W38" s="30"/>
    </row>
    <row r="39" spans="2:23" x14ac:dyDescent="0.35">
      <c r="B39" s="4">
        <v>8</v>
      </c>
      <c r="C39" s="4">
        <v>1</v>
      </c>
      <c r="D39" s="4">
        <f>79000</f>
        <v>79000</v>
      </c>
      <c r="E39" s="1">
        <f>195</f>
        <v>195</v>
      </c>
      <c r="G39" s="30" t="s">
        <v>72</v>
      </c>
      <c r="H39" s="30">
        <v>0.38456002451310006</v>
      </c>
      <c r="I39" s="30">
        <v>-0.2214716484828031</v>
      </c>
      <c r="J39" s="30">
        <v>1</v>
      </c>
      <c r="K39" s="30"/>
      <c r="N39" s="4">
        <v>8</v>
      </c>
      <c r="O39" s="4">
        <v>0</v>
      </c>
      <c r="P39" s="4">
        <f>79000</f>
        <v>79000</v>
      </c>
      <c r="Q39" s="1">
        <f>195</f>
        <v>195</v>
      </c>
      <c r="S39" s="30" t="s">
        <v>72</v>
      </c>
      <c r="T39" s="30">
        <v>0.38456002451310006</v>
      </c>
      <c r="U39" s="30">
        <v>-0.29570401781449107</v>
      </c>
      <c r="V39" s="30">
        <v>1</v>
      </c>
      <c r="W39" s="30"/>
    </row>
    <row r="40" spans="2:23" ht="15" thickBot="1" x14ac:dyDescent="0.4">
      <c r="B40" s="4">
        <v>9</v>
      </c>
      <c r="C40" s="4">
        <v>1</v>
      </c>
      <c r="D40" s="4">
        <f>301000</f>
        <v>301000</v>
      </c>
      <c r="E40" s="1">
        <f>767</f>
        <v>767</v>
      </c>
      <c r="G40" s="31" t="s">
        <v>73</v>
      </c>
      <c r="H40" s="31">
        <v>0.28542535121406548</v>
      </c>
      <c r="I40" s="31">
        <v>-0.26458029713398779</v>
      </c>
      <c r="J40" s="31">
        <v>0.77401990762589012</v>
      </c>
      <c r="K40" s="31">
        <v>1</v>
      </c>
      <c r="N40" s="4">
        <v>9</v>
      </c>
      <c r="O40" s="4">
        <v>0</v>
      </c>
      <c r="P40" s="4">
        <f>301000</f>
        <v>301000</v>
      </c>
      <c r="Q40" s="1">
        <f>767</f>
        <v>767</v>
      </c>
      <c r="S40" s="31" t="s">
        <v>73</v>
      </c>
      <c r="T40" s="31">
        <v>0.28542535121406548</v>
      </c>
      <c r="U40" s="31">
        <v>-0.27355208039596202</v>
      </c>
      <c r="V40" s="31">
        <v>0.77401990762589012</v>
      </c>
      <c r="W40" s="31">
        <v>1</v>
      </c>
    </row>
    <row r="41" spans="2:23" x14ac:dyDescent="0.35">
      <c r="B41" s="4">
        <v>10</v>
      </c>
      <c r="C41" s="4">
        <v>0</v>
      </c>
      <c r="D41" s="4">
        <f>572000</f>
        <v>572000</v>
      </c>
      <c r="E41" s="1">
        <f>900</f>
        <v>900</v>
      </c>
      <c r="N41" s="4">
        <v>10</v>
      </c>
      <c r="O41" s="4">
        <v>0</v>
      </c>
      <c r="P41" s="4">
        <f>572000</f>
        <v>572000</v>
      </c>
      <c r="Q41" s="1">
        <f>900</f>
        <v>900</v>
      </c>
    </row>
    <row r="42" spans="2:23" x14ac:dyDescent="0.35">
      <c r="B42" s="4">
        <v>11</v>
      </c>
      <c r="C42" s="4">
        <v>0</v>
      </c>
      <c r="D42" s="4">
        <f>47.4</f>
        <v>47.4</v>
      </c>
      <c r="E42" s="1">
        <f>301</f>
        <v>301</v>
      </c>
      <c r="N42" s="4">
        <v>11</v>
      </c>
      <c r="O42" s="4">
        <v>1</v>
      </c>
      <c r="P42" s="4">
        <f>47.4</f>
        <v>47.4</v>
      </c>
      <c r="Q42" s="1">
        <f>301</f>
        <v>301</v>
      </c>
    </row>
    <row r="43" spans="2:23" x14ac:dyDescent="0.35">
      <c r="B43" s="4">
        <v>12</v>
      </c>
      <c r="C43" s="4">
        <v>1</v>
      </c>
      <c r="D43" s="4">
        <f>322000</f>
        <v>322000</v>
      </c>
      <c r="E43" s="1">
        <f>495</f>
        <v>495</v>
      </c>
      <c r="N43" s="4">
        <v>12</v>
      </c>
      <c r="O43" s="4">
        <v>0</v>
      </c>
      <c r="P43" s="4">
        <f>322000</f>
        <v>322000</v>
      </c>
      <c r="Q43" s="1">
        <f>495</f>
        <v>495</v>
      </c>
    </row>
    <row r="44" spans="2:23" x14ac:dyDescent="0.35">
      <c r="B44" s="4">
        <v>13</v>
      </c>
      <c r="C44" s="4">
        <v>1</v>
      </c>
      <c r="D44" s="4">
        <f>591000</f>
        <v>591000</v>
      </c>
      <c r="E44" s="1">
        <v>902</v>
      </c>
      <c r="N44" s="4">
        <v>13</v>
      </c>
      <c r="O44" s="4">
        <v>0</v>
      </c>
      <c r="P44" s="4">
        <f>591000</f>
        <v>591000</v>
      </c>
      <c r="Q44" s="1">
        <v>902</v>
      </c>
    </row>
    <row r="45" spans="2:23" x14ac:dyDescent="0.35">
      <c r="B45" s="4">
        <v>14</v>
      </c>
      <c r="C45" s="4">
        <v>1</v>
      </c>
      <c r="D45" s="4">
        <f>182000</f>
        <v>182000</v>
      </c>
      <c r="E45" s="1">
        <f>960</f>
        <v>960</v>
      </c>
      <c r="N45" s="4">
        <v>14</v>
      </c>
      <c r="O45" s="4">
        <v>0</v>
      </c>
      <c r="P45" s="4">
        <f>182000</f>
        <v>182000</v>
      </c>
      <c r="Q45" s="1">
        <f>960</f>
        <v>960</v>
      </c>
    </row>
    <row r="46" spans="2:23" x14ac:dyDescent="0.35">
      <c r="B46" s="4">
        <v>15</v>
      </c>
      <c r="C46" s="4">
        <v>1</v>
      </c>
      <c r="D46" s="4">
        <f>102000</f>
        <v>102000</v>
      </c>
      <c r="E46" s="1">
        <v>360</v>
      </c>
      <c r="N46" s="4">
        <v>15</v>
      </c>
      <c r="O46" s="4">
        <v>1</v>
      </c>
      <c r="P46" s="4">
        <f>102000</f>
        <v>102000</v>
      </c>
      <c r="Q46" s="1">
        <v>360</v>
      </c>
    </row>
    <row r="47" spans="2:23" x14ac:dyDescent="0.35">
      <c r="B47" s="4">
        <v>16</v>
      </c>
      <c r="C47" s="4">
        <v>0</v>
      </c>
      <c r="D47" s="4">
        <f>732000</f>
        <v>732000</v>
      </c>
      <c r="E47" s="1">
        <f>1570</f>
        <v>1570</v>
      </c>
      <c r="N47" s="4">
        <v>16</v>
      </c>
      <c r="O47" s="4">
        <v>0</v>
      </c>
      <c r="P47" s="4">
        <f>732000</f>
        <v>732000</v>
      </c>
      <c r="Q47" s="1">
        <f>1570</f>
        <v>1570</v>
      </c>
    </row>
    <row r="48" spans="2:23" x14ac:dyDescent="0.35">
      <c r="B48" s="4">
        <v>17</v>
      </c>
      <c r="C48" s="1">
        <v>1</v>
      </c>
      <c r="D48" s="4">
        <f>130000</f>
        <v>130000</v>
      </c>
      <c r="E48" s="1">
        <f>887</f>
        <v>887</v>
      </c>
      <c r="N48" s="4">
        <v>17</v>
      </c>
      <c r="O48" s="4">
        <v>0</v>
      </c>
      <c r="P48" s="4">
        <f>130000</f>
        <v>130000</v>
      </c>
      <c r="Q48" s="1">
        <f>887</f>
        <v>887</v>
      </c>
    </row>
    <row r="49" spans="2:24" x14ac:dyDescent="0.35">
      <c r="B49" s="4">
        <v>18</v>
      </c>
      <c r="C49" s="1">
        <v>1</v>
      </c>
      <c r="D49" s="4">
        <f>329000</f>
        <v>329000</v>
      </c>
      <c r="E49" s="1">
        <f>833</f>
        <v>833</v>
      </c>
      <c r="N49" s="4">
        <v>18</v>
      </c>
      <c r="O49" s="4">
        <v>0</v>
      </c>
      <c r="P49" s="4">
        <f>329000</f>
        <v>329000</v>
      </c>
      <c r="Q49" s="1">
        <f>833</f>
        <v>833</v>
      </c>
    </row>
    <row r="50" spans="2:24" x14ac:dyDescent="0.35">
      <c r="B50" s="4">
        <v>19</v>
      </c>
      <c r="C50" s="4">
        <v>0</v>
      </c>
      <c r="D50" s="4">
        <f>918000</f>
        <v>918000</v>
      </c>
      <c r="E50" s="1">
        <f>3702</f>
        <v>3702</v>
      </c>
      <c r="N50" s="4">
        <v>19</v>
      </c>
      <c r="O50" s="4">
        <v>0</v>
      </c>
      <c r="P50" s="4">
        <f>918000</f>
        <v>918000</v>
      </c>
      <c r="Q50" s="1">
        <f>3702</f>
        <v>3702</v>
      </c>
    </row>
    <row r="51" spans="2:24" x14ac:dyDescent="0.35">
      <c r="B51" s="5">
        <v>20</v>
      </c>
      <c r="C51" s="5">
        <v>1</v>
      </c>
      <c r="D51" s="5">
        <f>41.1</f>
        <v>41.1</v>
      </c>
      <c r="E51" s="3">
        <f>383</f>
        <v>383</v>
      </c>
      <c r="N51" s="5">
        <v>20</v>
      </c>
      <c r="O51" s="5">
        <v>0</v>
      </c>
      <c r="P51" s="5">
        <f>41.1</f>
        <v>41.1</v>
      </c>
      <c r="Q51" s="3">
        <f>383</f>
        <v>383</v>
      </c>
    </row>
    <row r="58" spans="2:24" x14ac:dyDescent="0.35">
      <c r="C58" s="22" t="s">
        <v>54</v>
      </c>
      <c r="D58" s="43" t="s">
        <v>4</v>
      </c>
      <c r="E58" s="22" t="s">
        <v>72</v>
      </c>
      <c r="F58" s="20" t="s">
        <v>73</v>
      </c>
      <c r="O58" s="36"/>
      <c r="P58" s="36"/>
      <c r="Q58" s="36"/>
      <c r="R58" s="36"/>
      <c r="S58" s="34"/>
      <c r="T58" s="34"/>
      <c r="U58" s="34"/>
      <c r="V58" s="34"/>
      <c r="W58" s="34"/>
      <c r="X58" s="34"/>
    </row>
    <row r="59" spans="2:24" x14ac:dyDescent="0.35">
      <c r="C59" s="4">
        <v>1</v>
      </c>
      <c r="D59" s="1">
        <v>1</v>
      </c>
      <c r="E59" s="4">
        <f>72.1</f>
        <v>72.099999999999994</v>
      </c>
      <c r="F59" s="1">
        <v>629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spans="2:24" x14ac:dyDescent="0.35">
      <c r="C60" s="4">
        <v>2</v>
      </c>
      <c r="D60" s="1">
        <v>1</v>
      </c>
      <c r="E60" s="4">
        <f>92.5</f>
        <v>92.5</v>
      </c>
      <c r="F60" s="1">
        <v>360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spans="2:24" ht="15" thickBot="1" x14ac:dyDescent="0.4">
      <c r="C61" s="4">
        <v>3</v>
      </c>
      <c r="D61" s="1">
        <v>1</v>
      </c>
      <c r="E61" s="4">
        <f>139000</f>
        <v>139000</v>
      </c>
      <c r="F61" s="1">
        <f>1108</f>
        <v>1108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24" x14ac:dyDescent="0.35">
      <c r="C62" s="4">
        <v>4</v>
      </c>
      <c r="D62" s="1">
        <v>1</v>
      </c>
      <c r="E62" s="4">
        <f>172000</f>
        <v>172000</v>
      </c>
      <c r="F62" s="1">
        <f>1198</f>
        <v>1198</v>
      </c>
      <c r="H62" s="32"/>
      <c r="I62" s="32" t="s">
        <v>54</v>
      </c>
      <c r="J62" s="32" t="s">
        <v>4</v>
      </c>
      <c r="K62" s="32" t="s">
        <v>72</v>
      </c>
      <c r="L62" s="32" t="s">
        <v>73</v>
      </c>
      <c r="O62" s="34"/>
      <c r="P62" s="34"/>
      <c r="Q62" s="34"/>
      <c r="R62" s="34"/>
      <c r="S62" s="34"/>
      <c r="T62" s="35"/>
      <c r="U62" s="35"/>
      <c r="V62" s="35"/>
      <c r="W62" s="35"/>
      <c r="X62" s="35"/>
    </row>
    <row r="63" spans="2:24" x14ac:dyDescent="0.35">
      <c r="C63" s="4">
        <v>5</v>
      </c>
      <c r="D63" s="1">
        <v>0</v>
      </c>
      <c r="E63" s="4">
        <f>204000</f>
        <v>204000</v>
      </c>
      <c r="F63" s="1">
        <f>826</f>
        <v>826</v>
      </c>
      <c r="H63" s="30" t="s">
        <v>54</v>
      </c>
      <c r="I63" s="30">
        <v>1</v>
      </c>
      <c r="J63" s="30"/>
      <c r="K63" s="30"/>
      <c r="L63" s="30"/>
      <c r="O63" s="34"/>
      <c r="P63" s="34"/>
      <c r="Q63" s="34"/>
      <c r="R63" s="34"/>
      <c r="S63" s="34"/>
      <c r="T63" s="30"/>
      <c r="U63" s="30"/>
      <c r="V63" s="30"/>
      <c r="W63" s="30"/>
      <c r="X63" s="30"/>
    </row>
    <row r="64" spans="2:24" x14ac:dyDescent="0.35">
      <c r="C64" s="4">
        <v>6</v>
      </c>
      <c r="D64" s="1">
        <v>1</v>
      </c>
      <c r="E64" s="4">
        <f>315000</f>
        <v>315000</v>
      </c>
      <c r="F64" s="1">
        <f>976</f>
        <v>976</v>
      </c>
      <c r="H64" s="30" t="s">
        <v>4</v>
      </c>
      <c r="I64" s="30">
        <v>-0.37046336899810162</v>
      </c>
      <c r="J64" s="30">
        <v>1</v>
      </c>
      <c r="K64" s="30"/>
      <c r="L64" s="30"/>
      <c r="O64" s="34"/>
      <c r="P64" s="34"/>
      <c r="Q64" s="34"/>
      <c r="R64" s="34"/>
      <c r="S64" s="34"/>
      <c r="T64" s="30"/>
      <c r="U64" s="30"/>
      <c r="V64" s="30"/>
      <c r="W64" s="30"/>
      <c r="X64" s="30"/>
    </row>
    <row r="65" spans="3:24" x14ac:dyDescent="0.35">
      <c r="C65" s="4">
        <v>7</v>
      </c>
      <c r="D65" s="1">
        <v>1</v>
      </c>
      <c r="E65" s="4">
        <f>399000</f>
        <v>399000</v>
      </c>
      <c r="F65" s="1">
        <f>1123</f>
        <v>1123</v>
      </c>
      <c r="H65" s="30" t="s">
        <v>72</v>
      </c>
      <c r="I65" s="30">
        <v>0.38456002451310006</v>
      </c>
      <c r="J65" s="30">
        <v>0.32505809320282381</v>
      </c>
      <c r="K65" s="30">
        <v>1</v>
      </c>
      <c r="L65" s="30"/>
      <c r="O65" s="34"/>
      <c r="P65" s="34"/>
      <c r="Q65" s="34"/>
      <c r="R65" s="34"/>
      <c r="S65" s="34"/>
      <c r="T65" s="30"/>
      <c r="U65" s="30"/>
      <c r="V65" s="30"/>
      <c r="W65" s="30"/>
      <c r="X65" s="30"/>
    </row>
    <row r="66" spans="3:24" ht="15" thickBot="1" x14ac:dyDescent="0.4">
      <c r="C66" s="4">
        <v>8</v>
      </c>
      <c r="D66" s="1">
        <v>1</v>
      </c>
      <c r="E66" s="4">
        <f>79000</f>
        <v>79000</v>
      </c>
      <c r="F66" s="1">
        <f>195</f>
        <v>195</v>
      </c>
      <c r="H66" s="31" t="s">
        <v>73</v>
      </c>
      <c r="I66" s="31">
        <v>0.28542535121406548</v>
      </c>
      <c r="J66" s="31">
        <v>0.22182830975876588</v>
      </c>
      <c r="K66" s="31">
        <v>0.77401990762589012</v>
      </c>
      <c r="L66" s="31">
        <v>1</v>
      </c>
      <c r="O66" s="34"/>
      <c r="P66" s="34"/>
      <c r="Q66" s="34"/>
      <c r="R66" s="34"/>
      <c r="S66" s="34"/>
      <c r="T66" s="30"/>
      <c r="U66" s="30"/>
      <c r="V66" s="30"/>
      <c r="W66" s="30"/>
      <c r="X66" s="30"/>
    </row>
    <row r="67" spans="3:24" x14ac:dyDescent="0.35">
      <c r="C67" s="4">
        <v>9</v>
      </c>
      <c r="D67" s="1">
        <v>1</v>
      </c>
      <c r="E67" s="4">
        <f>301000</f>
        <v>301000</v>
      </c>
      <c r="F67" s="1">
        <f>767</f>
        <v>767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spans="3:24" x14ac:dyDescent="0.35">
      <c r="C68" s="4">
        <v>10</v>
      </c>
      <c r="D68" s="1">
        <v>1</v>
      </c>
      <c r="E68" s="4">
        <f>572000</f>
        <v>572000</v>
      </c>
      <c r="F68" s="1">
        <f>900</f>
        <v>900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3:24" x14ac:dyDescent="0.35">
      <c r="C69" s="4">
        <v>11</v>
      </c>
      <c r="D69" s="1">
        <v>0</v>
      </c>
      <c r="E69" s="4">
        <f>47.4</f>
        <v>47.4</v>
      </c>
      <c r="F69" s="1">
        <f>301</f>
        <v>301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spans="3:24" x14ac:dyDescent="0.35">
      <c r="C70" s="4">
        <v>12</v>
      </c>
      <c r="D70" s="1">
        <v>1</v>
      </c>
      <c r="E70" s="4">
        <f>322000</f>
        <v>322000</v>
      </c>
      <c r="F70" s="1">
        <f>495</f>
        <v>495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spans="3:24" x14ac:dyDescent="0.35">
      <c r="C71" s="4">
        <v>13</v>
      </c>
      <c r="D71" s="1">
        <v>1</v>
      </c>
      <c r="E71" s="4">
        <f>591000</f>
        <v>591000</v>
      </c>
      <c r="F71" s="1">
        <v>902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spans="3:24" x14ac:dyDescent="0.35">
      <c r="C72" s="4">
        <v>14</v>
      </c>
      <c r="D72" s="1">
        <v>1</v>
      </c>
      <c r="E72" s="4">
        <f>182000</f>
        <v>182000</v>
      </c>
      <c r="F72" s="1">
        <f>960</f>
        <v>960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 spans="3:24" x14ac:dyDescent="0.35">
      <c r="C73" s="4">
        <v>15</v>
      </c>
      <c r="D73" s="1">
        <v>1</v>
      </c>
      <c r="E73" s="4">
        <f>102000</f>
        <v>102000</v>
      </c>
      <c r="F73" s="1">
        <v>360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 spans="3:24" x14ac:dyDescent="0.35">
      <c r="C74" s="4">
        <v>16</v>
      </c>
      <c r="D74" s="1">
        <v>1</v>
      </c>
      <c r="E74" s="4">
        <f>732000</f>
        <v>732000</v>
      </c>
      <c r="F74" s="1">
        <f>1570</f>
        <v>1570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 spans="3:24" x14ac:dyDescent="0.35">
      <c r="C75" s="4">
        <v>17</v>
      </c>
      <c r="D75" s="1">
        <v>0</v>
      </c>
      <c r="E75" s="4">
        <f>130000</f>
        <v>130000</v>
      </c>
      <c r="F75" s="1">
        <f>887</f>
        <v>887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 spans="3:24" x14ac:dyDescent="0.35">
      <c r="C76" s="4">
        <v>18</v>
      </c>
      <c r="D76" s="1">
        <v>0</v>
      </c>
      <c r="E76" s="4">
        <f>329000</f>
        <v>329000</v>
      </c>
      <c r="F76" s="1">
        <f>833</f>
        <v>833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 spans="3:24" x14ac:dyDescent="0.35">
      <c r="C77" s="4">
        <v>19</v>
      </c>
      <c r="D77" s="4">
        <v>1</v>
      </c>
      <c r="E77" s="4">
        <f>918000</f>
        <v>918000</v>
      </c>
      <c r="F77" s="1">
        <f>3702</f>
        <v>3702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 spans="3:24" x14ac:dyDescent="0.35">
      <c r="C78" s="5">
        <v>20</v>
      </c>
      <c r="D78" s="5">
        <v>0</v>
      </c>
      <c r="E78" s="5">
        <f>41.1</f>
        <v>41.1</v>
      </c>
      <c r="F78" s="3">
        <f>383</f>
        <v>383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spans="3:24" x14ac:dyDescent="0.35"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4" spans="1:24" x14ac:dyDescent="0.35">
      <c r="A84" s="38" t="s">
        <v>6</v>
      </c>
    </row>
    <row r="87" spans="1:24" x14ac:dyDescent="0.35">
      <c r="C87" s="22" t="s">
        <v>54</v>
      </c>
      <c r="D87" s="42" t="s">
        <v>7</v>
      </c>
      <c r="E87" s="22" t="s">
        <v>72</v>
      </c>
      <c r="F87" s="20" t="s">
        <v>73</v>
      </c>
      <c r="O87" s="22" t="s">
        <v>54</v>
      </c>
      <c r="P87" s="42" t="s">
        <v>8</v>
      </c>
      <c r="Q87" s="22" t="s">
        <v>72</v>
      </c>
      <c r="R87" s="20" t="s">
        <v>73</v>
      </c>
    </row>
    <row r="88" spans="1:24" x14ac:dyDescent="0.35">
      <c r="C88" s="4">
        <v>1</v>
      </c>
      <c r="D88" s="4">
        <v>0</v>
      </c>
      <c r="E88" s="4">
        <f>72.1</f>
        <v>72.099999999999994</v>
      </c>
      <c r="F88" s="1">
        <v>629</v>
      </c>
      <c r="O88" s="4">
        <v>1</v>
      </c>
      <c r="P88" s="4">
        <v>0</v>
      </c>
      <c r="Q88" s="4">
        <f>72.1</f>
        <v>72.099999999999994</v>
      </c>
      <c r="R88" s="1">
        <v>629</v>
      </c>
    </row>
    <row r="89" spans="1:24" x14ac:dyDescent="0.35">
      <c r="C89" s="4">
        <v>2</v>
      </c>
      <c r="D89" s="4">
        <v>1</v>
      </c>
      <c r="E89" s="4">
        <f>92.5</f>
        <v>92.5</v>
      </c>
      <c r="F89" s="1">
        <v>360</v>
      </c>
      <c r="O89" s="4">
        <v>2</v>
      </c>
      <c r="P89" s="4">
        <v>1</v>
      </c>
      <c r="Q89" s="4">
        <f>92.5</f>
        <v>92.5</v>
      </c>
      <c r="R89" s="1">
        <v>360</v>
      </c>
    </row>
    <row r="90" spans="1:24" ht="15" thickBot="1" x14ac:dyDescent="0.4">
      <c r="C90" s="4">
        <v>3</v>
      </c>
      <c r="D90" s="4">
        <v>1</v>
      </c>
      <c r="E90" s="4">
        <f>139000</f>
        <v>139000</v>
      </c>
      <c r="F90" s="1">
        <f>1108</f>
        <v>1108</v>
      </c>
      <c r="O90" s="4">
        <v>3</v>
      </c>
      <c r="P90" s="4">
        <v>1</v>
      </c>
      <c r="Q90" s="4">
        <f>139000</f>
        <v>139000</v>
      </c>
      <c r="R90" s="1">
        <f>1108</f>
        <v>1108</v>
      </c>
    </row>
    <row r="91" spans="1:24" x14ac:dyDescent="0.35">
      <c r="C91" s="4">
        <v>4</v>
      </c>
      <c r="D91" s="4">
        <v>0</v>
      </c>
      <c r="E91" s="4">
        <f>172000</f>
        <v>172000</v>
      </c>
      <c r="F91" s="1">
        <f>1198</f>
        <v>1198</v>
      </c>
      <c r="H91" s="32"/>
      <c r="I91" s="32" t="s">
        <v>54</v>
      </c>
      <c r="J91" s="32" t="s">
        <v>7</v>
      </c>
      <c r="K91" s="32" t="s">
        <v>72</v>
      </c>
      <c r="L91" s="32" t="s">
        <v>73</v>
      </c>
      <c r="O91" s="4">
        <v>4</v>
      </c>
      <c r="P91" s="4">
        <v>0</v>
      </c>
      <c r="Q91" s="4">
        <f>172000</f>
        <v>172000</v>
      </c>
      <c r="R91" s="1">
        <f>1198</f>
        <v>1198</v>
      </c>
      <c r="T91" s="32"/>
      <c r="U91" s="32" t="s">
        <v>54</v>
      </c>
      <c r="V91" s="32" t="s">
        <v>8</v>
      </c>
      <c r="W91" s="32" t="s">
        <v>72</v>
      </c>
      <c r="X91" s="32" t="s">
        <v>73</v>
      </c>
    </row>
    <row r="92" spans="1:24" x14ac:dyDescent="0.35">
      <c r="C92" s="4">
        <v>5</v>
      </c>
      <c r="D92" s="4">
        <v>0</v>
      </c>
      <c r="E92" s="4">
        <f>204000</f>
        <v>204000</v>
      </c>
      <c r="F92" s="1">
        <f>826</f>
        <v>826</v>
      </c>
      <c r="H92" s="30" t="s">
        <v>54</v>
      </c>
      <c r="I92" s="30">
        <v>1</v>
      </c>
      <c r="J92" s="30"/>
      <c r="K92" s="30"/>
      <c r="L92" s="30"/>
      <c r="O92" s="4">
        <v>5</v>
      </c>
      <c r="P92" s="4">
        <v>1</v>
      </c>
      <c r="Q92" s="4">
        <f>204000</f>
        <v>204000</v>
      </c>
      <c r="R92" s="1">
        <f>826</f>
        <v>826</v>
      </c>
      <c r="T92" s="30" t="s">
        <v>54</v>
      </c>
      <c r="U92" s="30">
        <v>1</v>
      </c>
      <c r="V92" s="30"/>
      <c r="W92" s="30"/>
      <c r="X92" s="30"/>
    </row>
    <row r="93" spans="1:24" x14ac:dyDescent="0.35">
      <c r="C93" s="4">
        <v>6</v>
      </c>
      <c r="D93" s="4">
        <v>1</v>
      </c>
      <c r="E93" s="4">
        <f>315000</f>
        <v>315000</v>
      </c>
      <c r="F93" s="1">
        <f>976</f>
        <v>976</v>
      </c>
      <c r="H93" s="30" t="s">
        <v>7</v>
      </c>
      <c r="I93" s="30">
        <v>0.4552327340001629</v>
      </c>
      <c r="J93" s="30">
        <v>1</v>
      </c>
      <c r="K93" s="30"/>
      <c r="L93" s="30"/>
      <c r="O93" s="4">
        <v>6</v>
      </c>
      <c r="P93" s="4">
        <v>0</v>
      </c>
      <c r="Q93" s="4">
        <f>315000</f>
        <v>315000</v>
      </c>
      <c r="R93" s="1">
        <f>976</f>
        <v>976</v>
      </c>
      <c r="T93" s="30" t="s">
        <v>8</v>
      </c>
      <c r="U93" s="30">
        <v>-6.1003481655200233E-2</v>
      </c>
      <c r="V93" s="30">
        <v>1</v>
      </c>
      <c r="W93" s="30"/>
      <c r="X93" s="30"/>
    </row>
    <row r="94" spans="1:24" x14ac:dyDescent="0.35">
      <c r="C94" s="4">
        <v>7</v>
      </c>
      <c r="D94" s="4">
        <v>1</v>
      </c>
      <c r="E94" s="4">
        <f>399000</f>
        <v>399000</v>
      </c>
      <c r="F94" s="1">
        <f>1123</f>
        <v>1123</v>
      </c>
      <c r="H94" s="30" t="s">
        <v>72</v>
      </c>
      <c r="I94" s="30">
        <v>0.38456002451310006</v>
      </c>
      <c r="J94" s="30">
        <v>0.35814482692678962</v>
      </c>
      <c r="K94" s="30">
        <v>1</v>
      </c>
      <c r="L94" s="30"/>
      <c r="O94" s="4">
        <v>7</v>
      </c>
      <c r="P94" s="4">
        <v>0</v>
      </c>
      <c r="Q94" s="4">
        <f>399000</f>
        <v>399000</v>
      </c>
      <c r="R94" s="1">
        <f>1123</f>
        <v>1123</v>
      </c>
      <c r="T94" s="30" t="s">
        <v>72</v>
      </c>
      <c r="U94" s="30">
        <v>0.38456002451310006</v>
      </c>
      <c r="V94" s="30">
        <v>-0.11888664245613507</v>
      </c>
      <c r="W94" s="30">
        <v>1</v>
      </c>
      <c r="X94" s="30"/>
    </row>
    <row r="95" spans="1:24" ht="15" thickBot="1" x14ac:dyDescent="0.4">
      <c r="C95" s="4">
        <v>8</v>
      </c>
      <c r="D95" s="4">
        <v>1</v>
      </c>
      <c r="E95" s="4">
        <f>79000</f>
        <v>79000</v>
      </c>
      <c r="F95" s="1">
        <f>195</f>
        <v>195</v>
      </c>
      <c r="H95" s="31" t="s">
        <v>73</v>
      </c>
      <c r="I95" s="31">
        <v>0.28542535121406548</v>
      </c>
      <c r="J95" s="31">
        <v>0.12813027280240694</v>
      </c>
      <c r="K95" s="31">
        <v>0.77401990762589012</v>
      </c>
      <c r="L95" s="31">
        <v>1</v>
      </c>
      <c r="O95" s="4">
        <v>8</v>
      </c>
      <c r="P95" s="4">
        <v>1</v>
      </c>
      <c r="Q95" s="4">
        <f>79000</f>
        <v>79000</v>
      </c>
      <c r="R95" s="1">
        <f>195</f>
        <v>195</v>
      </c>
      <c r="T95" s="31" t="s">
        <v>73</v>
      </c>
      <c r="U95" s="31">
        <v>0.28542535121406548</v>
      </c>
      <c r="V95" s="31">
        <v>-0.34607836339346992</v>
      </c>
      <c r="W95" s="31">
        <v>0.77401990762589012</v>
      </c>
      <c r="X95" s="31">
        <v>1</v>
      </c>
    </row>
    <row r="96" spans="1:24" x14ac:dyDescent="0.35">
      <c r="C96" s="4">
        <v>9</v>
      </c>
      <c r="D96" s="4">
        <v>1</v>
      </c>
      <c r="E96" s="4">
        <f>301000</f>
        <v>301000</v>
      </c>
      <c r="F96" s="1">
        <f>767</f>
        <v>767</v>
      </c>
      <c r="O96" s="4">
        <v>9</v>
      </c>
      <c r="P96" s="4">
        <v>1</v>
      </c>
      <c r="Q96" s="4">
        <f>301000</f>
        <v>301000</v>
      </c>
      <c r="R96" s="1">
        <f>767</f>
        <v>767</v>
      </c>
    </row>
    <row r="97" spans="3:18" x14ac:dyDescent="0.35">
      <c r="C97" s="4">
        <v>10</v>
      </c>
      <c r="D97" s="4">
        <v>1</v>
      </c>
      <c r="E97" s="4">
        <f>572000</f>
        <v>572000</v>
      </c>
      <c r="F97" s="1">
        <f>900</f>
        <v>900</v>
      </c>
      <c r="O97" s="4">
        <v>10</v>
      </c>
      <c r="P97" s="4">
        <v>1</v>
      </c>
      <c r="Q97" s="4">
        <f>572000</f>
        <v>572000</v>
      </c>
      <c r="R97" s="1">
        <f>900</f>
        <v>900</v>
      </c>
    </row>
    <row r="98" spans="3:18" x14ac:dyDescent="0.35">
      <c r="C98" s="4">
        <v>11</v>
      </c>
      <c r="D98" s="4">
        <v>0</v>
      </c>
      <c r="E98" s="4">
        <f>47.4</f>
        <v>47.4</v>
      </c>
      <c r="F98" s="1">
        <f>301</f>
        <v>301</v>
      </c>
      <c r="O98" s="4">
        <v>11</v>
      </c>
      <c r="P98" s="4">
        <v>1</v>
      </c>
      <c r="Q98" s="4">
        <f>47.4</f>
        <v>47.4</v>
      </c>
      <c r="R98" s="1">
        <f>301</f>
        <v>301</v>
      </c>
    </row>
    <row r="99" spans="3:18" x14ac:dyDescent="0.35">
      <c r="C99" s="4">
        <v>12</v>
      </c>
      <c r="D99" s="4">
        <v>1</v>
      </c>
      <c r="E99" s="4">
        <f>322000</f>
        <v>322000</v>
      </c>
      <c r="F99" s="1">
        <f>495</f>
        <v>495</v>
      </c>
      <c r="O99" s="4">
        <v>12</v>
      </c>
      <c r="P99" s="4">
        <v>0</v>
      </c>
      <c r="Q99" s="4">
        <f>322000</f>
        <v>322000</v>
      </c>
      <c r="R99" s="1">
        <f>495</f>
        <v>495</v>
      </c>
    </row>
    <row r="100" spans="3:18" x14ac:dyDescent="0.35">
      <c r="C100" s="4">
        <v>13</v>
      </c>
      <c r="D100" s="4">
        <v>1</v>
      </c>
      <c r="E100" s="4">
        <f>591000</f>
        <v>591000</v>
      </c>
      <c r="F100" s="1">
        <v>902</v>
      </c>
      <c r="O100" s="4">
        <v>13</v>
      </c>
      <c r="P100" s="4">
        <v>1</v>
      </c>
      <c r="Q100" s="4">
        <f>591000</f>
        <v>591000</v>
      </c>
      <c r="R100" s="1">
        <v>902</v>
      </c>
    </row>
    <row r="101" spans="3:18" x14ac:dyDescent="0.35">
      <c r="C101" s="4">
        <v>14</v>
      </c>
      <c r="D101" s="4">
        <v>1</v>
      </c>
      <c r="E101" s="4">
        <f>182000</f>
        <v>182000</v>
      </c>
      <c r="F101" s="1">
        <f>960</f>
        <v>960</v>
      </c>
      <c r="O101" s="4">
        <v>14</v>
      </c>
      <c r="P101" s="4">
        <v>0</v>
      </c>
      <c r="Q101" s="4">
        <f>182000</f>
        <v>182000</v>
      </c>
      <c r="R101" s="1">
        <f>960</f>
        <v>960</v>
      </c>
    </row>
    <row r="102" spans="3:18" x14ac:dyDescent="0.35">
      <c r="C102" s="4">
        <v>15</v>
      </c>
      <c r="D102" s="4">
        <v>1</v>
      </c>
      <c r="E102" s="4">
        <f>102000</f>
        <v>102000</v>
      </c>
      <c r="F102" s="1">
        <v>360</v>
      </c>
      <c r="O102" s="4">
        <v>15</v>
      </c>
      <c r="P102" s="4">
        <v>1</v>
      </c>
      <c r="Q102" s="4">
        <f>102000</f>
        <v>102000</v>
      </c>
      <c r="R102" s="1">
        <v>360</v>
      </c>
    </row>
    <row r="103" spans="3:18" x14ac:dyDescent="0.35">
      <c r="C103" s="4">
        <v>16</v>
      </c>
      <c r="D103" s="4">
        <v>1</v>
      </c>
      <c r="E103" s="4">
        <f>732000</f>
        <v>732000</v>
      </c>
      <c r="F103" s="1">
        <f>1570</f>
        <v>1570</v>
      </c>
      <c r="O103" s="4">
        <v>16</v>
      </c>
      <c r="P103" s="4">
        <v>1</v>
      </c>
      <c r="Q103" s="4">
        <f>732000</f>
        <v>732000</v>
      </c>
      <c r="R103" s="1">
        <f>1570</f>
        <v>1570</v>
      </c>
    </row>
    <row r="104" spans="3:18" x14ac:dyDescent="0.35">
      <c r="C104" s="4">
        <v>17</v>
      </c>
      <c r="D104" s="1">
        <v>1</v>
      </c>
      <c r="E104" s="4">
        <f>130000</f>
        <v>130000</v>
      </c>
      <c r="F104" s="1">
        <f>887</f>
        <v>887</v>
      </c>
      <c r="O104" s="4">
        <v>17</v>
      </c>
      <c r="P104" s="1">
        <v>0</v>
      </c>
      <c r="Q104" s="4">
        <f>130000</f>
        <v>130000</v>
      </c>
      <c r="R104" s="1">
        <f>887</f>
        <v>887</v>
      </c>
    </row>
    <row r="105" spans="3:18" x14ac:dyDescent="0.35">
      <c r="C105" s="4">
        <v>18</v>
      </c>
      <c r="D105" s="1">
        <v>1</v>
      </c>
      <c r="E105" s="4">
        <f>329000</f>
        <v>329000</v>
      </c>
      <c r="F105" s="1">
        <f>833</f>
        <v>833</v>
      </c>
      <c r="O105" s="4">
        <v>18</v>
      </c>
      <c r="P105" s="1">
        <v>0</v>
      </c>
      <c r="Q105" s="4">
        <f>329000</f>
        <v>329000</v>
      </c>
      <c r="R105" s="1">
        <f>833</f>
        <v>833</v>
      </c>
    </row>
    <row r="106" spans="3:18" x14ac:dyDescent="0.35">
      <c r="C106" s="4">
        <v>19</v>
      </c>
      <c r="D106" s="4">
        <v>1</v>
      </c>
      <c r="E106" s="4">
        <f>918000</f>
        <v>918000</v>
      </c>
      <c r="F106" s="1">
        <f>3702</f>
        <v>3702</v>
      </c>
      <c r="O106" s="4">
        <v>19</v>
      </c>
      <c r="P106" s="4">
        <v>0</v>
      </c>
      <c r="Q106" s="4">
        <f>918000</f>
        <v>918000</v>
      </c>
      <c r="R106" s="1">
        <f>3702</f>
        <v>3702</v>
      </c>
    </row>
    <row r="107" spans="3:18" x14ac:dyDescent="0.35">
      <c r="C107" s="5">
        <v>20</v>
      </c>
      <c r="D107" s="5">
        <v>1</v>
      </c>
      <c r="E107" s="5">
        <f>41.1</f>
        <v>41.1</v>
      </c>
      <c r="F107" s="3">
        <f>383</f>
        <v>383</v>
      </c>
      <c r="O107" s="5">
        <v>20</v>
      </c>
      <c r="P107" s="5">
        <v>1</v>
      </c>
      <c r="Q107" s="5">
        <f>41.1</f>
        <v>41.1</v>
      </c>
      <c r="R107" s="3">
        <f>383</f>
        <v>383</v>
      </c>
    </row>
    <row r="113" spans="3:24" x14ac:dyDescent="0.35">
      <c r="C113" s="22" t="s">
        <v>54</v>
      </c>
      <c r="D113" s="42" t="s">
        <v>9</v>
      </c>
      <c r="E113" s="22" t="s">
        <v>72</v>
      </c>
      <c r="F113" s="20" t="s">
        <v>73</v>
      </c>
      <c r="O113" s="22" t="s">
        <v>54</v>
      </c>
      <c r="P113" s="43" t="s">
        <v>10</v>
      </c>
      <c r="Q113" s="22" t="s">
        <v>72</v>
      </c>
      <c r="R113" s="20" t="s">
        <v>73</v>
      </c>
    </row>
    <row r="114" spans="3:24" x14ac:dyDescent="0.35">
      <c r="C114" s="4">
        <v>1</v>
      </c>
      <c r="D114" s="4">
        <v>0</v>
      </c>
      <c r="E114" s="4">
        <f>72.1</f>
        <v>72.099999999999994</v>
      </c>
      <c r="F114" s="1">
        <v>629</v>
      </c>
      <c r="O114" s="4">
        <v>1</v>
      </c>
      <c r="P114" s="1">
        <v>1</v>
      </c>
      <c r="Q114" s="4">
        <f>72.1</f>
        <v>72.099999999999994</v>
      </c>
      <c r="R114" s="1">
        <v>629</v>
      </c>
    </row>
    <row r="115" spans="3:24" x14ac:dyDescent="0.35">
      <c r="C115" s="4">
        <v>2</v>
      </c>
      <c r="D115" s="4">
        <v>0</v>
      </c>
      <c r="E115" s="4">
        <f>92.5</f>
        <v>92.5</v>
      </c>
      <c r="F115" s="1">
        <v>360</v>
      </c>
      <c r="O115" s="4">
        <v>2</v>
      </c>
      <c r="P115" s="1">
        <v>1</v>
      </c>
      <c r="Q115" s="4">
        <f>92.5</f>
        <v>92.5</v>
      </c>
      <c r="R115" s="1">
        <v>360</v>
      </c>
    </row>
    <row r="116" spans="3:24" x14ac:dyDescent="0.35">
      <c r="C116" s="4">
        <v>3</v>
      </c>
      <c r="D116" s="4">
        <v>0</v>
      </c>
      <c r="E116" s="4">
        <f>139000</f>
        <v>139000</v>
      </c>
      <c r="F116" s="1">
        <f>1108</f>
        <v>1108</v>
      </c>
      <c r="O116" s="4">
        <v>3</v>
      </c>
      <c r="P116" s="1">
        <v>0</v>
      </c>
      <c r="Q116" s="4">
        <f>139000</f>
        <v>139000</v>
      </c>
      <c r="R116" s="1">
        <f>1108</f>
        <v>1108</v>
      </c>
    </row>
    <row r="117" spans="3:24" ht="15" thickBot="1" x14ac:dyDescent="0.4">
      <c r="C117" s="4">
        <v>4</v>
      </c>
      <c r="D117" s="4">
        <v>0</v>
      </c>
      <c r="E117" s="4">
        <f>172000</f>
        <v>172000</v>
      </c>
      <c r="F117" s="1">
        <f>1198</f>
        <v>1198</v>
      </c>
      <c r="O117" s="4">
        <v>4</v>
      </c>
      <c r="P117" s="1">
        <v>0</v>
      </c>
      <c r="Q117" s="4">
        <f>172000</f>
        <v>172000</v>
      </c>
      <c r="R117" s="1">
        <f>1198</f>
        <v>1198</v>
      </c>
    </row>
    <row r="118" spans="3:24" ht="15" thickBot="1" x14ac:dyDescent="0.4">
      <c r="C118" s="4">
        <v>5</v>
      </c>
      <c r="D118" s="4">
        <v>1</v>
      </c>
      <c r="E118" s="4">
        <f>204000</f>
        <v>204000</v>
      </c>
      <c r="F118" s="1">
        <f>826</f>
        <v>826</v>
      </c>
      <c r="H118" s="32"/>
      <c r="I118" s="32" t="s">
        <v>54</v>
      </c>
      <c r="J118" s="32" t="s">
        <v>9</v>
      </c>
      <c r="K118" s="32" t="s">
        <v>72</v>
      </c>
      <c r="L118" s="32" t="s">
        <v>73</v>
      </c>
      <c r="O118" s="4">
        <v>5</v>
      </c>
      <c r="P118" s="1">
        <v>1</v>
      </c>
      <c r="Q118" s="4">
        <f>204000</f>
        <v>204000</v>
      </c>
      <c r="R118" s="1">
        <f>826</f>
        <v>826</v>
      </c>
    </row>
    <row r="119" spans="3:24" x14ac:dyDescent="0.35">
      <c r="C119" s="4">
        <v>6</v>
      </c>
      <c r="D119" s="4">
        <v>0</v>
      </c>
      <c r="E119" s="4">
        <f>315000</f>
        <v>315000</v>
      </c>
      <c r="F119" s="1">
        <f>976</f>
        <v>976</v>
      </c>
      <c r="H119" s="30" t="s">
        <v>54</v>
      </c>
      <c r="I119" s="30">
        <v>1</v>
      </c>
      <c r="J119" s="30"/>
      <c r="K119" s="30"/>
      <c r="L119" s="30"/>
      <c r="O119" s="4">
        <v>6</v>
      </c>
      <c r="P119" s="1">
        <v>0</v>
      </c>
      <c r="Q119" s="4">
        <f>315000</f>
        <v>315000</v>
      </c>
      <c r="R119" s="1">
        <f>976</f>
        <v>976</v>
      </c>
      <c r="T119" s="32"/>
      <c r="U119" s="32" t="s">
        <v>54</v>
      </c>
      <c r="V119" s="32" t="s">
        <v>10</v>
      </c>
      <c r="W119" s="32" t="s">
        <v>72</v>
      </c>
      <c r="X119" s="32" t="s">
        <v>73</v>
      </c>
    </row>
    <row r="120" spans="3:24" x14ac:dyDescent="0.35">
      <c r="C120" s="4">
        <v>7</v>
      </c>
      <c r="D120" s="4">
        <v>0</v>
      </c>
      <c r="E120" s="4">
        <f>399000</f>
        <v>399000</v>
      </c>
      <c r="F120" s="1">
        <f>1123</f>
        <v>1123</v>
      </c>
      <c r="H120" s="30" t="s">
        <v>9</v>
      </c>
      <c r="I120" s="30">
        <v>-8.6710996952411995E-2</v>
      </c>
      <c r="J120" s="30">
        <v>1</v>
      </c>
      <c r="K120" s="30"/>
      <c r="L120" s="30"/>
      <c r="O120" s="4">
        <v>7</v>
      </c>
      <c r="P120" s="1">
        <v>1</v>
      </c>
      <c r="Q120" s="4">
        <f>399000</f>
        <v>399000</v>
      </c>
      <c r="R120" s="1">
        <f>1123</f>
        <v>1123</v>
      </c>
      <c r="T120" s="30" t="s">
        <v>54</v>
      </c>
      <c r="U120" s="30">
        <v>1</v>
      </c>
      <c r="V120" s="30"/>
      <c r="W120" s="30"/>
      <c r="X120" s="30"/>
    </row>
    <row r="121" spans="3:24" x14ac:dyDescent="0.35">
      <c r="C121" s="4">
        <v>8</v>
      </c>
      <c r="D121" s="4">
        <v>0</v>
      </c>
      <c r="E121" s="4">
        <f>79000</f>
        <v>79000</v>
      </c>
      <c r="F121" s="1">
        <f>195</f>
        <v>195</v>
      </c>
      <c r="H121" s="30" t="s">
        <v>72</v>
      </c>
      <c r="I121" s="30">
        <v>0.38456002451310006</v>
      </c>
      <c r="J121" s="30">
        <v>0.16303563191432105</v>
      </c>
      <c r="K121" s="30">
        <v>1</v>
      </c>
      <c r="L121" s="30"/>
      <c r="O121" s="4">
        <v>8</v>
      </c>
      <c r="P121" s="1">
        <v>1</v>
      </c>
      <c r="Q121" s="4">
        <f>79000</f>
        <v>79000</v>
      </c>
      <c r="R121" s="1">
        <f>195</f>
        <v>195</v>
      </c>
      <c r="T121" s="30" t="s">
        <v>10</v>
      </c>
      <c r="U121" s="30">
        <v>-1.7699808135119722E-2</v>
      </c>
      <c r="V121" s="30">
        <v>1</v>
      </c>
      <c r="W121" s="30"/>
      <c r="X121" s="30"/>
    </row>
    <row r="122" spans="3:24" ht="15" thickBot="1" x14ac:dyDescent="0.4">
      <c r="C122" s="4">
        <v>9</v>
      </c>
      <c r="D122" s="4">
        <v>0</v>
      </c>
      <c r="E122" s="4">
        <f>301000</f>
        <v>301000</v>
      </c>
      <c r="F122" s="1">
        <f>767</f>
        <v>767</v>
      </c>
      <c r="H122" s="31" t="s">
        <v>73</v>
      </c>
      <c r="I122" s="31">
        <v>0.28542535121406548</v>
      </c>
      <c r="J122" s="31">
        <v>-2.7551178767229206E-2</v>
      </c>
      <c r="K122" s="31">
        <v>0.77401990762589012</v>
      </c>
      <c r="L122" s="31">
        <v>1</v>
      </c>
      <c r="O122" s="4">
        <v>9</v>
      </c>
      <c r="P122" s="1">
        <v>1</v>
      </c>
      <c r="Q122" s="4">
        <f>301000</f>
        <v>301000</v>
      </c>
      <c r="R122" s="1">
        <f>767</f>
        <v>767</v>
      </c>
      <c r="T122" s="30" t="s">
        <v>72</v>
      </c>
      <c r="U122" s="30">
        <v>0.38456002451310006</v>
      </c>
      <c r="V122" s="30">
        <v>-0.15897409104920626</v>
      </c>
      <c r="W122" s="30">
        <v>1</v>
      </c>
      <c r="X122" s="30"/>
    </row>
    <row r="123" spans="3:24" ht="15" thickBot="1" x14ac:dyDescent="0.4">
      <c r="C123" s="4">
        <v>10</v>
      </c>
      <c r="D123" s="4">
        <v>0</v>
      </c>
      <c r="E123" s="4">
        <f>572000</f>
        <v>572000</v>
      </c>
      <c r="F123" s="1">
        <f>900</f>
        <v>900</v>
      </c>
      <c r="O123" s="4">
        <v>10</v>
      </c>
      <c r="P123" s="1">
        <v>1</v>
      </c>
      <c r="Q123" s="4">
        <f>572000</f>
        <v>572000</v>
      </c>
      <c r="R123" s="1">
        <f>900</f>
        <v>900</v>
      </c>
      <c r="T123" s="31" t="s">
        <v>73</v>
      </c>
      <c r="U123" s="31">
        <v>0.28542535121406548</v>
      </c>
      <c r="V123" s="31">
        <v>-0.30764165819368156</v>
      </c>
      <c r="W123" s="31">
        <v>0.77401990762589012</v>
      </c>
      <c r="X123" s="31">
        <v>1</v>
      </c>
    </row>
    <row r="124" spans="3:24" x14ac:dyDescent="0.35">
      <c r="C124" s="4">
        <v>11</v>
      </c>
      <c r="D124" s="4">
        <v>0</v>
      </c>
      <c r="E124" s="4">
        <f>47.4</f>
        <v>47.4</v>
      </c>
      <c r="F124" s="1">
        <f>301</f>
        <v>301</v>
      </c>
      <c r="O124" s="4">
        <v>11</v>
      </c>
      <c r="P124" s="1">
        <v>0</v>
      </c>
      <c r="Q124" s="4">
        <f>47.4</f>
        <v>47.4</v>
      </c>
      <c r="R124" s="1">
        <f>301</f>
        <v>301</v>
      </c>
    </row>
    <row r="125" spans="3:24" x14ac:dyDescent="0.35">
      <c r="C125" s="4">
        <v>12</v>
      </c>
      <c r="D125" s="4">
        <v>0</v>
      </c>
      <c r="E125" s="4">
        <f>322000</f>
        <v>322000</v>
      </c>
      <c r="F125" s="1">
        <f>495</f>
        <v>495</v>
      </c>
      <c r="O125" s="4">
        <v>12</v>
      </c>
      <c r="P125" s="1">
        <v>0</v>
      </c>
      <c r="Q125" s="4">
        <f>322000</f>
        <v>322000</v>
      </c>
      <c r="R125" s="1">
        <f>495</f>
        <v>495</v>
      </c>
    </row>
    <row r="126" spans="3:24" x14ac:dyDescent="0.35">
      <c r="C126" s="4">
        <v>13</v>
      </c>
      <c r="D126" s="4">
        <v>1</v>
      </c>
      <c r="E126" s="4">
        <f>591000</f>
        <v>591000</v>
      </c>
      <c r="F126" s="1">
        <v>902</v>
      </c>
      <c r="O126" s="4">
        <v>13</v>
      </c>
      <c r="P126" s="1">
        <v>0</v>
      </c>
      <c r="Q126" s="4">
        <f>591000</f>
        <v>591000</v>
      </c>
      <c r="R126" s="1">
        <v>902</v>
      </c>
    </row>
    <row r="127" spans="3:24" x14ac:dyDescent="0.35">
      <c r="C127" s="4">
        <v>14</v>
      </c>
      <c r="D127" s="4">
        <v>0</v>
      </c>
      <c r="E127" s="4">
        <f>182000</f>
        <v>182000</v>
      </c>
      <c r="F127" s="1">
        <f>960</f>
        <v>960</v>
      </c>
      <c r="O127" s="4">
        <v>14</v>
      </c>
      <c r="P127" s="1">
        <v>1</v>
      </c>
      <c r="Q127" s="4">
        <f>182000</f>
        <v>182000</v>
      </c>
      <c r="R127" s="1">
        <f>960</f>
        <v>960</v>
      </c>
    </row>
    <row r="128" spans="3:24" x14ac:dyDescent="0.35">
      <c r="C128" s="4">
        <v>15</v>
      </c>
      <c r="D128" s="4">
        <v>0</v>
      </c>
      <c r="E128" s="4">
        <f>102000</f>
        <v>102000</v>
      </c>
      <c r="F128" s="1">
        <v>360</v>
      </c>
      <c r="O128" s="4">
        <v>15</v>
      </c>
      <c r="P128" s="1">
        <v>1</v>
      </c>
      <c r="Q128" s="4">
        <f>102000</f>
        <v>102000</v>
      </c>
      <c r="R128" s="1">
        <v>360</v>
      </c>
    </row>
    <row r="129" spans="3:18" x14ac:dyDescent="0.35">
      <c r="C129" s="4">
        <v>16</v>
      </c>
      <c r="D129" s="4">
        <v>0</v>
      </c>
      <c r="E129" s="4">
        <f>732000</f>
        <v>732000</v>
      </c>
      <c r="F129" s="1">
        <f>1570</f>
        <v>1570</v>
      </c>
      <c r="O129" s="4">
        <v>16</v>
      </c>
      <c r="P129" s="1">
        <v>1</v>
      </c>
      <c r="Q129" s="4">
        <f>732000</f>
        <v>732000</v>
      </c>
      <c r="R129" s="1">
        <f>1570</f>
        <v>1570</v>
      </c>
    </row>
    <row r="130" spans="3:18" x14ac:dyDescent="0.35">
      <c r="C130" s="4">
        <v>17</v>
      </c>
      <c r="D130" s="4">
        <v>0</v>
      </c>
      <c r="E130" s="4">
        <f>130000</f>
        <v>130000</v>
      </c>
      <c r="F130" s="1">
        <f>887</f>
        <v>887</v>
      </c>
      <c r="O130" s="4">
        <v>17</v>
      </c>
      <c r="P130" s="1">
        <v>0</v>
      </c>
      <c r="Q130" s="4">
        <f>130000</f>
        <v>130000</v>
      </c>
      <c r="R130" s="1">
        <f>887</f>
        <v>887</v>
      </c>
    </row>
    <row r="131" spans="3:18" x14ac:dyDescent="0.35">
      <c r="C131" s="4">
        <v>18</v>
      </c>
      <c r="D131" s="4">
        <v>0</v>
      </c>
      <c r="E131" s="4">
        <f>329000</f>
        <v>329000</v>
      </c>
      <c r="F131" s="1">
        <f>833</f>
        <v>833</v>
      </c>
      <c r="O131" s="4">
        <v>18</v>
      </c>
      <c r="P131" s="1">
        <v>1</v>
      </c>
      <c r="Q131" s="4">
        <f>329000</f>
        <v>329000</v>
      </c>
      <c r="R131" s="1">
        <f>833</f>
        <v>833</v>
      </c>
    </row>
    <row r="132" spans="3:18" x14ac:dyDescent="0.35">
      <c r="C132" s="4">
        <v>19</v>
      </c>
      <c r="D132" s="4">
        <v>0</v>
      </c>
      <c r="E132" s="4">
        <f>918000</f>
        <v>918000</v>
      </c>
      <c r="F132" s="1">
        <f>3702</f>
        <v>3702</v>
      </c>
      <c r="O132" s="4">
        <v>19</v>
      </c>
      <c r="P132" s="1">
        <v>0</v>
      </c>
      <c r="Q132" s="4">
        <f>918000</f>
        <v>918000</v>
      </c>
      <c r="R132" s="1">
        <f>3702</f>
        <v>3702</v>
      </c>
    </row>
    <row r="133" spans="3:18" x14ac:dyDescent="0.35">
      <c r="C133" s="5">
        <v>20</v>
      </c>
      <c r="D133" s="5">
        <v>0</v>
      </c>
      <c r="E133" s="5">
        <f>41.1</f>
        <v>41.1</v>
      </c>
      <c r="F133" s="3">
        <f>383</f>
        <v>383</v>
      </c>
      <c r="O133" s="5">
        <v>20</v>
      </c>
      <c r="P133" s="3">
        <v>1</v>
      </c>
      <c r="Q133" s="5">
        <f>41.1</f>
        <v>41.1</v>
      </c>
      <c r="R133" s="3">
        <f>383</f>
        <v>383</v>
      </c>
    </row>
  </sheetData>
  <mergeCells count="1">
    <mergeCell ref="A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Alo Yoga</vt:lpstr>
      <vt:lpstr>Correlation (Alo) </vt:lpstr>
      <vt:lpstr>Nike</vt:lpstr>
      <vt:lpstr>Correlation (Nike)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James Paulraj</dc:creator>
  <cp:lastModifiedBy>Shalini James Paulraj</cp:lastModifiedBy>
  <dcterms:created xsi:type="dcterms:W3CDTF">2024-02-10T19:56:08Z</dcterms:created>
  <dcterms:modified xsi:type="dcterms:W3CDTF">2024-02-11T09:22:41Z</dcterms:modified>
</cp:coreProperties>
</file>