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W1QiHxP4Mtuebc78lCqcsh1wq9wbLga6\USDA(OIM-SLS)\USDA Coop\Training\USDA_2021\USDA-VT\Data\"/>
    </mc:Choice>
  </mc:AlternateContent>
  <xr:revisionPtr revIDLastSave="0" documentId="8_{C0F2E7AD-1C5F-41CA-BC8E-9464E86E62DB}" xr6:coauthVersionLast="36" xr6:coauthVersionMax="36" xr10:uidLastSave="{00000000-0000-0000-0000-000000000000}"/>
  <bookViews>
    <workbookView xWindow="0" yWindow="0" windowWidth="28800" windowHeight="12870" tabRatio="835" activeTab="2"/>
  </bookViews>
  <sheets>
    <sheet name="Total Crop Acres" sheetId="1" r:id="rId1"/>
    <sheet name="Soybean Annual Balance Sheet" sheetId="2" r:id="rId2"/>
    <sheet name="Annual Sheet" sheetId="3" r:id="rId3"/>
    <sheet name="USSBEndStocks" sheetId="21" r:id="rId4"/>
    <sheet name="Feed&amp;ResidualUse" sheetId="20" r:id="rId5"/>
    <sheet name="USSBUsage" sheetId="19" r:id="rId6"/>
    <sheet name="USSBYields" sheetId="11" r:id="rId7"/>
    <sheet name="USSBAcreage" sheetId="12" r:id="rId8"/>
    <sheet name="USTotSBSupply" sheetId="13" r:id="rId9"/>
    <sheet name="USSBExports" sheetId="14" r:id="rId10"/>
    <sheet name="USAvgSBPrice" sheetId="15" r:id="rId11"/>
    <sheet name="EndStockvsSBPrice" sheetId="16" r:id="rId12"/>
    <sheet name="USSBProduction" sheetId="17" r:id="rId13"/>
  </sheets>
  <externalReferences>
    <externalReference r:id="rId14"/>
    <externalReference r:id="rId15"/>
  </externalReferences>
  <definedNames>
    <definedName name="TABLE">'Soybean Annual Balance Sheet'!$B$6:$Z$39</definedName>
  </definedNames>
  <calcPr calcId="191029"/>
</workbook>
</file>

<file path=xl/calcChain.xml><?xml version="1.0" encoding="utf-8"?>
<calcChain xmlns="http://schemas.openxmlformats.org/spreadsheetml/2006/main">
  <c r="AX21" i="2" l="1"/>
  <c r="N50" i="3"/>
  <c r="W51" i="3"/>
  <c r="Q51" i="3"/>
  <c r="P51" i="3"/>
  <c r="O51" i="3"/>
  <c r="M51" i="3"/>
  <c r="L51" i="3"/>
  <c r="K51" i="3"/>
  <c r="J51" i="3"/>
  <c r="I51" i="3"/>
  <c r="G51" i="3"/>
  <c r="F51" i="3"/>
  <c r="E51" i="3"/>
  <c r="D51" i="3"/>
  <c r="Z51" i="3"/>
  <c r="AY32" i="2"/>
  <c r="U51" i="3"/>
  <c r="AY21" i="2"/>
  <c r="N51" i="3" s="1"/>
  <c r="AY20" i="2"/>
  <c r="AY13" i="2"/>
  <c r="H51" i="3"/>
  <c r="AY11" i="2"/>
  <c r="G50" i="1"/>
  <c r="G49" i="1"/>
  <c r="H49" i="1" s="1"/>
  <c r="G48" i="1"/>
  <c r="H48" i="1" s="1"/>
  <c r="C50" i="1"/>
  <c r="C49" i="1"/>
  <c r="D49" i="1" s="1"/>
  <c r="C48" i="1"/>
  <c r="W50" i="3"/>
  <c r="Q50" i="3"/>
  <c r="P50" i="3"/>
  <c r="O50" i="3"/>
  <c r="M50" i="3"/>
  <c r="L50" i="3"/>
  <c r="K50" i="3"/>
  <c r="J50" i="3"/>
  <c r="I50" i="3"/>
  <c r="G50" i="3"/>
  <c r="F50" i="3"/>
  <c r="E50" i="3"/>
  <c r="D50" i="3"/>
  <c r="Z50" i="3"/>
  <c r="AX32" i="2"/>
  <c r="U50" i="3" s="1"/>
  <c r="AX20" i="2"/>
  <c r="AX13" i="2"/>
  <c r="H50" i="3" s="1"/>
  <c r="AX11" i="2"/>
  <c r="Z4" i="3"/>
  <c r="Z3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48" i="3"/>
  <c r="Z49" i="3"/>
  <c r="W49" i="3"/>
  <c r="Q49" i="3"/>
  <c r="P49" i="3"/>
  <c r="O49" i="3"/>
  <c r="M49" i="3"/>
  <c r="L49" i="3"/>
  <c r="K49" i="3"/>
  <c r="J49" i="3"/>
  <c r="I49" i="3"/>
  <c r="G49" i="3"/>
  <c r="F49" i="3"/>
  <c r="E49" i="3"/>
  <c r="D49" i="3"/>
  <c r="AW32" i="2"/>
  <c r="U49" i="3" s="1"/>
  <c r="AW21" i="2"/>
  <c r="N49" i="3"/>
  <c r="AW20" i="2"/>
  <c r="AW13" i="2"/>
  <c r="H49" i="3"/>
  <c r="AW11" i="2"/>
  <c r="D3" i="3"/>
  <c r="E3" i="3"/>
  <c r="G3" i="3"/>
  <c r="H3" i="3"/>
  <c r="I3" i="3"/>
  <c r="K3" i="3"/>
  <c r="L3" i="3"/>
  <c r="M3" i="3"/>
  <c r="O3" i="3"/>
  <c r="S3" i="3"/>
  <c r="T3" i="3"/>
  <c r="W3" i="3"/>
  <c r="X3" i="3"/>
  <c r="B4" i="3"/>
  <c r="D4" i="3"/>
  <c r="E4" i="3"/>
  <c r="G4" i="3"/>
  <c r="I4" i="3"/>
  <c r="K4" i="3"/>
  <c r="L4" i="3"/>
  <c r="M4" i="3"/>
  <c r="O4" i="3"/>
  <c r="S4" i="3"/>
  <c r="T4" i="3"/>
  <c r="V4" i="3"/>
  <c r="W4" i="3"/>
  <c r="X4" i="3"/>
  <c r="B5" i="3"/>
  <c r="D5" i="3"/>
  <c r="E5" i="3"/>
  <c r="G5" i="3"/>
  <c r="I5" i="3"/>
  <c r="K5" i="3"/>
  <c r="L5" i="3"/>
  <c r="M5" i="3"/>
  <c r="O5" i="3"/>
  <c r="S5" i="3"/>
  <c r="T5" i="3"/>
  <c r="V5" i="3"/>
  <c r="W5" i="3"/>
  <c r="X5" i="3"/>
  <c r="Y5" i="3"/>
  <c r="D6" i="3"/>
  <c r="E6" i="3"/>
  <c r="G6" i="3"/>
  <c r="I6" i="3"/>
  <c r="K6" i="3"/>
  <c r="L6" i="3"/>
  <c r="M6" i="3"/>
  <c r="O6" i="3"/>
  <c r="S6" i="3"/>
  <c r="T6" i="3"/>
  <c r="V6" i="3"/>
  <c r="W6" i="3"/>
  <c r="X6" i="3"/>
  <c r="D7" i="3"/>
  <c r="E7" i="3"/>
  <c r="G7" i="3"/>
  <c r="I7" i="3"/>
  <c r="K7" i="3"/>
  <c r="L7" i="3"/>
  <c r="M7" i="3"/>
  <c r="O7" i="3"/>
  <c r="S7" i="3"/>
  <c r="T7" i="3"/>
  <c r="V7" i="3"/>
  <c r="W7" i="3"/>
  <c r="X7" i="3"/>
  <c r="D8" i="3"/>
  <c r="E8" i="3"/>
  <c r="G8" i="3"/>
  <c r="I8" i="3"/>
  <c r="K8" i="3"/>
  <c r="L8" i="3"/>
  <c r="M8" i="3"/>
  <c r="O8" i="3"/>
  <c r="S8" i="3"/>
  <c r="T8" i="3"/>
  <c r="V8" i="3"/>
  <c r="W8" i="3"/>
  <c r="X8" i="3"/>
  <c r="D9" i="3"/>
  <c r="E9" i="3"/>
  <c r="G9" i="3"/>
  <c r="I9" i="3"/>
  <c r="K9" i="3"/>
  <c r="L9" i="3"/>
  <c r="M9" i="3"/>
  <c r="O9" i="3"/>
  <c r="S9" i="3"/>
  <c r="T9" i="3"/>
  <c r="V9" i="3"/>
  <c r="W9" i="3"/>
  <c r="X9" i="3"/>
  <c r="D10" i="3"/>
  <c r="E10" i="3"/>
  <c r="G10" i="3"/>
  <c r="I10" i="3"/>
  <c r="K10" i="3"/>
  <c r="L10" i="3"/>
  <c r="M10" i="3"/>
  <c r="O10" i="3"/>
  <c r="S10" i="3"/>
  <c r="T10" i="3"/>
  <c r="V10" i="3"/>
  <c r="W10" i="3"/>
  <c r="X10" i="3"/>
  <c r="D11" i="3"/>
  <c r="E11" i="3"/>
  <c r="G11" i="3"/>
  <c r="I11" i="3"/>
  <c r="K11" i="3"/>
  <c r="L11" i="3"/>
  <c r="M11" i="3"/>
  <c r="O11" i="3"/>
  <c r="S11" i="3"/>
  <c r="T11" i="3"/>
  <c r="V11" i="3"/>
  <c r="W11" i="3"/>
  <c r="X11" i="3"/>
  <c r="D12" i="3"/>
  <c r="E12" i="3"/>
  <c r="G12" i="3"/>
  <c r="I12" i="3"/>
  <c r="K12" i="3"/>
  <c r="L12" i="3"/>
  <c r="M12" i="3"/>
  <c r="O12" i="3"/>
  <c r="S12" i="3"/>
  <c r="T12" i="3"/>
  <c r="V12" i="3"/>
  <c r="W12" i="3"/>
  <c r="X12" i="3"/>
  <c r="D13" i="3"/>
  <c r="E13" i="3"/>
  <c r="G13" i="3"/>
  <c r="I13" i="3"/>
  <c r="K13" i="3"/>
  <c r="L13" i="3"/>
  <c r="M13" i="3"/>
  <c r="O13" i="3"/>
  <c r="S13" i="3"/>
  <c r="T13" i="3"/>
  <c r="V13" i="3"/>
  <c r="W13" i="3"/>
  <c r="X13" i="3"/>
  <c r="D14" i="3"/>
  <c r="E14" i="3"/>
  <c r="G14" i="3"/>
  <c r="I14" i="3"/>
  <c r="K14" i="3"/>
  <c r="L14" i="3"/>
  <c r="M14" i="3"/>
  <c r="O14" i="3"/>
  <c r="S14" i="3"/>
  <c r="T14" i="3"/>
  <c r="V14" i="3"/>
  <c r="W14" i="3"/>
  <c r="X14" i="3"/>
  <c r="D15" i="3"/>
  <c r="E15" i="3"/>
  <c r="G15" i="3"/>
  <c r="I15" i="3"/>
  <c r="K15" i="3"/>
  <c r="L15" i="3"/>
  <c r="M15" i="3"/>
  <c r="O15" i="3"/>
  <c r="S15" i="3"/>
  <c r="T15" i="3"/>
  <c r="V15" i="3"/>
  <c r="W15" i="3"/>
  <c r="X15" i="3"/>
  <c r="D16" i="3"/>
  <c r="E16" i="3"/>
  <c r="G16" i="3"/>
  <c r="I16" i="3"/>
  <c r="K16" i="3"/>
  <c r="L16" i="3"/>
  <c r="M16" i="3"/>
  <c r="O16" i="3"/>
  <c r="S16" i="3"/>
  <c r="T16" i="3"/>
  <c r="V16" i="3"/>
  <c r="W16" i="3"/>
  <c r="X16" i="3"/>
  <c r="D17" i="3"/>
  <c r="E17" i="3"/>
  <c r="G17" i="3"/>
  <c r="I17" i="3"/>
  <c r="K17" i="3"/>
  <c r="L17" i="3"/>
  <c r="M17" i="3"/>
  <c r="O17" i="3"/>
  <c r="S17" i="3"/>
  <c r="T17" i="3"/>
  <c r="V17" i="3"/>
  <c r="W17" i="3"/>
  <c r="X17" i="3"/>
  <c r="D18" i="3"/>
  <c r="E18" i="3"/>
  <c r="G18" i="3"/>
  <c r="I18" i="3"/>
  <c r="K18" i="3"/>
  <c r="L18" i="3"/>
  <c r="M18" i="3"/>
  <c r="O18" i="3"/>
  <c r="S18" i="3"/>
  <c r="T18" i="3"/>
  <c r="V18" i="3"/>
  <c r="W18" i="3"/>
  <c r="X18" i="3"/>
  <c r="D19" i="3"/>
  <c r="E19" i="3"/>
  <c r="G19" i="3"/>
  <c r="I19" i="3"/>
  <c r="K19" i="3"/>
  <c r="L19" i="3"/>
  <c r="M19" i="3"/>
  <c r="O19" i="3"/>
  <c r="S19" i="3"/>
  <c r="T19" i="3"/>
  <c r="V19" i="3"/>
  <c r="W19" i="3"/>
  <c r="X19" i="3"/>
  <c r="D20" i="3"/>
  <c r="E20" i="3"/>
  <c r="G20" i="3"/>
  <c r="I20" i="3"/>
  <c r="K20" i="3"/>
  <c r="L20" i="3"/>
  <c r="M20" i="3"/>
  <c r="O20" i="3"/>
  <c r="S20" i="3"/>
  <c r="T20" i="3"/>
  <c r="V20" i="3"/>
  <c r="W20" i="3"/>
  <c r="X20" i="3"/>
  <c r="D21" i="3"/>
  <c r="E21" i="3"/>
  <c r="G21" i="3"/>
  <c r="I21" i="3"/>
  <c r="K21" i="3"/>
  <c r="L21" i="3"/>
  <c r="M21" i="3"/>
  <c r="O21" i="3"/>
  <c r="S21" i="3"/>
  <c r="T21" i="3"/>
  <c r="V21" i="3"/>
  <c r="W21" i="3"/>
  <c r="X21" i="3"/>
  <c r="D22" i="3"/>
  <c r="E22" i="3"/>
  <c r="G22" i="3"/>
  <c r="I22" i="3"/>
  <c r="K22" i="3"/>
  <c r="L22" i="3"/>
  <c r="M22" i="3"/>
  <c r="O22" i="3"/>
  <c r="S22" i="3"/>
  <c r="T22" i="3"/>
  <c r="V22" i="3"/>
  <c r="W22" i="3"/>
  <c r="X22" i="3"/>
  <c r="D23" i="3"/>
  <c r="E23" i="3"/>
  <c r="G23" i="3"/>
  <c r="I23" i="3"/>
  <c r="K23" i="3"/>
  <c r="L23" i="3"/>
  <c r="M23" i="3"/>
  <c r="O23" i="3"/>
  <c r="S23" i="3"/>
  <c r="T23" i="3"/>
  <c r="V23" i="3"/>
  <c r="W23" i="3"/>
  <c r="X23" i="3"/>
  <c r="D24" i="3"/>
  <c r="E24" i="3"/>
  <c r="G24" i="3"/>
  <c r="I24" i="3"/>
  <c r="K24" i="3"/>
  <c r="L24" i="3"/>
  <c r="M24" i="3"/>
  <c r="O24" i="3"/>
  <c r="S24" i="3"/>
  <c r="T24" i="3"/>
  <c r="V24" i="3"/>
  <c r="W24" i="3"/>
  <c r="X24" i="3"/>
  <c r="D25" i="3"/>
  <c r="E25" i="3"/>
  <c r="G25" i="3"/>
  <c r="H25" i="3"/>
  <c r="I25" i="3"/>
  <c r="K25" i="3"/>
  <c r="L25" i="3"/>
  <c r="M25" i="3"/>
  <c r="O25" i="3"/>
  <c r="S25" i="3"/>
  <c r="T25" i="3"/>
  <c r="V25" i="3"/>
  <c r="W25" i="3"/>
  <c r="X25" i="3"/>
  <c r="D26" i="3"/>
  <c r="E26" i="3"/>
  <c r="G26" i="3"/>
  <c r="I26" i="3"/>
  <c r="J26" i="3"/>
  <c r="K26" i="3"/>
  <c r="L26" i="3"/>
  <c r="M26" i="3"/>
  <c r="O26" i="3"/>
  <c r="S26" i="3"/>
  <c r="T26" i="3"/>
  <c r="V26" i="3"/>
  <c r="W26" i="3"/>
  <c r="X26" i="3"/>
  <c r="D27" i="3"/>
  <c r="E27" i="3"/>
  <c r="G27" i="3"/>
  <c r="I27" i="3"/>
  <c r="K27" i="3"/>
  <c r="L27" i="3"/>
  <c r="M27" i="3"/>
  <c r="O27" i="3"/>
  <c r="S27" i="3"/>
  <c r="T27" i="3"/>
  <c r="V27" i="3"/>
  <c r="W27" i="3"/>
  <c r="X27" i="3"/>
  <c r="D28" i="3"/>
  <c r="E28" i="3"/>
  <c r="G28" i="3"/>
  <c r="I28" i="3"/>
  <c r="K28" i="3"/>
  <c r="L28" i="3"/>
  <c r="M28" i="3"/>
  <c r="O28" i="3"/>
  <c r="S28" i="3"/>
  <c r="T28" i="3"/>
  <c r="V28" i="3"/>
  <c r="W28" i="3"/>
  <c r="X28" i="3"/>
  <c r="D29" i="3"/>
  <c r="E29" i="3"/>
  <c r="G29" i="3"/>
  <c r="H29" i="3"/>
  <c r="I29" i="3"/>
  <c r="K29" i="3"/>
  <c r="L29" i="3"/>
  <c r="M29" i="3"/>
  <c r="O29" i="3"/>
  <c r="S29" i="3"/>
  <c r="T29" i="3"/>
  <c r="V29" i="3"/>
  <c r="W29" i="3"/>
  <c r="X29" i="3"/>
  <c r="D30" i="3"/>
  <c r="E30" i="3"/>
  <c r="G30" i="3"/>
  <c r="H30" i="3"/>
  <c r="I30" i="3"/>
  <c r="K30" i="3"/>
  <c r="L30" i="3"/>
  <c r="M30" i="3"/>
  <c r="O30" i="3"/>
  <c r="V30" i="3"/>
  <c r="W30" i="3"/>
  <c r="D31" i="3"/>
  <c r="E31" i="3"/>
  <c r="G31" i="3"/>
  <c r="H31" i="3"/>
  <c r="I31" i="3"/>
  <c r="K31" i="3"/>
  <c r="L31" i="3"/>
  <c r="M31" i="3"/>
  <c r="O31" i="3"/>
  <c r="Q31" i="3"/>
  <c r="W31" i="3"/>
  <c r="D32" i="3"/>
  <c r="E32" i="3"/>
  <c r="G32" i="3"/>
  <c r="I32" i="3"/>
  <c r="J32" i="3"/>
  <c r="K32" i="3"/>
  <c r="L32" i="3"/>
  <c r="M32" i="3"/>
  <c r="O32" i="3"/>
  <c r="Q32" i="3"/>
  <c r="W32" i="3"/>
  <c r="D33" i="3"/>
  <c r="E40" i="1"/>
  <c r="F40" i="1" s="1"/>
  <c r="E33" i="3"/>
  <c r="G33" i="3"/>
  <c r="H33" i="3"/>
  <c r="I33" i="3"/>
  <c r="K33" i="3"/>
  <c r="L33" i="3"/>
  <c r="M33" i="3"/>
  <c r="O33" i="3"/>
  <c r="Q33" i="3"/>
  <c r="W33" i="3"/>
  <c r="D34" i="3"/>
  <c r="E41" i="1"/>
  <c r="E34" i="3"/>
  <c r="G34" i="3"/>
  <c r="H34" i="3"/>
  <c r="I34" i="3"/>
  <c r="K34" i="3"/>
  <c r="L34" i="3"/>
  <c r="M34" i="3"/>
  <c r="N34" i="3"/>
  <c r="O34" i="3"/>
  <c r="Q34" i="3"/>
  <c r="W34" i="3"/>
  <c r="D35" i="3"/>
  <c r="E42" i="1"/>
  <c r="E35" i="3"/>
  <c r="G35" i="3"/>
  <c r="I35" i="3"/>
  <c r="K35" i="3"/>
  <c r="L35" i="3"/>
  <c r="M35" i="3"/>
  <c r="O35" i="3"/>
  <c r="W35" i="3"/>
  <c r="D36" i="3"/>
  <c r="E36" i="3"/>
  <c r="G36" i="3"/>
  <c r="H36" i="3"/>
  <c r="I36" i="3"/>
  <c r="K36" i="3"/>
  <c r="L36" i="3"/>
  <c r="M36" i="3"/>
  <c r="N36" i="3"/>
  <c r="O36" i="3"/>
  <c r="W36" i="3"/>
  <c r="D37" i="3"/>
  <c r="E37" i="3"/>
  <c r="G37" i="3"/>
  <c r="H37" i="3"/>
  <c r="I37" i="3"/>
  <c r="K37" i="3"/>
  <c r="L37" i="3"/>
  <c r="M37" i="3"/>
  <c r="O37" i="3"/>
  <c r="Q37" i="3"/>
  <c r="W37" i="3"/>
  <c r="D38" i="3"/>
  <c r="E38" i="3"/>
  <c r="G38" i="3"/>
  <c r="I38" i="3"/>
  <c r="K38" i="3"/>
  <c r="L38" i="3"/>
  <c r="M38" i="3"/>
  <c r="O38" i="3"/>
  <c r="W38" i="3"/>
  <c r="D39" i="3"/>
  <c r="E39" i="3"/>
  <c r="F39" i="3"/>
  <c r="G39" i="3"/>
  <c r="I39" i="3"/>
  <c r="K39" i="3"/>
  <c r="L39" i="3"/>
  <c r="M39" i="3"/>
  <c r="O39" i="3"/>
  <c r="W39" i="3"/>
  <c r="D40" i="3"/>
  <c r="E47" i="1" s="1"/>
  <c r="E40" i="3"/>
  <c r="G40" i="3"/>
  <c r="I40" i="3"/>
  <c r="K40" i="3"/>
  <c r="L40" i="3"/>
  <c r="M40" i="3"/>
  <c r="N40" i="3"/>
  <c r="O40" i="3"/>
  <c r="W40" i="3"/>
  <c r="D41" i="3"/>
  <c r="E48" i="1" s="1"/>
  <c r="F48" i="1"/>
  <c r="E41" i="3"/>
  <c r="F41" i="3"/>
  <c r="I41" i="3"/>
  <c r="K41" i="3"/>
  <c r="L41" i="3"/>
  <c r="M41" i="3"/>
  <c r="O41" i="3"/>
  <c r="W41" i="3"/>
  <c r="D42" i="3"/>
  <c r="E49" i="1"/>
  <c r="E42" i="3"/>
  <c r="F42" i="3"/>
  <c r="I42" i="3"/>
  <c r="K42" i="3"/>
  <c r="L42" i="3"/>
  <c r="M42" i="3"/>
  <c r="O42" i="3"/>
  <c r="Q42" i="3"/>
  <c r="W42" i="3"/>
  <c r="D43" i="3"/>
  <c r="E50" i="1" s="1"/>
  <c r="E43" i="3"/>
  <c r="F43" i="3"/>
  <c r="I43" i="3"/>
  <c r="K43" i="3"/>
  <c r="L43" i="3"/>
  <c r="M43" i="3"/>
  <c r="O43" i="3"/>
  <c r="W43" i="3"/>
  <c r="D44" i="3"/>
  <c r="E44" i="3"/>
  <c r="F44" i="3"/>
  <c r="I44" i="3"/>
  <c r="K44" i="3"/>
  <c r="L44" i="3"/>
  <c r="M44" i="3"/>
  <c r="O44" i="3"/>
  <c r="W44" i="3"/>
  <c r="D45" i="3"/>
  <c r="E45" i="3"/>
  <c r="F45" i="3"/>
  <c r="G45" i="3"/>
  <c r="I45" i="3"/>
  <c r="J45" i="3"/>
  <c r="K45" i="3"/>
  <c r="L45" i="3"/>
  <c r="M45" i="3"/>
  <c r="O45" i="3"/>
  <c r="P45" i="3"/>
  <c r="Q45" i="3"/>
  <c r="W45" i="3"/>
  <c r="D46" i="3"/>
  <c r="E46" i="3"/>
  <c r="F46" i="3"/>
  <c r="G46" i="3"/>
  <c r="I46" i="3"/>
  <c r="J46" i="3"/>
  <c r="K46" i="3"/>
  <c r="L46" i="3"/>
  <c r="M46" i="3"/>
  <c r="O46" i="3"/>
  <c r="P46" i="3"/>
  <c r="Q46" i="3"/>
  <c r="W46" i="3"/>
  <c r="D47" i="3"/>
  <c r="E47" i="3"/>
  <c r="F47" i="3"/>
  <c r="G47" i="3"/>
  <c r="I47" i="3"/>
  <c r="J47" i="3"/>
  <c r="K47" i="3"/>
  <c r="L47" i="3"/>
  <c r="M47" i="3"/>
  <c r="O47" i="3"/>
  <c r="P47" i="3"/>
  <c r="Q47" i="3"/>
  <c r="W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B3" i="2"/>
  <c r="C10" i="2"/>
  <c r="F3" i="3"/>
  <c r="D10" i="2"/>
  <c r="E10" i="2"/>
  <c r="F5" i="3"/>
  <c r="F10" i="2"/>
  <c r="F6" i="3"/>
  <c r="G10" i="2"/>
  <c r="F7" i="3" s="1"/>
  <c r="H10" i="2"/>
  <c r="F8" i="3" s="1"/>
  <c r="I10" i="2"/>
  <c r="F9" i="3"/>
  <c r="J10" i="2"/>
  <c r="F10" i="3"/>
  <c r="K10" i="2"/>
  <c r="F11" i="3" s="1"/>
  <c r="L10" i="2"/>
  <c r="F12" i="3" s="1"/>
  <c r="M10" i="2"/>
  <c r="F13" i="3" s="1"/>
  <c r="N10" i="2"/>
  <c r="F14" i="3" s="1"/>
  <c r="O10" i="2"/>
  <c r="F15" i="3" s="1"/>
  <c r="P10" i="2"/>
  <c r="F16" i="3"/>
  <c r="Q10" i="2"/>
  <c r="F17" i="3" s="1"/>
  <c r="R10" i="2"/>
  <c r="F18" i="3" s="1"/>
  <c r="S10" i="2"/>
  <c r="F19" i="3" s="1"/>
  <c r="T10" i="2"/>
  <c r="F20" i="3"/>
  <c r="U10" i="2"/>
  <c r="F21" i="3" s="1"/>
  <c r="V10" i="2"/>
  <c r="F22" i="3" s="1"/>
  <c r="W10" i="2"/>
  <c r="F23" i="3" s="1"/>
  <c r="X10" i="2"/>
  <c r="F24" i="3"/>
  <c r="Y10" i="2"/>
  <c r="F25" i="3" s="1"/>
  <c r="Z10" i="2"/>
  <c r="F26" i="3" s="1"/>
  <c r="AA10" i="2"/>
  <c r="F27" i="3" s="1"/>
  <c r="AB10" i="2"/>
  <c r="F28" i="3"/>
  <c r="AC10" i="2"/>
  <c r="F29" i="3" s="1"/>
  <c r="AD10" i="2"/>
  <c r="F30" i="3" s="1"/>
  <c r="AE10" i="2"/>
  <c r="F31" i="3" s="1"/>
  <c r="AF10" i="2"/>
  <c r="F32" i="3"/>
  <c r="AG10" i="2"/>
  <c r="F33" i="3" s="1"/>
  <c r="AH10" i="2"/>
  <c r="F34" i="3" s="1"/>
  <c r="AI10" i="2"/>
  <c r="F35" i="3" s="1"/>
  <c r="AJ10" i="2"/>
  <c r="F36" i="3"/>
  <c r="AK10" i="2"/>
  <c r="F37" i="3" s="1"/>
  <c r="AL10" i="2"/>
  <c r="F38" i="3" s="1"/>
  <c r="AN10" i="2"/>
  <c r="F40" i="3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M12" i="2"/>
  <c r="AO12" i="2"/>
  <c r="G41" i="3" s="1"/>
  <c r="AP12" i="2"/>
  <c r="AQ12" i="2"/>
  <c r="G43" i="3" s="1"/>
  <c r="AR12" i="2"/>
  <c r="G44" i="3"/>
  <c r="AF13" i="2"/>
  <c r="H32" i="3"/>
  <c r="AI13" i="2"/>
  <c r="H35" i="3" s="1"/>
  <c r="AL13" i="2"/>
  <c r="H38" i="3"/>
  <c r="AQ13" i="2"/>
  <c r="H43" i="3" s="1"/>
  <c r="AT13" i="2"/>
  <c r="H46" i="3" s="1"/>
  <c r="AU13" i="2"/>
  <c r="H47" i="3" s="1"/>
  <c r="AV13" i="2"/>
  <c r="C15" i="2"/>
  <c r="J3" i="3"/>
  <c r="Y15" i="2"/>
  <c r="AC15" i="2"/>
  <c r="AD15" i="2"/>
  <c r="J30" i="3" s="1"/>
  <c r="AE15" i="2"/>
  <c r="J31" i="3" s="1"/>
  <c r="AG15" i="2"/>
  <c r="J33" i="3"/>
  <c r="AH15" i="2"/>
  <c r="J34" i="3" s="1"/>
  <c r="AI15" i="2"/>
  <c r="AJ15" i="2"/>
  <c r="J36" i="3" s="1"/>
  <c r="AK15" i="2"/>
  <c r="J37" i="3"/>
  <c r="AL15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C21" i="2"/>
  <c r="D21" i="2"/>
  <c r="D25" i="2"/>
  <c r="P4" i="3" s="1"/>
  <c r="E21" i="2"/>
  <c r="F21" i="2"/>
  <c r="N6" i="3"/>
  <c r="G21" i="2"/>
  <c r="N7" i="3" s="1"/>
  <c r="H21" i="2"/>
  <c r="I21" i="2"/>
  <c r="J21" i="2"/>
  <c r="J25" i="2"/>
  <c r="P10" i="3" s="1"/>
  <c r="K21" i="2"/>
  <c r="L21" i="2"/>
  <c r="N12" i="3"/>
  <c r="M21" i="2"/>
  <c r="M25" i="2" s="1"/>
  <c r="P13" i="3" s="1"/>
  <c r="N21" i="2"/>
  <c r="N14" i="3" s="1"/>
  <c r="O21" i="2"/>
  <c r="O25" i="2"/>
  <c r="P15" i="3" s="1"/>
  <c r="P21" i="2"/>
  <c r="Q21" i="2"/>
  <c r="N17" i="3"/>
  <c r="R21" i="2"/>
  <c r="N18" i="3" s="1"/>
  <c r="S21" i="2"/>
  <c r="S25" i="2" s="1"/>
  <c r="P19" i="3" s="1"/>
  <c r="T21" i="2"/>
  <c r="N20" i="3" s="1"/>
  <c r="U21" i="2"/>
  <c r="U25" i="2" s="1"/>
  <c r="P21" i="3" s="1"/>
  <c r="V21" i="2"/>
  <c r="N22" i="3" s="1"/>
  <c r="W21" i="2"/>
  <c r="X21" i="2"/>
  <c r="X25" i="2" s="1"/>
  <c r="Y21" i="2"/>
  <c r="N25" i="3" s="1"/>
  <c r="Z21" i="2"/>
  <c r="AA21" i="2"/>
  <c r="N27" i="3"/>
  <c r="AB21" i="2"/>
  <c r="AB25" i="2" s="1"/>
  <c r="P28" i="3" s="1"/>
  <c r="AC21" i="2"/>
  <c r="N29" i="3"/>
  <c r="AD21" i="2"/>
  <c r="AE21" i="2"/>
  <c r="N31" i="3"/>
  <c r="AF21" i="2"/>
  <c r="N32" i="3" s="1"/>
  <c r="AF25" i="2"/>
  <c r="P32" i="3" s="1"/>
  <c r="AG21" i="2"/>
  <c r="N33" i="3"/>
  <c r="AH21" i="2"/>
  <c r="AI21" i="2"/>
  <c r="AI25" i="2"/>
  <c r="P35" i="3"/>
  <c r="AJ21" i="2"/>
  <c r="AJ25" i="2" s="1"/>
  <c r="P36" i="3" s="1"/>
  <c r="AK21" i="2"/>
  <c r="AL21" i="2"/>
  <c r="AM21" i="2"/>
  <c r="N39" i="3" s="1"/>
  <c r="AN21" i="2"/>
  <c r="AO21" i="2"/>
  <c r="AP21" i="2"/>
  <c r="AP25" i="2" s="1"/>
  <c r="AP32" i="2" s="1"/>
  <c r="U42" i="3" s="1"/>
  <c r="AQ21" i="2"/>
  <c r="AQ25" i="2" s="1"/>
  <c r="P43" i="3" s="1"/>
  <c r="AR21" i="2"/>
  <c r="N44" i="3"/>
  <c r="AS21" i="2"/>
  <c r="N45" i="3" s="1"/>
  <c r="AT21" i="2"/>
  <c r="N46" i="3"/>
  <c r="AU21" i="2"/>
  <c r="N47" i="3"/>
  <c r="AV21" i="2"/>
  <c r="N48" i="3"/>
  <c r="V25" i="2"/>
  <c r="P22" i="3" s="1"/>
  <c r="AC25" i="2"/>
  <c r="P29" i="3" s="1"/>
  <c r="AH25" i="2"/>
  <c r="AM25" i="2"/>
  <c r="P39" i="3"/>
  <c r="AN25" i="2"/>
  <c r="P40" i="3"/>
  <c r="AS32" i="2"/>
  <c r="U45" i="3"/>
  <c r="AT32" i="2"/>
  <c r="U46" i="3"/>
  <c r="AU32" i="2"/>
  <c r="U47" i="3" s="1"/>
  <c r="AV32" i="2"/>
  <c r="U48" i="3" s="1"/>
  <c r="C36" i="2"/>
  <c r="Y3" i="3"/>
  <c r="D36" i="2"/>
  <c r="Y4" i="3"/>
  <c r="F36" i="2"/>
  <c r="Y6" i="3" s="1"/>
  <c r="G36" i="2"/>
  <c r="Y7" i="3"/>
  <c r="H36" i="2"/>
  <c r="Y8" i="3"/>
  <c r="I36" i="2"/>
  <c r="Y9" i="3"/>
  <c r="J36" i="2"/>
  <c r="Y10" i="3" s="1"/>
  <c r="K36" i="2"/>
  <c r="Y11" i="3"/>
  <c r="L36" i="2"/>
  <c r="Y12" i="3"/>
  <c r="M36" i="2"/>
  <c r="Y13" i="3"/>
  <c r="N36" i="2"/>
  <c r="Y14" i="3" s="1"/>
  <c r="O36" i="2"/>
  <c r="Y15" i="3" s="1"/>
  <c r="P36" i="2"/>
  <c r="Y16" i="3"/>
  <c r="Q36" i="2"/>
  <c r="Y17" i="3"/>
  <c r="R36" i="2"/>
  <c r="Y18" i="3" s="1"/>
  <c r="S36" i="2"/>
  <c r="Y19" i="3"/>
  <c r="T36" i="2"/>
  <c r="Y20" i="3"/>
  <c r="U36" i="2"/>
  <c r="Y21" i="3"/>
  <c r="V36" i="2"/>
  <c r="Y22" i="3" s="1"/>
  <c r="W36" i="2"/>
  <c r="Y23" i="3"/>
  <c r="X36" i="2"/>
  <c r="Y24" i="3"/>
  <c r="Y36" i="2"/>
  <c r="Y25" i="3"/>
  <c r="Z36" i="2"/>
  <c r="Y26" i="3" s="1"/>
  <c r="AA36" i="2"/>
  <c r="Y27" i="3" s="1"/>
  <c r="AB36" i="2"/>
  <c r="Y28" i="3"/>
  <c r="AC36" i="2"/>
  <c r="Y29" i="3"/>
  <c r="W48" i="3"/>
  <c r="G43" i="2"/>
  <c r="G46" i="2"/>
  <c r="G54" i="2" s="1"/>
  <c r="H43" i="2" s="1"/>
  <c r="H46" i="2" s="1"/>
  <c r="H54" i="2" s="1"/>
  <c r="O43" i="2"/>
  <c r="O46" i="2"/>
  <c r="O54" i="2" s="1"/>
  <c r="Y43" i="2"/>
  <c r="Y46" i="2"/>
  <c r="AA43" i="2"/>
  <c r="AA46" i="2" s="1"/>
  <c r="AC43" i="2"/>
  <c r="AH43" i="2"/>
  <c r="AH46" i="2" s="1"/>
  <c r="AH54" i="2" s="1"/>
  <c r="AH56" i="2" s="1"/>
  <c r="C46" i="2"/>
  <c r="AE46" i="2"/>
  <c r="AE54" i="2"/>
  <c r="AF43" i="2" s="1"/>
  <c r="AL46" i="2"/>
  <c r="AT46" i="2"/>
  <c r="C52" i="2"/>
  <c r="D52" i="2"/>
  <c r="E52" i="2"/>
  <c r="F52" i="2"/>
  <c r="F56" i="2" s="1"/>
  <c r="G52" i="2"/>
  <c r="H52" i="2"/>
  <c r="I52" i="2"/>
  <c r="J52" i="2"/>
  <c r="K52" i="2"/>
  <c r="L52" i="2"/>
  <c r="M52" i="2"/>
  <c r="O52" i="2"/>
  <c r="P52" i="2"/>
  <c r="Q52" i="2"/>
  <c r="R52" i="2"/>
  <c r="S52" i="2"/>
  <c r="T52" i="2"/>
  <c r="U52" i="2"/>
  <c r="V52" i="2"/>
  <c r="Y52" i="2"/>
  <c r="Z52" i="2"/>
  <c r="Z56" i="2" s="1"/>
  <c r="AA52" i="2"/>
  <c r="AB52" i="2"/>
  <c r="AB56" i="2"/>
  <c r="AC52" i="2"/>
  <c r="AD52" i="2"/>
  <c r="AF52" i="2"/>
  <c r="AF54" i="2" s="1"/>
  <c r="AG52" i="2"/>
  <c r="AG56" i="2"/>
  <c r="AH52" i="2"/>
  <c r="AI52" i="2"/>
  <c r="AK52" i="2"/>
  <c r="AL52" i="2"/>
  <c r="AL54" i="2" s="1"/>
  <c r="AM43" i="2" s="1"/>
  <c r="AM46" i="2" s="1"/>
  <c r="AM54" i="2" s="1"/>
  <c r="AM52" i="2"/>
  <c r="AN52" i="2"/>
  <c r="AO52" i="2"/>
  <c r="AP52" i="2"/>
  <c r="AQ52" i="2"/>
  <c r="AR52" i="2"/>
  <c r="AS52" i="2"/>
  <c r="AT52" i="2"/>
  <c r="AT54" i="2" s="1"/>
  <c r="AU52" i="2"/>
  <c r="N56" i="2"/>
  <c r="X56" i="2"/>
  <c r="AU62" i="2"/>
  <c r="AU58" i="2" s="1"/>
  <c r="K65" i="2"/>
  <c r="K68" i="2" s="1"/>
  <c r="K74" i="2"/>
  <c r="L65" i="2" s="1"/>
  <c r="L68" i="2" s="1"/>
  <c r="L74" i="2" s="1"/>
  <c r="N65" i="2"/>
  <c r="N68" i="2"/>
  <c r="N74" i="2" s="1"/>
  <c r="O65" i="2" s="1"/>
  <c r="O68" i="2" s="1"/>
  <c r="O74" i="2" s="1"/>
  <c r="Y65" i="2"/>
  <c r="Z65" i="2"/>
  <c r="Z68" i="2" s="1"/>
  <c r="Z74" i="2" s="1"/>
  <c r="AA65" i="2" s="1"/>
  <c r="AB65" i="2"/>
  <c r="AB68" i="2" s="1"/>
  <c r="AB74" i="2" s="1"/>
  <c r="AC65" i="2" s="1"/>
  <c r="AC68" i="2" s="1"/>
  <c r="AD65" i="2"/>
  <c r="AD68" i="2" s="1"/>
  <c r="AD74" i="2" s="1"/>
  <c r="AF65" i="2"/>
  <c r="AF68" i="2" s="1"/>
  <c r="AF74" i="2" s="1"/>
  <c r="AG65" i="2" s="1"/>
  <c r="AG68" i="2" s="1"/>
  <c r="AG74" i="2" s="1"/>
  <c r="AK65" i="2"/>
  <c r="AK68" i="2"/>
  <c r="AK74" i="2" s="1"/>
  <c r="AN65" i="2"/>
  <c r="AN68" i="2"/>
  <c r="AN74" i="2" s="1"/>
  <c r="AT65" i="2"/>
  <c r="C68" i="2"/>
  <c r="AL68" i="2"/>
  <c r="AT68" i="2"/>
  <c r="AT74" i="2" s="1"/>
  <c r="AU65" i="2" s="1"/>
  <c r="AU68" i="2" s="1"/>
  <c r="C72" i="2"/>
  <c r="C74" i="2" s="1"/>
  <c r="D65" i="2" s="1"/>
  <c r="D68" i="2" s="1"/>
  <c r="D74" i="2" s="1"/>
  <c r="E65" i="2" s="1"/>
  <c r="E68" i="2" s="1"/>
  <c r="E74" i="2" s="1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Y72" i="2"/>
  <c r="Z72" i="2"/>
  <c r="AB72" i="2"/>
  <c r="AB76" i="2" s="1"/>
  <c r="AD72" i="2"/>
  <c r="AG72" i="2"/>
  <c r="AH72" i="2"/>
  <c r="AI72" i="2"/>
  <c r="AJ72" i="2"/>
  <c r="AK72" i="2"/>
  <c r="AL72" i="2"/>
  <c r="AM72" i="2"/>
  <c r="AM76" i="2" s="1"/>
  <c r="AN72" i="2"/>
  <c r="AO72" i="2"/>
  <c r="AP72" i="2"/>
  <c r="AQ72" i="2"/>
  <c r="AR72" i="2"/>
  <c r="AS72" i="2"/>
  <c r="AT72" i="2"/>
  <c r="AU72" i="2"/>
  <c r="J74" i="2"/>
  <c r="W74" i="2"/>
  <c r="X65" i="2" s="1"/>
  <c r="X74" i="2"/>
  <c r="AA74" i="2"/>
  <c r="AE74" i="2"/>
  <c r="AL74" i="2"/>
  <c r="AL76" i="2" s="1"/>
  <c r="J76" i="2"/>
  <c r="M76" i="2"/>
  <c r="W76" i="2"/>
  <c r="X76" i="2"/>
  <c r="Y76" i="2"/>
  <c r="AA76" i="2"/>
  <c r="AC76" i="2"/>
  <c r="AE76" i="2"/>
  <c r="AJ76" i="2"/>
  <c r="AU82" i="2"/>
  <c r="AU78" i="2" s="1"/>
  <c r="I10" i="1"/>
  <c r="D11" i="1"/>
  <c r="F11" i="1"/>
  <c r="H11" i="1"/>
  <c r="D12" i="1"/>
  <c r="I12" i="1" s="1"/>
  <c r="F12" i="1"/>
  <c r="H12" i="1"/>
  <c r="D13" i="1"/>
  <c r="I13" i="1" s="1"/>
  <c r="J13" i="1" s="1"/>
  <c r="F13" i="1"/>
  <c r="H13" i="1"/>
  <c r="D14" i="1"/>
  <c r="I14" i="1" s="1"/>
  <c r="J14" i="1" s="1"/>
  <c r="F14" i="1"/>
  <c r="H14" i="1"/>
  <c r="D15" i="1"/>
  <c r="F15" i="1"/>
  <c r="I15" i="1" s="1"/>
  <c r="J15" i="1" s="1"/>
  <c r="H15" i="1"/>
  <c r="D16" i="1"/>
  <c r="F16" i="1"/>
  <c r="H16" i="1"/>
  <c r="D17" i="1"/>
  <c r="F17" i="1"/>
  <c r="H17" i="1"/>
  <c r="D18" i="1"/>
  <c r="F18" i="1"/>
  <c r="H18" i="1"/>
  <c r="I18" i="1"/>
  <c r="D19" i="1"/>
  <c r="I19" i="1" s="1"/>
  <c r="J19" i="1" s="1"/>
  <c r="F19" i="1"/>
  <c r="H19" i="1"/>
  <c r="D20" i="1"/>
  <c r="F20" i="1"/>
  <c r="H20" i="1"/>
  <c r="I20" i="1"/>
  <c r="J21" i="1" s="1"/>
  <c r="J20" i="1"/>
  <c r="D21" i="1"/>
  <c r="I21" i="1" s="1"/>
  <c r="F21" i="1"/>
  <c r="H21" i="1"/>
  <c r="D22" i="1"/>
  <c r="I22" i="1" s="1"/>
  <c r="J22" i="1" s="1"/>
  <c r="F22" i="1"/>
  <c r="H22" i="1"/>
  <c r="D23" i="1"/>
  <c r="I23" i="1" s="1"/>
  <c r="F23" i="1"/>
  <c r="H23" i="1"/>
  <c r="D24" i="1"/>
  <c r="F24" i="1"/>
  <c r="H24" i="1"/>
  <c r="I24" i="1"/>
  <c r="D25" i="1"/>
  <c r="F25" i="1"/>
  <c r="I25" i="1" s="1"/>
  <c r="J25" i="1" s="1"/>
  <c r="H25" i="1"/>
  <c r="D26" i="1"/>
  <c r="F26" i="1"/>
  <c r="I26" i="1" s="1"/>
  <c r="J26" i="1" s="1"/>
  <c r="H26" i="1"/>
  <c r="D27" i="1"/>
  <c r="F27" i="1"/>
  <c r="H27" i="1"/>
  <c r="D28" i="1"/>
  <c r="F28" i="1"/>
  <c r="H28" i="1"/>
  <c r="I28" i="1"/>
  <c r="J29" i="1" s="1"/>
  <c r="D29" i="1"/>
  <c r="F29" i="1"/>
  <c r="H29" i="1"/>
  <c r="I29" i="1"/>
  <c r="D30" i="1"/>
  <c r="F30" i="1"/>
  <c r="I30" i="1" s="1"/>
  <c r="J30" i="1" s="1"/>
  <c r="H30" i="1"/>
  <c r="D31" i="1"/>
  <c r="I31" i="1" s="1"/>
  <c r="J31" i="1" s="1"/>
  <c r="F31" i="1"/>
  <c r="H31" i="1"/>
  <c r="D32" i="1"/>
  <c r="F32" i="1"/>
  <c r="H32" i="1"/>
  <c r="I32" i="1"/>
  <c r="D33" i="1"/>
  <c r="I33" i="1" s="1"/>
  <c r="J33" i="1" s="1"/>
  <c r="F33" i="1"/>
  <c r="H33" i="1"/>
  <c r="D34" i="1"/>
  <c r="F34" i="1"/>
  <c r="I34" i="1" s="1"/>
  <c r="J34" i="1" s="1"/>
  <c r="H34" i="1"/>
  <c r="D35" i="1"/>
  <c r="F35" i="1"/>
  <c r="H35" i="1"/>
  <c r="D36" i="1"/>
  <c r="F36" i="1"/>
  <c r="H36" i="1"/>
  <c r="I36" i="1"/>
  <c r="D37" i="1"/>
  <c r="F37" i="1"/>
  <c r="H37" i="1"/>
  <c r="I37" i="1"/>
  <c r="D38" i="1"/>
  <c r="F38" i="1"/>
  <c r="I38" i="1" s="1"/>
  <c r="J38" i="1" s="1"/>
  <c r="H38" i="1"/>
  <c r="D39" i="1"/>
  <c r="F39" i="1"/>
  <c r="H39" i="1"/>
  <c r="D40" i="1"/>
  <c r="I40" i="1" s="1"/>
  <c r="H40" i="1"/>
  <c r="D41" i="1"/>
  <c r="H41" i="1"/>
  <c r="D42" i="1"/>
  <c r="H42" i="1"/>
  <c r="D43" i="1"/>
  <c r="E43" i="1"/>
  <c r="F43" i="1"/>
  <c r="H43" i="1"/>
  <c r="D44" i="1"/>
  <c r="E44" i="1"/>
  <c r="F44" i="1" s="1"/>
  <c r="H44" i="1"/>
  <c r="D45" i="1"/>
  <c r="E45" i="1"/>
  <c r="H45" i="1"/>
  <c r="D46" i="1"/>
  <c r="E46" i="1"/>
  <c r="H46" i="1"/>
  <c r="D47" i="1"/>
  <c r="H47" i="1"/>
  <c r="D48" i="1"/>
  <c r="I48" i="1" s="1"/>
  <c r="N35" i="3"/>
  <c r="F4" i="3"/>
  <c r="AE25" i="2"/>
  <c r="J29" i="3"/>
  <c r="Y25" i="2"/>
  <c r="P25" i="3"/>
  <c r="AR25" i="2"/>
  <c r="P44" i="3" s="1"/>
  <c r="N24" i="3"/>
  <c r="P24" i="3"/>
  <c r="J25" i="3"/>
  <c r="T25" i="2"/>
  <c r="P20" i="3" s="1"/>
  <c r="AL56" i="2"/>
  <c r="L25" i="2"/>
  <c r="P12" i="3"/>
  <c r="AJ27" i="2"/>
  <c r="Q36" i="3" s="1"/>
  <c r="N13" i="3"/>
  <c r="AG25" i="2"/>
  <c r="F41" i="1"/>
  <c r="N4" i="3"/>
  <c r="G25" i="2"/>
  <c r="P7" i="3"/>
  <c r="AA25" i="2"/>
  <c r="P27" i="3"/>
  <c r="AA54" i="2"/>
  <c r="AB43" i="2" s="1"/>
  <c r="AT56" i="2"/>
  <c r="Y54" i="2"/>
  <c r="F25" i="2"/>
  <c r="P6" i="3"/>
  <c r="N42" i="3"/>
  <c r="F49" i="1"/>
  <c r="AJ32" i="2"/>
  <c r="U36" i="3" s="1"/>
  <c r="N15" i="3"/>
  <c r="Q25" i="2"/>
  <c r="P17" i="3" s="1"/>
  <c r="G42" i="3"/>
  <c r="AN76" i="2"/>
  <c r="AO65" i="2"/>
  <c r="AO68" i="2"/>
  <c r="AO74" i="2" s="1"/>
  <c r="AP65" i="2" s="1"/>
  <c r="N43" i="3"/>
  <c r="AF32" i="2"/>
  <c r="U32" i="3" s="1"/>
  <c r="AD25" i="2"/>
  <c r="N30" i="3"/>
  <c r="N11" i="3"/>
  <c r="K25" i="2"/>
  <c r="P11" i="3" s="1"/>
  <c r="N3" i="3"/>
  <c r="C25" i="2"/>
  <c r="AE65" i="2"/>
  <c r="AD76" i="2"/>
  <c r="N10" i="3"/>
  <c r="AU43" i="2"/>
  <c r="AU46" i="2" s="1"/>
  <c r="N25" i="2"/>
  <c r="P14" i="3" s="1"/>
  <c r="AC27" i="2"/>
  <c r="Q29" i="3" s="1"/>
  <c r="N76" i="2"/>
  <c r="AK56" i="2"/>
  <c r="C54" i="2"/>
  <c r="F42" i="1"/>
  <c r="AF76" i="2"/>
  <c r="AI54" i="2"/>
  <c r="AJ43" i="2"/>
  <c r="AJ46" i="2"/>
  <c r="AJ54" i="2" s="1"/>
  <c r="AK43" i="2" s="1"/>
  <c r="AK46" i="2" s="1"/>
  <c r="AG32" i="2"/>
  <c r="U33" i="3" s="1"/>
  <c r="P33" i="3"/>
  <c r="AA56" i="2"/>
  <c r="AI56" i="2"/>
  <c r="D43" i="2"/>
  <c r="C56" i="2"/>
  <c r="AC32" i="2"/>
  <c r="U29" i="3" s="1"/>
  <c r="AC28" i="2"/>
  <c r="R29" i="3" s="1"/>
  <c r="P30" i="3"/>
  <c r="AD27" i="2"/>
  <c r="AD32" i="2" s="1"/>
  <c r="U30" i="3" s="1"/>
  <c r="P3" i="3"/>
  <c r="C27" i="2"/>
  <c r="AP68" i="2"/>
  <c r="AP74" i="2" s="1"/>
  <c r="AP76" i="2" s="1"/>
  <c r="Q30" i="3"/>
  <c r="D46" i="2"/>
  <c r="D54" i="2" s="1"/>
  <c r="E43" i="2" s="1"/>
  <c r="E46" i="2" s="1"/>
  <c r="E54" i="2" s="1"/>
  <c r="E56" i="2" s="1"/>
  <c r="C32" i="2"/>
  <c r="Q3" i="3"/>
  <c r="D13" i="2"/>
  <c r="D15" i="2" s="1"/>
  <c r="J4" i="3" s="1"/>
  <c r="C28" i="2"/>
  <c r="R3" i="3" s="1"/>
  <c r="U3" i="3"/>
  <c r="H4" i="3"/>
  <c r="D27" i="2"/>
  <c r="Q4" i="3" s="1"/>
  <c r="D32" i="2"/>
  <c r="U4" i="3" s="1"/>
  <c r="D28" i="2"/>
  <c r="R4" i="3" s="1"/>
  <c r="F43" i="2"/>
  <c r="F46" i="2" s="1"/>
  <c r="I43" i="2" l="1"/>
  <c r="I46" i="2" s="1"/>
  <c r="I54" i="2" s="1"/>
  <c r="H56" i="2"/>
  <c r="J12" i="1"/>
  <c r="AM56" i="2"/>
  <c r="AN43" i="2"/>
  <c r="AN46" i="2" s="1"/>
  <c r="AN54" i="2" s="1"/>
  <c r="P65" i="2"/>
  <c r="P68" i="2" s="1"/>
  <c r="P74" i="2" s="1"/>
  <c r="O76" i="2"/>
  <c r="E76" i="2"/>
  <c r="F65" i="2"/>
  <c r="F68" i="2" s="1"/>
  <c r="F74" i="2" s="1"/>
  <c r="M65" i="2"/>
  <c r="M68" i="2" s="1"/>
  <c r="L76" i="2"/>
  <c r="AG76" i="2"/>
  <c r="AH65" i="2"/>
  <c r="AH68" i="2" s="1"/>
  <c r="AH74" i="2" s="1"/>
  <c r="O56" i="2"/>
  <c r="P43" i="2"/>
  <c r="P46" i="2" s="1"/>
  <c r="P54" i="2" s="1"/>
  <c r="Q43" i="2" s="1"/>
  <c r="Q46" i="2" s="1"/>
  <c r="Q54" i="2" s="1"/>
  <c r="J23" i="1"/>
  <c r="J24" i="1"/>
  <c r="I46" i="1"/>
  <c r="F46" i="1"/>
  <c r="AM65" i="2"/>
  <c r="AM68" i="2" s="1"/>
  <c r="AK25" i="2"/>
  <c r="N37" i="3"/>
  <c r="AO76" i="2"/>
  <c r="AJ56" i="2"/>
  <c r="P42" i="3"/>
  <c r="G56" i="2"/>
  <c r="P31" i="3"/>
  <c r="AE32" i="2"/>
  <c r="U31" i="3" s="1"/>
  <c r="J32" i="1"/>
  <c r="Z76" i="2"/>
  <c r="P56" i="2"/>
  <c r="H25" i="2"/>
  <c r="P8" i="3" s="1"/>
  <c r="N8" i="3"/>
  <c r="B6" i="3"/>
  <c r="Z5" i="3"/>
  <c r="I17" i="1"/>
  <c r="Z25" i="2"/>
  <c r="N26" i="3"/>
  <c r="J35" i="3"/>
  <c r="AI27" i="2"/>
  <c r="AF56" i="2"/>
  <c r="J48" i="1"/>
  <c r="F45" i="1"/>
  <c r="I43" i="1"/>
  <c r="J37" i="1"/>
  <c r="I11" i="1"/>
  <c r="J11" i="1" s="1"/>
  <c r="D76" i="2"/>
  <c r="D50" i="1"/>
  <c r="I49" i="1"/>
  <c r="J49" i="1" s="1"/>
  <c r="N21" i="3"/>
  <c r="AI43" i="2"/>
  <c r="I44" i="1"/>
  <c r="J44" i="1" s="1"/>
  <c r="I45" i="1"/>
  <c r="J45" i="1" s="1"/>
  <c r="AC54" i="2"/>
  <c r="AD43" i="2" s="1"/>
  <c r="AD46" i="2" s="1"/>
  <c r="AD54" i="2" s="1"/>
  <c r="AD56" i="2" s="1"/>
  <c r="AC56" i="2"/>
  <c r="P34" i="3"/>
  <c r="AH32" i="2"/>
  <c r="U34" i="3" s="1"/>
  <c r="AE56" i="2"/>
  <c r="Y56" i="2"/>
  <c r="Z43" i="2"/>
  <c r="N28" i="3"/>
  <c r="W25" i="2"/>
  <c r="P23" i="3" s="1"/>
  <c r="N23" i="3"/>
  <c r="AQ15" i="2"/>
  <c r="I41" i="1"/>
  <c r="J41" i="1" s="1"/>
  <c r="E13" i="2"/>
  <c r="AQ65" i="2"/>
  <c r="AQ68" i="2" s="1"/>
  <c r="AQ74" i="2" s="1"/>
  <c r="AR65" i="2" s="1"/>
  <c r="AR68" i="2" s="1"/>
  <c r="AR74" i="2" s="1"/>
  <c r="N19" i="3"/>
  <c r="I42" i="1"/>
  <c r="I39" i="1"/>
  <c r="J39" i="1" s="1"/>
  <c r="I16" i="1"/>
  <c r="J16" i="1" s="1"/>
  <c r="N38" i="3"/>
  <c r="AL25" i="2"/>
  <c r="P38" i="3" s="1"/>
  <c r="AL27" i="2"/>
  <c r="F47" i="1"/>
  <c r="I47" i="1" s="1"/>
  <c r="I35" i="1"/>
  <c r="J35" i="1" s="1"/>
  <c r="D56" i="2"/>
  <c r="Y27" i="2"/>
  <c r="F50" i="1"/>
  <c r="J38" i="3"/>
  <c r="AK76" i="2"/>
  <c r="N16" i="3"/>
  <c r="P25" i="2"/>
  <c r="P16" i="3" s="1"/>
  <c r="E25" i="2"/>
  <c r="P5" i="3" s="1"/>
  <c r="N5" i="3"/>
  <c r="I50" i="1"/>
  <c r="J50" i="1" s="1"/>
  <c r="I27" i="1"/>
  <c r="J27" i="1" s="1"/>
  <c r="K76" i="2"/>
  <c r="C76" i="2"/>
  <c r="N41" i="3"/>
  <c r="AO25" i="2"/>
  <c r="P41" i="3" s="1"/>
  <c r="N9" i="3"/>
  <c r="I25" i="2"/>
  <c r="P9" i="3" s="1"/>
  <c r="H50" i="1"/>
  <c r="R25" i="2"/>
  <c r="P18" i="3" s="1"/>
  <c r="AN56" i="2" l="1"/>
  <c r="AO43" i="2"/>
  <c r="AO46" i="2" s="1"/>
  <c r="AO54" i="2" s="1"/>
  <c r="J47" i="1"/>
  <c r="AR76" i="2"/>
  <c r="AS65" i="2"/>
  <c r="AS68" i="2" s="1"/>
  <c r="B7" i="3"/>
  <c r="Z6" i="3"/>
  <c r="J40" i="1"/>
  <c r="J36" i="1"/>
  <c r="AQ76" i="2"/>
  <c r="J46" i="1"/>
  <c r="AQ27" i="2"/>
  <c r="J43" i="3"/>
  <c r="J28" i="1"/>
  <c r="G65" i="2"/>
  <c r="G68" i="2" s="1"/>
  <c r="G74" i="2" s="1"/>
  <c r="F76" i="2"/>
  <c r="Q35" i="3"/>
  <c r="AI32" i="2"/>
  <c r="U35" i="3" s="1"/>
  <c r="P26" i="3"/>
  <c r="Z27" i="2"/>
  <c r="Q56" i="2"/>
  <c r="R43" i="2"/>
  <c r="R46" i="2" s="1"/>
  <c r="R54" i="2" s="1"/>
  <c r="J43" i="2"/>
  <c r="J46" i="2" s="1"/>
  <c r="J54" i="2" s="1"/>
  <c r="I56" i="2"/>
  <c r="Q38" i="3"/>
  <c r="AM13" i="2"/>
  <c r="AL32" i="2"/>
  <c r="U38" i="3" s="1"/>
  <c r="Z13" i="2"/>
  <c r="H26" i="3" s="1"/>
  <c r="Y32" i="2"/>
  <c r="U25" i="3" s="1"/>
  <c r="Y28" i="2"/>
  <c r="R25" i="3" s="1"/>
  <c r="Q25" i="3"/>
  <c r="J43" i="1"/>
  <c r="P37" i="3"/>
  <c r="AK32" i="2"/>
  <c r="U37" i="3" s="1"/>
  <c r="H5" i="3"/>
  <c r="E15" i="2"/>
  <c r="J42" i="1"/>
  <c r="J18" i="1"/>
  <c r="J17" i="1"/>
  <c r="AI65" i="2"/>
  <c r="AI68" i="2" s="1"/>
  <c r="AI74" i="2" s="1"/>
  <c r="AH76" i="2"/>
  <c r="P76" i="2"/>
  <c r="Q65" i="2"/>
  <c r="Q68" i="2" s="1"/>
  <c r="Q74" i="2" s="1"/>
  <c r="K43" i="2" l="1"/>
  <c r="K46" i="2" s="1"/>
  <c r="K54" i="2" s="1"/>
  <c r="J56" i="2"/>
  <c r="B8" i="3"/>
  <c r="Z7" i="3"/>
  <c r="J5" i="3"/>
  <c r="E27" i="2"/>
  <c r="AA13" i="2"/>
  <c r="Z32" i="2"/>
  <c r="U26" i="3" s="1"/>
  <c r="Z28" i="2"/>
  <c r="R26" i="3" s="1"/>
  <c r="Q26" i="3"/>
  <c r="AR13" i="2"/>
  <c r="Q43" i="3"/>
  <c r="AQ32" i="2"/>
  <c r="U43" i="3" s="1"/>
  <c r="G76" i="2"/>
  <c r="H65" i="2"/>
  <c r="H68" i="2" s="1"/>
  <c r="H74" i="2" s="1"/>
  <c r="AJ65" i="2"/>
  <c r="AJ68" i="2" s="1"/>
  <c r="AI76" i="2"/>
  <c r="H39" i="3"/>
  <c r="AM15" i="2"/>
  <c r="AP43" i="2"/>
  <c r="AP46" i="2" s="1"/>
  <c r="AP54" i="2" s="1"/>
  <c r="AO56" i="2"/>
  <c r="R56" i="2"/>
  <c r="S43" i="2"/>
  <c r="S46" i="2" s="1"/>
  <c r="S54" i="2" s="1"/>
  <c r="R65" i="2"/>
  <c r="R68" i="2" s="1"/>
  <c r="R74" i="2" s="1"/>
  <c r="Q76" i="2"/>
  <c r="H27" i="3" l="1"/>
  <c r="AA15" i="2"/>
  <c r="R76" i="2"/>
  <c r="S65" i="2"/>
  <c r="S68" i="2" s="1"/>
  <c r="S74" i="2" s="1"/>
  <c r="AQ43" i="2"/>
  <c r="AQ46" i="2" s="1"/>
  <c r="AQ54" i="2" s="1"/>
  <c r="AP56" i="2"/>
  <c r="I65" i="2"/>
  <c r="I68" i="2" s="1"/>
  <c r="I74" i="2" s="1"/>
  <c r="H76" i="2"/>
  <c r="AM27" i="2"/>
  <c r="J39" i="3"/>
  <c r="H44" i="3"/>
  <c r="AR15" i="2"/>
  <c r="Z8" i="3"/>
  <c r="B9" i="3"/>
  <c r="T43" i="2"/>
  <c r="T46" i="2" s="1"/>
  <c r="T54" i="2" s="1"/>
  <c r="S56" i="2"/>
  <c r="Q5" i="3"/>
  <c r="E32" i="2"/>
  <c r="U5" i="3" s="1"/>
  <c r="E28" i="2"/>
  <c r="R5" i="3" s="1"/>
  <c r="F13" i="2"/>
  <c r="L43" i="2"/>
  <c r="L46" i="2" s="1"/>
  <c r="L54" i="2" s="1"/>
  <c r="K56" i="2"/>
  <c r="J65" i="2" l="1"/>
  <c r="I76" i="2"/>
  <c r="AQ56" i="2"/>
  <c r="AR43" i="2"/>
  <c r="AR46" i="2" s="1"/>
  <c r="AR54" i="2" s="1"/>
  <c r="B10" i="3"/>
  <c r="Z9" i="3"/>
  <c r="H6" i="3"/>
  <c r="F15" i="2"/>
  <c r="S76" i="2"/>
  <c r="T65" i="2"/>
  <c r="T68" i="2" s="1"/>
  <c r="T74" i="2" s="1"/>
  <c r="U43" i="2"/>
  <c r="U46" i="2" s="1"/>
  <c r="U54" i="2" s="1"/>
  <c r="T56" i="2"/>
  <c r="L56" i="2"/>
  <c r="M43" i="2"/>
  <c r="M46" i="2" s="1"/>
  <c r="M54" i="2" s="1"/>
  <c r="J44" i="3"/>
  <c r="AR27" i="2"/>
  <c r="J27" i="3"/>
  <c r="AA27" i="2"/>
  <c r="AN13" i="2"/>
  <c r="Q39" i="3"/>
  <c r="AM32" i="2"/>
  <c r="U39" i="3" s="1"/>
  <c r="J6" i="3" l="1"/>
  <c r="F27" i="2"/>
  <c r="Z10" i="3"/>
  <c r="B11" i="3"/>
  <c r="AS43" i="2"/>
  <c r="AS46" i="2" s="1"/>
  <c r="AS54" i="2" s="1"/>
  <c r="AS56" i="2" s="1"/>
  <c r="AR56" i="2"/>
  <c r="Q44" i="3"/>
  <c r="AS13" i="2"/>
  <c r="H45" i="3" s="1"/>
  <c r="AR32" i="2"/>
  <c r="U44" i="3" s="1"/>
  <c r="H40" i="3"/>
  <c r="AN15" i="2"/>
  <c r="U56" i="2"/>
  <c r="V43" i="2"/>
  <c r="V46" i="2" s="1"/>
  <c r="V54" i="2" s="1"/>
  <c r="N43" i="2"/>
  <c r="N46" i="2" s="1"/>
  <c r="M56" i="2"/>
  <c r="AA28" i="2"/>
  <c r="R27" i="3" s="1"/>
  <c r="AB13" i="2"/>
  <c r="Q27" i="3"/>
  <c r="AA32" i="2"/>
  <c r="U27" i="3" s="1"/>
  <c r="T76" i="2"/>
  <c r="U65" i="2"/>
  <c r="U68" i="2" s="1"/>
  <c r="U74" i="2" s="1"/>
  <c r="B12" i="3" l="1"/>
  <c r="Z11" i="3"/>
  <c r="AN27" i="2"/>
  <c r="J40" i="3"/>
  <c r="W43" i="2"/>
  <c r="W46" i="2" s="1"/>
  <c r="W54" i="2" s="1"/>
  <c r="V56" i="2"/>
  <c r="F32" i="2"/>
  <c r="U6" i="3" s="1"/>
  <c r="Q6" i="3"/>
  <c r="G13" i="2"/>
  <c r="F28" i="2"/>
  <c r="R6" i="3" s="1"/>
  <c r="V65" i="2"/>
  <c r="V68" i="2" s="1"/>
  <c r="V74" i="2" s="1"/>
  <c r="U76" i="2"/>
  <c r="AB15" i="2"/>
  <c r="H28" i="3"/>
  <c r="W56" i="2" l="1"/>
  <c r="X43" i="2"/>
  <c r="X46" i="2" s="1"/>
  <c r="AO13" i="2"/>
  <c r="AN32" i="2"/>
  <c r="U40" i="3" s="1"/>
  <c r="Q40" i="3"/>
  <c r="J28" i="3"/>
  <c r="AB27" i="2"/>
  <c r="V76" i="2"/>
  <c r="W65" i="2"/>
  <c r="H7" i="3"/>
  <c r="G15" i="2"/>
  <c r="Z12" i="3"/>
  <c r="B13" i="3"/>
  <c r="B14" i="3" l="1"/>
  <c r="Z13" i="3"/>
  <c r="H41" i="3"/>
  <c r="AO15" i="2"/>
  <c r="Q28" i="3"/>
  <c r="AB32" i="2"/>
  <c r="U28" i="3" s="1"/>
  <c r="AB28" i="2"/>
  <c r="R28" i="3" s="1"/>
  <c r="G27" i="2"/>
  <c r="J7" i="3"/>
  <c r="G32" i="2" l="1"/>
  <c r="U7" i="3" s="1"/>
  <c r="H13" i="2"/>
  <c r="G28" i="2"/>
  <c r="R7" i="3" s="1"/>
  <c r="Q7" i="3"/>
  <c r="J41" i="3"/>
  <c r="AO27" i="2"/>
  <c r="Z14" i="3"/>
  <c r="B15" i="3"/>
  <c r="B16" i="3" l="1"/>
  <c r="Z15" i="3"/>
  <c r="Q41" i="3"/>
  <c r="AO32" i="2"/>
  <c r="U41" i="3" s="1"/>
  <c r="AP13" i="2"/>
  <c r="H15" i="2"/>
  <c r="H8" i="3"/>
  <c r="H27" i="2" l="1"/>
  <c r="J8" i="3"/>
  <c r="AP15" i="2"/>
  <c r="J42" i="3" s="1"/>
  <c r="H42" i="3"/>
  <c r="Z16" i="3"/>
  <c r="B17" i="3"/>
  <c r="B18" i="3" l="1"/>
  <c r="Z17" i="3"/>
  <c r="Q8" i="3"/>
  <c r="I13" i="2"/>
  <c r="H32" i="2"/>
  <c r="U8" i="3" s="1"/>
  <c r="H28" i="2"/>
  <c r="R8" i="3" s="1"/>
  <c r="H9" i="3" l="1"/>
  <c r="I15" i="2"/>
  <c r="Z18" i="3"/>
  <c r="B19" i="3"/>
  <c r="B20" i="3" l="1"/>
  <c r="Z19" i="3"/>
  <c r="J9" i="3"/>
  <c r="I27" i="2"/>
  <c r="Q9" i="3" l="1"/>
  <c r="J13" i="2"/>
  <c r="I28" i="2"/>
  <c r="R9" i="3" s="1"/>
  <c r="I32" i="2"/>
  <c r="U9" i="3" s="1"/>
  <c r="B21" i="3"/>
  <c r="Z20" i="3"/>
  <c r="Z21" i="3" l="1"/>
  <c r="B22" i="3"/>
  <c r="J15" i="2"/>
  <c r="H10" i="3"/>
  <c r="J27" i="2" l="1"/>
  <c r="J10" i="3"/>
  <c r="Z22" i="3"/>
  <c r="B23" i="3"/>
  <c r="B24" i="3" l="1"/>
  <c r="Z23" i="3"/>
  <c r="K13" i="2"/>
  <c r="J28" i="2"/>
  <c r="R10" i="3" s="1"/>
  <c r="Q10" i="3"/>
  <c r="J32" i="2"/>
  <c r="U10" i="3" s="1"/>
  <c r="H11" i="3" l="1"/>
  <c r="K15" i="2"/>
  <c r="B25" i="3"/>
  <c r="Z24" i="3"/>
  <c r="K27" i="2" l="1"/>
  <c r="J11" i="3"/>
  <c r="Z25" i="3"/>
  <c r="B26" i="3"/>
  <c r="Z26" i="3" l="1"/>
  <c r="B27" i="3"/>
  <c r="K32" i="2"/>
  <c r="U11" i="3" s="1"/>
  <c r="K28" i="2"/>
  <c r="R11" i="3" s="1"/>
  <c r="Q11" i="3"/>
  <c r="L13" i="2"/>
  <c r="H12" i="3" l="1"/>
  <c r="L15" i="2"/>
  <c r="B28" i="3"/>
  <c r="Z27" i="3"/>
  <c r="J12" i="3" l="1"/>
  <c r="L27" i="2"/>
  <c r="B29" i="3"/>
  <c r="Z28" i="3"/>
  <c r="Z29" i="3" l="1"/>
  <c r="B30" i="3"/>
  <c r="L32" i="2"/>
  <c r="U12" i="3" s="1"/>
  <c r="Q12" i="3"/>
  <c r="L28" i="2"/>
  <c r="R12" i="3" s="1"/>
  <c r="M13" i="2"/>
  <c r="B31" i="3" l="1"/>
  <c r="Z30" i="3"/>
  <c r="M15" i="2"/>
  <c r="H13" i="3"/>
  <c r="J13" i="3" l="1"/>
  <c r="M27" i="2"/>
  <c r="B32" i="3"/>
  <c r="Z31" i="3"/>
  <c r="Q13" i="3" l="1"/>
  <c r="M32" i="2"/>
  <c r="U13" i="3" s="1"/>
  <c r="N13" i="2"/>
  <c r="M28" i="2"/>
  <c r="R13" i="3" s="1"/>
  <c r="B33" i="3"/>
  <c r="Z33" i="3" s="1"/>
  <c r="Z32" i="3"/>
  <c r="N15" i="2" l="1"/>
  <c r="H14" i="3"/>
  <c r="J14" i="3" l="1"/>
  <c r="N27" i="2"/>
  <c r="N28" i="2" l="1"/>
  <c r="R14" i="3" s="1"/>
  <c r="Q14" i="3"/>
  <c r="O13" i="2"/>
  <c r="N32" i="2"/>
  <c r="U14" i="3" s="1"/>
  <c r="H15" i="3" l="1"/>
  <c r="O15" i="2"/>
  <c r="O27" i="2" l="1"/>
  <c r="J15" i="3"/>
  <c r="P13" i="2" l="1"/>
  <c r="Q15" i="3"/>
  <c r="O28" i="2"/>
  <c r="R15" i="3" s="1"/>
  <c r="O32" i="2"/>
  <c r="U15" i="3" s="1"/>
  <c r="P15" i="2" l="1"/>
  <c r="H16" i="3"/>
  <c r="P27" i="2" l="1"/>
  <c r="J16" i="3"/>
  <c r="Q13" i="2" l="1"/>
  <c r="P28" i="2"/>
  <c r="R16" i="3" s="1"/>
  <c r="P32" i="2"/>
  <c r="U16" i="3" s="1"/>
  <c r="Q16" i="3"/>
  <c r="Q15" i="2" l="1"/>
  <c r="H17" i="3"/>
  <c r="J17" i="3" l="1"/>
  <c r="Q27" i="2"/>
  <c r="Q17" i="3" l="1"/>
  <c r="Q28" i="2"/>
  <c r="R17" i="3" s="1"/>
  <c r="R13" i="2"/>
  <c r="Q32" i="2"/>
  <c r="U17" i="3" s="1"/>
  <c r="R15" i="2" l="1"/>
  <c r="H18" i="3"/>
  <c r="R27" i="2" l="1"/>
  <c r="J18" i="3"/>
  <c r="Q18" i="3" l="1"/>
  <c r="S13" i="2"/>
  <c r="R32" i="2"/>
  <c r="U18" i="3" s="1"/>
  <c r="R28" i="2"/>
  <c r="R18" i="3" s="1"/>
  <c r="H19" i="3" l="1"/>
  <c r="S15" i="2"/>
  <c r="J19" i="3" l="1"/>
  <c r="S27" i="2"/>
  <c r="T13" i="2" l="1"/>
  <c r="S28" i="2"/>
  <c r="R19" i="3" s="1"/>
  <c r="S32" i="2"/>
  <c r="U19" i="3" s="1"/>
  <c r="Q19" i="3"/>
  <c r="H20" i="3" l="1"/>
  <c r="T15" i="2"/>
  <c r="T27" i="2" l="1"/>
  <c r="J20" i="3"/>
  <c r="T32" i="2" l="1"/>
  <c r="U20" i="3" s="1"/>
  <c r="Q20" i="3"/>
  <c r="U13" i="2"/>
  <c r="T28" i="2"/>
  <c r="R20" i="3" s="1"/>
  <c r="U15" i="2" l="1"/>
  <c r="H21" i="3"/>
  <c r="J21" i="3" l="1"/>
  <c r="U27" i="2"/>
  <c r="V13" i="2" l="1"/>
  <c r="U32" i="2"/>
  <c r="U21" i="3" s="1"/>
  <c r="Q21" i="3"/>
  <c r="U28" i="2"/>
  <c r="R21" i="3" s="1"/>
  <c r="H22" i="3" l="1"/>
  <c r="V15" i="2"/>
  <c r="J22" i="3" l="1"/>
  <c r="V27" i="2"/>
  <c r="V32" i="2" l="1"/>
  <c r="U22" i="3" s="1"/>
  <c r="W13" i="2"/>
  <c r="Q22" i="3"/>
  <c r="V28" i="2"/>
  <c r="R22" i="3" s="1"/>
  <c r="H23" i="3" l="1"/>
  <c r="W15" i="2"/>
  <c r="W27" i="2" l="1"/>
  <c r="J23" i="3"/>
  <c r="Q23" i="3" l="1"/>
  <c r="W28" i="2"/>
  <c r="R23" i="3" s="1"/>
  <c r="W32" i="2"/>
  <c r="U23" i="3" s="1"/>
  <c r="X13" i="2"/>
  <c r="X15" i="2" l="1"/>
  <c r="H24" i="3"/>
  <c r="J24" i="3" l="1"/>
  <c r="X27" i="2"/>
  <c r="X32" i="2" l="1"/>
  <c r="U24" i="3" s="1"/>
  <c r="X28" i="2"/>
  <c r="R24" i="3" s="1"/>
  <c r="Q24" i="3"/>
</calcChain>
</file>

<file path=xl/sharedStrings.xml><?xml version="1.0" encoding="utf-8"?>
<sst xmlns="http://schemas.openxmlformats.org/spreadsheetml/2006/main" count="353" uniqueCount="150">
  <si>
    <t>Planted Acres</t>
  </si>
  <si>
    <t>Year</t>
  </si>
  <si>
    <t>Corn</t>
  </si>
  <si>
    <t>Soybeans</t>
  </si>
  <si>
    <t>Wheat</t>
  </si>
  <si>
    <t>Total</t>
  </si>
  <si>
    <t>CRP</t>
  </si>
  <si>
    <t>Set Aside</t>
  </si>
  <si>
    <t>00</t>
  </si>
  <si>
    <t>01</t>
  </si>
  <si>
    <t>U.S. SOYBEAN SUPPLY-DEMAND BALANCE TABLE (Million Bushels)</t>
  </si>
  <si>
    <t>02</t>
  </si>
  <si>
    <t>03</t>
  </si>
  <si>
    <t>SEP/AUG YEAR #</t>
  </si>
  <si>
    <t>73/74</t>
  </si>
  <si>
    <t>74/75</t>
  </si>
  <si>
    <t>75/76</t>
  </si>
  <si>
    <t>76/77</t>
  </si>
  <si>
    <t>77/78</t>
  </si>
  <si>
    <t>78/79</t>
  </si>
  <si>
    <t>79/80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</si>
  <si>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</si>
  <si>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</si>
  <si>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</si>
  <si>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</si>
  <si>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</si>
  <si>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</si>
  <si>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</si>
  <si>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</si>
  <si>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</si>
  <si>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</si>
  <si>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</si>
  <si>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</si>
  <si>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</si>
  <si>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</si>
  <si>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</si>
  <si>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</si>
  <si>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</si>
  <si>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</si>
  <si>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</si>
  <si>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</si>
  <si>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</si>
  <si>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</si>
  <si>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</si>
  <si>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</si>
  <si>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Harvested Acres</t>
  </si>
  <si>
    <t>Yield</t>
  </si>
  <si>
    <t>Production</t>
  </si>
  <si>
    <t>Stocks</t>
  </si>
  <si>
    <t>Imports</t>
  </si>
  <si>
    <t xml:space="preserve">      TOTAL SUPPLY</t>
  </si>
  <si>
    <t>Crush</t>
  </si>
  <si>
    <t>Seed</t>
  </si>
  <si>
    <t>Feed &amp; Residual</t>
  </si>
  <si>
    <t xml:space="preserve">      ALL DOM. USE</t>
  </si>
  <si>
    <t xml:space="preserve">      EXPORTS</t>
  </si>
  <si>
    <t xml:space="preserve">      TOTAL USAGE</t>
  </si>
  <si>
    <t>ENDING STOCKS</t>
  </si>
  <si>
    <t>Free</t>
  </si>
  <si>
    <t>CCC</t>
  </si>
  <si>
    <t>Loan</t>
  </si>
  <si>
    <t>STOCK/USE (%)</t>
  </si>
  <si>
    <t>Avg Farm Price ($/Bu)</t>
  </si>
  <si>
    <t>Loan Rate</t>
  </si>
  <si>
    <t>Cash/Loan Rate (%)</t>
  </si>
  <si>
    <t>Actual Yield</t>
  </si>
  <si>
    <t>Total Supply</t>
  </si>
  <si>
    <t>Feed &amp; Residual Usage</t>
  </si>
  <si>
    <t>All Dom. Use</t>
  </si>
  <si>
    <t>Exports</t>
  </si>
  <si>
    <t>Total Usage</t>
  </si>
  <si>
    <t>Ending Stocks</t>
  </si>
  <si>
    <t>Ending Stocks (%)</t>
  </si>
  <si>
    <t>lagged farm price</t>
  </si>
  <si>
    <t>Avg Farm Price</t>
  </si>
  <si>
    <t>Trend Yield</t>
  </si>
  <si>
    <t>Soybean Yield = F(year) 1973-1997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</si>
  <si>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</si>
  <si>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</si>
  <si>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</si>
  <si>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</si>
  <si>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</si>
  <si>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</si>
  <si>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</si>
  <si>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</si>
  <si>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</si>
  <si>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</si>
  <si>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</si>
  <si>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</si>
  <si>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</si>
  <si>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</si>
  <si>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</si>
  <si>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</si>
  <si>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</si>
  <si>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</si>
  <si>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</si>
  <si>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</si>
  <si>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</si>
  <si>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</si>
  <si>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</si>
  <si>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</si>
  <si>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</si>
  <si>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</si>
  <si>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</si>
  <si>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</si>
  <si>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04</t>
  </si>
  <si>
    <t>04/05</t>
  </si>
  <si>
    <t xml:space="preserve"> </t>
  </si>
  <si>
    <t>05</t>
  </si>
  <si>
    <t>05/06</t>
  </si>
  <si>
    <t>Low</t>
  </si>
  <si>
    <t>High</t>
  </si>
  <si>
    <t>Average</t>
  </si>
  <si>
    <t>06</t>
  </si>
  <si>
    <t>06/07</t>
  </si>
  <si>
    <t>07</t>
  </si>
  <si>
    <t>07/08</t>
  </si>
  <si>
    <t>08</t>
  </si>
  <si>
    <t>08/09</t>
  </si>
  <si>
    <t>USDA</t>
  </si>
  <si>
    <t>% Harvested</t>
  </si>
  <si>
    <t>1973-2007 Yields</t>
  </si>
  <si>
    <t>1995-2007 Yields</t>
  </si>
  <si>
    <t>09</t>
  </si>
  <si>
    <t>09/10</t>
  </si>
  <si>
    <t>10/11</t>
  </si>
  <si>
    <t>% Chng</t>
  </si>
  <si>
    <t>Prior Yr</t>
  </si>
  <si>
    <t>SOYBEANS</t>
  </si>
  <si>
    <t>SOYBEAN MEAL</t>
  </si>
  <si>
    <t>SOYBEAN OIL</t>
  </si>
  <si>
    <t>Beginning stocks</t>
  </si>
  <si>
    <t>Domestic</t>
  </si>
  <si>
    <t>Average Price ($/Lb)</t>
  </si>
  <si>
    <t xml:space="preserve">  For methyl ester</t>
  </si>
  <si>
    <t>11/12</t>
  </si>
  <si>
    <t>12/13</t>
  </si>
  <si>
    <t xml:space="preserve">  Bio-Diesel</t>
  </si>
  <si>
    <t>13/14</t>
  </si>
  <si>
    <t>14/15</t>
  </si>
  <si>
    <t>15/16</t>
  </si>
  <si>
    <t>16/17</t>
  </si>
  <si>
    <t>17/18</t>
  </si>
  <si>
    <t>18/19</t>
  </si>
  <si>
    <t>19/20</t>
  </si>
  <si>
    <t>1996-2018 Yields</t>
  </si>
  <si>
    <t>20/21</t>
  </si>
  <si>
    <t>21/22</t>
  </si>
  <si>
    <t>Updated 8.12.21</t>
  </si>
  <si>
    <t>Source:  USDA WASDE Report 8.12.21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</si>
</sst>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&quot;$&quot;#,##0\ ;\(&quot;$&quot;#,##0\)"/>
    <numFmt numFmtId="166" formatCode="&quot;$&quot;#,##0.00\ ;\(&quot;$&quot;#,##0.00\)"/>
    <numFmt numFmtId="169" formatCode="0.0"/>
    <numFmt numFmtId="171" formatCode="0.0%"/>
    <numFmt numFmtId="180" formatCode="&quot;$&quot;#,##0.00"/>
  </numFmts>
  <fonts count="25" x14ac:knownFonts="1">
    <font>
      <sz val="12"/>
      <name val="Arial"/>
    </font>
    <font>
      <b/>
      <sz val="12"/>
      <name val="Arial"/>
    </font>
    <font>
      <b/>
      <sz val="14"/>
      <name val="Arial"/>
    </font>
    <font>
      <sz val="10"/>
      <name val="Helvetica"/>
    </font>
    <font>
      <sz val="8"/>
      <name val="Arial"/>
      <family val="2"/>
    </font>
    <font>
      <sz val="12"/>
      <name val="Arial"/>
      <family val="2"/>
    </font>
    <font>
      <sz val="11"/>
      <name val="Helv"/>
    </font>
    <font>
      <sz val="11"/>
      <name val="Arial"/>
      <family val="2"/>
    </font>
    <font>
      <b/>
      <sz val="11"/>
      <color indexed="28"/>
      <name val="Helv"/>
    </font>
    <font>
      <b/>
      <sz val="11"/>
      <name val="Helv"/>
    </font>
    <font>
      <b/>
      <sz val="11"/>
      <color indexed="12"/>
      <name val="Helv"/>
    </font>
    <font>
      <b/>
      <sz val="11"/>
      <color indexed="9"/>
      <name val="Helv"/>
    </font>
    <font>
      <b/>
      <sz val="11"/>
      <color indexed="8"/>
      <name val="Helv"/>
    </font>
    <font>
      <sz val="11"/>
      <color indexed="12"/>
      <name val="Helv"/>
    </font>
    <font>
      <i/>
      <sz val="11"/>
      <name val="Helv"/>
    </font>
    <font>
      <sz val="11"/>
      <color indexed="8"/>
      <name val="Helv"/>
    </font>
    <font>
      <b/>
      <sz val="11"/>
      <color indexed="10"/>
      <name val="Helv"/>
    </font>
    <font>
      <b/>
      <sz val="11"/>
      <color indexed="39"/>
      <name val="Helv"/>
    </font>
    <font>
      <sz val="11"/>
      <color indexed="39"/>
      <name val="Helv"/>
    </font>
    <font>
      <b/>
      <sz val="11"/>
      <color indexed="39"/>
      <name val="Helv"/>
    </font>
    <font>
      <b/>
      <sz val="11"/>
      <color indexed="9"/>
      <name val="Helv"/>
    </font>
    <font>
      <b/>
      <sz val="10"/>
      <name val="Helv"/>
    </font>
    <font>
      <b/>
      <sz val="10"/>
      <color indexed="8"/>
      <name val="Helv"/>
    </font>
    <font>
      <b/>
      <sz val="12"/>
      <name val="Arial"/>
      <family val="2"/>
    </font>
    <font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1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0" fontId="5" fillId="0" borderId="0" applyFont="0" applyFill="0" applyBorder="0" applyAlignment="0" applyProtection="0"/>
    <xf numFmtId="0" fontId="5" fillId="0" borderId="1" applyNumberFormat="0" applyFont="0" applyFill="0" applyAlignment="0" applyProtection="0"/>
  </cellStyleXfs>
  <cellXfs count="133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2" xfId="0" quotePrefix="1" applyFont="1" applyBorder="1" applyAlignment="1">
      <alignment horizontal="center"/>
    </xf>
    <xf numFmtId="0" fontId="9" fillId="0" borderId="2" xfId="0" quotePrefix="1" applyFont="1" applyFill="1" applyBorder="1" applyAlignment="1">
      <alignment horizontal="center"/>
    </xf>
    <xf numFmtId="9" fontId="9" fillId="0" borderId="0" xfId="0" applyNumberFormat="1" applyFont="1"/>
    <xf numFmtId="0" fontId="9" fillId="0" borderId="0" xfId="0" applyFont="1" applyFill="1"/>
    <xf numFmtId="169" fontId="6" fillId="0" borderId="0" xfId="0" applyNumberFormat="1" applyFont="1"/>
    <xf numFmtId="169" fontId="6" fillId="0" borderId="0" xfId="0" applyNumberFormat="1" applyFont="1" applyFill="1" applyBorder="1"/>
    <xf numFmtId="0" fontId="6" fillId="0" borderId="0" xfId="0" applyFont="1" applyFill="1"/>
    <xf numFmtId="169" fontId="6" fillId="0" borderId="0" xfId="0" applyNumberFormat="1" applyFont="1" applyFill="1"/>
    <xf numFmtId="171" fontId="6" fillId="0" borderId="0" xfId="0" applyNumberFormat="1" applyFont="1"/>
    <xf numFmtId="171" fontId="6" fillId="0" borderId="0" xfId="0" applyNumberFormat="1" applyFont="1" applyFill="1"/>
    <xf numFmtId="3" fontId="6" fillId="0" borderId="0" xfId="0" applyNumberFormat="1" applyFont="1"/>
    <xf numFmtId="3" fontId="6" fillId="0" borderId="0" xfId="0" applyNumberFormat="1" applyFont="1" applyFill="1" applyBorder="1"/>
    <xf numFmtId="3" fontId="6" fillId="0" borderId="0" xfId="0" applyNumberFormat="1" applyFont="1" applyFill="1"/>
    <xf numFmtId="3" fontId="9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10" fillId="0" borderId="3" xfId="0" applyFont="1" applyBorder="1" applyAlignment="1">
      <alignment horizontal="center"/>
    </xf>
    <xf numFmtId="171" fontId="6" fillId="0" borderId="0" xfId="9" applyNumberFormat="1" applyFont="1"/>
    <xf numFmtId="0" fontId="6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1" fontId="6" fillId="0" borderId="0" xfId="3" applyNumberFormat="1" applyFont="1"/>
    <xf numFmtId="10" fontId="6" fillId="0" borderId="0" xfId="9" applyFont="1"/>
    <xf numFmtId="166" fontId="6" fillId="0" borderId="0" xfId="3" applyFont="1"/>
    <xf numFmtId="9" fontId="6" fillId="0" borderId="0" xfId="9" applyNumberFormat="1" applyFont="1"/>
    <xf numFmtId="2" fontId="6" fillId="0" borderId="0" xfId="0" applyNumberFormat="1" applyFont="1"/>
    <xf numFmtId="0" fontId="10" fillId="0" borderId="0" xfId="0" applyFont="1"/>
    <xf numFmtId="0" fontId="14" fillId="0" borderId="5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3" fontId="15" fillId="0" borderId="0" xfId="0" applyNumberFormat="1" applyFont="1"/>
    <xf numFmtId="1" fontId="15" fillId="0" borderId="0" xfId="3" applyNumberFormat="1" applyFont="1"/>
    <xf numFmtId="10" fontId="15" fillId="0" borderId="0" xfId="9" applyFont="1"/>
    <xf numFmtId="0" fontId="15" fillId="0" borderId="0" xfId="0" applyFont="1" applyFill="1" applyBorder="1" applyAlignment="1"/>
    <xf numFmtId="169" fontId="15" fillId="0" borderId="0" xfId="0" applyNumberFormat="1" applyFont="1" applyFill="1"/>
    <xf numFmtId="0" fontId="15" fillId="0" borderId="0" xfId="0" applyFont="1" applyFill="1"/>
    <xf numFmtId="3" fontId="15" fillId="0" borderId="0" xfId="0" applyNumberFormat="1" applyFont="1" applyFill="1"/>
    <xf numFmtId="1" fontId="6" fillId="0" borderId="0" xfId="3" applyNumberFormat="1" applyFont="1" applyFill="1"/>
    <xf numFmtId="10" fontId="15" fillId="0" borderId="0" xfId="9" applyFont="1" applyFill="1"/>
    <xf numFmtId="166" fontId="6" fillId="0" borderId="0" xfId="3" applyFont="1" applyFill="1"/>
    <xf numFmtId="2" fontId="6" fillId="0" borderId="0" xfId="0" applyNumberFormat="1" applyFont="1" applyFill="1"/>
    <xf numFmtId="0" fontId="6" fillId="2" borderId="0" xfId="0" applyFont="1" applyFill="1"/>
    <xf numFmtId="169" fontId="15" fillId="2" borderId="0" xfId="0" applyNumberFormat="1" applyFont="1" applyFill="1"/>
    <xf numFmtId="0" fontId="15" fillId="2" borderId="0" xfId="0" applyFont="1" applyFill="1"/>
    <xf numFmtId="3" fontId="15" fillId="2" borderId="0" xfId="0" applyNumberFormat="1" applyFont="1" applyFill="1"/>
    <xf numFmtId="1" fontId="6" fillId="2" borderId="0" xfId="3" applyNumberFormat="1" applyFont="1" applyFill="1"/>
    <xf numFmtId="10" fontId="15" fillId="2" borderId="0" xfId="9" applyFont="1" applyFill="1"/>
    <xf numFmtId="166" fontId="6" fillId="2" borderId="0" xfId="3" applyFont="1" applyFill="1"/>
    <xf numFmtId="2" fontId="6" fillId="2" borderId="0" xfId="0" applyNumberFormat="1" applyFont="1" applyFill="1"/>
    <xf numFmtId="0" fontId="6" fillId="0" borderId="0" xfId="0" applyFont="1" applyBorder="1"/>
    <xf numFmtId="0" fontId="1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quotePrefix="1" applyFont="1" applyFill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" fontId="13" fillId="0" borderId="2" xfId="3" applyNumberFormat="1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7" fillId="3" borderId="0" xfId="0" applyFont="1" applyFill="1"/>
    <xf numFmtId="169" fontId="18" fillId="0" borderId="0" xfId="0" applyNumberFormat="1" applyFont="1" applyFill="1"/>
    <xf numFmtId="3" fontId="18" fillId="0" borderId="0" xfId="0" applyNumberFormat="1" applyFont="1" applyFill="1"/>
    <xf numFmtId="3" fontId="6" fillId="4" borderId="0" xfId="0" applyNumberFormat="1" applyFont="1" applyFill="1" applyBorder="1"/>
    <xf numFmtId="0" fontId="16" fillId="4" borderId="0" xfId="0" applyFont="1" applyFill="1" applyAlignment="1">
      <alignment horizontal="center"/>
    </xf>
    <xf numFmtId="169" fontId="18" fillId="0" borderId="0" xfId="0" applyNumberFormat="1" applyFont="1"/>
    <xf numFmtId="169" fontId="18" fillId="0" borderId="0" xfId="0" applyNumberFormat="1" applyFont="1" applyFill="1" applyBorder="1"/>
    <xf numFmtId="0" fontId="18" fillId="0" borderId="0" xfId="0" applyFont="1"/>
    <xf numFmtId="0" fontId="18" fillId="0" borderId="0" xfId="0" applyFont="1" applyFill="1"/>
    <xf numFmtId="3" fontId="18" fillId="0" borderId="0" xfId="0" applyNumberFormat="1" applyFont="1"/>
    <xf numFmtId="3" fontId="18" fillId="0" borderId="0" xfId="0" applyNumberFormat="1" applyFont="1" applyFill="1" applyBorder="1"/>
    <xf numFmtId="166" fontId="19" fillId="0" borderId="0" xfId="0" applyNumberFormat="1" applyFont="1" applyFill="1" applyBorder="1"/>
    <xf numFmtId="3" fontId="18" fillId="0" borderId="0" xfId="1" applyNumberFormat="1" applyFont="1"/>
    <xf numFmtId="3" fontId="18" fillId="0" borderId="0" xfId="1" applyNumberFormat="1" applyFont="1" applyFill="1"/>
    <xf numFmtId="0" fontId="9" fillId="0" borderId="0" xfId="0" applyFont="1" applyBorder="1"/>
    <xf numFmtId="3" fontId="6" fillId="0" borderId="0" xfId="0" applyNumberFormat="1" applyFont="1" applyBorder="1"/>
    <xf numFmtId="3" fontId="18" fillId="0" borderId="0" xfId="0" applyNumberFormat="1" applyFont="1" applyBorder="1"/>
    <xf numFmtId="3" fontId="9" fillId="0" borderId="0" xfId="0" applyNumberFormat="1" applyFont="1" applyBorder="1"/>
    <xf numFmtId="0" fontId="9" fillId="0" borderId="0" xfId="0" applyFont="1" applyFill="1" applyBorder="1"/>
    <xf numFmtId="0" fontId="20" fillId="5" borderId="0" xfId="0" applyFont="1" applyFill="1" applyBorder="1"/>
    <xf numFmtId="0" fontId="9" fillId="6" borderId="0" xfId="0" applyFont="1" applyFill="1" applyBorder="1"/>
    <xf numFmtId="166" fontId="19" fillId="7" borderId="0" xfId="0" applyNumberFormat="1" applyFont="1" applyFill="1" applyBorder="1"/>
    <xf numFmtId="166" fontId="12" fillId="7" borderId="0" xfId="0" applyNumberFormat="1" applyFont="1" applyFill="1" applyBorder="1"/>
    <xf numFmtId="166" fontId="19" fillId="0" borderId="0" xfId="0" applyNumberFormat="1" applyFont="1" applyBorder="1"/>
    <xf numFmtId="0" fontId="19" fillId="0" borderId="0" xfId="0" applyFont="1" applyBorder="1"/>
    <xf numFmtId="0" fontId="19" fillId="0" borderId="0" xfId="0" applyFont="1" applyFill="1" applyBorder="1"/>
    <xf numFmtId="9" fontId="9" fillId="0" borderId="0" xfId="0" applyNumberFormat="1" applyFont="1" applyBorder="1"/>
    <xf numFmtId="8" fontId="6" fillId="0" borderId="0" xfId="0" applyNumberFormat="1" applyFont="1" applyBorder="1"/>
    <xf numFmtId="8" fontId="18" fillId="0" borderId="0" xfId="0" applyNumberFormat="1" applyFont="1" applyBorder="1"/>
    <xf numFmtId="2" fontId="9" fillId="0" borderId="0" xfId="0" applyNumberFormat="1" applyFont="1" applyBorder="1"/>
    <xf numFmtId="180" fontId="6" fillId="0" borderId="0" xfId="0" applyNumberFormat="1" applyFont="1" applyBorder="1"/>
    <xf numFmtId="2" fontId="9" fillId="0" borderId="0" xfId="0" applyNumberFormat="1" applyFont="1" applyFill="1" applyBorder="1"/>
    <xf numFmtId="3" fontId="18" fillId="4" borderId="0" xfId="0" applyNumberFormat="1" applyFont="1" applyFill="1" applyBorder="1"/>
    <xf numFmtId="9" fontId="11" fillId="8" borderId="0" xfId="0" applyNumberFormat="1" applyFont="1" applyFill="1" applyBorder="1" applyAlignment="1">
      <alignment horizontal="right"/>
    </xf>
    <xf numFmtId="0" fontId="9" fillId="0" borderId="0" xfId="0" quotePrefix="1" applyFont="1" applyAlignment="1">
      <alignment horizontal="center"/>
    </xf>
    <xf numFmtId="0" fontId="9" fillId="0" borderId="0" xfId="0" quotePrefix="1" applyFont="1" applyFill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9" fillId="0" borderId="0" xfId="0" applyFont="1" applyFill="1" applyAlignment="1">
      <alignment horizontal="centerContinuous"/>
    </xf>
    <xf numFmtId="0" fontId="16" fillId="0" borderId="0" xfId="0" applyFont="1" applyFill="1" applyAlignment="1">
      <alignment horizontal="center"/>
    </xf>
    <xf numFmtId="3" fontId="13" fillId="0" borderId="0" xfId="0" applyNumberFormat="1" applyFont="1" applyFill="1" applyBorder="1"/>
    <xf numFmtId="0" fontId="9" fillId="4" borderId="0" xfId="0" quotePrefix="1" applyFont="1" applyFill="1" applyAlignment="1">
      <alignment horizontal="center"/>
    </xf>
    <xf numFmtId="0" fontId="9" fillId="4" borderId="0" xfId="0" applyFont="1" applyFill="1"/>
    <xf numFmtId="169" fontId="18" fillId="4" borderId="0" xfId="0" applyNumberFormat="1" applyFont="1" applyFill="1"/>
    <xf numFmtId="169" fontId="6" fillId="4" borderId="0" xfId="0" applyNumberFormat="1" applyFont="1" applyFill="1"/>
    <xf numFmtId="171" fontId="6" fillId="4" borderId="0" xfId="0" applyNumberFormat="1" applyFont="1" applyFill="1"/>
    <xf numFmtId="3" fontId="18" fillId="4" borderId="0" xfId="1" applyNumberFormat="1" applyFont="1" applyFill="1"/>
    <xf numFmtId="3" fontId="6" fillId="4" borderId="0" xfId="0" applyNumberFormat="1" applyFont="1" applyFill="1"/>
    <xf numFmtId="0" fontId="18" fillId="4" borderId="0" xfId="0" applyFont="1" applyFill="1"/>
    <xf numFmtId="0" fontId="6" fillId="4" borderId="0" xfId="0" applyFont="1" applyFill="1"/>
    <xf numFmtId="3" fontId="18" fillId="4" borderId="0" xfId="0" applyNumberFormat="1" applyFont="1" applyFill="1"/>
    <xf numFmtId="0" fontId="9" fillId="4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4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Continuous"/>
    </xf>
    <xf numFmtId="171" fontId="11" fillId="8" borderId="0" xfId="0" applyNumberFormat="1" applyFont="1" applyFill="1" applyBorder="1"/>
  </cellXfs>
  <cellStyles count="11">
    <cellStyle name="Comma" xfId="1" builtinId="3"/>
    <cellStyle name="Comma0" xfId="2"/>
    <cellStyle name="Currency" xfId="3" builtinId="4"/>
    <cellStyle name="Currency0" xfId="4"/>
    <cellStyle name="Date" xfId="5"/>
    <cellStyle name="Fixed" xfId="6"/>
    <cellStyle name="Heading 1" xfId="7" builtinId="16" customBuiltin="1"/>
    <cellStyle name="Heading 2" xfId="8" builtinId="17" customBuiltin="1"/>
    <cellStyle name="Normal" xfId="0" builtinId="0"/>
    <cellStyle name="Percent" xfId="9" builtinId="5"/>
    <cellStyle name="Total" xfId="10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Soybean Ending Stocks    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                                                   Ending Stocks as % of Total Usage</a:t>
            </a:r>
          </a:p>
        </c:rich>
      </c:tx>
      <c:layout>
        <c:manualLayout>
          <c:xMode val="edge"/>
          <c:yMode val="edge"/>
          <c:x val="0.33249261034799676"/>
          <c:y val="1.3888804764789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7857142857143"/>
          <c:y val="0.13888926565013468"/>
          <c:w val="0.7589285714285714"/>
          <c:h val="0.63703878681831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4C-4923-9209-3C1BBCD7DFC9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Sheet'!$U$3:$U$51</c:f>
              <c:numCache>
                <c:formatCode>0.00%</c:formatCode>
                <c:ptCount val="49"/>
                <c:pt idx="0">
                  <c:v>0.11899791231732777</c:v>
                </c:pt>
                <c:pt idx="1">
                  <c:v>0.15679733110925773</c:v>
                </c:pt>
                <c:pt idx="2">
                  <c:v>0.16498993963782696</c:v>
                </c:pt>
                <c:pt idx="3">
                  <c:v>7.2676450034940596E-2</c:v>
                </c:pt>
                <c:pt idx="4">
                  <c:v>9.4792276184903448E-2</c:v>
                </c:pt>
                <c:pt idx="5">
                  <c:v>9.5469255663430425E-2</c:v>
                </c:pt>
                <c:pt idx="6">
                  <c:v>0.17267917267917268</c:v>
                </c:pt>
                <c:pt idx="7">
                  <c:v>0.17037438958220294</c:v>
                </c:pt>
                <c:pt idx="8">
                  <c:v>0.12451171875</c:v>
                </c:pt>
                <c:pt idx="9">
                  <c:v>0.16484040019056695</c:v>
                </c:pt>
                <c:pt idx="10">
                  <c:v>9.8060941828254852E-2</c:v>
                </c:pt>
                <c:pt idx="11">
                  <c:v>0.18419523532829751</c:v>
                </c:pt>
                <c:pt idx="12">
                  <c:v>0.28579031399680682</c:v>
                </c:pt>
                <c:pt idx="13">
                  <c:v>0.21449559255631734</c:v>
                </c:pt>
                <c:pt idx="14">
                  <c:v>0.14664737095996142</c:v>
                </c:pt>
                <c:pt idx="15">
                  <c:v>0.11064593301435406</c:v>
                </c:pt>
                <c:pt idx="16">
                  <c:v>0.13001605136436598</c:v>
                </c:pt>
                <c:pt idx="17">
                  <c:v>0.18162044589450788</c:v>
                </c:pt>
                <c:pt idx="18">
                  <c:v>0.13865752082312591</c:v>
                </c:pt>
                <c:pt idx="19">
                  <c:v>0.13600458926112888</c:v>
                </c:pt>
                <c:pt idx="20">
                  <c:v>0.10830204081632649</c:v>
                </c:pt>
                <c:pt idx="21">
                  <c:v>0.14124519632414373</c:v>
                </c:pt>
                <c:pt idx="22">
                  <c:v>7.8881305001073154E-2</c:v>
                </c:pt>
                <c:pt idx="23">
                  <c:v>5.5241373657896969E-2</c:v>
                </c:pt>
                <c:pt idx="24">
                  <c:v>7.7021211775010465E-2</c:v>
                </c:pt>
                <c:pt idx="25">
                  <c:v>0.13574720616570332</c:v>
                </c:pt>
                <c:pt idx="26">
                  <c:v>0.10677466863033873</c:v>
                </c:pt>
                <c:pt idx="27">
                  <c:v>8.805704099821747E-2</c:v>
                </c:pt>
                <c:pt idx="28">
                  <c:v>7.091714967609955E-2</c:v>
                </c:pt>
                <c:pt idx="29">
                  <c:v>6.3799283154121866E-2</c:v>
                </c:pt>
                <c:pt idx="30">
                  <c:v>4.4374009508716325E-2</c:v>
                </c:pt>
                <c:pt idx="31">
                  <c:v>8.5733422638981913E-2</c:v>
                </c:pt>
                <c:pt idx="32">
                  <c:v>0.15628263139575357</c:v>
                </c:pt>
                <c:pt idx="33">
                  <c:v>0.18646273999349169</c:v>
                </c:pt>
                <c:pt idx="34">
                  <c:v>6.7081151832460731E-2</c:v>
                </c:pt>
                <c:pt idx="35">
                  <c:v>4.5290449622579589E-2</c:v>
                </c:pt>
                <c:pt idx="36">
                  <c:v>4.4791431121690067E-2</c:v>
                </c:pt>
                <c:pt idx="37">
                  <c:v>6.5429704178103176E-2</c:v>
                </c:pt>
                <c:pt idx="38">
                  <c:v>5.3573637515842945E-2</c:v>
                </c:pt>
                <c:pt idx="39">
                  <c:v>4.5323047251687558E-2</c:v>
                </c:pt>
                <c:pt idx="40">
                  <c:v>2.6340902558206477E-2</c:v>
                </c:pt>
                <c:pt idx="41">
                  <c:v>4.9480419580419613E-2</c:v>
                </c:pt>
                <c:pt idx="42">
                  <c:v>4.9949290060851928E-2</c:v>
                </c:pt>
                <c:pt idx="43">
                  <c:v>7.1665875652586614E-2</c:v>
                </c:pt>
                <c:pt idx="44">
                  <c:v>0.10193158017221317</c:v>
                </c:pt>
                <c:pt idx="45">
                  <c:v>0.22890959456056409</c:v>
                </c:pt>
                <c:pt idx="46">
                  <c:v>0.13284412955465588</c:v>
                </c:pt>
                <c:pt idx="47">
                  <c:v>3.5398230088495575E-2</c:v>
                </c:pt>
                <c:pt idx="48">
                  <c:v>3.539620918017812E-2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C-4923-9209-3C1BBCD7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4512"/>
        <c:axId val="1"/>
      </c:barChart>
      <c:catAx>
        <c:axId val="62227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678564627371106"/>
              <c:y val="0.86944452856854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Usage</a:t>
                </a:r>
              </a:p>
            </c:rich>
          </c:tx>
          <c:layout>
            <c:manualLayout>
              <c:xMode val="edge"/>
              <c:yMode val="edge"/>
              <c:x val="8.9285211588299093E-3"/>
              <c:y val="0.3333340904502322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4512"/>
        <c:crosses val="autoZero"/>
        <c:crossBetween val="between"/>
      </c:valAx>
      <c:spPr>
        <a:noFill/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Production</a:t>
            </a:r>
          </a:p>
        </c:rich>
      </c:tx>
      <c:layout>
        <c:manualLayout>
          <c:xMode val="edge"/>
          <c:yMode val="edge"/>
          <c:x val="0.32258120960686365"/>
          <c:y val="1.3927576601671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2213353027962"/>
          <c:y val="0.10306406685236769"/>
          <c:w val="0.80466090645459942"/>
          <c:h val="0.6759517177344475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DD0806"/>
              </a:solidFill>
              <a:ln w="9525">
                <a:noFill/>
              </a:ln>
            </c:spPr>
          </c:marker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1-7686-4A2E-AAA1-D23DF110F9B0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3-7686-4A2E-AAA1-D23DF110F9B0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5-7686-4A2E-AAA1-D23DF110F9B0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7-7686-4A2E-AAA1-D23DF110F9B0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9-7686-4A2E-AAA1-D23DF110F9B0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B-7686-4A2E-AAA1-D23DF110F9B0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D-7686-4A2E-AAA1-D23DF110F9B0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F-7686-4A2E-AAA1-D23DF110F9B0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1-7686-4A2E-AAA1-D23DF110F9B0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3-7686-4A2E-AAA1-D23DF110F9B0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5-7686-4A2E-AAA1-D23DF110F9B0}"/>
              </c:ext>
            </c:extLst>
          </c:dPt>
          <c:dPt>
            <c:idx val="45"/>
            <c:marker>
              <c:symbol val="x"/>
              <c:size val="4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686-4A2E-AAA1-D23DF110F9B0}"/>
              </c:ext>
            </c:extLst>
          </c:dPt>
          <c:dPt>
            <c:idx val="46"/>
            <c:marker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686-4A2E-AAA1-D23DF110F9B0}"/>
              </c:ext>
            </c:extLst>
          </c:dPt>
          <c:dPt>
            <c:idx val="47"/>
            <c:marker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686-4A2E-AAA1-D23DF110F9B0}"/>
              </c:ext>
            </c:extLst>
          </c:dPt>
          <c:dPt>
            <c:idx val="48"/>
            <c:marker>
              <c:symbol val="x"/>
              <c:size val="8"/>
              <c:spPr>
                <a:solidFill>
                  <a:srgbClr val="1FB714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686-4A2E-AAA1-D23DF110F9B0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Sheet'!$G$3:$G$51</c:f>
              <c:numCache>
                <c:formatCode>#,##0</c:formatCode>
                <c:ptCount val="49"/>
                <c:pt idx="0">
                  <c:v>1548</c:v>
                </c:pt>
                <c:pt idx="1">
                  <c:v>1216</c:v>
                </c:pt>
                <c:pt idx="2">
                  <c:v>1549</c:v>
                </c:pt>
                <c:pt idx="3">
                  <c:v>1289</c:v>
                </c:pt>
                <c:pt idx="4">
                  <c:v>1767</c:v>
                </c:pt>
                <c:pt idx="5">
                  <c:v>1869</c:v>
                </c:pt>
                <c:pt idx="6">
                  <c:v>2261</c:v>
                </c:pt>
                <c:pt idx="7">
                  <c:v>1798</c:v>
                </c:pt>
                <c:pt idx="8">
                  <c:v>1989</c:v>
                </c:pt>
                <c:pt idx="9">
                  <c:v>2190</c:v>
                </c:pt>
                <c:pt idx="10">
                  <c:v>1636</c:v>
                </c:pt>
                <c:pt idx="11">
                  <c:v>1861</c:v>
                </c:pt>
                <c:pt idx="12">
                  <c:v>2099</c:v>
                </c:pt>
                <c:pt idx="13">
                  <c:v>1943</c:v>
                </c:pt>
                <c:pt idx="14">
                  <c:v>1938</c:v>
                </c:pt>
                <c:pt idx="15">
                  <c:v>1549</c:v>
                </c:pt>
                <c:pt idx="16">
                  <c:v>1924</c:v>
                </c:pt>
                <c:pt idx="17">
                  <c:v>1926</c:v>
                </c:pt>
                <c:pt idx="18">
                  <c:v>1987</c:v>
                </c:pt>
                <c:pt idx="19">
                  <c:v>2190.3539999999998</c:v>
                </c:pt>
                <c:pt idx="20">
                  <c:v>1869.7180000000001</c:v>
                </c:pt>
                <c:pt idx="21">
                  <c:v>2514.8690000000001</c:v>
                </c:pt>
                <c:pt idx="22">
                  <c:v>2174.2539999999999</c:v>
                </c:pt>
                <c:pt idx="23">
                  <c:v>2380.2739999999999</c:v>
                </c:pt>
                <c:pt idx="24">
                  <c:v>2688.75</c:v>
                </c:pt>
                <c:pt idx="25">
                  <c:v>2741.0140000000001</c:v>
                </c:pt>
                <c:pt idx="26">
                  <c:v>2654</c:v>
                </c:pt>
                <c:pt idx="27">
                  <c:v>2758</c:v>
                </c:pt>
                <c:pt idx="28">
                  <c:v>2891</c:v>
                </c:pt>
                <c:pt idx="29">
                  <c:v>2756</c:v>
                </c:pt>
                <c:pt idx="30">
                  <c:v>2454</c:v>
                </c:pt>
                <c:pt idx="31">
                  <c:v>3124</c:v>
                </c:pt>
                <c:pt idx="32">
                  <c:v>3063</c:v>
                </c:pt>
                <c:pt idx="33">
                  <c:v>3188</c:v>
                </c:pt>
                <c:pt idx="34">
                  <c:v>2675.7276000000002</c:v>
                </c:pt>
                <c:pt idx="35">
                  <c:v>2967</c:v>
                </c:pt>
                <c:pt idx="36">
                  <c:v>3358.5440000000003</c:v>
                </c:pt>
                <c:pt idx="37">
                  <c:v>3329</c:v>
                </c:pt>
                <c:pt idx="38">
                  <c:v>3094.5344</c:v>
                </c:pt>
                <c:pt idx="39">
                  <c:v>3042.4</c:v>
                </c:pt>
                <c:pt idx="40">
                  <c:v>3357.6400000000003</c:v>
                </c:pt>
                <c:pt idx="41">
                  <c:v>3927.4038999999998</c:v>
                </c:pt>
                <c:pt idx="42">
                  <c:v>3926</c:v>
                </c:pt>
                <c:pt idx="43">
                  <c:v>4296</c:v>
                </c:pt>
                <c:pt idx="44">
                  <c:v>4412</c:v>
                </c:pt>
                <c:pt idx="45">
                  <c:v>4428</c:v>
                </c:pt>
                <c:pt idx="46">
                  <c:v>3552</c:v>
                </c:pt>
                <c:pt idx="47">
                  <c:v>4135</c:v>
                </c:pt>
                <c:pt idx="48">
                  <c:v>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86-4A2E-AAA1-D23DF110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94112"/>
        <c:axId val="1"/>
      </c:lineChart>
      <c:catAx>
        <c:axId val="6222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057347670250898"/>
              <c:y val="0.85793871866295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5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9605734767025085E-3"/>
              <c:y val="0.373259052924791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941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Feed &amp; Residual Soybean Usage</a:t>
            </a:r>
          </a:p>
        </c:rich>
      </c:tx>
      <c:layout>
        <c:manualLayout>
          <c:xMode val="edge"/>
          <c:yMode val="edge"/>
          <c:x val="0.17446066997460147"/>
          <c:y val="1.3966480446927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6122082585279"/>
          <c:y val="0.10335209627064457"/>
          <c:w val="0.76301615798922806"/>
          <c:h val="0.71042918517866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2C1-4F0F-9FFA-2DF15A77F12E}"/>
              </c:ext>
            </c:extLst>
          </c:dPt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C1-4F0F-9FFA-2DF15A77F12E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Sheet'!$M$3:$M$51</c:f>
              <c:numCache>
                <c:formatCode>#,##0</c:formatCode>
                <c:ptCount val="49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21</c:v>
                </c:pt>
                <c:pt idx="6">
                  <c:v>13</c:v>
                </c:pt>
                <c:pt idx="7">
                  <c:v>33</c:v>
                </c:pt>
                <c:pt idx="8">
                  <c:v>19</c:v>
                </c:pt>
                <c:pt idx="9">
                  <c:v>25</c:v>
                </c:pt>
                <c:pt idx="10">
                  <c:v>14</c:v>
                </c:pt>
                <c:pt idx="11">
                  <c:v>32</c:v>
                </c:pt>
                <c:pt idx="12">
                  <c:v>26</c:v>
                </c:pt>
                <c:pt idx="13">
                  <c:v>50</c:v>
                </c:pt>
                <c:pt idx="14">
                  <c:v>35</c:v>
                </c:pt>
                <c:pt idx="15">
                  <c:v>28</c:v>
                </c:pt>
                <c:pt idx="16">
                  <c:v>45</c:v>
                </c:pt>
                <c:pt idx="17">
                  <c:v>38</c:v>
                </c:pt>
                <c:pt idx="18">
                  <c:v>48</c:v>
                </c:pt>
                <c:pt idx="19">
                  <c:v>66</c:v>
                </c:pt>
                <c:pt idx="20">
                  <c:v>28</c:v>
                </c:pt>
                <c:pt idx="21">
                  <c:v>79</c:v>
                </c:pt>
                <c:pt idx="22">
                  <c:v>37</c:v>
                </c:pt>
                <c:pt idx="23">
                  <c:v>41</c:v>
                </c:pt>
                <c:pt idx="24">
                  <c:v>70</c:v>
                </c:pt>
                <c:pt idx="25">
                  <c:v>115.5</c:v>
                </c:pt>
                <c:pt idx="26">
                  <c:v>75</c:v>
                </c:pt>
                <c:pt idx="27">
                  <c:v>78</c:v>
                </c:pt>
                <c:pt idx="28">
                  <c:v>79</c:v>
                </c:pt>
                <c:pt idx="29">
                  <c:v>41</c:v>
                </c:pt>
                <c:pt idx="30">
                  <c:v>17</c:v>
                </c:pt>
                <c:pt idx="31">
                  <c:v>99</c:v>
                </c:pt>
                <c:pt idx="32">
                  <c:v>94</c:v>
                </c:pt>
                <c:pt idx="33">
                  <c:v>71</c:v>
                </c:pt>
                <c:pt idx="34">
                  <c:v>0</c:v>
                </c:pt>
                <c:pt idx="35">
                  <c:v>12</c:v>
                </c:pt>
                <c:pt idx="36">
                  <c:v>20</c:v>
                </c:pt>
                <c:pt idx="37">
                  <c:v>43</c:v>
                </c:pt>
                <c:pt idx="38">
                  <c:v>-2</c:v>
                </c:pt>
                <c:pt idx="39">
                  <c:v>16</c:v>
                </c:pt>
                <c:pt idx="40">
                  <c:v>10</c:v>
                </c:pt>
                <c:pt idx="41">
                  <c:v>49</c:v>
                </c:pt>
                <c:pt idx="42">
                  <c:v>18</c:v>
                </c:pt>
                <c:pt idx="43">
                  <c:v>41</c:v>
                </c:pt>
                <c:pt idx="44">
                  <c:v>5</c:v>
                </c:pt>
                <c:pt idx="45">
                  <c:v>39</c:v>
                </c:pt>
                <c:pt idx="46">
                  <c:v>12</c:v>
                </c:pt>
                <c:pt idx="47">
                  <c:v>4</c:v>
                </c:pt>
                <c:pt idx="4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1-4F0F-9FFA-2DF15A77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2512"/>
        <c:axId val="1"/>
      </c:barChart>
      <c:catAx>
        <c:axId val="622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9551166965888688"/>
              <c:y val="0.84916201117318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9768491685397502E-3"/>
              <c:y val="0.41062801507353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251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Total Soybean Usage</a:t>
            </a:r>
          </a:p>
        </c:rich>
      </c:tx>
      <c:layout>
        <c:manualLayout>
          <c:xMode val="edge"/>
          <c:yMode val="edge"/>
          <c:x val="0.29569948917675615"/>
          <c:y val="1.3927576601671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48388581548"/>
          <c:y val="9.7493036211699163E-2"/>
          <c:w val="0.82437420260382122"/>
          <c:h val="0.676880222841225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87-4A5D-A521-8110C5AB7526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87-4A5D-A521-8110C5AB7526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87-4A5D-A521-8110C5AB7526}"/>
              </c:ext>
            </c:extLst>
          </c:dPt>
          <c:dPt>
            <c:idx val="48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87-4A5D-A521-8110C5AB7526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Sheet'!$N$3:$N$51</c:f>
              <c:numCache>
                <c:formatCode>#,##0</c:formatCode>
                <c:ptCount val="49"/>
                <c:pt idx="0">
                  <c:v>898</c:v>
                </c:pt>
                <c:pt idx="1">
                  <c:v>778</c:v>
                </c:pt>
                <c:pt idx="2">
                  <c:v>936</c:v>
                </c:pt>
                <c:pt idx="3">
                  <c:v>867</c:v>
                </c:pt>
                <c:pt idx="4">
                  <c:v>1009</c:v>
                </c:pt>
                <c:pt idx="5">
                  <c:v>1115</c:v>
                </c:pt>
                <c:pt idx="6">
                  <c:v>1204</c:v>
                </c:pt>
                <c:pt idx="7">
                  <c:v>1119</c:v>
                </c:pt>
                <c:pt idx="8">
                  <c:v>1119</c:v>
                </c:pt>
                <c:pt idx="9">
                  <c:v>1194</c:v>
                </c:pt>
                <c:pt idx="10">
                  <c:v>1062</c:v>
                </c:pt>
                <c:pt idx="11">
                  <c:v>1123</c:v>
                </c:pt>
                <c:pt idx="12">
                  <c:v>1139</c:v>
                </c:pt>
                <c:pt idx="13">
                  <c:v>1285</c:v>
                </c:pt>
                <c:pt idx="14">
                  <c:v>1269</c:v>
                </c:pt>
                <c:pt idx="15">
                  <c:v>1145</c:v>
                </c:pt>
                <c:pt idx="16">
                  <c:v>1247</c:v>
                </c:pt>
                <c:pt idx="17">
                  <c:v>1282</c:v>
                </c:pt>
                <c:pt idx="18">
                  <c:v>1357</c:v>
                </c:pt>
                <c:pt idx="19">
                  <c:v>1409</c:v>
                </c:pt>
                <c:pt idx="20">
                  <c:v>1371</c:v>
                </c:pt>
                <c:pt idx="21">
                  <c:v>1556</c:v>
                </c:pt>
                <c:pt idx="22">
                  <c:v>1479</c:v>
                </c:pt>
                <c:pt idx="23">
                  <c:v>1558.6</c:v>
                </c:pt>
                <c:pt idx="24">
                  <c:v>1753.4</c:v>
                </c:pt>
                <c:pt idx="25">
                  <c:v>1794.5</c:v>
                </c:pt>
                <c:pt idx="26">
                  <c:v>1743</c:v>
                </c:pt>
                <c:pt idx="27">
                  <c:v>1809</c:v>
                </c:pt>
                <c:pt idx="28">
                  <c:v>1869</c:v>
                </c:pt>
                <c:pt idx="29">
                  <c:v>1745</c:v>
                </c:pt>
                <c:pt idx="30">
                  <c:v>1639</c:v>
                </c:pt>
                <c:pt idx="31">
                  <c:v>1883</c:v>
                </c:pt>
                <c:pt idx="32">
                  <c:v>1926</c:v>
                </c:pt>
                <c:pt idx="33">
                  <c:v>1955</c:v>
                </c:pt>
                <c:pt idx="34">
                  <c:v>1896</c:v>
                </c:pt>
                <c:pt idx="35">
                  <c:v>1764</c:v>
                </c:pt>
                <c:pt idx="36">
                  <c:v>1862</c:v>
                </c:pt>
                <c:pt idx="37">
                  <c:v>1778</c:v>
                </c:pt>
                <c:pt idx="38">
                  <c:v>1791</c:v>
                </c:pt>
                <c:pt idx="39">
                  <c:v>1794</c:v>
                </c:pt>
                <c:pt idx="40">
                  <c:v>1841</c:v>
                </c:pt>
                <c:pt idx="41">
                  <c:v>2018</c:v>
                </c:pt>
                <c:pt idx="42">
                  <c:v>2001</c:v>
                </c:pt>
                <c:pt idx="43">
                  <c:v>2047</c:v>
                </c:pt>
                <c:pt idx="44">
                  <c:v>2164</c:v>
                </c:pt>
                <c:pt idx="45">
                  <c:v>2219</c:v>
                </c:pt>
                <c:pt idx="46">
                  <c:v>2273</c:v>
                </c:pt>
                <c:pt idx="47">
                  <c:v>2261</c:v>
                </c:pt>
                <c:pt idx="48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7-4A5D-A521-8110C5AB7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0912"/>
        <c:axId val="1"/>
      </c:barChart>
      <c:catAx>
        <c:axId val="622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8745519713261648"/>
              <c:y val="0.85515320334261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Billion 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Bu.</a:t>
                </a:r>
                <a:r>
                  <a:rPr lang="en-US" sz="900" b="0" i="0" u="none" strike="noStrike" baseline="0">
                    <a:solidFill>
                      <a:srgbClr val="FFFFFF"/>
                    </a:solidFill>
                    <a:latin typeface="Verdana"/>
                    <a:ea typeface="Verdana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8.9609497737513991E-3"/>
              <c:y val="0.37327075062692372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091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Yields</a:t>
            </a:r>
          </a:p>
        </c:rich>
      </c:tx>
      <c:layout>
        <c:manualLayout>
          <c:xMode val="edge"/>
          <c:yMode val="edge"/>
          <c:x val="0.35750421585160203"/>
          <c:y val="1.3368983957219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0236087689713"/>
          <c:y val="9.8930481283422467E-2"/>
          <c:w val="0.78414839797639124"/>
          <c:h val="0.67112299465240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Sheet'!$F$2</c:f>
              <c:strCache>
                <c:ptCount val="1"/>
                <c:pt idx="0">
                  <c:v>Actual Yield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9FB-416A-B172-AFE98BB7B97C}"/>
              </c:ext>
            </c:extLst>
          </c:dPt>
          <c:dPt>
            <c:idx val="48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FB-416A-B172-AFE98BB7B97C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Sheet'!$F$3:$F$51</c:f>
              <c:numCache>
                <c:formatCode>General</c:formatCode>
                <c:ptCount val="49"/>
                <c:pt idx="0">
                  <c:v>27.791741472172351</c:v>
                </c:pt>
                <c:pt idx="1">
                  <c:v>23.703703703703706</c:v>
                </c:pt>
                <c:pt idx="2">
                  <c:v>28.899253731343283</c:v>
                </c:pt>
                <c:pt idx="3">
                  <c:v>26.093117408906885</c:v>
                </c:pt>
                <c:pt idx="4">
                  <c:v>30.570934256055367</c:v>
                </c:pt>
                <c:pt idx="5">
                  <c:v>29.340659340659339</c:v>
                </c:pt>
                <c:pt idx="6">
                  <c:v>32.162162162162161</c:v>
                </c:pt>
                <c:pt idx="7">
                  <c:v>26.519174041297937</c:v>
                </c:pt>
                <c:pt idx="8">
                  <c:v>30.045317220543804</c:v>
                </c:pt>
                <c:pt idx="9">
                  <c:v>31.556195965417864</c:v>
                </c:pt>
                <c:pt idx="10">
                  <c:v>26.175999999999998</c:v>
                </c:pt>
                <c:pt idx="11">
                  <c:v>28.154311649016645</c:v>
                </c:pt>
                <c:pt idx="12">
                  <c:v>34.074675324675326</c:v>
                </c:pt>
                <c:pt idx="13">
                  <c:v>33.327615780445974</c:v>
                </c:pt>
                <c:pt idx="14">
                  <c:v>37.126436781609193</c:v>
                </c:pt>
                <c:pt idx="15">
                  <c:v>27.08041958041958</c:v>
                </c:pt>
                <c:pt idx="16">
                  <c:v>32.336134453781511</c:v>
                </c:pt>
                <c:pt idx="17">
                  <c:v>34.088495575221238</c:v>
                </c:pt>
                <c:pt idx="18">
                  <c:v>34.258620689655174</c:v>
                </c:pt>
                <c:pt idx="19">
                  <c:v>37.61362114265107</c:v>
                </c:pt>
                <c:pt idx="20">
                  <c:v>32.626345821627375</c:v>
                </c:pt>
                <c:pt idx="21">
                  <c:v>41.356855070795447</c:v>
                </c:pt>
                <c:pt idx="22">
                  <c:v>35.328447939685425</c:v>
                </c:pt>
                <c:pt idx="23">
                  <c:v>37.573979068335724</c:v>
                </c:pt>
                <c:pt idx="24">
                  <c:v>38.905368253508897</c:v>
                </c:pt>
                <c:pt idx="25">
                  <c:v>38.912196022202977</c:v>
                </c:pt>
                <c:pt idx="26">
                  <c:v>36.657458563535911</c:v>
                </c:pt>
                <c:pt idx="27">
                  <c:v>38.093922651933696</c:v>
                </c:pt>
                <c:pt idx="28">
                  <c:v>39.602739726027394</c:v>
                </c:pt>
                <c:pt idx="29">
                  <c:v>38.013793103448279</c:v>
                </c:pt>
                <c:pt idx="30">
                  <c:v>33.941908713692946</c:v>
                </c:pt>
                <c:pt idx="31">
                  <c:v>42.216216216216218</c:v>
                </c:pt>
                <c:pt idx="32">
                  <c:v>42.959326788218796</c:v>
                </c:pt>
                <c:pt idx="33">
                  <c:v>42.734584450402146</c:v>
                </c:pt>
                <c:pt idx="34">
                  <c:v>41.73</c:v>
                </c:pt>
                <c:pt idx="35">
                  <c:v>39.718875502008032</c:v>
                </c:pt>
                <c:pt idx="36">
                  <c:v>43.96</c:v>
                </c:pt>
                <c:pt idx="37">
                  <c:v>43.459530026109661</c:v>
                </c:pt>
                <c:pt idx="38">
                  <c:v>41.92</c:v>
                </c:pt>
                <c:pt idx="39">
                  <c:v>40</c:v>
                </c:pt>
                <c:pt idx="40">
                  <c:v>44</c:v>
                </c:pt>
                <c:pt idx="41">
                  <c:v>47.53</c:v>
                </c:pt>
                <c:pt idx="42">
                  <c:v>48</c:v>
                </c:pt>
                <c:pt idx="43">
                  <c:v>52</c:v>
                </c:pt>
                <c:pt idx="44">
                  <c:v>49.3</c:v>
                </c:pt>
                <c:pt idx="45">
                  <c:v>50.6</c:v>
                </c:pt>
                <c:pt idx="46">
                  <c:v>47.4</c:v>
                </c:pt>
                <c:pt idx="47">
                  <c:v>50.2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B-416A-B172-AFE98BB7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1712"/>
        <c:axId val="1"/>
      </c:barChart>
      <c:lineChart>
        <c:grouping val="standard"/>
        <c:varyColors val="0"/>
        <c:ser>
          <c:idx val="1"/>
          <c:order val="1"/>
          <c:tx>
            <c:strRef>
              <c:f>'Annual Sheet'!$Z$2</c:f>
              <c:strCache>
                <c:ptCount val="1"/>
                <c:pt idx="0">
                  <c:v>Trend Yield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Sheet'!$Z$3:$Z$51</c:f>
              <c:numCache>
                <c:formatCode>0.00</c:formatCode>
                <c:ptCount val="49"/>
                <c:pt idx="0">
                  <c:v>22.012585844612659</c:v>
                </c:pt>
                <c:pt idx="1">
                  <c:v>22.609184853128681</c:v>
                </c:pt>
                <c:pt idx="2">
                  <c:v>23.205783861644704</c:v>
                </c:pt>
                <c:pt idx="3">
                  <c:v>23.802382870160727</c:v>
                </c:pt>
                <c:pt idx="4">
                  <c:v>24.398981878676977</c:v>
                </c:pt>
                <c:pt idx="5">
                  <c:v>24.995580887193</c:v>
                </c:pt>
                <c:pt idx="6">
                  <c:v>25.592179895709023</c:v>
                </c:pt>
                <c:pt idx="7">
                  <c:v>26.188778904225046</c:v>
                </c:pt>
                <c:pt idx="8">
                  <c:v>26.785377912741069</c:v>
                </c:pt>
                <c:pt idx="9">
                  <c:v>27.381976921257092</c:v>
                </c:pt>
                <c:pt idx="10">
                  <c:v>27.978575929773115</c:v>
                </c:pt>
                <c:pt idx="11">
                  <c:v>28.575174938289138</c:v>
                </c:pt>
                <c:pt idx="12">
                  <c:v>29.17177394680516</c:v>
                </c:pt>
                <c:pt idx="13">
                  <c:v>29.768372955321411</c:v>
                </c:pt>
                <c:pt idx="14">
                  <c:v>30.364971963837434</c:v>
                </c:pt>
                <c:pt idx="15">
                  <c:v>30.961570972353456</c:v>
                </c:pt>
                <c:pt idx="16">
                  <c:v>31.558169980869479</c:v>
                </c:pt>
                <c:pt idx="17">
                  <c:v>32.154768989385502</c:v>
                </c:pt>
                <c:pt idx="18">
                  <c:v>32.751367997901525</c:v>
                </c:pt>
                <c:pt idx="19">
                  <c:v>33.347967006417548</c:v>
                </c:pt>
                <c:pt idx="20">
                  <c:v>33.944566014933571</c:v>
                </c:pt>
                <c:pt idx="21">
                  <c:v>34.541165023449594</c:v>
                </c:pt>
                <c:pt idx="22">
                  <c:v>35.137764031965617</c:v>
                </c:pt>
                <c:pt idx="23">
                  <c:v>35.734363040481867</c:v>
                </c:pt>
                <c:pt idx="24">
                  <c:v>36.33096204899789</c:v>
                </c:pt>
                <c:pt idx="25">
                  <c:v>36.927561057513913</c:v>
                </c:pt>
                <c:pt idx="26">
                  <c:v>37.524160066029935</c:v>
                </c:pt>
                <c:pt idx="27">
                  <c:v>38.120759074545958</c:v>
                </c:pt>
                <c:pt idx="28">
                  <c:v>38.717358083061981</c:v>
                </c:pt>
                <c:pt idx="29">
                  <c:v>39.313957091578004</c:v>
                </c:pt>
                <c:pt idx="30">
                  <c:v>39.910556100094027</c:v>
                </c:pt>
                <c:pt idx="31">
                  <c:v>40.50715510861005</c:v>
                </c:pt>
                <c:pt idx="32">
                  <c:v>41.1037541171263</c:v>
                </c:pt>
                <c:pt idx="33">
                  <c:v>41.700353125642323</c:v>
                </c:pt>
                <c:pt idx="34">
                  <c:v>42.296952134158346</c:v>
                </c:pt>
                <c:pt idx="35">
                  <c:v>42.893551142674369</c:v>
                </c:pt>
                <c:pt idx="36">
                  <c:v>43.490150151190392</c:v>
                </c:pt>
                <c:pt idx="37">
                  <c:v>44.086749159706415</c:v>
                </c:pt>
                <c:pt idx="38">
                  <c:v>44.683348168222437</c:v>
                </c:pt>
                <c:pt idx="39">
                  <c:v>45.27994717673846</c:v>
                </c:pt>
                <c:pt idx="40">
                  <c:v>45.876546185254483</c:v>
                </c:pt>
                <c:pt idx="41">
                  <c:v>46.473145193770506</c:v>
                </c:pt>
                <c:pt idx="42">
                  <c:v>47.069744202286756</c:v>
                </c:pt>
                <c:pt idx="43">
                  <c:v>47.666343210802779</c:v>
                </c:pt>
                <c:pt idx="44">
                  <c:v>48.262942219318802</c:v>
                </c:pt>
                <c:pt idx="45">
                  <c:v>48.859541227834825</c:v>
                </c:pt>
                <c:pt idx="46">
                  <c:v>49.456140236350848</c:v>
                </c:pt>
                <c:pt idx="47">
                  <c:v>50.052739244866871</c:v>
                </c:pt>
                <c:pt idx="48">
                  <c:v>50.649338253382894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B-416A-B172-AFE98BB7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71712"/>
        <c:axId val="1"/>
      </c:lineChart>
      <c:catAx>
        <c:axId val="6222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3338954468802698"/>
              <c:y val="0.84759358288770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Bu. Per 
Acre</a:t>
                </a:r>
              </a:p>
            </c:rich>
          </c:tx>
          <c:layout>
            <c:manualLayout>
              <c:xMode val="edge"/>
              <c:yMode val="edge"/>
              <c:x val="1.0118043844856661E-2"/>
              <c:y val="0.334224598930481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1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683481386074632"/>
          <c:y val="0.22193215152918719"/>
          <c:w val="0.44014924778584802"/>
          <c:h val="9.09118980448299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Planted Acreage</a:t>
            </a:r>
          </a:p>
        </c:rich>
      </c:tx>
      <c:layout>
        <c:manualLayout>
          <c:xMode val="edge"/>
          <c:yMode val="edge"/>
          <c:x val="0.27419411283267014"/>
          <c:y val="1.388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5835251169"/>
          <c:y val="0.10833362720710506"/>
          <c:w val="0.79928455295935708"/>
          <c:h val="0.6768536016331292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1-52A5-4F0C-AD63-6C68462F6F3F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3-52A5-4F0C-AD63-6C68462F6F3F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5-52A5-4F0C-AD63-6C68462F6F3F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7-52A5-4F0C-AD63-6C68462F6F3F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9-52A5-4F0C-AD63-6C68462F6F3F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B-52A5-4F0C-AD63-6C68462F6F3F}"/>
              </c:ext>
            </c:extLst>
          </c:dPt>
          <c:dPt>
            <c:idx val="40"/>
            <c:marker>
              <c:spPr>
                <a:solidFill>
                  <a:srgbClr val="7030A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2A5-4F0C-AD63-6C68462F6F3F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F-52A5-4F0C-AD63-6C68462F6F3F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1-52A5-4F0C-AD63-6C68462F6F3F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3-52A5-4F0C-AD63-6C68462F6F3F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5-52A5-4F0C-AD63-6C68462F6F3F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2A5-4F0C-AD63-6C68462F6F3F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2A5-4F0C-AD63-6C68462F6F3F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2A5-4F0C-AD63-6C68462F6F3F}"/>
              </c:ext>
            </c:extLst>
          </c:dPt>
          <c:dPt>
            <c:idx val="48"/>
            <c:marker>
              <c:symbol val="star"/>
              <c:size val="6"/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2A5-4F0C-AD63-6C68462F6F3F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Sheet'!$D$3:$D$51</c:f>
              <c:numCache>
                <c:formatCode>0.0</c:formatCode>
                <c:ptCount val="49"/>
                <c:pt idx="0">
                  <c:v>56.5</c:v>
                </c:pt>
                <c:pt idx="1">
                  <c:v>52.5</c:v>
                </c:pt>
                <c:pt idx="2">
                  <c:v>54.6</c:v>
                </c:pt>
                <c:pt idx="3">
                  <c:v>50.3</c:v>
                </c:pt>
                <c:pt idx="4">
                  <c:v>59</c:v>
                </c:pt>
                <c:pt idx="5">
                  <c:v>64.7</c:v>
                </c:pt>
                <c:pt idx="6">
                  <c:v>71.400000000000006</c:v>
                </c:pt>
                <c:pt idx="7">
                  <c:v>69.900000000000006</c:v>
                </c:pt>
                <c:pt idx="8">
                  <c:v>67.5</c:v>
                </c:pt>
                <c:pt idx="9">
                  <c:v>70.900000000000006</c:v>
                </c:pt>
                <c:pt idx="10">
                  <c:v>63.8</c:v>
                </c:pt>
                <c:pt idx="11">
                  <c:v>67.8</c:v>
                </c:pt>
                <c:pt idx="12">
                  <c:v>63.1</c:v>
                </c:pt>
                <c:pt idx="13">
                  <c:v>60.4</c:v>
                </c:pt>
                <c:pt idx="14">
                  <c:v>58.2</c:v>
                </c:pt>
                <c:pt idx="15">
                  <c:v>58.8</c:v>
                </c:pt>
                <c:pt idx="16">
                  <c:v>60.8</c:v>
                </c:pt>
                <c:pt idx="17">
                  <c:v>57.8</c:v>
                </c:pt>
                <c:pt idx="18">
                  <c:v>59.2</c:v>
                </c:pt>
                <c:pt idx="19">
                  <c:v>59.18</c:v>
                </c:pt>
                <c:pt idx="20">
                  <c:v>60.085000000000001</c:v>
                </c:pt>
                <c:pt idx="21">
                  <c:v>61.62</c:v>
                </c:pt>
                <c:pt idx="22">
                  <c:v>62.494999999999997</c:v>
                </c:pt>
                <c:pt idx="23">
                  <c:v>64.194999999999993</c:v>
                </c:pt>
                <c:pt idx="24">
                  <c:v>70.004999999999995</c:v>
                </c:pt>
                <c:pt idx="25">
                  <c:v>72.025000000000006</c:v>
                </c:pt>
                <c:pt idx="26">
                  <c:v>73.7</c:v>
                </c:pt>
                <c:pt idx="27">
                  <c:v>74.3</c:v>
                </c:pt>
                <c:pt idx="28">
                  <c:v>74.099999999999994</c:v>
                </c:pt>
                <c:pt idx="29">
                  <c:v>74</c:v>
                </c:pt>
                <c:pt idx="30">
                  <c:v>73.400000000000006</c:v>
                </c:pt>
                <c:pt idx="31">
                  <c:v>75.2</c:v>
                </c:pt>
                <c:pt idx="32">
                  <c:v>72</c:v>
                </c:pt>
                <c:pt idx="33">
                  <c:v>75.5</c:v>
                </c:pt>
                <c:pt idx="34">
                  <c:v>64.7</c:v>
                </c:pt>
                <c:pt idx="35">
                  <c:v>75.7</c:v>
                </c:pt>
                <c:pt idx="36">
                  <c:v>77.5</c:v>
                </c:pt>
                <c:pt idx="37">
                  <c:v>77.400000000000006</c:v>
                </c:pt>
                <c:pt idx="38">
                  <c:v>75</c:v>
                </c:pt>
                <c:pt idx="39">
                  <c:v>77.2</c:v>
                </c:pt>
                <c:pt idx="40">
                  <c:v>76.8</c:v>
                </c:pt>
                <c:pt idx="41">
                  <c:v>83.3</c:v>
                </c:pt>
                <c:pt idx="42">
                  <c:v>82.7</c:v>
                </c:pt>
                <c:pt idx="43">
                  <c:v>83.4</c:v>
                </c:pt>
                <c:pt idx="44">
                  <c:v>90.2</c:v>
                </c:pt>
                <c:pt idx="45">
                  <c:v>89.2</c:v>
                </c:pt>
                <c:pt idx="46">
                  <c:v>76.099999999999994</c:v>
                </c:pt>
                <c:pt idx="47">
                  <c:v>83.1</c:v>
                </c:pt>
                <c:pt idx="48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2A5-4F0C-AD63-6C68462F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3712"/>
        <c:axId val="1"/>
      </c:lineChart>
      <c:catAx>
        <c:axId val="6222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774193548387094"/>
              <c:y val="0.86944444444444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Million 
Acres</a:t>
                </a:r>
              </a:p>
            </c:rich>
          </c:tx>
          <c:layout>
            <c:manualLayout>
              <c:xMode val="edge"/>
              <c:yMode val="edge"/>
              <c:x val="1.0752688172043012E-2"/>
              <c:y val="0.350000874890638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837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Total Soybean Supply</a:t>
            </a:r>
          </a:p>
        </c:rich>
      </c:tx>
      <c:layout>
        <c:manualLayout>
          <c:xMode val="edge"/>
          <c:yMode val="edge"/>
          <c:x val="0.29464285714285715"/>
          <c:y val="1.3966587509894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42857142858"/>
          <c:y val="0.11452529586747101"/>
          <c:w val="0.82321428571428568"/>
          <c:h val="0.669460842534348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9ED-4EE2-8C37-52C0A1AA2C7A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Sheet'!$J$3:$J$51</c:f>
              <c:numCache>
                <c:formatCode>#,##0</c:formatCode>
                <c:ptCount val="49"/>
                <c:pt idx="0">
                  <c:v>1608</c:v>
                </c:pt>
                <c:pt idx="1">
                  <c:v>1387</c:v>
                </c:pt>
                <c:pt idx="2">
                  <c:v>1737</c:v>
                </c:pt>
                <c:pt idx="3">
                  <c:v>1535</c:v>
                </c:pt>
                <c:pt idx="4">
                  <c:v>1871</c:v>
                </c:pt>
                <c:pt idx="5">
                  <c:v>2031</c:v>
                </c:pt>
                <c:pt idx="6">
                  <c:v>2438</c:v>
                </c:pt>
                <c:pt idx="7">
                  <c:v>2157</c:v>
                </c:pt>
                <c:pt idx="8">
                  <c:v>2303</c:v>
                </c:pt>
                <c:pt idx="9">
                  <c:v>2445</c:v>
                </c:pt>
                <c:pt idx="10">
                  <c:v>1982</c:v>
                </c:pt>
                <c:pt idx="11">
                  <c:v>2038</c:v>
                </c:pt>
                <c:pt idx="12">
                  <c:v>2416</c:v>
                </c:pt>
                <c:pt idx="13">
                  <c:v>2480</c:v>
                </c:pt>
                <c:pt idx="14">
                  <c:v>2377</c:v>
                </c:pt>
                <c:pt idx="15">
                  <c:v>1857</c:v>
                </c:pt>
                <c:pt idx="16">
                  <c:v>2112</c:v>
                </c:pt>
                <c:pt idx="17">
                  <c:v>2173</c:v>
                </c:pt>
                <c:pt idx="18">
                  <c:v>2324</c:v>
                </c:pt>
                <c:pt idx="19">
                  <c:v>2475.3539999999998</c:v>
                </c:pt>
                <c:pt idx="20">
                  <c:v>2172.2719999999999</c:v>
                </c:pt>
                <c:pt idx="21">
                  <c:v>2732.1410000000001</c:v>
                </c:pt>
                <c:pt idx="22">
                  <c:v>2513.2539999999999</c:v>
                </c:pt>
                <c:pt idx="23">
                  <c:v>2575</c:v>
                </c:pt>
                <c:pt idx="24">
                  <c:v>2828.15</c:v>
                </c:pt>
                <c:pt idx="25">
                  <c:v>2947.2640000000001</c:v>
                </c:pt>
                <c:pt idx="26">
                  <c:v>3006</c:v>
                </c:pt>
                <c:pt idx="27">
                  <c:v>3052</c:v>
                </c:pt>
                <c:pt idx="28">
                  <c:v>3141</c:v>
                </c:pt>
                <c:pt idx="29">
                  <c:v>2969</c:v>
                </c:pt>
                <c:pt idx="30">
                  <c:v>2638</c:v>
                </c:pt>
                <c:pt idx="31">
                  <c:v>3242</c:v>
                </c:pt>
                <c:pt idx="32">
                  <c:v>3322</c:v>
                </c:pt>
                <c:pt idx="33">
                  <c:v>3646</c:v>
                </c:pt>
                <c:pt idx="34">
                  <c:v>3259.7276000000002</c:v>
                </c:pt>
                <c:pt idx="35">
                  <c:v>3185</c:v>
                </c:pt>
                <c:pt idx="36">
                  <c:v>3511.5440000000003</c:v>
                </c:pt>
                <c:pt idx="37">
                  <c:v>3493.5440000000003</c:v>
                </c:pt>
                <c:pt idx="38">
                  <c:v>3325.0784000000003</c:v>
                </c:pt>
                <c:pt idx="39">
                  <c:v>3252.4784000000004</c:v>
                </c:pt>
                <c:pt idx="40">
                  <c:v>3570.6400000000003</c:v>
                </c:pt>
                <c:pt idx="41">
                  <c:v>4052.0439000000001</c:v>
                </c:pt>
                <c:pt idx="42">
                  <c:v>4140</c:v>
                </c:pt>
                <c:pt idx="43">
                  <c:v>4515</c:v>
                </c:pt>
                <c:pt idx="44">
                  <c:v>4735</c:v>
                </c:pt>
                <c:pt idx="45">
                  <c:v>4880</c:v>
                </c:pt>
                <c:pt idx="46">
                  <c:v>4476</c:v>
                </c:pt>
                <c:pt idx="47">
                  <c:v>4680</c:v>
                </c:pt>
                <c:pt idx="48">
                  <c:v>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D-4EE2-8C37-52C0A1AA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94512"/>
        <c:axId val="1"/>
      </c:barChart>
      <c:catAx>
        <c:axId val="62229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142857142857142"/>
              <c:y val="0.87709508533655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55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7859017622797152E-3"/>
              <c:y val="0.348581982807704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94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Soybean Exports</a:t>
            </a:r>
          </a:p>
        </c:rich>
      </c:tx>
      <c:layout>
        <c:manualLayout>
          <c:xMode val="edge"/>
          <c:yMode val="edge"/>
          <c:x val="0.32795763029621294"/>
          <c:y val="1.3966462525517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7857142857143"/>
          <c:y val="0.11111141252010774"/>
          <c:w val="0.77321428571428574"/>
          <c:h val="0.655557333868635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60A-415C-A94E-29D9C3A4445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60A-415C-A94E-29D9C3A4445B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60A-415C-A94E-29D9C3A4445B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0A-415C-A94E-29D9C3A4445B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Sheet'!$O$3:$O$51</c:f>
              <c:numCache>
                <c:formatCode>#,##0</c:formatCode>
                <c:ptCount val="49"/>
                <c:pt idx="0">
                  <c:v>539</c:v>
                </c:pt>
                <c:pt idx="1">
                  <c:v>421</c:v>
                </c:pt>
                <c:pt idx="2">
                  <c:v>555</c:v>
                </c:pt>
                <c:pt idx="3">
                  <c:v>564</c:v>
                </c:pt>
                <c:pt idx="4">
                  <c:v>700</c:v>
                </c:pt>
                <c:pt idx="5">
                  <c:v>739</c:v>
                </c:pt>
                <c:pt idx="6">
                  <c:v>875</c:v>
                </c:pt>
                <c:pt idx="7">
                  <c:v>724</c:v>
                </c:pt>
                <c:pt idx="8">
                  <c:v>929</c:v>
                </c:pt>
                <c:pt idx="9">
                  <c:v>905</c:v>
                </c:pt>
                <c:pt idx="10">
                  <c:v>743</c:v>
                </c:pt>
                <c:pt idx="11">
                  <c:v>598</c:v>
                </c:pt>
                <c:pt idx="12">
                  <c:v>740</c:v>
                </c:pt>
                <c:pt idx="13">
                  <c:v>757</c:v>
                </c:pt>
                <c:pt idx="14">
                  <c:v>804</c:v>
                </c:pt>
                <c:pt idx="15">
                  <c:v>527</c:v>
                </c:pt>
                <c:pt idx="16">
                  <c:v>622</c:v>
                </c:pt>
                <c:pt idx="17">
                  <c:v>557</c:v>
                </c:pt>
                <c:pt idx="18">
                  <c:v>684</c:v>
                </c:pt>
                <c:pt idx="19">
                  <c:v>770</c:v>
                </c:pt>
                <c:pt idx="20">
                  <c:v>589</c:v>
                </c:pt>
                <c:pt idx="21">
                  <c:v>838</c:v>
                </c:pt>
                <c:pt idx="22">
                  <c:v>850.5</c:v>
                </c:pt>
                <c:pt idx="23">
                  <c:v>881.6</c:v>
                </c:pt>
                <c:pt idx="24">
                  <c:v>872.5</c:v>
                </c:pt>
                <c:pt idx="25">
                  <c:v>800.5</c:v>
                </c:pt>
                <c:pt idx="26">
                  <c:v>973</c:v>
                </c:pt>
                <c:pt idx="27">
                  <c:v>996</c:v>
                </c:pt>
                <c:pt idx="28">
                  <c:v>1064</c:v>
                </c:pt>
                <c:pt idx="29">
                  <c:v>1045</c:v>
                </c:pt>
                <c:pt idx="30">
                  <c:v>885</c:v>
                </c:pt>
                <c:pt idx="31">
                  <c:v>1103</c:v>
                </c:pt>
                <c:pt idx="32">
                  <c:v>947</c:v>
                </c:pt>
                <c:pt idx="33">
                  <c:v>1118</c:v>
                </c:pt>
                <c:pt idx="34">
                  <c:v>1160</c:v>
                </c:pt>
                <c:pt idx="35">
                  <c:v>1283</c:v>
                </c:pt>
                <c:pt idx="36">
                  <c:v>1499</c:v>
                </c:pt>
                <c:pt idx="37">
                  <c:v>1501</c:v>
                </c:pt>
                <c:pt idx="38">
                  <c:v>1365</c:v>
                </c:pt>
                <c:pt idx="39">
                  <c:v>1317</c:v>
                </c:pt>
                <c:pt idx="40">
                  <c:v>1638</c:v>
                </c:pt>
                <c:pt idx="41">
                  <c:v>1843</c:v>
                </c:pt>
                <c:pt idx="42">
                  <c:v>1942</c:v>
                </c:pt>
                <c:pt idx="43">
                  <c:v>2166</c:v>
                </c:pt>
                <c:pt idx="44">
                  <c:v>2134</c:v>
                </c:pt>
                <c:pt idx="45">
                  <c:v>1752</c:v>
                </c:pt>
                <c:pt idx="46">
                  <c:v>1679</c:v>
                </c:pt>
                <c:pt idx="47">
                  <c:v>2260</c:v>
                </c:pt>
                <c:pt idx="4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A-415C-A94E-29D9C3A4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82112"/>
        <c:axId val="1"/>
      </c:barChart>
      <c:catAx>
        <c:axId val="6222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8749999999999999"/>
              <c:y val="0.83333333333333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0714285714285714E-2"/>
              <c:y val="0.3361119860017498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82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Average Soybean Price</a:t>
            </a:r>
          </a:p>
        </c:rich>
      </c:tx>
      <c:layout>
        <c:manualLayout>
          <c:xMode val="edge"/>
          <c:yMode val="edge"/>
          <c:x val="0.27289048473967686"/>
          <c:y val="1.4005525625086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4452423698385"/>
          <c:y val="0.10364174009141963"/>
          <c:w val="0.71813285457809695"/>
          <c:h val="0.6890775152024115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1FB714"/>
              </a:solidFill>
              <a:prstDash val="solid"/>
            </a:ln>
          </c:spPr>
          <c:marker>
            <c:symbol val="x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1-AAE3-4B7F-AFF0-2188E0304802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3-AAE3-4B7F-AFF0-2188E0304802}"/>
              </c:ext>
            </c:extLst>
          </c:dPt>
          <c:dPt>
            <c:idx val="37"/>
            <c:marker>
              <c:symbol val="star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5-AAE3-4B7F-AFF0-2188E0304802}"/>
              </c:ext>
            </c:extLst>
          </c:dPt>
          <c:dPt>
            <c:idx val="38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7-AAE3-4B7F-AFF0-2188E0304802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9-AAE3-4B7F-AFF0-2188E0304802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B-AAE3-4B7F-AFF0-2188E0304802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D-AAE3-4B7F-AFF0-2188E0304802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0F-AAE3-4B7F-AFF0-2188E0304802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1-AAE3-4B7F-AFF0-2188E0304802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3-AAE3-4B7F-AFF0-2188E0304802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AE3-4B7F-AFF0-2188E0304802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AE3-4B7F-AFF0-2188E0304802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AE3-4B7F-AFF0-2188E0304802}"/>
              </c:ext>
            </c:extLst>
          </c:dPt>
          <c:dPt>
            <c:idx val="48"/>
            <c:marker>
              <c:symbol val="x"/>
              <c:size val="6"/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AE3-4B7F-AFF0-2188E0304802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Sheet'!$W$3:$W$51</c:f>
              <c:numCache>
                <c:formatCode>"$"#,##0.00\ ;\("$"#,##0.00\)</c:formatCode>
                <c:ptCount val="49"/>
                <c:pt idx="0">
                  <c:v>5.68</c:v>
                </c:pt>
                <c:pt idx="1">
                  <c:v>6.64</c:v>
                </c:pt>
                <c:pt idx="2">
                  <c:v>4.92</c:v>
                </c:pt>
                <c:pt idx="3">
                  <c:v>6.81</c:v>
                </c:pt>
                <c:pt idx="4">
                  <c:v>5.88</c:v>
                </c:pt>
                <c:pt idx="5">
                  <c:v>6.66</c:v>
                </c:pt>
                <c:pt idx="6">
                  <c:v>6.28</c:v>
                </c:pt>
                <c:pt idx="7">
                  <c:v>7.57</c:v>
                </c:pt>
                <c:pt idx="8">
                  <c:v>6.07</c:v>
                </c:pt>
                <c:pt idx="9">
                  <c:v>5.71</c:v>
                </c:pt>
                <c:pt idx="10">
                  <c:v>7.83</c:v>
                </c:pt>
                <c:pt idx="11">
                  <c:v>5.84</c:v>
                </c:pt>
                <c:pt idx="12">
                  <c:v>5.05</c:v>
                </c:pt>
                <c:pt idx="13">
                  <c:v>4.78</c:v>
                </c:pt>
                <c:pt idx="14">
                  <c:v>5.88</c:v>
                </c:pt>
                <c:pt idx="15">
                  <c:v>7.42</c:v>
                </c:pt>
                <c:pt idx="16">
                  <c:v>5.69</c:v>
                </c:pt>
                <c:pt idx="17">
                  <c:v>5.74</c:v>
                </c:pt>
                <c:pt idx="18">
                  <c:v>5.58</c:v>
                </c:pt>
                <c:pt idx="19">
                  <c:v>5.56</c:v>
                </c:pt>
                <c:pt idx="20">
                  <c:v>6.4</c:v>
                </c:pt>
                <c:pt idx="21">
                  <c:v>5.48</c:v>
                </c:pt>
                <c:pt idx="22">
                  <c:v>6.72</c:v>
                </c:pt>
                <c:pt idx="23">
                  <c:v>7.35</c:v>
                </c:pt>
                <c:pt idx="24">
                  <c:v>6.47</c:v>
                </c:pt>
                <c:pt idx="25">
                  <c:v>4.93</c:v>
                </c:pt>
                <c:pt idx="26">
                  <c:v>4.63</c:v>
                </c:pt>
                <c:pt idx="27">
                  <c:v>4.54</c:v>
                </c:pt>
                <c:pt idx="28">
                  <c:v>4.38</c:v>
                </c:pt>
                <c:pt idx="29">
                  <c:v>5.53</c:v>
                </c:pt>
                <c:pt idx="30">
                  <c:v>7.34</c:v>
                </c:pt>
                <c:pt idx="31">
                  <c:v>5.74</c:v>
                </c:pt>
                <c:pt idx="32">
                  <c:v>5.66</c:v>
                </c:pt>
                <c:pt idx="33">
                  <c:v>6.43</c:v>
                </c:pt>
                <c:pt idx="34">
                  <c:v>10.15</c:v>
                </c:pt>
                <c:pt idx="35">
                  <c:v>9.9700000000000006</c:v>
                </c:pt>
                <c:pt idx="36">
                  <c:v>9.59</c:v>
                </c:pt>
                <c:pt idx="37">
                  <c:v>11.3</c:v>
                </c:pt>
                <c:pt idx="38">
                  <c:v>12.5</c:v>
                </c:pt>
                <c:pt idx="39">
                  <c:v>14.4</c:v>
                </c:pt>
                <c:pt idx="40">
                  <c:v>13</c:v>
                </c:pt>
                <c:pt idx="41">
                  <c:v>10.1</c:v>
                </c:pt>
                <c:pt idx="42">
                  <c:v>8.9499999999999993</c:v>
                </c:pt>
                <c:pt idx="43">
                  <c:v>9.4700000000000006</c:v>
                </c:pt>
                <c:pt idx="44">
                  <c:v>9.33</c:v>
                </c:pt>
                <c:pt idx="45">
                  <c:v>8.48</c:v>
                </c:pt>
                <c:pt idx="46">
                  <c:v>8.57</c:v>
                </c:pt>
                <c:pt idx="47">
                  <c:v>10.9</c:v>
                </c:pt>
                <c:pt idx="48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E3-4B7F-AFF0-2188E030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4912"/>
        <c:axId val="1"/>
      </c:lineChart>
      <c:catAx>
        <c:axId val="6222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319569120287252"/>
              <c:y val="0.86554634618041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 
Bu.</a:t>
                </a:r>
              </a:p>
            </c:rich>
          </c:tx>
          <c:layout>
            <c:manualLayout>
              <c:xMode val="edge"/>
              <c:yMode val="edge"/>
              <c:x val="8.9766606822262122E-3"/>
              <c:y val="0.3361345489708523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\ ;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849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Soybean Price vs. Ending Stocks</a:t>
            </a:r>
            <a:endParaRPr lang="en-US" sz="1200" b="1" i="0" u="none" strike="noStrike" baseline="0">
              <a:solidFill>
                <a:srgbClr val="000000"/>
              </a:solidFill>
              <a:latin typeface="Verdana"/>
              <a:ea typeface="Verdana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Ending Stocks as a % of Total Usage</a:t>
            </a:r>
          </a:p>
        </c:rich>
      </c:tx>
      <c:layout>
        <c:manualLayout>
          <c:xMode val="edge"/>
          <c:yMode val="edge"/>
          <c:x val="0.20826453250720708"/>
          <c:y val="1.3888854444375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8866762348523"/>
          <c:y val="0.14722262158914276"/>
          <c:w val="0.62295131832040718"/>
          <c:h val="0.64000623859197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Sheet'!$U$2</c:f>
              <c:strCache>
                <c:ptCount val="1"/>
                <c:pt idx="0">
                  <c:v>Ending Stocks (%)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160-40BE-98C7-B4E7D2853345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160-40BE-98C7-B4E7D2853345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160-40BE-98C7-B4E7D2853345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160-40BE-98C7-B4E7D2853345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160-40BE-98C7-B4E7D2853345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Sheet'!$U$3:$U$51</c:f>
              <c:numCache>
                <c:formatCode>0.00%</c:formatCode>
                <c:ptCount val="49"/>
                <c:pt idx="0">
                  <c:v>0.11899791231732777</c:v>
                </c:pt>
                <c:pt idx="1">
                  <c:v>0.15679733110925773</c:v>
                </c:pt>
                <c:pt idx="2">
                  <c:v>0.16498993963782696</c:v>
                </c:pt>
                <c:pt idx="3">
                  <c:v>7.2676450034940596E-2</c:v>
                </c:pt>
                <c:pt idx="4">
                  <c:v>9.4792276184903448E-2</c:v>
                </c:pt>
                <c:pt idx="5">
                  <c:v>9.5469255663430425E-2</c:v>
                </c:pt>
                <c:pt idx="6">
                  <c:v>0.17267917267917268</c:v>
                </c:pt>
                <c:pt idx="7">
                  <c:v>0.17037438958220294</c:v>
                </c:pt>
                <c:pt idx="8">
                  <c:v>0.12451171875</c:v>
                </c:pt>
                <c:pt idx="9">
                  <c:v>0.16484040019056695</c:v>
                </c:pt>
                <c:pt idx="10">
                  <c:v>9.8060941828254852E-2</c:v>
                </c:pt>
                <c:pt idx="11">
                  <c:v>0.18419523532829751</c:v>
                </c:pt>
                <c:pt idx="12">
                  <c:v>0.28579031399680682</c:v>
                </c:pt>
                <c:pt idx="13">
                  <c:v>0.21449559255631734</c:v>
                </c:pt>
                <c:pt idx="14">
                  <c:v>0.14664737095996142</c:v>
                </c:pt>
                <c:pt idx="15">
                  <c:v>0.11064593301435406</c:v>
                </c:pt>
                <c:pt idx="16">
                  <c:v>0.13001605136436598</c:v>
                </c:pt>
                <c:pt idx="17">
                  <c:v>0.18162044589450788</c:v>
                </c:pt>
                <c:pt idx="18">
                  <c:v>0.13865752082312591</c:v>
                </c:pt>
                <c:pt idx="19">
                  <c:v>0.13600458926112888</c:v>
                </c:pt>
                <c:pt idx="20">
                  <c:v>0.10830204081632649</c:v>
                </c:pt>
                <c:pt idx="21">
                  <c:v>0.14124519632414373</c:v>
                </c:pt>
                <c:pt idx="22">
                  <c:v>7.8881305001073154E-2</c:v>
                </c:pt>
                <c:pt idx="23">
                  <c:v>5.5241373657896969E-2</c:v>
                </c:pt>
                <c:pt idx="24">
                  <c:v>7.7021211775010465E-2</c:v>
                </c:pt>
                <c:pt idx="25">
                  <c:v>0.13574720616570332</c:v>
                </c:pt>
                <c:pt idx="26">
                  <c:v>0.10677466863033873</c:v>
                </c:pt>
                <c:pt idx="27">
                  <c:v>8.805704099821747E-2</c:v>
                </c:pt>
                <c:pt idx="28">
                  <c:v>7.091714967609955E-2</c:v>
                </c:pt>
                <c:pt idx="29">
                  <c:v>6.3799283154121866E-2</c:v>
                </c:pt>
                <c:pt idx="30">
                  <c:v>4.4374009508716325E-2</c:v>
                </c:pt>
                <c:pt idx="31">
                  <c:v>8.5733422638981913E-2</c:v>
                </c:pt>
                <c:pt idx="32">
                  <c:v>0.15628263139575357</c:v>
                </c:pt>
                <c:pt idx="33">
                  <c:v>0.18646273999349169</c:v>
                </c:pt>
                <c:pt idx="34">
                  <c:v>6.7081151832460731E-2</c:v>
                </c:pt>
                <c:pt idx="35">
                  <c:v>4.5290449622579589E-2</c:v>
                </c:pt>
                <c:pt idx="36">
                  <c:v>4.4791431121690067E-2</c:v>
                </c:pt>
                <c:pt idx="37">
                  <c:v>6.5429704178103176E-2</c:v>
                </c:pt>
                <c:pt idx="38">
                  <c:v>5.3573637515842945E-2</c:v>
                </c:pt>
                <c:pt idx="39">
                  <c:v>4.5323047251687558E-2</c:v>
                </c:pt>
                <c:pt idx="40">
                  <c:v>2.6340902558206477E-2</c:v>
                </c:pt>
                <c:pt idx="41">
                  <c:v>4.9480419580419613E-2</c:v>
                </c:pt>
                <c:pt idx="42">
                  <c:v>4.9949290060851928E-2</c:v>
                </c:pt>
                <c:pt idx="43">
                  <c:v>7.1665875652586614E-2</c:v>
                </c:pt>
                <c:pt idx="44">
                  <c:v>0.10193158017221317</c:v>
                </c:pt>
                <c:pt idx="45">
                  <c:v>0.22890959456056409</c:v>
                </c:pt>
                <c:pt idx="46">
                  <c:v>0.13284412955465588</c:v>
                </c:pt>
                <c:pt idx="47">
                  <c:v>3.5398230088495575E-2</c:v>
                </c:pt>
                <c:pt idx="48">
                  <c:v>3.539620918017812E-2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60-40BE-98C7-B4E7D285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4112"/>
        <c:axId val="1"/>
      </c:barChart>
      <c:lineChart>
        <c:grouping val="standard"/>
        <c:varyColors val="0"/>
        <c:ser>
          <c:idx val="1"/>
          <c:order val="1"/>
          <c:tx>
            <c:strRef>
              <c:f>'Annual Sheet'!$W$2</c:f>
              <c:strCache>
                <c:ptCount val="1"/>
                <c:pt idx="0">
                  <c:v>Avg Farm Price</c:v>
                </c:pt>
              </c:strCache>
            </c:strRef>
          </c:tx>
          <c:spPr>
            <a:ln w="38100">
              <a:solidFill>
                <a:srgbClr val="1FB714"/>
              </a:solidFill>
              <a:prstDash val="solid"/>
            </a:ln>
          </c:spPr>
          <c:marker>
            <c:symbol val="x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7-E160-40BE-98C7-B4E7D2853345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9-E160-40BE-98C7-B4E7D2853345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B-E160-40BE-98C7-B4E7D2853345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D-E160-40BE-98C7-B4E7D2853345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F-E160-40BE-98C7-B4E7D2853345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11-E160-40BE-98C7-B4E7D2853345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13-E160-40BE-98C7-B4E7D2853345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5-E160-40BE-98C7-B4E7D2853345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7-E160-40BE-98C7-B4E7D2853345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9-E160-40BE-98C7-B4E7D2853345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160-40BE-98C7-B4E7D2853345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160-40BE-98C7-B4E7D2853345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160-40BE-98C7-B4E7D2853345}"/>
              </c:ext>
            </c:extLst>
          </c:dPt>
          <c:dPt>
            <c:idx val="48"/>
            <c:marker>
              <c:symbol val="x"/>
              <c:size val="6"/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160-40BE-98C7-B4E7D2853345}"/>
              </c:ext>
            </c:extLst>
          </c:dPt>
          <c:cat>
            <c:strRef>
              <c:f>'Annual Sheet'!$C$3:$C$51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Sheet'!$W$3:$W$51</c:f>
              <c:numCache>
                <c:formatCode>"$"#,##0.00\ ;\("$"#,##0.00\)</c:formatCode>
                <c:ptCount val="49"/>
                <c:pt idx="0">
                  <c:v>5.68</c:v>
                </c:pt>
                <c:pt idx="1">
                  <c:v>6.64</c:v>
                </c:pt>
                <c:pt idx="2">
                  <c:v>4.92</c:v>
                </c:pt>
                <c:pt idx="3">
                  <c:v>6.81</c:v>
                </c:pt>
                <c:pt idx="4">
                  <c:v>5.88</c:v>
                </c:pt>
                <c:pt idx="5">
                  <c:v>6.66</c:v>
                </c:pt>
                <c:pt idx="6">
                  <c:v>6.28</c:v>
                </c:pt>
                <c:pt idx="7">
                  <c:v>7.57</c:v>
                </c:pt>
                <c:pt idx="8">
                  <c:v>6.07</c:v>
                </c:pt>
                <c:pt idx="9">
                  <c:v>5.71</c:v>
                </c:pt>
                <c:pt idx="10">
                  <c:v>7.83</c:v>
                </c:pt>
                <c:pt idx="11">
                  <c:v>5.84</c:v>
                </c:pt>
                <c:pt idx="12">
                  <c:v>5.05</c:v>
                </c:pt>
                <c:pt idx="13">
                  <c:v>4.78</c:v>
                </c:pt>
                <c:pt idx="14">
                  <c:v>5.88</c:v>
                </c:pt>
                <c:pt idx="15">
                  <c:v>7.42</c:v>
                </c:pt>
                <c:pt idx="16">
                  <c:v>5.69</c:v>
                </c:pt>
                <c:pt idx="17">
                  <c:v>5.74</c:v>
                </c:pt>
                <c:pt idx="18">
                  <c:v>5.58</c:v>
                </c:pt>
                <c:pt idx="19">
                  <c:v>5.56</c:v>
                </c:pt>
                <c:pt idx="20">
                  <c:v>6.4</c:v>
                </c:pt>
                <c:pt idx="21">
                  <c:v>5.48</c:v>
                </c:pt>
                <c:pt idx="22">
                  <c:v>6.72</c:v>
                </c:pt>
                <c:pt idx="23">
                  <c:v>7.35</c:v>
                </c:pt>
                <c:pt idx="24">
                  <c:v>6.47</c:v>
                </c:pt>
                <c:pt idx="25">
                  <c:v>4.93</c:v>
                </c:pt>
                <c:pt idx="26">
                  <c:v>4.63</c:v>
                </c:pt>
                <c:pt idx="27">
                  <c:v>4.54</c:v>
                </c:pt>
                <c:pt idx="28">
                  <c:v>4.38</c:v>
                </c:pt>
                <c:pt idx="29">
                  <c:v>5.53</c:v>
                </c:pt>
                <c:pt idx="30">
                  <c:v>7.34</c:v>
                </c:pt>
                <c:pt idx="31">
                  <c:v>5.74</c:v>
                </c:pt>
                <c:pt idx="32">
                  <c:v>5.66</c:v>
                </c:pt>
                <c:pt idx="33">
                  <c:v>6.43</c:v>
                </c:pt>
                <c:pt idx="34">
                  <c:v>10.15</c:v>
                </c:pt>
                <c:pt idx="35">
                  <c:v>9.9700000000000006</c:v>
                </c:pt>
                <c:pt idx="36">
                  <c:v>9.59</c:v>
                </c:pt>
                <c:pt idx="37">
                  <c:v>11.3</c:v>
                </c:pt>
                <c:pt idx="38">
                  <c:v>12.5</c:v>
                </c:pt>
                <c:pt idx="39">
                  <c:v>14.4</c:v>
                </c:pt>
                <c:pt idx="40">
                  <c:v>13</c:v>
                </c:pt>
                <c:pt idx="41">
                  <c:v>10.1</c:v>
                </c:pt>
                <c:pt idx="42">
                  <c:v>8.9499999999999993</c:v>
                </c:pt>
                <c:pt idx="43">
                  <c:v>9.4700000000000006</c:v>
                </c:pt>
                <c:pt idx="44">
                  <c:v>9.33</c:v>
                </c:pt>
                <c:pt idx="45">
                  <c:v>8.48</c:v>
                </c:pt>
                <c:pt idx="46">
                  <c:v>8.57</c:v>
                </c:pt>
                <c:pt idx="47">
                  <c:v>10.9</c:v>
                </c:pt>
                <c:pt idx="48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160-40BE-98C7-B4E7D285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222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3606591798975947"/>
              <c:y val="0.88055772555989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4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Usage</a:t>
                </a:r>
              </a:p>
            </c:rich>
          </c:tx>
          <c:layout>
            <c:manualLayout>
              <c:xMode val="edge"/>
              <c:yMode val="edge"/>
              <c:x val="6.6115915838389052E-3"/>
              <c:y val="0.363888923333402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22741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3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
($/Bu.)</a:t>
                </a:r>
              </a:p>
            </c:rich>
          </c:tx>
          <c:layout>
            <c:manualLayout>
              <c:xMode val="edge"/>
              <c:yMode val="edge"/>
              <c:x val="0.88790981455186957"/>
              <c:y val="0.350000895557346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\ ;\(&quot;$&quot;#,##0.00\)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22826040187601"/>
          <c:y val="0.16894648011518246"/>
          <c:w val="0.26722189234542409"/>
          <c:h val="0.105558931117862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704850</xdr:colOff>
      <xdr:row>20</xdr:row>
      <xdr:rowOff>152400</xdr:rowOff>
    </xdr:to>
    <xdr:graphicFrame macro="">
      <xdr:nvGraphicFramePr>
        <xdr:cNvPr id="42368" name="Chart 1">
          <a:extLst>
            <a:ext uri="{FF2B5EF4-FFF2-40B4-BE49-F238E27FC236}">
              <a16:creationId xmlns:a16="http://schemas.microsoft.com/office/drawing/2014/main" id="{7B620F67-CD9B-46DB-9976-388E0622F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171450</xdr:colOff>
      <xdr:row>17</xdr:row>
      <xdr:rowOff>152400</xdr:rowOff>
    </xdr:from>
    <xdr:to>
      <xdr:col>7</xdr:col>
      <xdr:colOff>638175</xdr:colOff>
      <xdr:row>20</xdr:row>
      <xdr:rowOff>0</xdr:rowOff>
    </xdr:to>
    <xdr:pic>
      <xdr:nvPicPr>
        <xdr:cNvPr id="42369" name="Picture 2">
          <a:extLst>
            <a:ext uri="{FF2B5EF4-FFF2-40B4-BE49-F238E27FC236}">
              <a16:creationId xmlns:a16="http://schemas.microsoft.com/office/drawing/2014/main" id="{E7609A40-FE1E-4692-A819-9414052A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339090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0.71565</cdr:x>
      <cdr:y>0.41859</cdr:y>
    </cdr:from>
    <cdr:to>
      <cdr:x>0.73083</cdr:x>
      <cdr:y>0.47407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6616" y="1451872"/>
          <a:ext cx="76347" cy="190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0.50179</cdr:x>
      <cdr:y>0.94722</cdr:y>
    </cdr:from>
    <cdr:to>
      <cdr:x>1</cdr:x>
      <cdr:y>1</cdr:y>
    </cdr:to>
    <cdr:sp macro="" textlink="">
      <cdr:nvSpPr>
        <cdr:cNvPr id="42086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000" y="3248025"/>
          <a:ext cx="264795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0.15877</cdr:x>
      <cdr:y>0.08389</cdr:y>
    </cdr:from>
    <cdr:to>
      <cdr:x>0.89964</cdr:x>
      <cdr:y>0.16142</cdr:y>
    </cdr:to>
    <cdr:sp macro="" textlink="">
      <cdr:nvSpPr>
        <cdr:cNvPr id="1005571" name="Text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3873" y="287651"/>
          <a:ext cx="3937687" cy="265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0" tIns="0" rIns="36576" bIns="22860" anchor="b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estimated planted acreage = 87.6 m. acres </a:t>
          </a:r>
        </a:p>
      </cdr:txBody>
    </cdr:sp>
  </cdr:relSizeAnchor>
  <cdr:relSizeAnchor xmlns:cdr="http://schemas.openxmlformats.org/drawingml/2006/chartDrawing">
    <cdr:from>
      <cdr:x>0</cdr:x>
      <cdr:y>0.94239</cdr:y>
    </cdr:from>
    <cdr:to>
      <cdr:x>0.50186</cdr:x>
      <cdr:y>1</cdr:y>
    </cdr:to>
    <cdr:sp macro="" textlink="'Soybean Annual Balance Sheet'!$B$2">
      <cdr:nvSpPr>
        <cdr:cNvPr id="9441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31456"/>
          <a:ext cx="2667361" cy="197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B517E52A-9999-4520-B00F-F065BA4D416D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0</xdr:colOff>
      <xdr:row>18</xdr:row>
      <xdr:rowOff>180975</xdr:rowOff>
    </xdr:to>
    <xdr:graphicFrame macro="">
      <xdr:nvGraphicFramePr>
        <xdr:cNvPr id="24948" name="Chart 1">
          <a:extLst>
            <a:ext uri="{FF2B5EF4-FFF2-40B4-BE49-F238E27FC236}">
              <a16:creationId xmlns:a16="http://schemas.microsoft.com/office/drawing/2014/main" id="{1890589F-D957-4EB4-9106-76EF64A86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285750</xdr:colOff>
      <xdr:row>16</xdr:row>
      <xdr:rowOff>47625</xdr:rowOff>
    </xdr:from>
    <xdr:to>
      <xdr:col>6</xdr:col>
      <xdr:colOff>695325</xdr:colOff>
      <xdr:row>18</xdr:row>
      <xdr:rowOff>66675</xdr:rowOff>
    </xdr:to>
    <xdr:pic>
      <xdr:nvPicPr>
        <xdr:cNvPr id="24949" name="Picture 2">
          <a:extLst>
            <a:ext uri="{FF2B5EF4-FFF2-40B4-BE49-F238E27FC236}">
              <a16:creationId xmlns:a16="http://schemas.microsoft.com/office/drawing/2014/main" id="{8219C1F1-9EA6-4EC8-943F-296E97C70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309562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0.70709</cdr:x>
      <cdr:y>0.09502</cdr:y>
    </cdr:from>
    <cdr:to>
      <cdr:x>0.72251</cdr:x>
      <cdr:y>0.15001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8633" y="340008"/>
          <a:ext cx="76579" cy="190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0.50536</cdr:x>
      <cdr:y>0.95531</cdr:y>
    </cdr:from>
    <cdr:to>
      <cdr:x>1</cdr:x>
      <cdr:y>1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5575" y="3257550"/>
          <a:ext cx="2638425" cy="15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0.17539</cdr:x>
      <cdr:y>0.12802</cdr:y>
    </cdr:from>
    <cdr:to>
      <cdr:x>0.90893</cdr:x>
      <cdr:y>0.24929</cdr:y>
    </cdr:to>
    <cdr:sp macro="" textlink="">
      <cdr:nvSpPr>
        <cdr:cNvPr id="11182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529" y="460930"/>
          <a:ext cx="3912695" cy="436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assumes USDA estimated yield of 50.0 bu./acre and USDA estimated 87.6 m. planted acres</a:t>
          </a:r>
        </a:p>
      </cdr:txBody>
    </cdr:sp>
  </cdr:relSizeAnchor>
  <cdr:relSizeAnchor xmlns:cdr="http://schemas.openxmlformats.org/drawingml/2006/chartDrawing">
    <cdr:from>
      <cdr:x>0.91786</cdr:x>
      <cdr:y>0.15344</cdr:y>
    </cdr:from>
    <cdr:to>
      <cdr:x>0.95893</cdr:x>
      <cdr:y>0.22487</cdr:y>
    </cdr:to>
    <cdr:sp macro="" textlink="">
      <cdr:nvSpPr>
        <cdr:cNvPr id="6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895850" y="552450"/>
          <a:ext cx="219076" cy="2571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1.87477E-7</cdr:x>
      <cdr:y>0.94693</cdr:y>
    </cdr:from>
    <cdr:to>
      <cdr:x>0.42857</cdr:x>
      <cdr:y>1</cdr:y>
    </cdr:to>
    <cdr:sp macro="" textlink="'Soybean Annual Balance Sheet'!$B$2">
      <cdr:nvSpPr>
        <cdr:cNvPr id="945158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" y="3228974"/>
          <a:ext cx="228600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3DFBEA9-F276-4ECD-AB97-24D26EA839BD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27386" name="Chart 1">
          <a:extLst>
            <a:ext uri="{FF2B5EF4-FFF2-40B4-BE49-F238E27FC236}">
              <a16:creationId xmlns:a16="http://schemas.microsoft.com/office/drawing/2014/main" id="{E2952CEE-FB36-4EC1-9DDB-E66E5CE63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</xdr:row>
      <xdr:rowOff>28575</xdr:rowOff>
    </xdr:from>
    <xdr:to>
      <xdr:col>6</xdr:col>
      <xdr:colOff>342900</xdr:colOff>
      <xdr:row>3</xdr:row>
      <xdr:rowOff>133350</xdr:rowOff>
    </xdr:to>
    <xdr:sp macro="" textlink="">
      <xdr:nvSpPr>
        <xdr:cNvPr id="26802" name="Text Box 2">
          <a:extLst>
            <a:ext uri="{FF2B5EF4-FFF2-40B4-BE49-F238E27FC236}">
              <a16:creationId xmlns:a16="http://schemas.microsoft.com/office/drawing/2014/main" id="{6776B095-685E-4CF9-9BAD-ED5DDFCBA6ED}"/>
            </a:ext>
          </a:extLst>
        </xdr:cNvPr>
        <xdr:cNvSpPr txBox="1">
          <a:spLocks noChangeArrowheads="1"/>
        </xdr:cNvSpPr>
      </xdr:nvSpPr>
      <xdr:spPr bwMode="auto">
        <a:xfrm>
          <a:off x="3657600" y="409575"/>
          <a:ext cx="1257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6</xdr:col>
      <xdr:colOff>381000</xdr:colOff>
      <xdr:row>2</xdr:row>
      <xdr:rowOff>161925</xdr:rowOff>
    </xdr:from>
    <xdr:to>
      <xdr:col>6</xdr:col>
      <xdr:colOff>466725</xdr:colOff>
      <xdr:row>5</xdr:row>
      <xdr:rowOff>47625</xdr:rowOff>
    </xdr:to>
    <xdr:sp macro="" textlink="">
      <xdr:nvSpPr>
        <xdr:cNvPr id="27388" name="Line 5">
          <a:extLst>
            <a:ext uri="{FF2B5EF4-FFF2-40B4-BE49-F238E27FC236}">
              <a16:creationId xmlns:a16="http://schemas.microsoft.com/office/drawing/2014/main" id="{2380D41B-11CF-4E15-8F5C-90D27110B8E5}"/>
            </a:ext>
          </a:extLst>
        </xdr:cNvPr>
        <xdr:cNvSpPr>
          <a:spLocks noChangeShapeType="1"/>
        </xdr:cNvSpPr>
      </xdr:nvSpPr>
      <xdr:spPr bwMode="auto">
        <a:xfrm>
          <a:off x="4953000" y="542925"/>
          <a:ext cx="85725" cy="45720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oneCell">
    <xdr:from>
      <xdr:col>5</xdr:col>
      <xdr:colOff>276225</xdr:colOff>
      <xdr:row>15</xdr:row>
      <xdr:rowOff>47625</xdr:rowOff>
    </xdr:from>
    <xdr:to>
      <xdr:col>6</xdr:col>
      <xdr:colOff>685800</xdr:colOff>
      <xdr:row>17</xdr:row>
      <xdr:rowOff>66675</xdr:rowOff>
    </xdr:to>
    <xdr:pic>
      <xdr:nvPicPr>
        <xdr:cNvPr id="27389" name="Picture 2">
          <a:extLst>
            <a:ext uri="{FF2B5EF4-FFF2-40B4-BE49-F238E27FC236}">
              <a16:creationId xmlns:a16="http://schemas.microsoft.com/office/drawing/2014/main" id="{3B96169D-4257-4602-B253-8254499F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290512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0.49643</cdr:x>
      <cdr:y>0.94444</cdr:y>
    </cdr:from>
    <cdr:to>
      <cdr:x>1</cdr:x>
      <cdr:y>1</cdr:y>
    </cdr:to>
    <cdr:sp macro="" textlink="">
      <cdr:nvSpPr>
        <cdr:cNvPr id="276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7951" y="3238500"/>
          <a:ext cx="2686049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0.94167</cdr:y>
    </cdr:from>
    <cdr:to>
      <cdr:x>0.43571</cdr:x>
      <cdr:y>1</cdr:y>
    </cdr:to>
    <cdr:sp macro="" textlink="'Soybean Annual Balance Sheet'!$B$2">
      <cdr:nvSpPr>
        <cdr:cNvPr id="94617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8974"/>
          <a:ext cx="232410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3B23583-E525-43C4-8F0D-8974C1836835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733425</xdr:colOff>
      <xdr:row>19</xdr:row>
      <xdr:rowOff>0</xdr:rowOff>
    </xdr:to>
    <xdr:graphicFrame macro="">
      <xdr:nvGraphicFramePr>
        <xdr:cNvPr id="29436" name="Chart 1">
          <a:extLst>
            <a:ext uri="{FF2B5EF4-FFF2-40B4-BE49-F238E27FC236}">
              <a16:creationId xmlns:a16="http://schemas.microsoft.com/office/drawing/2014/main" id="{0337A002-CFB1-4636-93D6-2EFDF469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417195</xdr:colOff>
      <xdr:row>1</xdr:row>
      <xdr:rowOff>161925</xdr:rowOff>
    </xdr:from>
    <xdr:to>
      <xdr:col>6</xdr:col>
      <xdr:colOff>396250</xdr:colOff>
      <xdr:row>3</xdr:row>
      <xdr:rowOff>66675</xdr:rowOff>
    </xdr:to>
    <xdr:sp macro="" textlink="">
      <xdr:nvSpPr>
        <xdr:cNvPr id="28708" name="Text Box 2">
          <a:extLst>
            <a:ext uri="{FF2B5EF4-FFF2-40B4-BE49-F238E27FC236}">
              <a16:creationId xmlns:a16="http://schemas.microsoft.com/office/drawing/2014/main" id="{C1CAC4C4-42AB-4A18-AAE1-DE880B33A905}"/>
            </a:ext>
          </a:extLst>
        </xdr:cNvPr>
        <xdr:cNvSpPr txBox="1">
          <a:spLocks noChangeArrowheads="1"/>
        </xdr:cNvSpPr>
      </xdr:nvSpPr>
      <xdr:spPr bwMode="auto">
        <a:xfrm>
          <a:off x="2895600" y="381000"/>
          <a:ext cx="14954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6</xdr:col>
      <xdr:colOff>228600</xdr:colOff>
      <xdr:row>2</xdr:row>
      <xdr:rowOff>123825</xdr:rowOff>
    </xdr:from>
    <xdr:to>
      <xdr:col>6</xdr:col>
      <xdr:colOff>323850</xdr:colOff>
      <xdr:row>3</xdr:row>
      <xdr:rowOff>180975</xdr:rowOff>
    </xdr:to>
    <xdr:sp macro="" textlink="">
      <xdr:nvSpPr>
        <xdr:cNvPr id="29438" name="Line 5">
          <a:extLst>
            <a:ext uri="{FF2B5EF4-FFF2-40B4-BE49-F238E27FC236}">
              <a16:creationId xmlns:a16="http://schemas.microsoft.com/office/drawing/2014/main" id="{0DE94DAD-40D9-444D-9017-D3F11A99FBC2}"/>
            </a:ext>
          </a:extLst>
        </xdr:cNvPr>
        <xdr:cNvSpPr>
          <a:spLocks noChangeShapeType="1"/>
        </xdr:cNvSpPr>
      </xdr:nvSpPr>
      <xdr:spPr bwMode="auto">
        <a:xfrm>
          <a:off x="4800600" y="504825"/>
          <a:ext cx="95250" cy="2476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oneCell">
    <xdr:from>
      <xdr:col>5</xdr:col>
      <xdr:colOff>238125</xdr:colOff>
      <xdr:row>16</xdr:row>
      <xdr:rowOff>66675</xdr:rowOff>
    </xdr:from>
    <xdr:to>
      <xdr:col>6</xdr:col>
      <xdr:colOff>647700</xdr:colOff>
      <xdr:row>18</xdr:row>
      <xdr:rowOff>85725</xdr:rowOff>
    </xdr:to>
    <xdr:pic>
      <xdr:nvPicPr>
        <xdr:cNvPr id="29439" name="Picture 2">
          <a:extLst>
            <a:ext uri="{FF2B5EF4-FFF2-40B4-BE49-F238E27FC236}">
              <a16:creationId xmlns:a16="http://schemas.microsoft.com/office/drawing/2014/main" id="{600A3B4F-9D5D-4767-A24D-E559190A1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311467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0.69241</cdr:x>
      <cdr:y>0.10982</cdr:y>
    </cdr:from>
    <cdr:to>
      <cdr:x>0.7066</cdr:x>
      <cdr:y>0.16602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3674" y="401350"/>
          <a:ext cx="76230" cy="190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0.95</cdr:y>
    </cdr:from>
    <cdr:to>
      <cdr:x>1</cdr:x>
      <cdr:y>1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1275" y="3438525"/>
          <a:ext cx="272415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0.93158</cdr:y>
    </cdr:from>
    <cdr:to>
      <cdr:x>0.42011</cdr:x>
      <cdr:y>1</cdr:y>
    </cdr:to>
    <cdr:sp macro="" textlink="'Soybean Annual Balance Sheet'!$B$2">
      <cdr:nvSpPr>
        <cdr:cNvPr id="947205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371850"/>
          <a:ext cx="2228850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74ACCEF-E93B-4202-A454-CE95CD6A1C92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19</xdr:row>
      <xdr:rowOff>9525</xdr:rowOff>
    </xdr:to>
    <xdr:graphicFrame macro="">
      <xdr:nvGraphicFramePr>
        <xdr:cNvPr id="33136" name="Chart 1">
          <a:extLst>
            <a:ext uri="{FF2B5EF4-FFF2-40B4-BE49-F238E27FC236}">
              <a16:creationId xmlns:a16="http://schemas.microsoft.com/office/drawing/2014/main" id="{A66167F2-DE47-44EA-9FB2-19DC9DE89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742950</xdr:colOff>
      <xdr:row>16</xdr:row>
      <xdr:rowOff>57150</xdr:rowOff>
    </xdr:from>
    <xdr:to>
      <xdr:col>7</xdr:col>
      <xdr:colOff>390525</xdr:colOff>
      <xdr:row>18</xdr:row>
      <xdr:rowOff>76200</xdr:rowOff>
    </xdr:to>
    <xdr:pic>
      <xdr:nvPicPr>
        <xdr:cNvPr id="33137" name="Picture 2">
          <a:extLst>
            <a:ext uri="{FF2B5EF4-FFF2-40B4-BE49-F238E27FC236}">
              <a16:creationId xmlns:a16="http://schemas.microsoft.com/office/drawing/2014/main" id="{FB381D82-7F7E-4B4B-9B35-14DB40E2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105150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0.54426</cdr:x>
      <cdr:y>0.95276</cdr:y>
    </cdr:from>
    <cdr:to>
      <cdr:x>1</cdr:x>
      <cdr:y>1</cdr:y>
    </cdr:to>
    <cdr:sp macro="" textlink="">
      <cdr:nvSpPr>
        <cdr:cNvPr id="94822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2300" y="3457575"/>
          <a:ext cx="2647950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0.94166</cdr:y>
    </cdr:from>
    <cdr:to>
      <cdr:x>0.45863</cdr:x>
      <cdr:y>1</cdr:y>
    </cdr:to>
    <cdr:sp macro="" textlink="'Soybean Annual Balance Sheet'!$B$2">
      <cdr:nvSpPr>
        <cdr:cNvPr id="9482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417307"/>
          <a:ext cx="2664755" cy="211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8877B249-D670-4058-AA48-F93B87DBEE6C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7</xdr:col>
      <xdr:colOff>0</xdr:colOff>
      <xdr:row>18</xdr:row>
      <xdr:rowOff>0</xdr:rowOff>
    </xdr:to>
    <xdr:graphicFrame macro="">
      <xdr:nvGraphicFramePr>
        <xdr:cNvPr id="38395" name="Chart 1">
          <a:extLst>
            <a:ext uri="{FF2B5EF4-FFF2-40B4-BE49-F238E27FC236}">
              <a16:creationId xmlns:a16="http://schemas.microsoft.com/office/drawing/2014/main" id="{B1E45B76-1BC4-469A-9E4C-17B8E8E47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238125</xdr:colOff>
      <xdr:row>15</xdr:row>
      <xdr:rowOff>57150</xdr:rowOff>
    </xdr:from>
    <xdr:to>
      <xdr:col>6</xdr:col>
      <xdr:colOff>647700</xdr:colOff>
      <xdr:row>17</xdr:row>
      <xdr:rowOff>76200</xdr:rowOff>
    </xdr:to>
    <xdr:pic>
      <xdr:nvPicPr>
        <xdr:cNvPr id="38396" name="Picture 2">
          <a:extLst>
            <a:ext uri="{FF2B5EF4-FFF2-40B4-BE49-F238E27FC236}">
              <a16:creationId xmlns:a16="http://schemas.microsoft.com/office/drawing/2014/main" id="{A299C9DC-089D-4E95-A668-827AEFA2B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914650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352425</xdr:colOff>
      <xdr:row>17</xdr:row>
      <xdr:rowOff>19050</xdr:rowOff>
    </xdr:from>
    <xdr:to>
      <xdr:col>6</xdr:col>
      <xdr:colOff>714375</xdr:colOff>
      <xdr:row>17</xdr:row>
      <xdr:rowOff>190499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90A7052-F8D0-4555-BDF7-C87D0B10D95D}"/>
            </a:ext>
          </a:extLst>
        </xdr:cNvPr>
        <xdr:cNvSpPr txBox="1">
          <a:spLocks noChangeArrowheads="1"/>
        </xdr:cNvSpPr>
      </xdr:nvSpPr>
      <xdr:spPr bwMode="auto">
        <a:xfrm>
          <a:off x="2638425" y="3257550"/>
          <a:ext cx="2647950" cy="17144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wrap="square" lIns="0" tIns="0" rIns="36576" bIns="22860" anchor="b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0.17808</cdr:x>
      <cdr:y>0.16561</cdr:y>
    </cdr:from>
    <cdr:to>
      <cdr:x>0.92277</cdr:x>
      <cdr:y>0.2705</cdr:y>
    </cdr:to>
    <cdr:sp macro="" textlink="">
      <cdr:nvSpPr>
        <cdr:cNvPr id="100147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9879" y="567877"/>
          <a:ext cx="3972176" cy="3596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36576" tIns="22860" rIns="0" bIns="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assumes USDA yield estimate of 50.0 bu/A and USDA estimated 87.6 m. planted acres</a:t>
          </a:r>
        </a:p>
      </cdr:txBody>
    </cdr:sp>
  </cdr:relSizeAnchor>
  <cdr:relSizeAnchor xmlns:cdr="http://schemas.openxmlformats.org/drawingml/2006/chartDrawing">
    <cdr:from>
      <cdr:x>0.5</cdr:x>
      <cdr:y>0.95</cdr:y>
    </cdr:from>
    <cdr:to>
      <cdr:x>1</cdr:x>
      <cdr:y>1</cdr:y>
    </cdr:to>
    <cdr:sp macro="" textlink="">
      <cdr:nvSpPr>
        <cdr:cNvPr id="416771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000" y="3257550"/>
          <a:ext cx="2667000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0.92143</cdr:x>
      <cdr:y>0.25096</cdr:y>
    </cdr:from>
    <cdr:to>
      <cdr:x>0.92587</cdr:x>
      <cdr:y>0.52885</cdr:y>
    </cdr:to>
    <cdr:sp macro="" textlink="">
      <cdr:nvSpPr>
        <cdr:cNvPr id="4301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564378" y="994405"/>
          <a:ext cx="26797" cy="11010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0.9419</cdr:y>
    </cdr:from>
    <cdr:to>
      <cdr:x>0.50238</cdr:x>
      <cdr:y>1</cdr:y>
    </cdr:to>
    <cdr:sp macro="" textlink="'Soybean Annual Balance Sheet'!$B$2">
      <cdr:nvSpPr>
        <cdr:cNvPr id="940037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9775"/>
          <a:ext cx="2679695" cy="199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E6B4F41-B83A-4CD1-A221-EB8BAEC3BEBD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0.6689</cdr:x>
      <cdr:y>0.09281</cdr:y>
    </cdr:from>
    <cdr:to>
      <cdr:x>0.68335</cdr:x>
      <cdr:y>0.1473</cdr:y>
    </cdr:to>
    <cdr:sp macro="" textlink="">
      <cdr:nvSpPr>
        <cdr:cNvPr id="389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5048" y="340672"/>
          <a:ext cx="76346" cy="190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0.72223</cdr:x>
      <cdr:y>0.87619</cdr:y>
    </cdr:from>
    <cdr:to>
      <cdr:x>0.76441</cdr:x>
      <cdr:y>0.87643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6193" y="2964181"/>
          <a:ext cx="1454681" cy="40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0.19176</cdr:x>
      <cdr:y>0.07242</cdr:y>
    </cdr:from>
    <cdr:to>
      <cdr:x>0.86672</cdr:x>
      <cdr:y>0.18941</cdr:y>
    </cdr:to>
    <cdr:sp macro="" textlink="">
      <cdr:nvSpPr>
        <cdr:cNvPr id="112230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9170" y="247644"/>
          <a:ext cx="3587379" cy="400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b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assumes USDA estimated yield of 50.0 bu./acre and USDA estimated 87.6 m. planted acres</a:t>
          </a:r>
        </a:p>
      </cdr:txBody>
    </cdr:sp>
  </cdr:relSizeAnchor>
  <cdr:relSizeAnchor xmlns:cdr="http://schemas.openxmlformats.org/drawingml/2006/chartDrawing">
    <cdr:from>
      <cdr:x>0.86738</cdr:x>
      <cdr:y>0.13928</cdr:y>
    </cdr:from>
    <cdr:to>
      <cdr:x>0.93907</cdr:x>
      <cdr:y>0.1922</cdr:y>
    </cdr:to>
    <cdr:sp macro="" textlink="">
      <cdr:nvSpPr>
        <cdr:cNvPr id="112230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610100" y="476251"/>
          <a:ext cx="381000" cy="1809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</cdr:y>
    </cdr:from>
    <cdr:to>
      <cdr:x>0.50308</cdr:x>
      <cdr:y>1</cdr:y>
    </cdr:to>
    <cdr:sp macro="" textlink="'Soybean Annual Balance Sheet'!$B$2">
      <cdr:nvSpPr>
        <cdr:cNvPr id="949256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2513"/>
          <a:ext cx="2673845" cy="196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8A49DA0-B847-4470-A271-403A60FFC3EA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6</xdr:col>
      <xdr:colOff>752475</xdr:colOff>
      <xdr:row>18</xdr:row>
      <xdr:rowOff>0</xdr:rowOff>
    </xdr:to>
    <xdr:graphicFrame macro="">
      <xdr:nvGraphicFramePr>
        <xdr:cNvPr id="44796" name="Chart 1">
          <a:extLst>
            <a:ext uri="{FF2B5EF4-FFF2-40B4-BE49-F238E27FC236}">
              <a16:creationId xmlns:a16="http://schemas.microsoft.com/office/drawing/2014/main" id="{3EA78237-D015-4651-AB8B-6E43D4FD9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430530</xdr:colOff>
      <xdr:row>2</xdr:row>
      <xdr:rowOff>38100</xdr:rowOff>
    </xdr:from>
    <xdr:to>
      <xdr:col>6</xdr:col>
      <xdr:colOff>280068</xdr:colOff>
      <xdr:row>3</xdr:row>
      <xdr:rowOff>104775</xdr:rowOff>
    </xdr:to>
    <xdr:sp macro="" textlink="">
      <xdr:nvSpPr>
        <xdr:cNvPr id="44066" name="Text Box 2">
          <a:extLst>
            <a:ext uri="{FF2B5EF4-FFF2-40B4-BE49-F238E27FC236}">
              <a16:creationId xmlns:a16="http://schemas.microsoft.com/office/drawing/2014/main" id="{F3956E85-572D-4938-AD15-A96713A52D72}"/>
            </a:ext>
          </a:extLst>
        </xdr:cNvPr>
        <xdr:cNvSpPr txBox="1">
          <a:spLocks noChangeArrowheads="1"/>
        </xdr:cNvSpPr>
      </xdr:nvSpPr>
      <xdr:spPr bwMode="auto">
        <a:xfrm>
          <a:off x="3476625" y="419100"/>
          <a:ext cx="13811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6</xdr:col>
      <xdr:colOff>276225</xdr:colOff>
      <xdr:row>3</xdr:row>
      <xdr:rowOff>57150</xdr:rowOff>
    </xdr:from>
    <xdr:to>
      <xdr:col>6</xdr:col>
      <xdr:colOff>333375</xdr:colOff>
      <xdr:row>10</xdr:row>
      <xdr:rowOff>9525</xdr:rowOff>
    </xdr:to>
    <xdr:sp macro="" textlink="">
      <xdr:nvSpPr>
        <xdr:cNvPr id="44798" name="Line 5">
          <a:extLst>
            <a:ext uri="{FF2B5EF4-FFF2-40B4-BE49-F238E27FC236}">
              <a16:creationId xmlns:a16="http://schemas.microsoft.com/office/drawing/2014/main" id="{86B41DE0-0322-434E-810A-D6988042D0F9}"/>
            </a:ext>
          </a:extLst>
        </xdr:cNvPr>
        <xdr:cNvSpPr>
          <a:spLocks noChangeShapeType="1"/>
        </xdr:cNvSpPr>
      </xdr:nvSpPr>
      <xdr:spPr bwMode="auto">
        <a:xfrm>
          <a:off x="4848225" y="628650"/>
          <a:ext cx="57150" cy="128587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oneCell">
    <xdr:from>
      <xdr:col>5</xdr:col>
      <xdr:colOff>219075</xdr:colOff>
      <xdr:row>15</xdr:row>
      <xdr:rowOff>0</xdr:rowOff>
    </xdr:from>
    <xdr:to>
      <xdr:col>6</xdr:col>
      <xdr:colOff>685800</xdr:colOff>
      <xdr:row>17</xdr:row>
      <xdr:rowOff>38100</xdr:rowOff>
    </xdr:to>
    <xdr:pic>
      <xdr:nvPicPr>
        <xdr:cNvPr id="44799" name="Picture 2">
          <a:extLst>
            <a:ext uri="{FF2B5EF4-FFF2-40B4-BE49-F238E27FC236}">
              <a16:creationId xmlns:a16="http://schemas.microsoft.com/office/drawing/2014/main" id="{DC346B49-5A74-4867-838A-17B72B85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285750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0.47935</cdr:x>
      <cdr:y>0.9581</cdr:y>
    </cdr:from>
    <cdr:to>
      <cdr:x>0.99618</cdr:x>
      <cdr:y>1</cdr:y>
    </cdr:to>
    <cdr:sp macro="" textlink="">
      <cdr:nvSpPr>
        <cdr:cNvPr id="9410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176" y="3267075"/>
          <a:ext cx="2741962" cy="142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</cdr:x>
      <cdr:y>0.94507</cdr:y>
    </cdr:from>
    <cdr:to>
      <cdr:x>0.51314</cdr:x>
      <cdr:y>1</cdr:y>
    </cdr:to>
    <cdr:sp macro="" textlink="'Soybean Annual Balance Sheet'!$B$2">
      <cdr:nvSpPr>
        <cdr:cNvPr id="111411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22642"/>
          <a:ext cx="2722425" cy="187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228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fld id="{0119613B-ADF1-49C4-A30C-D86083CEBE12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742950</xdr:colOff>
      <xdr:row>17</xdr:row>
      <xdr:rowOff>180975</xdr:rowOff>
    </xdr:to>
    <xdr:graphicFrame macro="">
      <xdr:nvGraphicFramePr>
        <xdr:cNvPr id="55174" name="Chart 1">
          <a:extLst>
            <a:ext uri="{FF2B5EF4-FFF2-40B4-BE49-F238E27FC236}">
              <a16:creationId xmlns:a16="http://schemas.microsoft.com/office/drawing/2014/main" id="{53CD274E-C6E2-44DD-80B2-0089A35B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662940</xdr:colOff>
      <xdr:row>1</xdr:row>
      <xdr:rowOff>180975</xdr:rowOff>
    </xdr:from>
    <xdr:to>
      <xdr:col>5</xdr:col>
      <xdr:colOff>641995</xdr:colOff>
      <xdr:row>3</xdr:row>
      <xdr:rowOff>85725</xdr:rowOff>
    </xdr:to>
    <xdr:sp macro="" textlink="">
      <xdr:nvSpPr>
        <xdr:cNvPr id="54306" name="Text Box 2">
          <a:extLst>
            <a:ext uri="{FF2B5EF4-FFF2-40B4-BE49-F238E27FC236}">
              <a16:creationId xmlns:a16="http://schemas.microsoft.com/office/drawing/2014/main" id="{B980F1EF-189D-4157-987B-DB37639BD984}"/>
            </a:ext>
          </a:extLst>
        </xdr:cNvPr>
        <xdr:cNvSpPr txBox="1">
          <a:spLocks noChangeArrowheads="1"/>
        </xdr:cNvSpPr>
      </xdr:nvSpPr>
      <xdr:spPr bwMode="auto">
        <a:xfrm>
          <a:off x="2948940" y="371475"/>
          <a:ext cx="150305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estimate </a:t>
          </a:r>
        </a:p>
      </xdr:txBody>
    </xdr:sp>
    <xdr:clientData fLocksWithSheet="0" fPrintsWithSheet="0"/>
  </xdr:twoCellAnchor>
  <xdr:twoCellAnchor>
    <xdr:from>
      <xdr:col>5</xdr:col>
      <xdr:colOff>714375</xdr:colOff>
      <xdr:row>2</xdr:row>
      <xdr:rowOff>28575</xdr:rowOff>
    </xdr:from>
    <xdr:to>
      <xdr:col>6</xdr:col>
      <xdr:colOff>381000</xdr:colOff>
      <xdr:row>2</xdr:row>
      <xdr:rowOff>114300</xdr:rowOff>
    </xdr:to>
    <xdr:sp macro="" textlink="">
      <xdr:nvSpPr>
        <xdr:cNvPr id="55176" name="Line 5">
          <a:extLst>
            <a:ext uri="{FF2B5EF4-FFF2-40B4-BE49-F238E27FC236}">
              <a16:creationId xmlns:a16="http://schemas.microsoft.com/office/drawing/2014/main" id="{25211304-4D48-4B8D-9A57-BD7039AF0340}"/>
            </a:ext>
          </a:extLst>
        </xdr:cNvPr>
        <xdr:cNvSpPr>
          <a:spLocks noChangeShapeType="1"/>
        </xdr:cNvSpPr>
      </xdr:nvSpPr>
      <xdr:spPr bwMode="auto">
        <a:xfrm>
          <a:off x="4524375" y="409575"/>
          <a:ext cx="428625" cy="857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>
    <xdr:from>
      <xdr:col>3</xdr:col>
      <xdr:colOff>295275</xdr:colOff>
      <xdr:row>17</xdr:row>
      <xdr:rowOff>9525</xdr:rowOff>
    </xdr:from>
    <xdr:to>
      <xdr:col>6</xdr:col>
      <xdr:colOff>751278</xdr:colOff>
      <xdr:row>17</xdr:row>
      <xdr:rowOff>152402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908DC38E-15AE-4EB8-85A1-692E8203C158}"/>
            </a:ext>
          </a:extLst>
        </xdr:cNvPr>
        <xdr:cNvSpPr txBox="1">
          <a:spLocks noChangeArrowheads="1"/>
        </xdr:cNvSpPr>
      </xdr:nvSpPr>
      <xdr:spPr bwMode="auto">
        <a:xfrm>
          <a:off x="2581275" y="3248025"/>
          <a:ext cx="2742003" cy="14287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wrap="square" lIns="0" tIns="0" rIns="36576" bIns="22860" anchor="b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xdr:txBody>
    </xdr:sp>
    <xdr:clientData/>
  </xdr:twoCellAnchor>
  <xdr:twoCellAnchor editAs="oneCell">
    <xdr:from>
      <xdr:col>5</xdr:col>
      <xdr:colOff>266700</xdr:colOff>
      <xdr:row>15</xdr:row>
      <xdr:rowOff>9525</xdr:rowOff>
    </xdr:from>
    <xdr:to>
      <xdr:col>6</xdr:col>
      <xdr:colOff>733425</xdr:colOff>
      <xdr:row>17</xdr:row>
      <xdr:rowOff>47625</xdr:rowOff>
    </xdr:to>
    <xdr:pic>
      <xdr:nvPicPr>
        <xdr:cNvPr id="55178" name="Picture 2">
          <a:extLst>
            <a:ext uri="{FF2B5EF4-FFF2-40B4-BE49-F238E27FC236}">
              <a16:creationId xmlns:a16="http://schemas.microsoft.com/office/drawing/2014/main" id="{CF873444-BAF9-4A01-9CEC-71898769E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8670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0.72125</cdr:x>
      <cdr:y>0.8915</cdr:y>
    </cdr:from>
    <cdr:to>
      <cdr:x>0.76245</cdr:x>
      <cdr:y>0.89321</cdr:y>
    </cdr:to>
    <cdr:sp macro="" textlink="">
      <cdr:nvSpPr>
        <cdr:cNvPr id="55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7469" y="3017520"/>
          <a:ext cx="1454682" cy="349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</cdr:x>
      <cdr:y>0.94167</cdr:y>
    </cdr:from>
    <cdr:to>
      <cdr:x>0.5026</cdr:x>
      <cdr:y>1</cdr:y>
    </cdr:to>
    <cdr:sp macro="" textlink="'Soybean Annual Balance Sheet'!$B$2">
      <cdr:nvSpPr>
        <cdr:cNvPr id="94208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220017"/>
          <a:ext cx="2671294" cy="199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35F6B94-1F5A-434A-8EC4-235DF0AC3103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381000</xdr:colOff>
      <xdr:row>22</xdr:row>
      <xdr:rowOff>0</xdr:rowOff>
    </xdr:to>
    <xdr:graphicFrame macro="">
      <xdr:nvGraphicFramePr>
        <xdr:cNvPr id="19003" name="Chart 1">
          <a:extLst>
            <a:ext uri="{FF2B5EF4-FFF2-40B4-BE49-F238E27FC236}">
              <a16:creationId xmlns:a16="http://schemas.microsoft.com/office/drawing/2014/main" id="{D73B953A-CCAE-4F4D-A3B7-883B8EEA0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533400</xdr:colOff>
      <xdr:row>1</xdr:row>
      <xdr:rowOff>152399</xdr:rowOff>
    </xdr:from>
    <xdr:to>
      <xdr:col>6</xdr:col>
      <xdr:colOff>466725</xdr:colOff>
      <xdr:row>4</xdr:row>
      <xdr:rowOff>38099</xdr:rowOff>
    </xdr:to>
    <xdr:sp macro="" textlink="">
      <xdr:nvSpPr>
        <xdr:cNvPr id="18567" name="TextBox 2">
          <a:extLst>
            <a:ext uri="{FF2B5EF4-FFF2-40B4-BE49-F238E27FC236}">
              <a16:creationId xmlns:a16="http://schemas.microsoft.com/office/drawing/2014/main" id="{D2439E71-E4C6-4A7E-8805-CC73A66645DF}"/>
            </a:ext>
          </a:extLst>
        </xdr:cNvPr>
        <xdr:cNvSpPr txBox="1">
          <a:spLocks noChangeArrowheads="1"/>
        </xdr:cNvSpPr>
      </xdr:nvSpPr>
      <xdr:spPr bwMode="auto">
        <a:xfrm>
          <a:off x="2038350" y="314324"/>
          <a:ext cx="2943225" cy="3714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USDA estimated yield = 50.0 bu/acre</a:t>
          </a:r>
        </a:p>
      </xdr:txBody>
    </xdr:sp>
    <xdr:clientData/>
  </xdr:twoCellAnchor>
  <xdr:twoCellAnchor editAs="oneCell">
    <xdr:from>
      <xdr:col>5</xdr:col>
      <xdr:colOff>571500</xdr:colOff>
      <xdr:row>18</xdr:row>
      <xdr:rowOff>104775</xdr:rowOff>
    </xdr:from>
    <xdr:to>
      <xdr:col>7</xdr:col>
      <xdr:colOff>295275</xdr:colOff>
      <xdr:row>21</xdr:row>
      <xdr:rowOff>38100</xdr:rowOff>
    </xdr:to>
    <xdr:pic>
      <xdr:nvPicPr>
        <xdr:cNvPr id="19005" name="Picture 2">
          <a:extLst>
            <a:ext uri="{FF2B5EF4-FFF2-40B4-BE49-F238E27FC236}">
              <a16:creationId xmlns:a16="http://schemas.microsoft.com/office/drawing/2014/main" id="{C48B3D45-9835-4FFE-AA26-BE075662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0194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0.5312</cdr:x>
      <cdr:y>0.95722</cdr:y>
    </cdr:from>
    <cdr:to>
      <cdr:x>1</cdr:x>
      <cdr:y>1</cdr:y>
    </cdr:to>
    <cdr:sp macro="" textlink="">
      <cdr:nvSpPr>
        <cdr:cNvPr id="94310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0375" y="3409950"/>
          <a:ext cx="2647950" cy="15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0.86341</cdr:x>
      <cdr:y>0.11765</cdr:y>
    </cdr:from>
    <cdr:to>
      <cdr:x>0.91737</cdr:x>
      <cdr:y>0.17112</cdr:y>
    </cdr:to>
    <cdr:sp macro="" textlink="">
      <cdr:nvSpPr>
        <cdr:cNvPr id="1116162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876821" y="419110"/>
          <a:ext cx="304780" cy="1904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0.94452</cdr:y>
    </cdr:from>
    <cdr:to>
      <cdr:x>0.4734</cdr:x>
      <cdr:y>1</cdr:y>
    </cdr:to>
    <cdr:sp macro="" textlink="'Soybean Annual Balance Sheet'!$B$2">
      <cdr:nvSpPr>
        <cdr:cNvPr id="943109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3364711"/>
          <a:ext cx="2673917" cy="197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F7620D9-0AC3-476E-BB41-DBBC4A8F2F8F}" type="TxLink">
            <a:rPr lang="en-US" sz="1100" b="1" i="0" u="none" strike="noStrike" baseline="0">
              <a:solidFill>
                <a:srgbClr val="000000"/>
              </a:solidFill>
              <a:latin typeface="+mn-lt"/>
            </a:rPr>
            <a:pPr algn="l" rtl="0">
              <a:defRPr sz="1000"/>
            </a:pPr>
            <a:t>Source:  USDA WASDE Report 8.12.21</a:t>
          </a:fld>
          <a:endParaRPr lang="en-US" sz="11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742950</xdr:colOff>
      <xdr:row>18</xdr:row>
      <xdr:rowOff>0</xdr:rowOff>
    </xdr:to>
    <xdr:graphicFrame macro="">
      <xdr:nvGraphicFramePr>
        <xdr:cNvPr id="21050" name="Chart 1">
          <a:extLst>
            <a:ext uri="{FF2B5EF4-FFF2-40B4-BE49-F238E27FC236}">
              <a16:creationId xmlns:a16="http://schemas.microsoft.com/office/drawing/2014/main" id="{19B7294E-6EA3-4D9B-A834-0E642272A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</xdr:row>
      <xdr:rowOff>95250</xdr:rowOff>
    </xdr:from>
    <xdr:to>
      <xdr:col>6</xdr:col>
      <xdr:colOff>476250</xdr:colOff>
      <xdr:row>3</xdr:row>
      <xdr:rowOff>95250</xdr:rowOff>
    </xdr:to>
    <xdr:sp macro="" textlink="">
      <xdr:nvSpPr>
        <xdr:cNvPr id="21051" name="Line 38">
          <a:extLst>
            <a:ext uri="{FF2B5EF4-FFF2-40B4-BE49-F238E27FC236}">
              <a16:creationId xmlns:a16="http://schemas.microsoft.com/office/drawing/2014/main" id="{076CF85A-D955-4CA5-AD30-022E1AE4E05C}"/>
            </a:ext>
          </a:extLst>
        </xdr:cNvPr>
        <xdr:cNvSpPr>
          <a:spLocks noChangeShapeType="1"/>
        </xdr:cNvSpPr>
      </xdr:nvSpPr>
      <xdr:spPr bwMode="auto">
        <a:xfrm>
          <a:off x="4791075" y="476250"/>
          <a:ext cx="257175" cy="1905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228600</xdr:colOff>
      <xdr:row>15</xdr:row>
      <xdr:rowOff>47625</xdr:rowOff>
    </xdr:from>
    <xdr:to>
      <xdr:col>6</xdr:col>
      <xdr:colOff>638175</xdr:colOff>
      <xdr:row>17</xdr:row>
      <xdr:rowOff>66675</xdr:rowOff>
    </xdr:to>
    <xdr:pic>
      <xdr:nvPicPr>
        <xdr:cNvPr id="21052" name="Picture 2">
          <a:extLst>
            <a:ext uri="{FF2B5EF4-FFF2-40B4-BE49-F238E27FC236}">
              <a16:creationId xmlns:a16="http://schemas.microsoft.com/office/drawing/2014/main" id="{566FBCAB-A456-4A31-8F63-7FE1113C9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905125"/>
          <a:ext cx="1171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massa\Downloads\CornSupplyDema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massa\Downloads\WheatAnnualBalanc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TJulyCorn"/>
      <sheetName val="Annual Data"/>
      <sheetName val="Annual Raw Data"/>
      <sheetName val="CornProduction"/>
      <sheetName val="CornProdLowYield"/>
      <sheetName val="CornProdHighYield"/>
      <sheetName val="Food&amp;AlchoholUsage"/>
      <sheetName val="EndStocks%"/>
      <sheetName val="USCornYield"/>
      <sheetName val="USCornAcres"/>
      <sheetName val="USTotalCornSupply"/>
      <sheetName val="CornUsage"/>
      <sheetName val="USFeedUsage"/>
      <sheetName val="EndStocksvsCornPrice"/>
      <sheetName val="USCornExports"/>
      <sheetName val="USCornPrice"/>
      <sheetName val="FeedUsevsCornPxyscatter"/>
      <sheetName val="Ending Stocks"/>
      <sheetName val="Food&amp;AlchoholUsage%Prod"/>
      <sheetName val="CornUsedforEthanol_&amp;_Feed"/>
      <sheetName val="CornUsedforEthanol"/>
      <sheetName val="CornUsedforEthanol_% of Prod."/>
      <sheetName val="FeedUsevsCornPrice"/>
    </sheetNames>
    <sheetDataSet>
      <sheetData sheetId="0"/>
      <sheetData sheetId="1"/>
      <sheetData sheetId="2">
        <row r="8">
          <cell r="AO8">
            <v>91.9</v>
          </cell>
          <cell r="AP8">
            <v>97.3</v>
          </cell>
          <cell r="AQ8">
            <v>95.4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eat Annual Balance Sheet"/>
      <sheetName val="Annual Sheet"/>
      <sheetName val="EndingStocks"/>
      <sheetName val="TotalWhtUsage"/>
      <sheetName val="Feed&amp;ResidualWhtUse"/>
      <sheetName val="FoodWhtUsage"/>
      <sheetName val="HRWPlantedAcres"/>
      <sheetName val="USWheatYields"/>
      <sheetName val="USWheatAcres"/>
      <sheetName val="USTotWhtSupply"/>
      <sheetName val="USWheatExports"/>
      <sheetName val="USAvgWheatPr"/>
      <sheetName val="EndStockvsWhtPrice"/>
      <sheetName val="USWheatProd"/>
    </sheetNames>
    <sheetDataSet>
      <sheetData sheetId="0">
        <row r="8">
          <cell r="AO8">
            <v>54.4</v>
          </cell>
          <cell r="AP8">
            <v>55.3</v>
          </cell>
          <cell r="AQ8">
            <v>56.2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50"/>
  <sheetViews>
    <sheetView topLeftCell="A31" zoomScaleNormal="100" workbookViewId="0">
      <selection activeCell="A50" sqref="A50"/>
    </sheetView>
  </sheetViews>
  <sheetFormatPr defaultColWidth="10.77734375" defaultRowHeight="12.75" x14ac:dyDescent="0.2"/>
  <cols>
    <col min="1" max="1" width="3.77734375" style="2" customWidth="1"/>
    <col min="2" max="2" width="10.21875" style="25" customWidth="1"/>
    <col min="3" max="12" width="10.21875" style="2" customWidth="1"/>
    <col min="13" max="13" width="12.77734375" style="2" customWidth="1"/>
    <col min="14" max="16384" width="10.77734375" style="2"/>
  </cols>
  <sheetData>
    <row r="7" spans="2:12" ht="13.5" thickBot="1" x14ac:dyDescent="0.25">
      <c r="C7" s="26"/>
      <c r="D7" s="26"/>
      <c r="E7" s="9" t="s">
        <v>0</v>
      </c>
      <c r="F7" s="9"/>
      <c r="G7" s="26"/>
      <c r="H7" s="26"/>
      <c r="I7" s="26"/>
    </row>
    <row r="8" spans="2:12" ht="14.25" x14ac:dyDescent="0.2">
      <c r="C8" s="30"/>
      <c r="D8" s="31" t="s">
        <v>126</v>
      </c>
      <c r="E8" s="25"/>
      <c r="F8" s="31" t="s">
        <v>126</v>
      </c>
      <c r="G8" s="25"/>
      <c r="H8" s="31" t="s">
        <v>126</v>
      </c>
      <c r="I8" s="25"/>
      <c r="J8" s="31" t="s">
        <v>126</v>
      </c>
      <c r="K8" s="25"/>
      <c r="L8" s="25"/>
    </row>
    <row r="9" spans="2:12" ht="13.5" thickBot="1" x14ac:dyDescent="0.25">
      <c r="B9" s="27" t="s">
        <v>1</v>
      </c>
      <c r="C9" s="27" t="s">
        <v>2</v>
      </c>
      <c r="D9" s="27" t="s">
        <v>127</v>
      </c>
      <c r="E9" s="27" t="s">
        <v>3</v>
      </c>
      <c r="F9" s="27" t="s">
        <v>127</v>
      </c>
      <c r="G9" s="27" t="s">
        <v>4</v>
      </c>
      <c r="H9" s="27" t="s">
        <v>127</v>
      </c>
      <c r="I9" s="27" t="s">
        <v>5</v>
      </c>
      <c r="J9" s="27" t="s">
        <v>127</v>
      </c>
      <c r="K9" s="27" t="s">
        <v>6</v>
      </c>
      <c r="L9" s="27" t="s">
        <v>7</v>
      </c>
    </row>
    <row r="10" spans="2:12" x14ac:dyDescent="0.2">
      <c r="B10" s="25">
        <v>73</v>
      </c>
      <c r="C10" s="15">
        <v>72.253</v>
      </c>
      <c r="D10" s="15"/>
      <c r="E10" s="15">
        <v>56.5</v>
      </c>
      <c r="F10" s="15"/>
      <c r="G10" s="15">
        <v>59.3</v>
      </c>
      <c r="H10" s="15"/>
      <c r="I10" s="15">
        <f t="shared" ref="I10:I44" si="0">SUM(C10:G10)</f>
        <v>188.053</v>
      </c>
    </row>
    <row r="11" spans="2:12" x14ac:dyDescent="0.2">
      <c r="B11" s="25">
        <v>74</v>
      </c>
      <c r="C11" s="15">
        <v>77.935000000000002</v>
      </c>
      <c r="D11" s="28">
        <f>(C11/C10)-1</f>
        <v>7.8640333273358953E-2</v>
      </c>
      <c r="E11" s="15">
        <v>52.5</v>
      </c>
      <c r="F11" s="28">
        <f>(E11/E10)-1</f>
        <v>-7.0796460176991149E-2</v>
      </c>
      <c r="G11" s="15">
        <v>71.043999999999997</v>
      </c>
      <c r="H11" s="28">
        <f>(G11/G10)-1</f>
        <v>0.19804384485666104</v>
      </c>
      <c r="I11" s="15">
        <f t="shared" si="0"/>
        <v>201.4868438730964</v>
      </c>
      <c r="J11" s="28">
        <f>(I11/I10)-1</f>
        <v>7.1436477339347881E-2</v>
      </c>
    </row>
    <row r="12" spans="2:12" x14ac:dyDescent="0.2">
      <c r="B12" s="25">
        <v>75</v>
      </c>
      <c r="C12" s="15">
        <v>78.582999999999998</v>
      </c>
      <c r="D12" s="28">
        <f t="shared" ref="D12:D44" si="1">(C12/C11)-1</f>
        <v>8.3146211586577756E-3</v>
      </c>
      <c r="E12" s="15">
        <v>54.6</v>
      </c>
      <c r="F12" s="28">
        <f t="shared" ref="F12:F44" si="2">(E12/E11)-1</f>
        <v>4.0000000000000036E-2</v>
      </c>
      <c r="G12" s="15">
        <v>74.900000000000006</v>
      </c>
      <c r="H12" s="28">
        <f t="shared" ref="H12:J44" si="3">(G12/G11)-1</f>
        <v>5.4276223185631522E-2</v>
      </c>
      <c r="I12" s="15">
        <f t="shared" si="0"/>
        <v>208.13131462115865</v>
      </c>
      <c r="J12" s="28">
        <f t="shared" si="3"/>
        <v>3.2977194045717306E-2</v>
      </c>
    </row>
    <row r="13" spans="2:12" x14ac:dyDescent="0.2">
      <c r="B13" s="25">
        <v>76</v>
      </c>
      <c r="C13" s="15">
        <v>84.373999999999995</v>
      </c>
      <c r="D13" s="28">
        <f t="shared" si="1"/>
        <v>7.36927834264407E-2</v>
      </c>
      <c r="E13" s="15">
        <v>50.3</v>
      </c>
      <c r="F13" s="28">
        <f t="shared" si="2"/>
        <v>-7.8754578754578808E-2</v>
      </c>
      <c r="G13" s="15">
        <v>80.400000000000006</v>
      </c>
      <c r="H13" s="28">
        <f t="shared" si="3"/>
        <v>7.3431241655540713E-2</v>
      </c>
      <c r="I13" s="15">
        <f t="shared" si="0"/>
        <v>215.06893820467187</v>
      </c>
      <c r="J13" s="28">
        <f t="shared" si="3"/>
        <v>3.3332915789923812E-2</v>
      </c>
    </row>
    <row r="14" spans="2:12" x14ac:dyDescent="0.2">
      <c r="B14" s="25">
        <v>77</v>
      </c>
      <c r="C14" s="15">
        <v>84.328000000000003</v>
      </c>
      <c r="D14" s="28">
        <f t="shared" si="1"/>
        <v>-5.4519164671573694E-4</v>
      </c>
      <c r="E14" s="15">
        <v>59</v>
      </c>
      <c r="F14" s="28">
        <f t="shared" si="2"/>
        <v>0.17296222664015914</v>
      </c>
      <c r="G14" s="15">
        <v>75.400000000000006</v>
      </c>
      <c r="H14" s="28">
        <f t="shared" si="3"/>
        <v>-6.2189054726368154E-2</v>
      </c>
      <c r="I14" s="15">
        <f t="shared" si="0"/>
        <v>218.90041703499344</v>
      </c>
      <c r="J14" s="28">
        <f t="shared" si="3"/>
        <v>1.7815119478924002E-2</v>
      </c>
    </row>
    <row r="15" spans="2:12" x14ac:dyDescent="0.2">
      <c r="B15" s="25">
        <v>78</v>
      </c>
      <c r="C15" s="15">
        <v>81.674999999999997</v>
      </c>
      <c r="D15" s="28">
        <f t="shared" si="1"/>
        <v>-3.1460487619770494E-2</v>
      </c>
      <c r="E15" s="15">
        <v>64.7</v>
      </c>
      <c r="F15" s="28">
        <f t="shared" si="2"/>
        <v>9.6610169491525566E-2</v>
      </c>
      <c r="G15" s="15">
        <v>66</v>
      </c>
      <c r="H15" s="28">
        <f t="shared" si="3"/>
        <v>-0.12466843501326264</v>
      </c>
      <c r="I15" s="15">
        <f t="shared" si="0"/>
        <v>212.44014968187176</v>
      </c>
      <c r="J15" s="28">
        <f t="shared" si="3"/>
        <v>-2.951235744831382E-2</v>
      </c>
    </row>
    <row r="16" spans="2:12" x14ac:dyDescent="0.2">
      <c r="B16" s="25">
        <v>79</v>
      </c>
      <c r="C16" s="15">
        <v>81.394000000000005</v>
      </c>
      <c r="D16" s="28">
        <f t="shared" si="1"/>
        <v>-3.4404652586469409E-3</v>
      </c>
      <c r="E16" s="15">
        <v>71.400000000000006</v>
      </c>
      <c r="F16" s="28">
        <f t="shared" si="2"/>
        <v>0.10355486862442054</v>
      </c>
      <c r="G16" s="15">
        <v>71.400000000000006</v>
      </c>
      <c r="H16" s="28">
        <f t="shared" si="3"/>
        <v>8.1818181818182012E-2</v>
      </c>
      <c r="I16" s="15">
        <f t="shared" si="0"/>
        <v>224.2941144033658</v>
      </c>
      <c r="J16" s="28">
        <f t="shared" si="3"/>
        <v>5.5799079125322226E-2</v>
      </c>
    </row>
    <row r="17" spans="2:10" x14ac:dyDescent="0.2">
      <c r="B17" s="25">
        <v>80</v>
      </c>
      <c r="C17" s="15">
        <v>84.043000000000006</v>
      </c>
      <c r="D17" s="28">
        <f t="shared" si="1"/>
        <v>3.2545396466570065E-2</v>
      </c>
      <c r="E17" s="15">
        <v>69.900000000000006</v>
      </c>
      <c r="F17" s="28">
        <f t="shared" si="2"/>
        <v>-2.1008403361344574E-2</v>
      </c>
      <c r="G17" s="15">
        <v>80.8</v>
      </c>
      <c r="H17" s="28">
        <f t="shared" si="3"/>
        <v>0.13165266106442575</v>
      </c>
      <c r="I17" s="15">
        <f t="shared" si="0"/>
        <v>234.75453699310526</v>
      </c>
      <c r="J17" s="28">
        <f t="shared" si="3"/>
        <v>4.6637080146149756E-2</v>
      </c>
    </row>
    <row r="18" spans="2:10" x14ac:dyDescent="0.2">
      <c r="B18" s="25">
        <v>81</v>
      </c>
      <c r="C18" s="15">
        <v>84.096999999999994</v>
      </c>
      <c r="D18" s="28">
        <f t="shared" si="1"/>
        <v>6.4252822959653955E-4</v>
      </c>
      <c r="E18" s="15">
        <v>67.5</v>
      </c>
      <c r="F18" s="28">
        <f t="shared" si="2"/>
        <v>-3.4334763948497882E-2</v>
      </c>
      <c r="G18" s="15">
        <v>88.3</v>
      </c>
      <c r="H18" s="28">
        <f t="shared" si="3"/>
        <v>9.2821782178217793E-2</v>
      </c>
      <c r="I18" s="15">
        <f t="shared" si="0"/>
        <v>239.8633077642811</v>
      </c>
      <c r="J18" s="28">
        <f t="shared" si="3"/>
        <v>2.1762181198337727E-2</v>
      </c>
    </row>
    <row r="19" spans="2:10" x14ac:dyDescent="0.2">
      <c r="B19" s="25">
        <v>82</v>
      </c>
      <c r="C19" s="15">
        <v>81.856999999999999</v>
      </c>
      <c r="D19" s="28">
        <f t="shared" si="1"/>
        <v>-2.6635908534192621E-2</v>
      </c>
      <c r="E19" s="15">
        <v>70.900000000000006</v>
      </c>
      <c r="F19" s="28">
        <f t="shared" si="2"/>
        <v>5.0370370370370399E-2</v>
      </c>
      <c r="G19" s="15">
        <v>86.2</v>
      </c>
      <c r="H19" s="28">
        <f t="shared" si="3"/>
        <v>-2.3782559456398622E-2</v>
      </c>
      <c r="I19" s="15">
        <f t="shared" si="0"/>
        <v>238.98073446183616</v>
      </c>
      <c r="J19" s="28">
        <f t="shared" si="3"/>
        <v>-3.6794844141492256E-3</v>
      </c>
    </row>
    <row r="20" spans="2:10" x14ac:dyDescent="0.2">
      <c r="B20" s="25">
        <v>83</v>
      </c>
      <c r="C20" s="15">
        <v>60.216999999999999</v>
      </c>
      <c r="D20" s="28">
        <f t="shared" si="1"/>
        <v>-0.26436346311250103</v>
      </c>
      <c r="E20" s="15">
        <v>63.8</v>
      </c>
      <c r="F20" s="28">
        <f t="shared" si="2"/>
        <v>-0.10014104372355437</v>
      </c>
      <c r="G20" s="15">
        <v>76.400000000000006</v>
      </c>
      <c r="H20" s="28">
        <f t="shared" si="3"/>
        <v>-0.11368909512761016</v>
      </c>
      <c r="I20" s="15">
        <f t="shared" si="0"/>
        <v>200.05249549316395</v>
      </c>
      <c r="J20" s="28">
        <f t="shared" si="3"/>
        <v>-0.16289279157307479</v>
      </c>
    </row>
    <row r="21" spans="2:10" x14ac:dyDescent="0.2">
      <c r="B21" s="25">
        <v>84</v>
      </c>
      <c r="C21" s="15">
        <v>80.617000000000004</v>
      </c>
      <c r="D21" s="28">
        <f t="shared" si="1"/>
        <v>0.33877476460135858</v>
      </c>
      <c r="E21" s="15">
        <v>67.8</v>
      </c>
      <c r="F21" s="28">
        <f t="shared" si="2"/>
        <v>6.2695924764890387E-2</v>
      </c>
      <c r="G21" s="15">
        <v>79.2</v>
      </c>
      <c r="H21" s="28">
        <f t="shared" si="3"/>
        <v>3.6649214659685736E-2</v>
      </c>
      <c r="I21" s="15">
        <f t="shared" si="0"/>
        <v>228.01847068936627</v>
      </c>
      <c r="J21" s="28">
        <f t="shared" si="3"/>
        <v>0.13979318342048863</v>
      </c>
    </row>
    <row r="22" spans="2:10" x14ac:dyDescent="0.2">
      <c r="B22" s="25">
        <v>85</v>
      </c>
      <c r="C22" s="15">
        <v>83.397999999999996</v>
      </c>
      <c r="D22" s="28">
        <f t="shared" si="1"/>
        <v>3.4496446158998717E-2</v>
      </c>
      <c r="E22" s="15">
        <v>63.1</v>
      </c>
      <c r="F22" s="28">
        <f t="shared" si="2"/>
        <v>-6.9321533923303758E-2</v>
      </c>
      <c r="G22" s="15">
        <v>75.5</v>
      </c>
      <c r="H22" s="28">
        <f t="shared" si="3"/>
        <v>-4.6717171717171713E-2</v>
      </c>
      <c r="I22" s="15">
        <f t="shared" si="0"/>
        <v>221.9631749122357</v>
      </c>
      <c r="J22" s="28">
        <f t="shared" si="3"/>
        <v>-2.6556163449494408E-2</v>
      </c>
    </row>
    <row r="23" spans="2:10" x14ac:dyDescent="0.2">
      <c r="B23" s="25">
        <v>86</v>
      </c>
      <c r="C23" s="15">
        <v>76.58</v>
      </c>
      <c r="D23" s="28">
        <f t="shared" si="1"/>
        <v>-8.1752560013429565E-2</v>
      </c>
      <c r="E23" s="2">
        <v>60.4</v>
      </c>
      <c r="F23" s="28">
        <f t="shared" si="2"/>
        <v>-4.2789223454833603E-2</v>
      </c>
      <c r="G23" s="15">
        <v>71.998000000000005</v>
      </c>
      <c r="H23" s="28">
        <f t="shared" si="3"/>
        <v>-4.6384105960264876E-2</v>
      </c>
      <c r="I23" s="15">
        <f t="shared" si="0"/>
        <v>208.85345821653175</v>
      </c>
      <c r="J23" s="28">
        <f t="shared" si="3"/>
        <v>-5.9062575136112239E-2</v>
      </c>
    </row>
    <row r="24" spans="2:10" x14ac:dyDescent="0.2">
      <c r="B24" s="25">
        <v>87</v>
      </c>
      <c r="C24" s="15">
        <v>66.2</v>
      </c>
      <c r="D24" s="28">
        <f t="shared" si="1"/>
        <v>-0.13554452859754496</v>
      </c>
      <c r="E24" s="2">
        <v>58.2</v>
      </c>
      <c r="F24" s="28">
        <f t="shared" si="2"/>
        <v>-3.6423841059602613E-2</v>
      </c>
      <c r="G24" s="15">
        <v>65.828999999999994</v>
      </c>
      <c r="H24" s="28">
        <f t="shared" si="3"/>
        <v>-8.5682935637101165E-2</v>
      </c>
      <c r="I24" s="15">
        <f t="shared" si="0"/>
        <v>190.05703163034286</v>
      </c>
      <c r="J24" s="28">
        <f t="shared" si="3"/>
        <v>-8.9998158262246331E-2</v>
      </c>
    </row>
    <row r="25" spans="2:10" x14ac:dyDescent="0.2">
      <c r="B25" s="25">
        <v>88</v>
      </c>
      <c r="C25" s="15">
        <v>67.716999999999999</v>
      </c>
      <c r="D25" s="28">
        <f t="shared" si="1"/>
        <v>2.2915407854984915E-2</v>
      </c>
      <c r="E25" s="2">
        <v>58.8</v>
      </c>
      <c r="F25" s="28">
        <f t="shared" si="2"/>
        <v>1.0309278350515427E-2</v>
      </c>
      <c r="G25" s="15">
        <v>65.528999999999996</v>
      </c>
      <c r="H25" s="28">
        <f t="shared" si="3"/>
        <v>-4.5572619969921346E-3</v>
      </c>
      <c r="I25" s="15">
        <f t="shared" si="0"/>
        <v>192.07922468620549</v>
      </c>
      <c r="J25" s="28">
        <f t="shared" si="3"/>
        <v>1.0639927597079213E-2</v>
      </c>
    </row>
    <row r="26" spans="2:10" x14ac:dyDescent="0.2">
      <c r="B26" s="25">
        <v>89</v>
      </c>
      <c r="C26" s="15">
        <v>72.322000000000003</v>
      </c>
      <c r="D26" s="28">
        <f t="shared" si="1"/>
        <v>6.8003603231094223E-2</v>
      </c>
      <c r="E26" s="2">
        <v>60.8</v>
      </c>
      <c r="F26" s="28">
        <f t="shared" si="2"/>
        <v>3.4013605442176909E-2</v>
      </c>
      <c r="G26" s="15">
        <v>76.614999999999995</v>
      </c>
      <c r="H26" s="28">
        <f t="shared" si="3"/>
        <v>0.16917700560057369</v>
      </c>
      <c r="I26" s="15">
        <f t="shared" si="0"/>
        <v>209.83901720867328</v>
      </c>
      <c r="J26" s="28">
        <f t="shared" si="3"/>
        <v>9.246076743323739E-2</v>
      </c>
    </row>
    <row r="27" spans="2:10" x14ac:dyDescent="0.2">
      <c r="B27" s="25">
        <v>90</v>
      </c>
      <c r="C27" s="15">
        <v>74.165999999999997</v>
      </c>
      <c r="D27" s="28">
        <f t="shared" si="1"/>
        <v>2.5497082492187628E-2</v>
      </c>
      <c r="E27" s="2">
        <v>57.8</v>
      </c>
      <c r="F27" s="28">
        <f t="shared" si="2"/>
        <v>-4.9342105263157854E-2</v>
      </c>
      <c r="G27" s="15">
        <v>77.040999999999997</v>
      </c>
      <c r="H27" s="28">
        <f t="shared" si="3"/>
        <v>5.5602688768519037E-3</v>
      </c>
      <c r="I27" s="15">
        <f t="shared" si="0"/>
        <v>208.98315497722902</v>
      </c>
      <c r="J27" s="28">
        <f t="shared" si="3"/>
        <v>-4.0786610747092222E-3</v>
      </c>
    </row>
    <row r="28" spans="2:10" x14ac:dyDescent="0.2">
      <c r="B28" s="25">
        <v>91</v>
      </c>
      <c r="C28" s="15">
        <v>75.956999999999994</v>
      </c>
      <c r="D28" s="28">
        <f t="shared" si="1"/>
        <v>2.4148531672194773E-2</v>
      </c>
      <c r="E28" s="15">
        <v>59.2</v>
      </c>
      <c r="F28" s="28">
        <f t="shared" si="2"/>
        <v>2.4221453287197381E-2</v>
      </c>
      <c r="G28" s="15">
        <v>69.881</v>
      </c>
      <c r="H28" s="28">
        <f t="shared" si="3"/>
        <v>-9.2937526771459278E-2</v>
      </c>
      <c r="I28" s="15">
        <f t="shared" si="0"/>
        <v>205.08636998495939</v>
      </c>
      <c r="J28" s="28">
        <f t="shared" si="3"/>
        <v>-1.8646407135992527E-2</v>
      </c>
    </row>
    <row r="29" spans="2:10" x14ac:dyDescent="0.2">
      <c r="B29" s="25">
        <v>92</v>
      </c>
      <c r="C29" s="15">
        <v>79.311000000000007</v>
      </c>
      <c r="D29" s="28">
        <f t="shared" si="1"/>
        <v>4.4156562265492472E-2</v>
      </c>
      <c r="E29" s="15">
        <v>59.18</v>
      </c>
      <c r="F29" s="28">
        <f t="shared" si="2"/>
        <v>-3.3783783783791765E-4</v>
      </c>
      <c r="G29" s="15">
        <v>72.218999999999994</v>
      </c>
      <c r="H29" s="28">
        <f t="shared" si="3"/>
        <v>3.345687669037356E-2</v>
      </c>
      <c r="I29" s="15">
        <f t="shared" si="0"/>
        <v>210.75381872442767</v>
      </c>
      <c r="J29" s="28">
        <f t="shared" si="3"/>
        <v>2.7634448549086477E-2</v>
      </c>
    </row>
    <row r="30" spans="2:10" x14ac:dyDescent="0.2">
      <c r="B30" s="25">
        <v>93</v>
      </c>
      <c r="C30" s="15">
        <v>73.234999999999999</v>
      </c>
      <c r="D30" s="28">
        <f t="shared" si="1"/>
        <v>-7.6609801919027665E-2</v>
      </c>
      <c r="E30" s="15">
        <v>60.085000000000001</v>
      </c>
      <c r="F30" s="28">
        <f t="shared" si="2"/>
        <v>1.5292328489354468E-2</v>
      </c>
      <c r="G30" s="15">
        <v>72.168000000000006</v>
      </c>
      <c r="H30" s="28">
        <f t="shared" si="3"/>
        <v>-7.0618535288480278E-4</v>
      </c>
      <c r="I30" s="15">
        <f t="shared" si="0"/>
        <v>205.42668252657032</v>
      </c>
      <c r="J30" s="28">
        <f t="shared" si="3"/>
        <v>-2.5276582080929644E-2</v>
      </c>
    </row>
    <row r="31" spans="2:10" x14ac:dyDescent="0.2">
      <c r="B31" s="25">
        <v>94</v>
      </c>
      <c r="C31" s="15">
        <v>79.174999999999997</v>
      </c>
      <c r="D31" s="28">
        <f t="shared" si="1"/>
        <v>8.1108759472929615E-2</v>
      </c>
      <c r="E31" s="15">
        <v>61.62</v>
      </c>
      <c r="F31" s="28">
        <f t="shared" si="2"/>
        <v>2.5547141549471464E-2</v>
      </c>
      <c r="G31" s="15">
        <v>70.349000000000004</v>
      </c>
      <c r="H31" s="28">
        <f t="shared" si="3"/>
        <v>-2.5205077042456558E-2</v>
      </c>
      <c r="I31" s="15">
        <f t="shared" si="0"/>
        <v>211.25065590102241</v>
      </c>
      <c r="J31" s="28">
        <f t="shared" si="3"/>
        <v>2.8350617859482785E-2</v>
      </c>
    </row>
    <row r="32" spans="2:10" x14ac:dyDescent="0.2">
      <c r="B32" s="25">
        <v>95</v>
      </c>
      <c r="C32" s="15">
        <v>71.245000000000005</v>
      </c>
      <c r="D32" s="28">
        <f t="shared" si="1"/>
        <v>-0.10015787811809274</v>
      </c>
      <c r="E32" s="15">
        <v>62.494999999999997</v>
      </c>
      <c r="F32" s="28">
        <f t="shared" si="2"/>
        <v>1.419993508601114E-2</v>
      </c>
      <c r="G32" s="15">
        <v>69.031000000000006</v>
      </c>
      <c r="H32" s="28">
        <f t="shared" si="3"/>
        <v>-1.8735163257473375E-2</v>
      </c>
      <c r="I32" s="15">
        <f t="shared" si="0"/>
        <v>202.68504205696792</v>
      </c>
      <c r="J32" s="28">
        <f t="shared" si="3"/>
        <v>-4.0547158575771514E-2</v>
      </c>
    </row>
    <row r="33" spans="2:10" x14ac:dyDescent="0.2">
      <c r="B33" s="25">
        <v>96</v>
      </c>
      <c r="C33" s="15">
        <v>79.2</v>
      </c>
      <c r="D33" s="28">
        <f t="shared" si="1"/>
        <v>0.11165695838304446</v>
      </c>
      <c r="E33" s="15">
        <v>64.194999999999993</v>
      </c>
      <c r="F33" s="28">
        <f t="shared" si="2"/>
        <v>2.7202176174093928E-2</v>
      </c>
      <c r="G33" s="15">
        <v>75.105000000000004</v>
      </c>
      <c r="H33" s="28">
        <f t="shared" si="3"/>
        <v>8.7989454013414292E-2</v>
      </c>
      <c r="I33" s="15">
        <f t="shared" si="0"/>
        <v>218.63885913455715</v>
      </c>
      <c r="J33" s="28">
        <f t="shared" si="3"/>
        <v>7.8712355463829153E-2</v>
      </c>
    </row>
    <row r="34" spans="2:10" x14ac:dyDescent="0.2">
      <c r="B34" s="25">
        <v>97</v>
      </c>
      <c r="C34" s="15">
        <v>79.537000000000006</v>
      </c>
      <c r="D34" s="28">
        <f t="shared" si="1"/>
        <v>4.2550505050504839E-3</v>
      </c>
      <c r="E34" s="15">
        <v>70.004999999999995</v>
      </c>
      <c r="F34" s="28">
        <f t="shared" si="2"/>
        <v>9.0505491081859901E-2</v>
      </c>
      <c r="G34" s="15">
        <v>70.412000000000006</v>
      </c>
      <c r="H34" s="28">
        <f t="shared" si="3"/>
        <v>-6.2485853138938841E-2</v>
      </c>
      <c r="I34" s="15">
        <f t="shared" si="0"/>
        <v>220.04876054158694</v>
      </c>
      <c r="J34" s="28">
        <f t="shared" si="3"/>
        <v>6.4485399009610589E-3</v>
      </c>
    </row>
    <row r="35" spans="2:10" x14ac:dyDescent="0.2">
      <c r="B35" s="25">
        <v>98</v>
      </c>
      <c r="C35" s="15">
        <v>80.186999999999998</v>
      </c>
      <c r="D35" s="28">
        <f t="shared" si="1"/>
        <v>8.1722971698705571E-3</v>
      </c>
      <c r="E35" s="15">
        <v>72.025000000000006</v>
      </c>
      <c r="F35" s="28">
        <f t="shared" si="2"/>
        <v>2.8855081779872949E-2</v>
      </c>
      <c r="G35" s="15">
        <v>65.870999999999995</v>
      </c>
      <c r="H35" s="28">
        <f t="shared" si="3"/>
        <v>-6.4491847980458039E-2</v>
      </c>
      <c r="I35" s="15">
        <f t="shared" si="0"/>
        <v>218.12002737894977</v>
      </c>
      <c r="J35" s="28">
        <f t="shared" si="3"/>
        <v>-8.7650262509552102E-3</v>
      </c>
    </row>
    <row r="36" spans="2:10" x14ac:dyDescent="0.2">
      <c r="B36" s="25">
        <v>99</v>
      </c>
      <c r="C36" s="15">
        <v>77.400000000000006</v>
      </c>
      <c r="D36" s="28">
        <f t="shared" si="1"/>
        <v>-3.4756257248681144E-2</v>
      </c>
      <c r="E36" s="15">
        <v>73.7</v>
      </c>
      <c r="F36" s="28">
        <f t="shared" si="2"/>
        <v>2.3255813953488413E-2</v>
      </c>
      <c r="G36" s="15">
        <v>62.714000000000006</v>
      </c>
      <c r="H36" s="28">
        <f t="shared" si="3"/>
        <v>-4.7927008850632169E-2</v>
      </c>
      <c r="I36" s="15">
        <f t="shared" si="0"/>
        <v>213.80249955670479</v>
      </c>
      <c r="J36" s="28">
        <f t="shared" si="3"/>
        <v>-1.9794275079307311E-2</v>
      </c>
    </row>
    <row r="37" spans="2:10" x14ac:dyDescent="0.2">
      <c r="B37" s="29" t="s">
        <v>8</v>
      </c>
      <c r="C37" s="15">
        <v>79.551000000000002</v>
      </c>
      <c r="D37" s="28">
        <f t="shared" si="1"/>
        <v>2.7790697674418663E-2</v>
      </c>
      <c r="E37" s="15">
        <v>74.3</v>
      </c>
      <c r="F37" s="28">
        <f t="shared" si="2"/>
        <v>8.141112618724522E-3</v>
      </c>
      <c r="G37" s="15">
        <v>62.628999999999998</v>
      </c>
      <c r="H37" s="28">
        <f t="shared" si="3"/>
        <v>-1.3553592499283562E-3</v>
      </c>
      <c r="I37" s="15">
        <f t="shared" si="0"/>
        <v>216.51593181029313</v>
      </c>
      <c r="J37" s="28">
        <f t="shared" si="3"/>
        <v>1.2691302764066492E-2</v>
      </c>
    </row>
    <row r="38" spans="2:10" x14ac:dyDescent="0.2">
      <c r="B38" s="29" t="s">
        <v>9</v>
      </c>
      <c r="C38" s="15">
        <v>75.8</v>
      </c>
      <c r="D38" s="28">
        <f t="shared" si="1"/>
        <v>-4.7152141393571489E-2</v>
      </c>
      <c r="E38" s="15">
        <v>74.099999999999994</v>
      </c>
      <c r="F38" s="28">
        <f t="shared" si="2"/>
        <v>-2.6917900403768957E-3</v>
      </c>
      <c r="G38" s="15">
        <v>59.6</v>
      </c>
      <c r="H38" s="28">
        <f t="shared" si="3"/>
        <v>-4.8364176340034093E-2</v>
      </c>
      <c r="I38" s="15">
        <f t="shared" si="0"/>
        <v>209.45015606856603</v>
      </c>
      <c r="J38" s="28">
        <f t="shared" si="3"/>
        <v>-3.263397608965779E-2</v>
      </c>
    </row>
    <row r="39" spans="2:10" x14ac:dyDescent="0.2">
      <c r="B39" s="29" t="s">
        <v>11</v>
      </c>
      <c r="C39" s="15">
        <v>78.900000000000006</v>
      </c>
      <c r="D39" s="28">
        <f t="shared" si="1"/>
        <v>4.0897097625330003E-2</v>
      </c>
      <c r="E39" s="15">
        <v>74</v>
      </c>
      <c r="F39" s="28">
        <f t="shared" si="2"/>
        <v>-1.3495276653170407E-3</v>
      </c>
      <c r="G39" s="15">
        <v>60.3</v>
      </c>
      <c r="H39" s="28">
        <f t="shared" si="3"/>
        <v>1.1744966442952975E-2</v>
      </c>
      <c r="I39" s="15">
        <f t="shared" si="0"/>
        <v>213.23954756996</v>
      </c>
      <c r="J39" s="28">
        <f t="shared" si="3"/>
        <v>1.8092092040043362E-2</v>
      </c>
    </row>
    <row r="40" spans="2:10" x14ac:dyDescent="0.2">
      <c r="B40" s="29" t="s">
        <v>12</v>
      </c>
      <c r="C40" s="15">
        <v>78.599999999999994</v>
      </c>
      <c r="D40" s="28">
        <f t="shared" si="1"/>
        <v>-3.8022813688214363E-3</v>
      </c>
      <c r="E40" s="15">
        <f>'Annual Sheet'!D33</f>
        <v>73.400000000000006</v>
      </c>
      <c r="F40" s="28">
        <f t="shared" si="2"/>
        <v>-8.1081081081080253E-3</v>
      </c>
      <c r="G40" s="15">
        <v>62.1</v>
      </c>
      <c r="H40" s="28">
        <f t="shared" si="3"/>
        <v>2.9850746268656803E-2</v>
      </c>
      <c r="I40" s="15">
        <f t="shared" si="0"/>
        <v>214.08808961052307</v>
      </c>
      <c r="J40" s="28">
        <f t="shared" si="3"/>
        <v>3.9792901937418801E-3</v>
      </c>
    </row>
    <row r="41" spans="2:10" x14ac:dyDescent="0.2">
      <c r="B41" s="29" t="s">
        <v>105</v>
      </c>
      <c r="C41" s="15">
        <v>80.900000000000006</v>
      </c>
      <c r="D41" s="28">
        <f t="shared" si="1"/>
        <v>2.9262086513994978E-2</v>
      </c>
      <c r="E41" s="15">
        <f>'Annual Sheet'!D34</f>
        <v>75.2</v>
      </c>
      <c r="F41" s="28">
        <f t="shared" si="2"/>
        <v>2.4523160762942808E-2</v>
      </c>
      <c r="G41" s="15">
        <v>59.7</v>
      </c>
      <c r="H41" s="28">
        <f t="shared" si="3"/>
        <v>-3.8647342995169032E-2</v>
      </c>
      <c r="I41" s="15">
        <f t="shared" si="0"/>
        <v>215.85378524727696</v>
      </c>
      <c r="J41" s="28">
        <f t="shared" si="3"/>
        <v>8.2475192336299852E-3</v>
      </c>
    </row>
    <row r="42" spans="2:10" x14ac:dyDescent="0.2">
      <c r="B42" s="29" t="s">
        <v>108</v>
      </c>
      <c r="C42" s="15">
        <v>81.8</v>
      </c>
      <c r="D42" s="28">
        <f t="shared" si="1"/>
        <v>1.1124845488257096E-2</v>
      </c>
      <c r="E42" s="15">
        <f>'Annual Sheet'!D35</f>
        <v>72</v>
      </c>
      <c r="F42" s="28">
        <f t="shared" si="2"/>
        <v>-4.2553191489361764E-2</v>
      </c>
      <c r="G42" s="15">
        <v>57.2</v>
      </c>
      <c r="H42" s="28">
        <f t="shared" si="3"/>
        <v>-4.1876046901172526E-2</v>
      </c>
      <c r="I42" s="15">
        <f t="shared" si="0"/>
        <v>210.96857165399888</v>
      </c>
      <c r="J42" s="28">
        <f t="shared" si="3"/>
        <v>-2.2632049689013778E-2</v>
      </c>
    </row>
    <row r="43" spans="2:10" x14ac:dyDescent="0.2">
      <c r="B43" s="29" t="s">
        <v>113</v>
      </c>
      <c r="C43" s="15">
        <v>78.326999999999998</v>
      </c>
      <c r="D43" s="28">
        <f t="shared" si="1"/>
        <v>-4.2457212713936432E-2</v>
      </c>
      <c r="E43" s="15">
        <f>'Annual Sheet'!D36</f>
        <v>75.5</v>
      </c>
      <c r="F43" s="28">
        <f t="shared" si="2"/>
        <v>4.861111111111116E-2</v>
      </c>
      <c r="G43" s="15">
        <v>57.3</v>
      </c>
      <c r="H43" s="28">
        <f t="shared" si="3"/>
        <v>1.7482517482516613E-3</v>
      </c>
      <c r="I43" s="15">
        <f t="shared" si="0"/>
        <v>211.13315389839715</v>
      </c>
      <c r="J43" s="28">
        <f t="shared" si="3"/>
        <v>7.8012683646644376E-4</v>
      </c>
    </row>
    <row r="44" spans="2:10" x14ac:dyDescent="0.2">
      <c r="B44" s="29" t="s">
        <v>115</v>
      </c>
      <c r="C44" s="15">
        <v>93.6</v>
      </c>
      <c r="D44" s="28">
        <f t="shared" si="1"/>
        <v>0.19499023325290121</v>
      </c>
      <c r="E44" s="15">
        <f>'Annual Sheet'!D37</f>
        <v>64.7</v>
      </c>
      <c r="F44" s="28">
        <f t="shared" si="2"/>
        <v>-0.14304635761589402</v>
      </c>
      <c r="G44" s="15">
        <v>60.4</v>
      </c>
      <c r="H44" s="28">
        <f t="shared" si="3"/>
        <v>5.4101221640488584E-2</v>
      </c>
      <c r="I44" s="15">
        <f t="shared" si="0"/>
        <v>218.75194387563701</v>
      </c>
      <c r="J44" s="28">
        <f t="shared" si="3"/>
        <v>3.608523738013325E-2</v>
      </c>
    </row>
    <row r="45" spans="2:10" x14ac:dyDescent="0.2">
      <c r="B45" s="29" t="s">
        <v>117</v>
      </c>
      <c r="C45" s="15">
        <v>86</v>
      </c>
      <c r="D45" s="28">
        <f t="shared" ref="D45:D50" si="4">(C45/C44)-1</f>
        <v>-8.119658119658113E-2</v>
      </c>
      <c r="E45" s="15">
        <f>'Annual Sheet'!D38</f>
        <v>75.7</v>
      </c>
      <c r="F45" s="28">
        <f t="shared" ref="F45:F50" si="5">(E45/E44)-1</f>
        <v>0.17001545595054091</v>
      </c>
      <c r="G45" s="15">
        <v>63.2</v>
      </c>
      <c r="H45" s="28">
        <f t="shared" ref="H45:H50" si="6">(G45/G44)-1</f>
        <v>4.635761589403975E-2</v>
      </c>
      <c r="I45" s="15">
        <f t="shared" ref="I45:I50" si="7">SUM(C45:G45)</f>
        <v>224.98881887475397</v>
      </c>
      <c r="J45" s="28">
        <f t="shared" ref="J45:J50" si="8">(I45/I44)-1</f>
        <v>2.8511175208859818E-2</v>
      </c>
    </row>
    <row r="46" spans="2:10" x14ac:dyDescent="0.2">
      <c r="B46" s="29" t="s">
        <v>123</v>
      </c>
      <c r="C46" s="15">
        <v>86.4</v>
      </c>
      <c r="D46" s="28">
        <f t="shared" si="4"/>
        <v>4.6511627906977715E-3</v>
      </c>
      <c r="E46" s="15">
        <f>'Annual Sheet'!D39</f>
        <v>77.5</v>
      </c>
      <c r="F46" s="28">
        <f t="shared" si="5"/>
        <v>2.3778071334213946E-2</v>
      </c>
      <c r="G46" s="15">
        <v>59.2</v>
      </c>
      <c r="H46" s="28">
        <f t="shared" si="6"/>
        <v>-6.3291139240506333E-2</v>
      </c>
      <c r="I46" s="15">
        <f t="shared" si="7"/>
        <v>223.12842923412489</v>
      </c>
      <c r="J46" s="28">
        <f t="shared" si="8"/>
        <v>-8.2688093120961703E-3</v>
      </c>
    </row>
    <row r="47" spans="2:10" x14ac:dyDescent="0.2">
      <c r="B47" s="29">
        <v>10</v>
      </c>
      <c r="C47" s="15">
        <v>88.2</v>
      </c>
      <c r="D47" s="28">
        <f t="shared" si="4"/>
        <v>2.0833333333333259E-2</v>
      </c>
      <c r="E47" s="15">
        <f>'Annual Sheet'!D40</f>
        <v>77.400000000000006</v>
      </c>
      <c r="F47" s="28">
        <f t="shared" si="5"/>
        <v>-1.290322580645098E-3</v>
      </c>
      <c r="G47" s="15">
        <v>53.6</v>
      </c>
      <c r="H47" s="28">
        <f t="shared" si="6"/>
        <v>-9.4594594594594628E-2</v>
      </c>
      <c r="I47" s="15">
        <f t="shared" si="7"/>
        <v>219.21954301075269</v>
      </c>
      <c r="J47" s="28">
        <f t="shared" si="8"/>
        <v>-1.751854856321633E-2</v>
      </c>
    </row>
    <row r="48" spans="2:10" x14ac:dyDescent="0.2">
      <c r="B48" s="29">
        <v>11</v>
      </c>
      <c r="C48" s="15">
        <f>'[1]Annual Raw Data'!$AO$8</f>
        <v>91.9</v>
      </c>
      <c r="D48" s="28">
        <f t="shared" si="4"/>
        <v>4.1950113378684817E-2</v>
      </c>
      <c r="E48" s="15">
        <f>'Annual Sheet'!D41</f>
        <v>75</v>
      </c>
      <c r="F48" s="28">
        <f t="shared" si="5"/>
        <v>-3.1007751937984551E-2</v>
      </c>
      <c r="G48" s="15">
        <f>'[2]Wheat Annual Balance Sheet'!$AO$8</f>
        <v>54.4</v>
      </c>
      <c r="H48" s="28">
        <f t="shared" si="6"/>
        <v>1.4925373134328401E-2</v>
      </c>
      <c r="I48" s="15">
        <f t="shared" si="7"/>
        <v>221.31094236144074</v>
      </c>
      <c r="J48" s="28">
        <f t="shared" si="8"/>
        <v>9.5402048647892368E-3</v>
      </c>
    </row>
    <row r="49" spans="2:10" x14ac:dyDescent="0.2">
      <c r="B49" s="29">
        <v>12</v>
      </c>
      <c r="C49" s="15">
        <f>'[1]Annual Raw Data'!$AP$8</f>
        <v>97.3</v>
      </c>
      <c r="D49" s="28">
        <f t="shared" si="4"/>
        <v>5.8759521218715971E-2</v>
      </c>
      <c r="E49" s="15">
        <f>'Annual Sheet'!D42</f>
        <v>77.2</v>
      </c>
      <c r="F49" s="28">
        <f t="shared" si="5"/>
        <v>2.9333333333333433E-2</v>
      </c>
      <c r="G49" s="15">
        <f>'[2]Wheat Annual Balance Sheet'!$AP$8</f>
        <v>55.3</v>
      </c>
      <c r="H49" s="28">
        <f t="shared" si="6"/>
        <v>1.6544117647058876E-2</v>
      </c>
      <c r="I49" s="15">
        <f t="shared" si="7"/>
        <v>229.88809285455204</v>
      </c>
      <c r="J49" s="28">
        <f t="shared" si="8"/>
        <v>3.8756106686777647E-2</v>
      </c>
    </row>
    <row r="50" spans="2:10" x14ac:dyDescent="0.2">
      <c r="B50" s="29">
        <v>13</v>
      </c>
      <c r="C50" s="15">
        <f>'[1]Annual Raw Data'!$AQ$8</f>
        <v>95.4</v>
      </c>
      <c r="D50" s="28">
        <f t="shared" si="4"/>
        <v>-1.9527235354573347E-2</v>
      </c>
      <c r="E50" s="15">
        <f>'Annual Sheet'!D43</f>
        <v>76.8</v>
      </c>
      <c r="F50" s="28">
        <f t="shared" si="5"/>
        <v>-5.1813471502590858E-3</v>
      </c>
      <c r="G50" s="15">
        <f>'[2]Wheat Annual Balance Sheet'!$AQ$8</f>
        <v>56.2</v>
      </c>
      <c r="H50" s="28">
        <f t="shared" si="6"/>
        <v>1.6274864376130349E-2</v>
      </c>
      <c r="I50" s="15">
        <f t="shared" si="7"/>
        <v>228.37529141749519</v>
      </c>
      <c r="J50" s="28">
        <f t="shared" si="8"/>
        <v>-6.5805993615075664E-3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5958" divId="Soybean Annual Balance Sheet_5958" sourceType="sheet" destinationFile="C:\WASDE_Graphs\Soybeans\Soybean Annual Balance Sheet_1a.htm" title="U.S. Soybean Exports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491" divId="Soybean Annual Balance Sheet_1491" sourceType="sheet" destinationFile="C:\WASDE_Graphs\Soybeans\Soybean Annual Balance Sheet_1a.htm" title="U.S. Average Soybean Price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31054" divId="Soybean Annual Balance Sheet_31054" sourceType="sheet" destinationFile="C:\WASDE_Graphs\Soybeans\Soybean Annual Balance Sheet_1a.htm" title="Soybean Price vs. Ending Stocks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pageSetup orientation="portrait" r:id="rId1"/>
  <headerFooter alignWithMargins="0"/>
  <drawing r:id="rId2"/>
  <webPublishItems count="1">
    <webPublishItem id="28448" divId="Soybean Annual Balance Sheet_28448" sourceType="sheet" destinationFile="C:\WASDE_Graphs\Soybeans\Soybean Annual Balance Sheet_1a.htm" title="Soybean Balance Shee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L108"/>
  <sheetViews>
    <sheetView zoomScaleNormal="100" workbookViewId="0">
      <pane xSplit="2" ySplit="6" topLeftCell="AM7" activePane="bottomRight" state="frozen"/>
      <selection pane="topRight" activeCell="B1" sqref="B1"/>
      <selection pane="bottomLeft" activeCell="A7" sqref="A7"/>
      <selection pane="bottomRight" activeCell="AY4" sqref="AY4"/>
    </sheetView>
  </sheetViews>
  <sheetFormatPr defaultColWidth="9.21875" defaultRowHeight="12.75" x14ac:dyDescent="0.2"/>
  <cols>
    <col min="1" max="1" width="3.77734375" style="2" customWidth="1"/>
    <col min="2" max="2" width="32.88671875" style="5" customWidth="1"/>
    <col min="3" max="56" width="9.21875" style="5" customWidth="1"/>
    <col min="57" max="57" width="4.77734375" style="5" customWidth="1"/>
    <col min="58" max="16384" width="9.21875" style="2"/>
  </cols>
  <sheetData>
    <row r="1" spans="2:64" x14ac:dyDescent="0.2">
      <c r="B1" s="74" t="s">
        <v>148</v>
      </c>
      <c r="C1" s="3"/>
      <c r="D1" s="4"/>
    </row>
    <row r="2" spans="2:64" x14ac:dyDescent="0.2">
      <c r="B2" s="111" t="s">
        <v>149</v>
      </c>
    </row>
    <row r="3" spans="2:64" ht="15" x14ac:dyDescent="0.2">
      <c r="B3" s="110" t="str">
        <f>B2&amp;" "&amp;"&amp; K-State Ag. Econ. Dept."</f>
        <v>Source:  USDA WASDE Report 8.12.21 &amp; K-State Ag. Econ. Dept.</v>
      </c>
      <c r="AL3" s="6"/>
      <c r="AM3" s="6"/>
      <c r="AN3" s="6"/>
      <c r="AO3" s="6"/>
      <c r="AP3" s="113"/>
      <c r="AQ3" s="113"/>
      <c r="AR3" s="113"/>
      <c r="AS3" s="113"/>
      <c r="AT3" s="113"/>
      <c r="AU3" s="113"/>
      <c r="AV3" s="113"/>
      <c r="AW3" s="113"/>
      <c r="AX3"/>
      <c r="AY3"/>
      <c r="AZ3"/>
      <c r="BA3"/>
      <c r="BB3"/>
      <c r="BC3"/>
      <c r="BD3"/>
    </row>
    <row r="4" spans="2:64" ht="15" x14ac:dyDescent="0.2">
      <c r="C4" s="7" t="s">
        <v>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10</v>
      </c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L4" s="6"/>
      <c r="AM4" s="6"/>
      <c r="AN4" s="6"/>
      <c r="AO4" s="6"/>
      <c r="AP4" s="114"/>
      <c r="AQ4" s="114"/>
      <c r="AR4" s="114"/>
      <c r="AS4" s="114"/>
      <c r="AT4" s="114"/>
      <c r="AU4" s="114"/>
      <c r="AV4" s="114"/>
      <c r="AW4" s="114"/>
      <c r="AX4" s="114"/>
      <c r="AY4" s="78" t="s">
        <v>119</v>
      </c>
      <c r="AZ4"/>
      <c r="BA4"/>
      <c r="BB4"/>
      <c r="BC4"/>
      <c r="BD4"/>
      <c r="BF4"/>
      <c r="BG4"/>
      <c r="BH4"/>
      <c r="BI4"/>
      <c r="BJ4"/>
      <c r="BK4"/>
      <c r="BL4"/>
    </row>
    <row r="5" spans="2:64" ht="15" x14ac:dyDescent="0.2">
      <c r="C5" s="6">
        <v>73</v>
      </c>
      <c r="D5" s="6">
        <v>74</v>
      </c>
      <c r="E5" s="6">
        <v>75</v>
      </c>
      <c r="F5" s="6">
        <v>76</v>
      </c>
      <c r="G5" s="6">
        <v>77</v>
      </c>
      <c r="H5" s="6">
        <v>78</v>
      </c>
      <c r="I5" s="6">
        <v>79</v>
      </c>
      <c r="J5" s="6">
        <v>80</v>
      </c>
      <c r="K5" s="6">
        <v>81</v>
      </c>
      <c r="L5" s="6">
        <v>82</v>
      </c>
      <c r="M5" s="6">
        <v>83</v>
      </c>
      <c r="N5" s="6">
        <v>84</v>
      </c>
      <c r="O5" s="6">
        <v>85</v>
      </c>
      <c r="P5" s="6">
        <v>86</v>
      </c>
      <c r="Q5" s="6">
        <v>87</v>
      </c>
      <c r="R5" s="6">
        <v>88</v>
      </c>
      <c r="S5" s="6">
        <v>89</v>
      </c>
      <c r="T5" s="6">
        <v>90</v>
      </c>
      <c r="U5" s="6">
        <v>91</v>
      </c>
      <c r="V5" s="6">
        <v>92</v>
      </c>
      <c r="W5" s="6">
        <v>93</v>
      </c>
      <c r="X5" s="6">
        <v>94</v>
      </c>
      <c r="Y5" s="6">
        <v>95</v>
      </c>
      <c r="Z5" s="6">
        <v>96</v>
      </c>
      <c r="AA5" s="6">
        <v>97</v>
      </c>
      <c r="AB5" s="6">
        <v>98</v>
      </c>
      <c r="AC5" s="6">
        <v>99</v>
      </c>
      <c r="AD5" s="108" t="s">
        <v>8</v>
      </c>
      <c r="AE5" s="108" t="s">
        <v>9</v>
      </c>
      <c r="AF5" s="108" t="s">
        <v>11</v>
      </c>
      <c r="AG5" s="108" t="s">
        <v>12</v>
      </c>
      <c r="AH5" s="108" t="s">
        <v>105</v>
      </c>
      <c r="AI5" s="109" t="s">
        <v>108</v>
      </c>
      <c r="AJ5" s="109" t="s">
        <v>113</v>
      </c>
      <c r="AK5" s="109" t="s">
        <v>115</v>
      </c>
      <c r="AL5" s="109" t="s">
        <v>117</v>
      </c>
      <c r="AM5" s="109" t="s">
        <v>123</v>
      </c>
      <c r="AN5" s="109">
        <v>10</v>
      </c>
      <c r="AO5" s="109">
        <v>11</v>
      </c>
      <c r="AP5" s="109">
        <v>12</v>
      </c>
      <c r="AQ5" s="109">
        <v>13</v>
      </c>
      <c r="AR5" s="109">
        <v>14</v>
      </c>
      <c r="AS5" s="109">
        <v>15</v>
      </c>
      <c r="AT5" s="109">
        <v>16</v>
      </c>
      <c r="AU5" s="109">
        <v>17</v>
      </c>
      <c r="AV5" s="109">
        <v>18</v>
      </c>
      <c r="AW5" s="109">
        <v>19</v>
      </c>
      <c r="AX5" s="109">
        <v>20</v>
      </c>
      <c r="AY5" s="116">
        <v>21</v>
      </c>
      <c r="AZ5"/>
      <c r="BA5"/>
      <c r="BB5"/>
      <c r="BC5"/>
      <c r="BD5"/>
      <c r="BF5"/>
      <c r="BG5"/>
      <c r="BH5"/>
      <c r="BI5"/>
      <c r="BJ5"/>
      <c r="BK5"/>
      <c r="BL5"/>
    </row>
    <row r="6" spans="2:64" ht="15.75" thickBot="1" x14ac:dyDescent="0.25">
      <c r="B6" s="9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10" t="s">
        <v>20</v>
      </c>
      <c r="J6" s="10" t="s">
        <v>21</v>
      </c>
      <c r="K6" s="10" t="s">
        <v>22</v>
      </c>
      <c r="L6" s="10" t="s">
        <v>23</v>
      </c>
      <c r="M6" s="10" t="s">
        <v>24</v>
      </c>
      <c r="N6" s="10" t="s">
        <v>25</v>
      </c>
      <c r="O6" s="10" t="s">
        <v>26</v>
      </c>
      <c r="P6" s="10" t="s">
        <v>27</v>
      </c>
      <c r="Q6" s="10" t="s">
        <v>28</v>
      </c>
      <c r="R6" s="10" t="s">
        <v>29</v>
      </c>
      <c r="S6" s="10" t="s">
        <v>30</v>
      </c>
      <c r="T6" s="10" t="s">
        <v>31</v>
      </c>
      <c r="U6" s="10" t="s">
        <v>32</v>
      </c>
      <c r="V6" s="10" t="s">
        <v>33</v>
      </c>
      <c r="W6" s="10" t="s">
        <v>34</v>
      </c>
      <c r="X6" s="10" t="s">
        <v>35</v>
      </c>
      <c r="Y6" s="10" t="s">
        <v>36</v>
      </c>
      <c r="Z6" s="10" t="s">
        <v>37</v>
      </c>
      <c r="AA6" s="10" t="s">
        <v>38</v>
      </c>
      <c r="AB6" s="10" t="s">
        <v>39</v>
      </c>
      <c r="AC6" s="10" t="s">
        <v>40</v>
      </c>
      <c r="AD6" s="11" t="s">
        <v>41</v>
      </c>
      <c r="AE6" s="11" t="s">
        <v>42</v>
      </c>
      <c r="AF6" s="11" t="s">
        <v>43</v>
      </c>
      <c r="AG6" s="11" t="s">
        <v>44</v>
      </c>
      <c r="AH6" s="11" t="s">
        <v>106</v>
      </c>
      <c r="AI6" s="12" t="s">
        <v>109</v>
      </c>
      <c r="AJ6" s="12" t="s">
        <v>114</v>
      </c>
      <c r="AK6" s="12" t="s">
        <v>116</v>
      </c>
      <c r="AL6" s="12" t="s">
        <v>118</v>
      </c>
      <c r="AM6" s="12" t="s">
        <v>124</v>
      </c>
      <c r="AN6" s="12" t="s">
        <v>125</v>
      </c>
      <c r="AO6" s="12" t="s">
        <v>135</v>
      </c>
      <c r="AP6" s="12" t="s">
        <v>136</v>
      </c>
      <c r="AQ6" s="12" t="s">
        <v>138</v>
      </c>
      <c r="AR6" s="12" t="s">
        <v>139</v>
      </c>
      <c r="AS6" s="12" t="s">
        <v>140</v>
      </c>
      <c r="AT6" s="12" t="s">
        <v>141</v>
      </c>
      <c r="AU6" s="127" t="s">
        <v>142</v>
      </c>
      <c r="AV6" s="127" t="s">
        <v>143</v>
      </c>
      <c r="AW6" s="127" t="s">
        <v>144</v>
      </c>
      <c r="AX6" s="127" t="s">
        <v>146</v>
      </c>
      <c r="AY6" s="126" t="s">
        <v>147</v>
      </c>
      <c r="AZ6"/>
      <c r="BA6"/>
      <c r="BB6"/>
      <c r="BC6"/>
      <c r="BD6"/>
      <c r="BF6"/>
      <c r="BG6"/>
      <c r="BH6"/>
      <c r="BI6"/>
      <c r="BJ6"/>
      <c r="BK6"/>
      <c r="BL6"/>
    </row>
    <row r="7" spans="2:64" ht="15" x14ac:dyDescent="0.2">
      <c r="B7" s="5" t="s">
        <v>128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17"/>
      <c r="AZ7"/>
      <c r="BA7"/>
      <c r="BB7"/>
      <c r="BC7"/>
      <c r="BD7"/>
      <c r="BF7"/>
      <c r="BG7"/>
      <c r="BH7"/>
      <c r="BI7"/>
      <c r="BJ7"/>
      <c r="BK7"/>
      <c r="BL7"/>
    </row>
    <row r="8" spans="2:64" ht="15" x14ac:dyDescent="0.2">
      <c r="B8" s="5" t="s">
        <v>0</v>
      </c>
      <c r="C8" s="79">
        <v>56.5</v>
      </c>
      <c r="D8" s="79">
        <v>52.5</v>
      </c>
      <c r="E8" s="79">
        <v>54.6</v>
      </c>
      <c r="F8" s="79">
        <v>50.3</v>
      </c>
      <c r="G8" s="79">
        <v>59</v>
      </c>
      <c r="H8" s="79">
        <v>64.7</v>
      </c>
      <c r="I8" s="79">
        <v>71.400000000000006</v>
      </c>
      <c r="J8" s="79">
        <v>69.900000000000006</v>
      </c>
      <c r="K8" s="79">
        <v>67.5</v>
      </c>
      <c r="L8" s="79">
        <v>70.900000000000006</v>
      </c>
      <c r="M8" s="79">
        <v>63.8</v>
      </c>
      <c r="N8" s="79">
        <v>67.8</v>
      </c>
      <c r="O8" s="79">
        <v>63.1</v>
      </c>
      <c r="P8" s="79">
        <v>60.4</v>
      </c>
      <c r="Q8" s="79">
        <v>58.2</v>
      </c>
      <c r="R8" s="79">
        <v>58.8</v>
      </c>
      <c r="S8" s="79">
        <v>60.8</v>
      </c>
      <c r="T8" s="79">
        <v>57.8</v>
      </c>
      <c r="U8" s="79">
        <v>59.2</v>
      </c>
      <c r="V8" s="79">
        <v>59.18</v>
      </c>
      <c r="W8" s="79">
        <v>60.085000000000001</v>
      </c>
      <c r="X8" s="79">
        <v>61.62</v>
      </c>
      <c r="Y8" s="79">
        <v>62.494999999999997</v>
      </c>
      <c r="Z8" s="79">
        <v>64.194999999999993</v>
      </c>
      <c r="AA8" s="80">
        <v>70.004999999999995</v>
      </c>
      <c r="AB8" s="80">
        <v>72.025000000000006</v>
      </c>
      <c r="AC8" s="81">
        <v>73.7</v>
      </c>
      <c r="AD8" s="79">
        <v>74.3</v>
      </c>
      <c r="AE8" s="81">
        <v>74.099999999999994</v>
      </c>
      <c r="AF8" s="81">
        <v>74</v>
      </c>
      <c r="AG8" s="81">
        <v>73.400000000000006</v>
      </c>
      <c r="AH8" s="82">
        <v>75.2</v>
      </c>
      <c r="AI8" s="82">
        <v>72</v>
      </c>
      <c r="AJ8" s="82">
        <v>75.5</v>
      </c>
      <c r="AK8" s="75">
        <v>64.7</v>
      </c>
      <c r="AL8" s="75">
        <v>75.7</v>
      </c>
      <c r="AM8" s="75">
        <v>77.5</v>
      </c>
      <c r="AN8" s="75">
        <v>77.400000000000006</v>
      </c>
      <c r="AO8" s="75">
        <v>75</v>
      </c>
      <c r="AP8" s="75">
        <v>77.2</v>
      </c>
      <c r="AQ8" s="75">
        <v>76.8</v>
      </c>
      <c r="AR8" s="75">
        <v>83.3</v>
      </c>
      <c r="AS8" s="75">
        <v>82.7</v>
      </c>
      <c r="AT8" s="75">
        <v>83.4</v>
      </c>
      <c r="AU8" s="75">
        <v>90.2</v>
      </c>
      <c r="AV8" s="75">
        <v>89.2</v>
      </c>
      <c r="AW8" s="75">
        <v>76.099999999999994</v>
      </c>
      <c r="AX8" s="75">
        <v>83.1</v>
      </c>
      <c r="AY8" s="118">
        <v>87.6</v>
      </c>
      <c r="AZ8"/>
      <c r="BA8"/>
      <c r="BB8"/>
      <c r="BC8"/>
      <c r="BD8"/>
      <c r="BF8"/>
      <c r="BG8"/>
      <c r="BH8"/>
      <c r="BI8"/>
      <c r="BJ8"/>
      <c r="BK8"/>
      <c r="BL8"/>
    </row>
    <row r="9" spans="2:64" ht="15" x14ac:dyDescent="0.2">
      <c r="B9" s="5" t="s">
        <v>45</v>
      </c>
      <c r="C9" s="79">
        <v>55.7</v>
      </c>
      <c r="D9" s="79">
        <v>51.3</v>
      </c>
      <c r="E9" s="79">
        <v>53.6</v>
      </c>
      <c r="F9" s="79">
        <v>49.4</v>
      </c>
      <c r="G9" s="79">
        <v>57.8</v>
      </c>
      <c r="H9" s="79">
        <v>63.7</v>
      </c>
      <c r="I9" s="79">
        <v>70.3</v>
      </c>
      <c r="J9" s="79">
        <v>67.8</v>
      </c>
      <c r="K9" s="79">
        <v>66.2</v>
      </c>
      <c r="L9" s="79">
        <v>69.400000000000006</v>
      </c>
      <c r="M9" s="79">
        <v>62.5</v>
      </c>
      <c r="N9" s="79">
        <v>66.099999999999994</v>
      </c>
      <c r="O9" s="79">
        <v>61.6</v>
      </c>
      <c r="P9" s="79">
        <v>58.3</v>
      </c>
      <c r="Q9" s="79">
        <v>52.2</v>
      </c>
      <c r="R9" s="79">
        <v>57.2</v>
      </c>
      <c r="S9" s="79">
        <v>59.5</v>
      </c>
      <c r="T9" s="79">
        <v>56.5</v>
      </c>
      <c r="U9" s="79">
        <v>58</v>
      </c>
      <c r="V9" s="79">
        <v>58.232999999999997</v>
      </c>
      <c r="W9" s="79">
        <v>57.307000000000002</v>
      </c>
      <c r="X9" s="79">
        <v>60.808999999999997</v>
      </c>
      <c r="Y9" s="79">
        <v>61.543999999999997</v>
      </c>
      <c r="Z9" s="79">
        <v>63.348999999999997</v>
      </c>
      <c r="AA9" s="80">
        <v>69.11</v>
      </c>
      <c r="AB9" s="80">
        <v>70.441000000000003</v>
      </c>
      <c r="AC9" s="81">
        <v>72.400000000000006</v>
      </c>
      <c r="AD9" s="79">
        <v>72.400000000000006</v>
      </c>
      <c r="AE9" s="81">
        <v>73</v>
      </c>
      <c r="AF9" s="81">
        <v>72.5</v>
      </c>
      <c r="AG9" s="81">
        <v>72.3</v>
      </c>
      <c r="AH9" s="82">
        <v>74</v>
      </c>
      <c r="AI9" s="82">
        <v>71.3</v>
      </c>
      <c r="AJ9" s="82">
        <v>74.599999999999994</v>
      </c>
      <c r="AK9" s="75">
        <v>64.12</v>
      </c>
      <c r="AL9" s="75">
        <v>74.7</v>
      </c>
      <c r="AM9" s="75">
        <v>76.400000000000006</v>
      </c>
      <c r="AN9" s="75">
        <v>76.599999999999994</v>
      </c>
      <c r="AO9" s="75">
        <v>73.819999999999993</v>
      </c>
      <c r="AP9" s="75">
        <v>76.06</v>
      </c>
      <c r="AQ9" s="75">
        <v>76.31</v>
      </c>
      <c r="AR9" s="75">
        <v>82.63</v>
      </c>
      <c r="AS9" s="75">
        <v>81.7</v>
      </c>
      <c r="AT9" s="75">
        <v>82.67</v>
      </c>
      <c r="AU9" s="75">
        <v>89.5</v>
      </c>
      <c r="AV9" s="75">
        <v>87.6</v>
      </c>
      <c r="AW9" s="75">
        <v>74.900000000000006</v>
      </c>
      <c r="AX9" s="75">
        <v>82.3</v>
      </c>
      <c r="AY9" s="118">
        <v>86.7</v>
      </c>
      <c r="AZ9"/>
      <c r="BA9"/>
      <c r="BB9"/>
      <c r="BC9"/>
      <c r="BD9"/>
      <c r="BF9"/>
      <c r="BG9"/>
      <c r="BH9"/>
      <c r="BI9"/>
      <c r="BJ9"/>
      <c r="BK9"/>
      <c r="BL9"/>
    </row>
    <row r="10" spans="2:64" ht="15" x14ac:dyDescent="0.2">
      <c r="B10" s="5" t="s">
        <v>46</v>
      </c>
      <c r="C10" s="16">
        <f t="shared" ref="C10:AL10" si="0">C12/C9</f>
        <v>27.791741472172351</v>
      </c>
      <c r="D10" s="16">
        <f t="shared" si="0"/>
        <v>23.703703703703706</v>
      </c>
      <c r="E10" s="16">
        <f t="shared" si="0"/>
        <v>28.899253731343283</v>
      </c>
      <c r="F10" s="16">
        <f t="shared" si="0"/>
        <v>26.093117408906885</v>
      </c>
      <c r="G10" s="16">
        <f t="shared" si="0"/>
        <v>30.570934256055367</v>
      </c>
      <c r="H10" s="16">
        <f t="shared" si="0"/>
        <v>29.340659340659339</v>
      </c>
      <c r="I10" s="16">
        <f t="shared" si="0"/>
        <v>32.162162162162161</v>
      </c>
      <c r="J10" s="16">
        <f t="shared" si="0"/>
        <v>26.519174041297937</v>
      </c>
      <c r="K10" s="16">
        <f t="shared" si="0"/>
        <v>30.045317220543804</v>
      </c>
      <c r="L10" s="16">
        <f t="shared" si="0"/>
        <v>31.556195965417864</v>
      </c>
      <c r="M10" s="16">
        <f t="shared" si="0"/>
        <v>26.175999999999998</v>
      </c>
      <c r="N10" s="16">
        <f t="shared" si="0"/>
        <v>28.154311649016645</v>
      </c>
      <c r="O10" s="16">
        <f t="shared" si="0"/>
        <v>34.074675324675326</v>
      </c>
      <c r="P10" s="16">
        <f t="shared" si="0"/>
        <v>33.327615780445974</v>
      </c>
      <c r="Q10" s="16">
        <f t="shared" si="0"/>
        <v>37.126436781609193</v>
      </c>
      <c r="R10" s="16">
        <f t="shared" si="0"/>
        <v>27.08041958041958</v>
      </c>
      <c r="S10" s="16">
        <f t="shared" si="0"/>
        <v>32.336134453781511</v>
      </c>
      <c r="T10" s="16">
        <f t="shared" si="0"/>
        <v>34.088495575221238</v>
      </c>
      <c r="U10" s="16">
        <f t="shared" si="0"/>
        <v>34.258620689655174</v>
      </c>
      <c r="V10" s="16">
        <f t="shared" si="0"/>
        <v>37.61362114265107</v>
      </c>
      <c r="W10" s="16">
        <f t="shared" si="0"/>
        <v>32.626345821627375</v>
      </c>
      <c r="X10" s="16">
        <f t="shared" si="0"/>
        <v>41.356855070795447</v>
      </c>
      <c r="Y10" s="16">
        <f t="shared" si="0"/>
        <v>35.328447939685425</v>
      </c>
      <c r="Z10" s="16">
        <f t="shared" si="0"/>
        <v>37.573979068335724</v>
      </c>
      <c r="AA10" s="16">
        <f t="shared" si="0"/>
        <v>38.905368253508897</v>
      </c>
      <c r="AB10" s="16">
        <f t="shared" si="0"/>
        <v>38.912196022202977</v>
      </c>
      <c r="AC10" s="16">
        <f t="shared" si="0"/>
        <v>36.657458563535911</v>
      </c>
      <c r="AD10" s="16">
        <f t="shared" si="0"/>
        <v>38.093922651933696</v>
      </c>
      <c r="AE10" s="16">
        <f t="shared" si="0"/>
        <v>39.602739726027394</v>
      </c>
      <c r="AF10" s="16">
        <f t="shared" si="0"/>
        <v>38.013793103448279</v>
      </c>
      <c r="AG10" s="16">
        <f t="shared" si="0"/>
        <v>33.941908713692946</v>
      </c>
      <c r="AH10" s="16">
        <f t="shared" si="0"/>
        <v>42.216216216216218</v>
      </c>
      <c r="AI10" s="16">
        <f t="shared" si="0"/>
        <v>42.959326788218796</v>
      </c>
      <c r="AJ10" s="16">
        <f t="shared" si="0"/>
        <v>42.734584450402146</v>
      </c>
      <c r="AK10" s="16">
        <f t="shared" si="0"/>
        <v>41.73</v>
      </c>
      <c r="AL10" s="16">
        <f t="shared" si="0"/>
        <v>39.718875502008032</v>
      </c>
      <c r="AM10" s="16">
        <v>43.96</v>
      </c>
      <c r="AN10" s="18">
        <f>AN12/AN9</f>
        <v>43.459530026109661</v>
      </c>
      <c r="AO10" s="18">
        <v>41.92</v>
      </c>
      <c r="AP10" s="18">
        <v>40</v>
      </c>
      <c r="AQ10" s="18">
        <v>44</v>
      </c>
      <c r="AR10" s="18">
        <v>47.53</v>
      </c>
      <c r="AS10" s="18">
        <v>48</v>
      </c>
      <c r="AT10" s="18">
        <v>52</v>
      </c>
      <c r="AU10" s="18">
        <v>49.3</v>
      </c>
      <c r="AV10" s="18">
        <v>50.6</v>
      </c>
      <c r="AW10" s="18">
        <v>47.4</v>
      </c>
      <c r="AX10" s="18">
        <v>50.2</v>
      </c>
      <c r="AY10" s="119">
        <v>50</v>
      </c>
      <c r="AZ10"/>
      <c r="BA10"/>
      <c r="BB10"/>
      <c r="BC10"/>
      <c r="BD10"/>
      <c r="BF10"/>
      <c r="BG10"/>
      <c r="BH10"/>
      <c r="BI10"/>
      <c r="BJ10"/>
      <c r="BK10"/>
      <c r="BL10"/>
    </row>
    <row r="11" spans="2:64" ht="15" x14ac:dyDescent="0.2">
      <c r="B11" s="5" t="s">
        <v>120</v>
      </c>
      <c r="C11" s="19">
        <f>C9/C8</f>
        <v>0.98584070796460177</v>
      </c>
      <c r="D11" s="19">
        <f>D9/D8</f>
        <v>0.97714285714285709</v>
      </c>
      <c r="E11" s="19">
        <f t="shared" ref="E11:AK11" si="1">E9/E8</f>
        <v>0.98168498168498164</v>
      </c>
      <c r="F11" s="19">
        <f t="shared" si="1"/>
        <v>0.98210735586481113</v>
      </c>
      <c r="G11" s="19">
        <f t="shared" si="1"/>
        <v>0.97966101694915253</v>
      </c>
      <c r="H11" s="19">
        <f t="shared" si="1"/>
        <v>0.98454404945904173</v>
      </c>
      <c r="I11" s="19">
        <f t="shared" si="1"/>
        <v>0.98459383753501384</v>
      </c>
      <c r="J11" s="19">
        <f t="shared" si="1"/>
        <v>0.96995708154506421</v>
      </c>
      <c r="K11" s="19">
        <f t="shared" si="1"/>
        <v>0.9807407407407408</v>
      </c>
      <c r="L11" s="19">
        <f t="shared" si="1"/>
        <v>0.97884344146685476</v>
      </c>
      <c r="M11" s="19">
        <f t="shared" si="1"/>
        <v>0.97962382445141072</v>
      </c>
      <c r="N11" s="19">
        <f t="shared" si="1"/>
        <v>0.97492625368731556</v>
      </c>
      <c r="O11" s="19">
        <f t="shared" si="1"/>
        <v>0.97622820919175912</v>
      </c>
      <c r="P11" s="19">
        <f t="shared" si="1"/>
        <v>0.96523178807947019</v>
      </c>
      <c r="Q11" s="19">
        <f t="shared" si="1"/>
        <v>0.89690721649484539</v>
      </c>
      <c r="R11" s="19">
        <f t="shared" si="1"/>
        <v>0.97278911564625858</v>
      </c>
      <c r="S11" s="19">
        <f t="shared" si="1"/>
        <v>0.97861842105263164</v>
      </c>
      <c r="T11" s="19">
        <f t="shared" si="1"/>
        <v>0.97750865051903124</v>
      </c>
      <c r="U11" s="19">
        <f t="shared" si="1"/>
        <v>0.97972972972972971</v>
      </c>
      <c r="V11" s="19">
        <f t="shared" si="1"/>
        <v>0.98399797228793506</v>
      </c>
      <c r="W11" s="19">
        <f t="shared" si="1"/>
        <v>0.95376549887659157</v>
      </c>
      <c r="X11" s="19">
        <f t="shared" si="1"/>
        <v>0.98683868873742286</v>
      </c>
      <c r="Y11" s="19">
        <f t="shared" si="1"/>
        <v>0.98478278262260976</v>
      </c>
      <c r="Z11" s="19">
        <f t="shared" si="1"/>
        <v>0.98682140353610104</v>
      </c>
      <c r="AA11" s="19">
        <f t="shared" si="1"/>
        <v>0.98721519891436327</v>
      </c>
      <c r="AB11" s="19">
        <f t="shared" si="1"/>
        <v>0.97800763623741749</v>
      </c>
      <c r="AC11" s="19">
        <f t="shared" si="1"/>
        <v>0.9823609226594302</v>
      </c>
      <c r="AD11" s="19">
        <f t="shared" si="1"/>
        <v>0.97442799461642005</v>
      </c>
      <c r="AE11" s="19">
        <f t="shared" si="1"/>
        <v>0.98515519568151155</v>
      </c>
      <c r="AF11" s="19">
        <f t="shared" si="1"/>
        <v>0.97972972972972971</v>
      </c>
      <c r="AG11" s="19">
        <f t="shared" si="1"/>
        <v>0.98501362397820147</v>
      </c>
      <c r="AH11" s="19">
        <f t="shared" si="1"/>
        <v>0.98404255319148937</v>
      </c>
      <c r="AI11" s="19">
        <f t="shared" si="1"/>
        <v>0.9902777777777777</v>
      </c>
      <c r="AJ11" s="19">
        <f t="shared" si="1"/>
        <v>0.98807947019867537</v>
      </c>
      <c r="AK11" s="20">
        <f t="shared" si="1"/>
        <v>0.99103554868624422</v>
      </c>
      <c r="AL11" s="20">
        <f>AL9/AL8</f>
        <v>0.98678996036988109</v>
      </c>
      <c r="AM11" s="20">
        <f>AM9/AM8</f>
        <v>0.98580645161290326</v>
      </c>
      <c r="AN11" s="20">
        <f>AN9/AN8</f>
        <v>0.98966408268733841</v>
      </c>
      <c r="AO11" s="20">
        <f>AO9/AO8</f>
        <v>0.98426666666666662</v>
      </c>
      <c r="AP11" s="20">
        <f t="shared" ref="AP11:AU11" si="2">AP9/AP8</f>
        <v>0.98523316062176169</v>
      </c>
      <c r="AQ11" s="20">
        <f t="shared" si="2"/>
        <v>0.9936197916666667</v>
      </c>
      <c r="AR11" s="20">
        <f t="shared" si="2"/>
        <v>0.99195678271308518</v>
      </c>
      <c r="AS11" s="20">
        <f t="shared" si="2"/>
        <v>0.98790810157194675</v>
      </c>
      <c r="AT11" s="20">
        <f t="shared" si="2"/>
        <v>0.9912470023980815</v>
      </c>
      <c r="AU11" s="20">
        <f t="shared" si="2"/>
        <v>0.9922394678492239</v>
      </c>
      <c r="AV11" s="20">
        <f>AV9/AV8</f>
        <v>0.98206278026905824</v>
      </c>
      <c r="AW11" s="20">
        <f>AW9/AW8</f>
        <v>0.98423127463863358</v>
      </c>
      <c r="AX11" s="20">
        <f>AX9/AX8</f>
        <v>0.99037304452466912</v>
      </c>
      <c r="AY11" s="120">
        <f>AY9/AY8</f>
        <v>0.98972602739726034</v>
      </c>
      <c r="AZ11"/>
      <c r="BA11"/>
      <c r="BB11"/>
      <c r="BC11"/>
      <c r="BD11"/>
      <c r="BF11"/>
      <c r="BG11"/>
      <c r="BH11"/>
      <c r="BI11"/>
      <c r="BJ11"/>
      <c r="BK11"/>
      <c r="BL11"/>
    </row>
    <row r="12" spans="2:64" ht="15" x14ac:dyDescent="0.2">
      <c r="B12" s="5" t="s">
        <v>47</v>
      </c>
      <c r="C12" s="83">
        <v>1548</v>
      </c>
      <c r="D12" s="83">
        <v>1216</v>
      </c>
      <c r="E12" s="83">
        <v>1549</v>
      </c>
      <c r="F12" s="83">
        <v>1289</v>
      </c>
      <c r="G12" s="83">
        <v>1767</v>
      </c>
      <c r="H12" s="83">
        <v>1869</v>
      </c>
      <c r="I12" s="83">
        <v>2261</v>
      </c>
      <c r="J12" s="83">
        <v>1798</v>
      </c>
      <c r="K12" s="83">
        <v>1989</v>
      </c>
      <c r="L12" s="83">
        <v>2190</v>
      </c>
      <c r="M12" s="83">
        <v>1636</v>
      </c>
      <c r="N12" s="83">
        <v>1861</v>
      </c>
      <c r="O12" s="83">
        <v>2099</v>
      </c>
      <c r="P12" s="83">
        <v>1943</v>
      </c>
      <c r="Q12" s="83">
        <v>1938</v>
      </c>
      <c r="R12" s="83">
        <v>1549</v>
      </c>
      <c r="S12" s="83">
        <v>1924</v>
      </c>
      <c r="T12" s="83">
        <v>1926</v>
      </c>
      <c r="U12" s="83">
        <v>1987</v>
      </c>
      <c r="V12" s="83">
        <v>2190.3539999999998</v>
      </c>
      <c r="W12" s="83">
        <v>1869.7180000000001</v>
      </c>
      <c r="X12" s="83">
        <v>2514.8690000000001</v>
      </c>
      <c r="Y12" s="83">
        <v>2174.2539999999999</v>
      </c>
      <c r="Z12" s="83">
        <v>2380.2739999999999</v>
      </c>
      <c r="AA12" s="84">
        <v>2688.75</v>
      </c>
      <c r="AB12" s="84">
        <v>2741.0140000000001</v>
      </c>
      <c r="AC12" s="86">
        <v>2654</v>
      </c>
      <c r="AD12" s="86">
        <v>2758</v>
      </c>
      <c r="AE12" s="86">
        <v>2891</v>
      </c>
      <c r="AF12" s="87">
        <v>2756</v>
      </c>
      <c r="AG12" s="87">
        <v>2454</v>
      </c>
      <c r="AH12" s="87">
        <v>3124</v>
      </c>
      <c r="AI12" s="87">
        <v>3063</v>
      </c>
      <c r="AJ12" s="87">
        <v>3188</v>
      </c>
      <c r="AK12" s="87">
        <v>2675.7276000000002</v>
      </c>
      <c r="AL12" s="87">
        <v>2967</v>
      </c>
      <c r="AM12" s="87">
        <f>AM9*AM10</f>
        <v>3358.5440000000003</v>
      </c>
      <c r="AN12" s="87">
        <v>3329</v>
      </c>
      <c r="AO12" s="87">
        <f>AO9*AO10</f>
        <v>3094.5344</v>
      </c>
      <c r="AP12" s="87">
        <f>AP9*AP10</f>
        <v>3042.4</v>
      </c>
      <c r="AQ12" s="87">
        <f>AQ9*AQ10</f>
        <v>3357.6400000000003</v>
      </c>
      <c r="AR12" s="87">
        <f>AR9*AR10</f>
        <v>3927.4038999999998</v>
      </c>
      <c r="AS12" s="87">
        <v>3926</v>
      </c>
      <c r="AT12" s="87">
        <v>4296</v>
      </c>
      <c r="AU12" s="87">
        <v>4412</v>
      </c>
      <c r="AV12" s="87">
        <v>4428</v>
      </c>
      <c r="AW12" s="87">
        <v>3552</v>
      </c>
      <c r="AX12" s="87">
        <v>4135</v>
      </c>
      <c r="AY12" s="121">
        <v>4339</v>
      </c>
      <c r="AZ12"/>
      <c r="BA12"/>
      <c r="BB12"/>
      <c r="BC12"/>
      <c r="BD12"/>
      <c r="BF12"/>
      <c r="BG12"/>
      <c r="BH12"/>
      <c r="BI12"/>
      <c r="BJ12"/>
      <c r="BK12"/>
      <c r="BL12"/>
    </row>
    <row r="13" spans="2:64" ht="15" x14ac:dyDescent="0.2">
      <c r="B13" s="5" t="s">
        <v>48</v>
      </c>
      <c r="C13" s="83">
        <v>60</v>
      </c>
      <c r="D13" s="21">
        <f t="shared" ref="D13:X13" si="3">C27</f>
        <v>171</v>
      </c>
      <c r="E13" s="21">
        <f t="shared" si="3"/>
        <v>188</v>
      </c>
      <c r="F13" s="21">
        <f t="shared" si="3"/>
        <v>246</v>
      </c>
      <c r="G13" s="21">
        <f t="shared" si="3"/>
        <v>104</v>
      </c>
      <c r="H13" s="21">
        <f t="shared" si="3"/>
        <v>162</v>
      </c>
      <c r="I13" s="21">
        <f t="shared" si="3"/>
        <v>177</v>
      </c>
      <c r="J13" s="21">
        <f t="shared" si="3"/>
        <v>359</v>
      </c>
      <c r="K13" s="21">
        <f t="shared" si="3"/>
        <v>314</v>
      </c>
      <c r="L13" s="21">
        <f t="shared" si="3"/>
        <v>255</v>
      </c>
      <c r="M13" s="21">
        <f t="shared" si="3"/>
        <v>346</v>
      </c>
      <c r="N13" s="21">
        <f t="shared" si="3"/>
        <v>177</v>
      </c>
      <c r="O13" s="21">
        <f t="shared" si="3"/>
        <v>317</v>
      </c>
      <c r="P13" s="21">
        <f t="shared" si="3"/>
        <v>537</v>
      </c>
      <c r="Q13" s="21">
        <f t="shared" si="3"/>
        <v>438</v>
      </c>
      <c r="R13" s="21">
        <f t="shared" si="3"/>
        <v>304</v>
      </c>
      <c r="S13" s="21">
        <f t="shared" si="3"/>
        <v>185</v>
      </c>
      <c r="T13" s="21">
        <f t="shared" si="3"/>
        <v>243</v>
      </c>
      <c r="U13" s="21">
        <f t="shared" si="3"/>
        <v>334</v>
      </c>
      <c r="V13" s="21">
        <f t="shared" si="3"/>
        <v>283</v>
      </c>
      <c r="W13" s="21">
        <f t="shared" si="3"/>
        <v>296.35399999999981</v>
      </c>
      <c r="X13" s="21">
        <f t="shared" si="3"/>
        <v>212.27199999999993</v>
      </c>
      <c r="Y13" s="21">
        <v>335</v>
      </c>
      <c r="Z13" s="21">
        <f t="shared" ref="Z13:AF13" si="4">Y27</f>
        <v>183.75399999999991</v>
      </c>
      <c r="AA13" s="22">
        <f t="shared" si="4"/>
        <v>134.80000000000018</v>
      </c>
      <c r="AB13" s="22">
        <f t="shared" si="4"/>
        <v>202.25</v>
      </c>
      <c r="AC13" s="22">
        <v>348</v>
      </c>
      <c r="AD13" s="22">
        <v>290</v>
      </c>
      <c r="AE13" s="22">
        <v>248</v>
      </c>
      <c r="AF13" s="22">
        <f t="shared" si="4"/>
        <v>208</v>
      </c>
      <c r="AG13" s="22">
        <v>178</v>
      </c>
      <c r="AH13" s="22">
        <v>112</v>
      </c>
      <c r="AI13" s="22">
        <f>AH27</f>
        <v>256</v>
      </c>
      <c r="AJ13" s="17">
        <v>449</v>
      </c>
      <c r="AK13" s="23">
        <v>574</v>
      </c>
      <c r="AL13" s="23">
        <f t="shared" ref="AL13:AT13" si="5">AK27</f>
        <v>205</v>
      </c>
      <c r="AM13" s="23">
        <f t="shared" si="5"/>
        <v>138</v>
      </c>
      <c r="AN13" s="23">
        <f t="shared" si="5"/>
        <v>150.54400000000032</v>
      </c>
      <c r="AO13" s="23">
        <f t="shared" si="5"/>
        <v>214.54400000000032</v>
      </c>
      <c r="AP13" s="23">
        <f t="shared" si="5"/>
        <v>169.07840000000033</v>
      </c>
      <c r="AQ13" s="23">
        <f t="shared" si="5"/>
        <v>141</v>
      </c>
      <c r="AR13" s="23">
        <f t="shared" si="5"/>
        <v>91.640000000000327</v>
      </c>
      <c r="AS13" s="23">
        <f t="shared" si="5"/>
        <v>191.04390000000012</v>
      </c>
      <c r="AT13" s="23">
        <f t="shared" si="5"/>
        <v>197</v>
      </c>
      <c r="AU13" s="23">
        <f>AT27</f>
        <v>302</v>
      </c>
      <c r="AV13" s="23">
        <f>AU27</f>
        <v>438</v>
      </c>
      <c r="AW13" s="23">
        <f>AV27</f>
        <v>909</v>
      </c>
      <c r="AX13" s="23">
        <f>AW27</f>
        <v>525</v>
      </c>
      <c r="AY13" s="122">
        <f>AX27</f>
        <v>160</v>
      </c>
      <c r="AZ13"/>
      <c r="BA13"/>
      <c r="BB13"/>
      <c r="BC13"/>
      <c r="BD13"/>
      <c r="BF13"/>
      <c r="BG13"/>
      <c r="BH13"/>
      <c r="BI13"/>
      <c r="BJ13"/>
      <c r="BK13"/>
      <c r="BL13"/>
    </row>
    <row r="14" spans="2:64" ht="15" x14ac:dyDescent="0.2">
      <c r="B14" s="5" t="s">
        <v>49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1</v>
      </c>
      <c r="R14" s="83">
        <v>4</v>
      </c>
      <c r="S14" s="83">
        <v>3</v>
      </c>
      <c r="T14" s="83">
        <v>4</v>
      </c>
      <c r="U14" s="83">
        <v>3</v>
      </c>
      <c r="V14" s="83">
        <v>2</v>
      </c>
      <c r="W14" s="83">
        <v>6.2</v>
      </c>
      <c r="X14" s="83">
        <v>5</v>
      </c>
      <c r="Y14" s="83">
        <v>4</v>
      </c>
      <c r="Z14" s="83">
        <v>9.4499999999999993</v>
      </c>
      <c r="AA14" s="84">
        <v>4.5999999999999996</v>
      </c>
      <c r="AB14" s="84">
        <v>4</v>
      </c>
      <c r="AC14" s="83">
        <v>4</v>
      </c>
      <c r="AD14" s="83">
        <v>4</v>
      </c>
      <c r="AE14" s="81">
        <v>2</v>
      </c>
      <c r="AF14" s="81">
        <v>5</v>
      </c>
      <c r="AG14" s="81">
        <v>6</v>
      </c>
      <c r="AH14" s="82">
        <v>6</v>
      </c>
      <c r="AI14" s="82">
        <v>3</v>
      </c>
      <c r="AJ14" s="82">
        <v>9</v>
      </c>
      <c r="AK14" s="82">
        <v>10</v>
      </c>
      <c r="AL14" s="82">
        <v>13</v>
      </c>
      <c r="AM14" s="82">
        <v>15</v>
      </c>
      <c r="AN14" s="82">
        <v>14</v>
      </c>
      <c r="AO14" s="82">
        <v>16</v>
      </c>
      <c r="AP14" s="82">
        <v>41</v>
      </c>
      <c r="AQ14" s="82">
        <v>72</v>
      </c>
      <c r="AR14" s="82">
        <v>33</v>
      </c>
      <c r="AS14" s="82">
        <v>24</v>
      </c>
      <c r="AT14" s="82">
        <v>22</v>
      </c>
      <c r="AU14" s="82">
        <v>22</v>
      </c>
      <c r="AV14" s="82">
        <v>14</v>
      </c>
      <c r="AW14" s="82">
        <v>15</v>
      </c>
      <c r="AX14" s="82">
        <v>20</v>
      </c>
      <c r="AY14" s="123">
        <v>35</v>
      </c>
      <c r="AZ14"/>
      <c r="BA14"/>
      <c r="BB14"/>
      <c r="BC14"/>
      <c r="BD14"/>
      <c r="BF14"/>
      <c r="BG14"/>
      <c r="BH14"/>
      <c r="BI14"/>
      <c r="BJ14"/>
      <c r="BK14"/>
      <c r="BL14"/>
    </row>
    <row r="15" spans="2:64" ht="15" x14ac:dyDescent="0.2">
      <c r="B15" s="5" t="s">
        <v>50</v>
      </c>
      <c r="C15" s="21">
        <f t="shared" ref="C15:R15" si="6">SUM(C12:C14)</f>
        <v>1608</v>
      </c>
      <c r="D15" s="21">
        <f t="shared" si="6"/>
        <v>1387</v>
      </c>
      <c r="E15" s="21">
        <f t="shared" si="6"/>
        <v>1737</v>
      </c>
      <c r="F15" s="21">
        <f t="shared" si="6"/>
        <v>1535</v>
      </c>
      <c r="G15" s="21">
        <f t="shared" si="6"/>
        <v>1871</v>
      </c>
      <c r="H15" s="21">
        <f t="shared" si="6"/>
        <v>2031</v>
      </c>
      <c r="I15" s="21">
        <f t="shared" si="6"/>
        <v>2438</v>
      </c>
      <c r="J15" s="21">
        <f t="shared" si="6"/>
        <v>2157</v>
      </c>
      <c r="K15" s="21">
        <f t="shared" si="6"/>
        <v>2303</v>
      </c>
      <c r="L15" s="21">
        <f t="shared" si="6"/>
        <v>2445</v>
      </c>
      <c r="M15" s="21">
        <f t="shared" si="6"/>
        <v>1982</v>
      </c>
      <c r="N15" s="21">
        <f t="shared" si="6"/>
        <v>2038</v>
      </c>
      <c r="O15" s="21">
        <f t="shared" si="6"/>
        <v>2416</v>
      </c>
      <c r="P15" s="21">
        <f t="shared" si="6"/>
        <v>2480</v>
      </c>
      <c r="Q15" s="21">
        <f t="shared" si="6"/>
        <v>2377</v>
      </c>
      <c r="R15" s="21">
        <f t="shared" si="6"/>
        <v>1857</v>
      </c>
      <c r="S15" s="21">
        <f t="shared" ref="S15:Y15" si="7">SUM(S12:S14)</f>
        <v>2112</v>
      </c>
      <c r="T15" s="21">
        <f t="shared" si="7"/>
        <v>2173</v>
      </c>
      <c r="U15" s="21">
        <f t="shared" si="7"/>
        <v>2324</v>
      </c>
      <c r="V15" s="21">
        <f t="shared" si="7"/>
        <v>2475.3539999999998</v>
      </c>
      <c r="W15" s="21">
        <f t="shared" si="7"/>
        <v>2172.2719999999999</v>
      </c>
      <c r="X15" s="21">
        <f t="shared" si="7"/>
        <v>2732.1410000000001</v>
      </c>
      <c r="Y15" s="21">
        <f t="shared" si="7"/>
        <v>2513.2539999999999</v>
      </c>
      <c r="Z15" s="21">
        <v>2575</v>
      </c>
      <c r="AA15" s="22">
        <f t="shared" ref="AA15:AG15" si="8">SUM(AA12:AA14)</f>
        <v>2828.15</v>
      </c>
      <c r="AB15" s="22">
        <f t="shared" si="8"/>
        <v>2947.2640000000001</v>
      </c>
      <c r="AC15" s="22">
        <f t="shared" si="8"/>
        <v>3006</v>
      </c>
      <c r="AD15" s="22">
        <f t="shared" si="8"/>
        <v>3052</v>
      </c>
      <c r="AE15" s="22">
        <f t="shared" si="8"/>
        <v>3141</v>
      </c>
      <c r="AF15" s="22">
        <v>2969</v>
      </c>
      <c r="AG15" s="22">
        <f t="shared" si="8"/>
        <v>2638</v>
      </c>
      <c r="AH15" s="22">
        <f t="shared" ref="AH15:AM15" si="9">SUM(AH12:AH14)</f>
        <v>3242</v>
      </c>
      <c r="AI15" s="22">
        <f t="shared" si="9"/>
        <v>3322</v>
      </c>
      <c r="AJ15" s="22">
        <f t="shared" si="9"/>
        <v>3646</v>
      </c>
      <c r="AK15" s="22">
        <f t="shared" si="9"/>
        <v>3259.7276000000002</v>
      </c>
      <c r="AL15" s="22">
        <f t="shared" si="9"/>
        <v>3185</v>
      </c>
      <c r="AM15" s="22">
        <f t="shared" si="9"/>
        <v>3511.5440000000003</v>
      </c>
      <c r="AN15" s="22">
        <f>SUM(AN12:AN14)</f>
        <v>3493.5440000000003</v>
      </c>
      <c r="AO15" s="22">
        <f>SUM(AO12:AO14)</f>
        <v>3325.0784000000003</v>
      </c>
      <c r="AP15" s="22">
        <f>SUM(AP12:AP14)</f>
        <v>3252.4784000000004</v>
      </c>
      <c r="AQ15" s="22">
        <f>SUM(AQ12:AQ14)</f>
        <v>3570.6400000000003</v>
      </c>
      <c r="AR15" s="22">
        <f>SUM(AR12:AR14)</f>
        <v>4052.0439000000001</v>
      </c>
      <c r="AS15" s="22">
        <v>4140</v>
      </c>
      <c r="AT15" s="22">
        <v>4515</v>
      </c>
      <c r="AU15" s="22">
        <v>4735</v>
      </c>
      <c r="AV15" s="22">
        <v>4880</v>
      </c>
      <c r="AW15" s="22">
        <v>4476</v>
      </c>
      <c r="AX15" s="22">
        <v>4680</v>
      </c>
      <c r="AY15" s="77">
        <v>4533</v>
      </c>
      <c r="AZ15"/>
      <c r="BA15"/>
      <c r="BB15"/>
      <c r="BC15"/>
      <c r="BD15"/>
      <c r="BF15"/>
      <c r="BG15"/>
      <c r="BH15"/>
      <c r="BI15"/>
      <c r="BJ15"/>
      <c r="BK15"/>
      <c r="BL15"/>
    </row>
    <row r="16" spans="2:64" ht="15" x14ac:dyDescent="0.2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2"/>
      <c r="AE16" s="2"/>
      <c r="AF16" s="2"/>
      <c r="AG16" s="2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24"/>
      <c r="AZ16"/>
      <c r="BA16"/>
      <c r="BB16"/>
      <c r="BC16"/>
      <c r="BD16"/>
      <c r="BF16"/>
      <c r="BG16"/>
      <c r="BH16"/>
      <c r="BI16"/>
      <c r="BJ16"/>
      <c r="BK16"/>
      <c r="BL16"/>
    </row>
    <row r="17" spans="2:64" ht="15" x14ac:dyDescent="0.2">
      <c r="B17" s="5" t="s">
        <v>51</v>
      </c>
      <c r="C17" s="83">
        <v>821</v>
      </c>
      <c r="D17" s="83">
        <v>701</v>
      </c>
      <c r="E17" s="83">
        <v>865</v>
      </c>
      <c r="F17" s="83">
        <v>790</v>
      </c>
      <c r="G17" s="83">
        <v>927</v>
      </c>
      <c r="H17" s="83">
        <v>1018</v>
      </c>
      <c r="I17" s="83">
        <v>1123</v>
      </c>
      <c r="J17" s="83">
        <v>1020</v>
      </c>
      <c r="K17" s="83">
        <v>1030</v>
      </c>
      <c r="L17" s="83">
        <v>1108</v>
      </c>
      <c r="M17" s="83">
        <v>983</v>
      </c>
      <c r="N17" s="83">
        <v>1030</v>
      </c>
      <c r="O17" s="83">
        <v>1053</v>
      </c>
      <c r="P17" s="83">
        <v>1179</v>
      </c>
      <c r="Q17" s="83">
        <v>1174</v>
      </c>
      <c r="R17" s="83">
        <v>1058</v>
      </c>
      <c r="S17" s="83">
        <v>1146</v>
      </c>
      <c r="T17" s="83">
        <v>1187</v>
      </c>
      <c r="U17" s="83">
        <v>1254</v>
      </c>
      <c r="V17" s="83">
        <v>1279</v>
      </c>
      <c r="W17" s="83">
        <v>1276</v>
      </c>
      <c r="X17" s="83">
        <v>1405</v>
      </c>
      <c r="Y17" s="83">
        <v>1370</v>
      </c>
      <c r="Z17" s="83">
        <v>1435.6</v>
      </c>
      <c r="AA17" s="84">
        <v>1597.4</v>
      </c>
      <c r="AB17" s="84">
        <v>1590</v>
      </c>
      <c r="AC17" s="84">
        <v>1578</v>
      </c>
      <c r="AD17" s="84">
        <v>1640</v>
      </c>
      <c r="AE17" s="83">
        <v>1700</v>
      </c>
      <c r="AF17" s="83">
        <v>1615</v>
      </c>
      <c r="AG17" s="83">
        <v>1530</v>
      </c>
      <c r="AH17" s="76">
        <v>1696</v>
      </c>
      <c r="AI17" s="76">
        <v>1739</v>
      </c>
      <c r="AJ17" s="76">
        <v>1806</v>
      </c>
      <c r="AK17" s="76">
        <v>1801</v>
      </c>
      <c r="AL17" s="76">
        <v>1662</v>
      </c>
      <c r="AM17" s="76">
        <v>1752</v>
      </c>
      <c r="AN17" s="76">
        <v>1648</v>
      </c>
      <c r="AO17" s="76">
        <v>1703</v>
      </c>
      <c r="AP17" s="76">
        <v>1689</v>
      </c>
      <c r="AQ17" s="76">
        <v>1734</v>
      </c>
      <c r="AR17" s="76">
        <v>1873</v>
      </c>
      <c r="AS17" s="76">
        <v>1886</v>
      </c>
      <c r="AT17" s="76">
        <v>1901</v>
      </c>
      <c r="AU17" s="76">
        <v>2055</v>
      </c>
      <c r="AV17" s="76">
        <v>2092</v>
      </c>
      <c r="AW17" s="76">
        <v>2165</v>
      </c>
      <c r="AX17" s="76">
        <v>2155</v>
      </c>
      <c r="AY17" s="125">
        <v>2205</v>
      </c>
      <c r="AZ17"/>
      <c r="BA17"/>
      <c r="BB17"/>
      <c r="BC17"/>
      <c r="BD17"/>
      <c r="BF17"/>
      <c r="BG17"/>
      <c r="BH17"/>
      <c r="BI17"/>
      <c r="BJ17"/>
      <c r="BK17"/>
      <c r="BL17"/>
    </row>
    <row r="18" spans="2:64" ht="15" x14ac:dyDescent="0.2">
      <c r="B18" s="5" t="s">
        <v>52</v>
      </c>
      <c r="C18" s="83">
        <v>56</v>
      </c>
      <c r="D18" s="83">
        <v>57</v>
      </c>
      <c r="E18" s="83">
        <v>53</v>
      </c>
      <c r="F18" s="83">
        <v>63</v>
      </c>
      <c r="G18" s="83">
        <v>69</v>
      </c>
      <c r="H18" s="83">
        <v>76</v>
      </c>
      <c r="I18" s="83">
        <v>68</v>
      </c>
      <c r="J18" s="83">
        <v>66</v>
      </c>
      <c r="K18" s="83">
        <v>70</v>
      </c>
      <c r="L18" s="83">
        <v>61</v>
      </c>
      <c r="M18" s="83">
        <v>65</v>
      </c>
      <c r="N18" s="83">
        <v>61</v>
      </c>
      <c r="O18" s="83">
        <v>60</v>
      </c>
      <c r="P18" s="83">
        <v>56</v>
      </c>
      <c r="Q18" s="83">
        <v>60</v>
      </c>
      <c r="R18" s="83">
        <v>59</v>
      </c>
      <c r="S18" s="83">
        <v>56</v>
      </c>
      <c r="T18" s="83">
        <v>57</v>
      </c>
      <c r="U18" s="83">
        <v>55</v>
      </c>
      <c r="V18" s="83">
        <v>64</v>
      </c>
      <c r="W18" s="83">
        <v>67</v>
      </c>
      <c r="X18" s="83">
        <v>72</v>
      </c>
      <c r="Y18" s="83">
        <v>72</v>
      </c>
      <c r="Z18" s="83">
        <v>82</v>
      </c>
      <c r="AA18" s="84">
        <v>86</v>
      </c>
      <c r="AB18" s="84">
        <v>89</v>
      </c>
      <c r="AC18" s="84">
        <v>90</v>
      </c>
      <c r="AD18" s="84">
        <v>91</v>
      </c>
      <c r="AE18" s="83">
        <v>90</v>
      </c>
      <c r="AF18" s="83">
        <v>89</v>
      </c>
      <c r="AG18" s="83">
        <v>92</v>
      </c>
      <c r="AH18" s="76">
        <v>88</v>
      </c>
      <c r="AI18" s="76">
        <v>93</v>
      </c>
      <c r="AJ18" s="76">
        <v>78</v>
      </c>
      <c r="AK18" s="76">
        <v>95</v>
      </c>
      <c r="AL18" s="76">
        <v>90</v>
      </c>
      <c r="AM18" s="76">
        <v>90</v>
      </c>
      <c r="AN18" s="76">
        <v>87</v>
      </c>
      <c r="AO18" s="76">
        <v>90</v>
      </c>
      <c r="AP18" s="76">
        <v>89</v>
      </c>
      <c r="AQ18" s="76">
        <v>97</v>
      </c>
      <c r="AR18" s="76">
        <v>96</v>
      </c>
      <c r="AS18" s="76">
        <v>97</v>
      </c>
      <c r="AT18" s="76">
        <v>105</v>
      </c>
      <c r="AU18" s="76">
        <v>104</v>
      </c>
      <c r="AV18" s="76">
        <v>88</v>
      </c>
      <c r="AW18" s="76">
        <v>96</v>
      </c>
      <c r="AX18" s="76">
        <v>102</v>
      </c>
      <c r="AY18" s="125">
        <v>104</v>
      </c>
      <c r="AZ18"/>
      <c r="BA18"/>
      <c r="BB18"/>
      <c r="BC18"/>
      <c r="BD18"/>
      <c r="BF18"/>
      <c r="BG18"/>
      <c r="BH18"/>
      <c r="BI18"/>
      <c r="BJ18"/>
      <c r="BK18"/>
      <c r="BL18"/>
    </row>
    <row r="19" spans="2:64" ht="15" x14ac:dyDescent="0.2">
      <c r="B19" s="5" t="s">
        <v>53</v>
      </c>
      <c r="C19" s="83">
        <v>21</v>
      </c>
      <c r="D19" s="83">
        <v>20</v>
      </c>
      <c r="E19" s="83">
        <v>18</v>
      </c>
      <c r="F19" s="83">
        <v>14</v>
      </c>
      <c r="G19" s="83">
        <v>13</v>
      </c>
      <c r="H19" s="83">
        <v>21</v>
      </c>
      <c r="I19" s="83">
        <v>13</v>
      </c>
      <c r="J19" s="83">
        <v>33</v>
      </c>
      <c r="K19" s="83">
        <v>19</v>
      </c>
      <c r="L19" s="83">
        <v>25</v>
      </c>
      <c r="M19" s="83">
        <v>14</v>
      </c>
      <c r="N19" s="83">
        <v>32</v>
      </c>
      <c r="O19" s="83">
        <v>26</v>
      </c>
      <c r="P19" s="83">
        <v>50</v>
      </c>
      <c r="Q19" s="83">
        <v>35</v>
      </c>
      <c r="R19" s="83">
        <v>28</v>
      </c>
      <c r="S19" s="83">
        <v>45</v>
      </c>
      <c r="T19" s="83">
        <v>38</v>
      </c>
      <c r="U19" s="83">
        <v>48</v>
      </c>
      <c r="V19" s="83">
        <v>66</v>
      </c>
      <c r="W19" s="83">
        <v>28</v>
      </c>
      <c r="X19" s="83">
        <v>79</v>
      </c>
      <c r="Y19" s="83">
        <v>37</v>
      </c>
      <c r="Z19" s="83">
        <v>41</v>
      </c>
      <c r="AA19" s="84">
        <v>70</v>
      </c>
      <c r="AB19" s="84">
        <v>115.5</v>
      </c>
      <c r="AC19" s="84">
        <v>75</v>
      </c>
      <c r="AD19" s="84">
        <v>78</v>
      </c>
      <c r="AE19" s="83">
        <v>79</v>
      </c>
      <c r="AF19" s="83">
        <v>41</v>
      </c>
      <c r="AG19" s="83">
        <v>17</v>
      </c>
      <c r="AH19" s="76">
        <v>99</v>
      </c>
      <c r="AI19" s="76">
        <v>94</v>
      </c>
      <c r="AJ19" s="76">
        <v>71</v>
      </c>
      <c r="AK19" s="76">
        <v>0</v>
      </c>
      <c r="AL19" s="76">
        <v>12</v>
      </c>
      <c r="AM19" s="76">
        <v>20</v>
      </c>
      <c r="AN19" s="76">
        <v>43</v>
      </c>
      <c r="AO19" s="76">
        <v>-2</v>
      </c>
      <c r="AP19" s="76">
        <v>16</v>
      </c>
      <c r="AQ19" s="76">
        <v>10</v>
      </c>
      <c r="AR19" s="76">
        <v>49</v>
      </c>
      <c r="AS19" s="76">
        <v>18</v>
      </c>
      <c r="AT19" s="76">
        <v>41</v>
      </c>
      <c r="AU19" s="76">
        <v>5</v>
      </c>
      <c r="AV19" s="76">
        <v>39</v>
      </c>
      <c r="AW19" s="76">
        <v>12</v>
      </c>
      <c r="AX19" s="76">
        <v>4</v>
      </c>
      <c r="AY19" s="125">
        <v>14</v>
      </c>
      <c r="AZ19"/>
      <c r="BA19"/>
      <c r="BB19"/>
      <c r="BC19"/>
      <c r="BD19"/>
      <c r="BF19"/>
      <c r="BG19"/>
      <c r="BH19"/>
      <c r="BI19"/>
      <c r="BJ19"/>
      <c r="BK19"/>
      <c r="BL19"/>
    </row>
    <row r="20" spans="2:64" ht="15" x14ac:dyDescent="0.2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>
        <f>AB18+AB19</f>
        <v>204.5</v>
      </c>
      <c r="AC20" s="22">
        <f>AC18+AC19</f>
        <v>165</v>
      </c>
      <c r="AD20" s="22">
        <f>AD18+AD19</f>
        <v>169</v>
      </c>
      <c r="AE20" s="22">
        <f>AE18+AE19</f>
        <v>169</v>
      </c>
      <c r="AF20" s="22">
        <f>AF18+AF19</f>
        <v>130</v>
      </c>
      <c r="AG20" s="22">
        <f t="shared" ref="AG20:AL20" si="10">AG19+AG18</f>
        <v>109</v>
      </c>
      <c r="AH20" s="22">
        <f t="shared" si="10"/>
        <v>187</v>
      </c>
      <c r="AI20" s="22">
        <f t="shared" si="10"/>
        <v>187</v>
      </c>
      <c r="AJ20" s="22">
        <f t="shared" si="10"/>
        <v>149</v>
      </c>
      <c r="AK20" s="22">
        <f t="shared" si="10"/>
        <v>95</v>
      </c>
      <c r="AL20" s="22">
        <f t="shared" si="10"/>
        <v>102</v>
      </c>
      <c r="AM20" s="22">
        <f t="shared" ref="AM20:AV20" si="11">AM19+AM18</f>
        <v>110</v>
      </c>
      <c r="AN20" s="22">
        <f t="shared" si="11"/>
        <v>130</v>
      </c>
      <c r="AO20" s="22">
        <f t="shared" si="11"/>
        <v>88</v>
      </c>
      <c r="AP20" s="22">
        <f t="shared" si="11"/>
        <v>105</v>
      </c>
      <c r="AQ20" s="22">
        <f t="shared" si="11"/>
        <v>107</v>
      </c>
      <c r="AR20" s="22">
        <f t="shared" si="11"/>
        <v>145</v>
      </c>
      <c r="AS20" s="22">
        <f t="shared" si="11"/>
        <v>115</v>
      </c>
      <c r="AT20" s="22">
        <f t="shared" si="11"/>
        <v>146</v>
      </c>
      <c r="AU20" s="22">
        <f t="shared" si="11"/>
        <v>109</v>
      </c>
      <c r="AV20" s="22">
        <f t="shared" si="11"/>
        <v>127</v>
      </c>
      <c r="AW20" s="22">
        <f>AW19+AW18</f>
        <v>108</v>
      </c>
      <c r="AX20" s="22">
        <f>AX19+AX18</f>
        <v>106</v>
      </c>
      <c r="AY20" s="77">
        <f>AY19+AY18</f>
        <v>118</v>
      </c>
      <c r="AZ20"/>
      <c r="BA20"/>
      <c r="BB20"/>
      <c r="BC20"/>
      <c r="BD20"/>
      <c r="BF20"/>
      <c r="BG20"/>
      <c r="BH20"/>
      <c r="BI20"/>
      <c r="BJ20"/>
      <c r="BK20"/>
      <c r="BL20"/>
    </row>
    <row r="21" spans="2:64" ht="15" x14ac:dyDescent="0.2">
      <c r="B21" s="5" t="s">
        <v>54</v>
      </c>
      <c r="C21" s="21">
        <f t="shared" ref="C21:R21" si="12">SUM(C17:C19)</f>
        <v>898</v>
      </c>
      <c r="D21" s="21">
        <f t="shared" si="12"/>
        <v>778</v>
      </c>
      <c r="E21" s="21">
        <f t="shared" si="12"/>
        <v>936</v>
      </c>
      <c r="F21" s="21">
        <f t="shared" si="12"/>
        <v>867</v>
      </c>
      <c r="G21" s="21">
        <f t="shared" si="12"/>
        <v>1009</v>
      </c>
      <c r="H21" s="21">
        <f t="shared" si="12"/>
        <v>1115</v>
      </c>
      <c r="I21" s="21">
        <f t="shared" si="12"/>
        <v>1204</v>
      </c>
      <c r="J21" s="21">
        <f t="shared" si="12"/>
        <v>1119</v>
      </c>
      <c r="K21" s="21">
        <f t="shared" si="12"/>
        <v>1119</v>
      </c>
      <c r="L21" s="21">
        <f t="shared" si="12"/>
        <v>1194</v>
      </c>
      <c r="M21" s="21">
        <f t="shared" si="12"/>
        <v>1062</v>
      </c>
      <c r="N21" s="21">
        <f t="shared" si="12"/>
        <v>1123</v>
      </c>
      <c r="O21" s="21">
        <f t="shared" si="12"/>
        <v>1139</v>
      </c>
      <c r="P21" s="21">
        <f t="shared" si="12"/>
        <v>1285</v>
      </c>
      <c r="Q21" s="21">
        <f t="shared" si="12"/>
        <v>1269</v>
      </c>
      <c r="R21" s="21">
        <f t="shared" si="12"/>
        <v>1145</v>
      </c>
      <c r="S21" s="21">
        <f t="shared" ref="S21:Y21" si="13">SUM(S17:S19)</f>
        <v>1247</v>
      </c>
      <c r="T21" s="21">
        <f t="shared" si="13"/>
        <v>1282</v>
      </c>
      <c r="U21" s="21">
        <f t="shared" si="13"/>
        <v>1357</v>
      </c>
      <c r="V21" s="21">
        <f t="shared" si="13"/>
        <v>1409</v>
      </c>
      <c r="W21" s="21">
        <f t="shared" si="13"/>
        <v>1371</v>
      </c>
      <c r="X21" s="21">
        <f t="shared" si="13"/>
        <v>1556</v>
      </c>
      <c r="Y21" s="21">
        <f t="shared" si="13"/>
        <v>1479</v>
      </c>
      <c r="Z21" s="21">
        <f t="shared" ref="Z21:AK21" si="14">SUM(Z17:Z19)</f>
        <v>1558.6</v>
      </c>
      <c r="AA21" s="22">
        <f t="shared" si="14"/>
        <v>1753.4</v>
      </c>
      <c r="AB21" s="22">
        <f t="shared" si="14"/>
        <v>1794.5</v>
      </c>
      <c r="AC21" s="22">
        <f t="shared" si="14"/>
        <v>1743</v>
      </c>
      <c r="AD21" s="22">
        <f t="shared" si="14"/>
        <v>1809</v>
      </c>
      <c r="AE21" s="22">
        <f t="shared" si="14"/>
        <v>1869</v>
      </c>
      <c r="AF21" s="22">
        <f t="shared" si="14"/>
        <v>1745</v>
      </c>
      <c r="AG21" s="22">
        <f t="shared" si="14"/>
        <v>1639</v>
      </c>
      <c r="AH21" s="22">
        <f>SUM(AH17:AH19)</f>
        <v>1883</v>
      </c>
      <c r="AI21" s="22">
        <f t="shared" si="14"/>
        <v>1926</v>
      </c>
      <c r="AJ21" s="22">
        <f>SUM(AJ17:AJ19)</f>
        <v>1955</v>
      </c>
      <c r="AK21" s="22">
        <f t="shared" si="14"/>
        <v>1896</v>
      </c>
      <c r="AL21" s="22">
        <f>SUM(AL17:AL19)</f>
        <v>1764</v>
      </c>
      <c r="AM21" s="22">
        <f>SUM(AM17:AM19)</f>
        <v>1862</v>
      </c>
      <c r="AN21" s="22">
        <f>SUM(AN17:AN19)</f>
        <v>1778</v>
      </c>
      <c r="AO21" s="22">
        <f>SUM(AO17:AO19)</f>
        <v>1791</v>
      </c>
      <c r="AP21" s="22">
        <f t="shared" ref="AP21:AU21" si="15">SUM(AP17:AP19)</f>
        <v>1794</v>
      </c>
      <c r="AQ21" s="22">
        <f t="shared" si="15"/>
        <v>1841</v>
      </c>
      <c r="AR21" s="22">
        <f t="shared" si="15"/>
        <v>2018</v>
      </c>
      <c r="AS21" s="22">
        <f t="shared" si="15"/>
        <v>2001</v>
      </c>
      <c r="AT21" s="22">
        <f t="shared" si="15"/>
        <v>2047</v>
      </c>
      <c r="AU21" s="22">
        <f t="shared" si="15"/>
        <v>2164</v>
      </c>
      <c r="AV21" s="22">
        <f>SUM(AV17:AV19)</f>
        <v>2219</v>
      </c>
      <c r="AW21" s="22">
        <f>SUM(AW17:AW19)</f>
        <v>2273</v>
      </c>
      <c r="AX21" s="22">
        <f>SUM(AX17:AX19)</f>
        <v>2261</v>
      </c>
      <c r="AY21" s="77">
        <f>SUM(AY17:AY19)</f>
        <v>2323</v>
      </c>
      <c r="AZ21"/>
      <c r="BA21"/>
      <c r="BB21"/>
      <c r="BC21"/>
      <c r="BD21"/>
      <c r="BF21"/>
      <c r="BG21"/>
      <c r="BH21"/>
      <c r="BI21"/>
      <c r="BJ21"/>
      <c r="BK21"/>
      <c r="BL21"/>
    </row>
    <row r="22" spans="2:64" ht="15" x14ac:dyDescent="0.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2"/>
      <c r="AE22" s="21"/>
      <c r="AF22" s="21"/>
      <c r="AG22" s="21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122"/>
      <c r="AZ22"/>
      <c r="BA22"/>
      <c r="BB22"/>
      <c r="BC22"/>
      <c r="BD22"/>
      <c r="BF22"/>
      <c r="BG22"/>
      <c r="BH22"/>
      <c r="BI22"/>
      <c r="BJ22"/>
      <c r="BK22"/>
      <c r="BL22"/>
    </row>
    <row r="23" spans="2:64" ht="15" x14ac:dyDescent="0.2">
      <c r="B23" s="5" t="s">
        <v>55</v>
      </c>
      <c r="C23" s="83">
        <v>539</v>
      </c>
      <c r="D23" s="83">
        <v>421</v>
      </c>
      <c r="E23" s="83">
        <v>555</v>
      </c>
      <c r="F23" s="83">
        <v>564</v>
      </c>
      <c r="G23" s="83">
        <v>700</v>
      </c>
      <c r="H23" s="83">
        <v>739</v>
      </c>
      <c r="I23" s="83">
        <v>875</v>
      </c>
      <c r="J23" s="83">
        <v>724</v>
      </c>
      <c r="K23" s="83">
        <v>929</v>
      </c>
      <c r="L23" s="83">
        <v>905</v>
      </c>
      <c r="M23" s="83">
        <v>743</v>
      </c>
      <c r="N23" s="83">
        <v>598</v>
      </c>
      <c r="O23" s="83">
        <v>740</v>
      </c>
      <c r="P23" s="83">
        <v>757</v>
      </c>
      <c r="Q23" s="83">
        <v>804</v>
      </c>
      <c r="R23" s="83">
        <v>527</v>
      </c>
      <c r="S23" s="83">
        <v>622</v>
      </c>
      <c r="T23" s="83">
        <v>557</v>
      </c>
      <c r="U23" s="83">
        <v>684</v>
      </c>
      <c r="V23" s="83">
        <v>770</v>
      </c>
      <c r="W23" s="83">
        <v>589</v>
      </c>
      <c r="X23" s="83">
        <v>838</v>
      </c>
      <c r="Y23" s="83">
        <v>850.5</v>
      </c>
      <c r="Z23" s="83">
        <v>881.6</v>
      </c>
      <c r="AA23" s="84">
        <v>872.5</v>
      </c>
      <c r="AB23" s="84">
        <v>800.5</v>
      </c>
      <c r="AC23" s="84">
        <v>973</v>
      </c>
      <c r="AD23" s="84">
        <v>996</v>
      </c>
      <c r="AE23" s="83">
        <v>1064</v>
      </c>
      <c r="AF23" s="83">
        <v>1045</v>
      </c>
      <c r="AG23" s="83">
        <v>885</v>
      </c>
      <c r="AH23" s="76">
        <v>1103</v>
      </c>
      <c r="AI23" s="76">
        <v>947</v>
      </c>
      <c r="AJ23" s="76">
        <v>1118</v>
      </c>
      <c r="AK23" s="76">
        <v>1160</v>
      </c>
      <c r="AL23" s="76">
        <v>1283</v>
      </c>
      <c r="AM23" s="76">
        <v>1499</v>
      </c>
      <c r="AN23" s="76">
        <v>1501</v>
      </c>
      <c r="AO23" s="76">
        <v>1365</v>
      </c>
      <c r="AP23" s="76">
        <v>1317</v>
      </c>
      <c r="AQ23" s="76">
        <v>1638</v>
      </c>
      <c r="AR23" s="76">
        <v>1843</v>
      </c>
      <c r="AS23" s="76">
        <v>1942</v>
      </c>
      <c r="AT23" s="76">
        <v>2166</v>
      </c>
      <c r="AU23" s="76">
        <v>2134</v>
      </c>
      <c r="AV23" s="76">
        <v>1752</v>
      </c>
      <c r="AW23" s="76">
        <v>1679</v>
      </c>
      <c r="AX23" s="76">
        <v>2260</v>
      </c>
      <c r="AY23" s="125">
        <v>2055</v>
      </c>
      <c r="AZ23"/>
      <c r="BA23"/>
      <c r="BB23"/>
      <c r="BC23"/>
      <c r="BD23"/>
      <c r="BF23"/>
      <c r="BG23"/>
      <c r="BH23"/>
      <c r="BI23"/>
      <c r="BJ23"/>
      <c r="BK23"/>
      <c r="BL23"/>
    </row>
    <row r="24" spans="2:64" ht="15" x14ac:dyDescent="0.2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2"/>
      <c r="AE24" s="21"/>
      <c r="AF24" s="21"/>
      <c r="AG24" s="21" t="s">
        <v>107</v>
      </c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122"/>
      <c r="AZ24"/>
      <c r="BA24"/>
      <c r="BB24"/>
      <c r="BC24"/>
      <c r="BD24"/>
      <c r="BF24"/>
      <c r="BG24"/>
      <c r="BH24"/>
      <c r="BI24"/>
      <c r="BJ24"/>
      <c r="BK24"/>
      <c r="BL24"/>
    </row>
    <row r="25" spans="2:64" ht="15" x14ac:dyDescent="0.2">
      <c r="B25" s="5" t="s">
        <v>56</v>
      </c>
      <c r="C25" s="21">
        <f t="shared" ref="C25:R25" si="16">SUM(C21,C23)</f>
        <v>1437</v>
      </c>
      <c r="D25" s="21">
        <f t="shared" si="16"/>
        <v>1199</v>
      </c>
      <c r="E25" s="21">
        <f t="shared" si="16"/>
        <v>1491</v>
      </c>
      <c r="F25" s="21">
        <f t="shared" si="16"/>
        <v>1431</v>
      </c>
      <c r="G25" s="21">
        <f t="shared" si="16"/>
        <v>1709</v>
      </c>
      <c r="H25" s="21">
        <f t="shared" si="16"/>
        <v>1854</v>
      </c>
      <c r="I25" s="21">
        <f t="shared" si="16"/>
        <v>2079</v>
      </c>
      <c r="J25" s="21">
        <f t="shared" si="16"/>
        <v>1843</v>
      </c>
      <c r="K25" s="21">
        <f t="shared" si="16"/>
        <v>2048</v>
      </c>
      <c r="L25" s="21">
        <f t="shared" si="16"/>
        <v>2099</v>
      </c>
      <c r="M25" s="21">
        <f t="shared" si="16"/>
        <v>1805</v>
      </c>
      <c r="N25" s="21">
        <f t="shared" si="16"/>
        <v>1721</v>
      </c>
      <c r="O25" s="21">
        <f t="shared" si="16"/>
        <v>1879</v>
      </c>
      <c r="P25" s="21">
        <f t="shared" si="16"/>
        <v>2042</v>
      </c>
      <c r="Q25" s="21">
        <f t="shared" si="16"/>
        <v>2073</v>
      </c>
      <c r="R25" s="21">
        <f t="shared" si="16"/>
        <v>1672</v>
      </c>
      <c r="S25" s="21">
        <f t="shared" ref="S25:AK25" si="17">SUM(S21,S23)</f>
        <v>1869</v>
      </c>
      <c r="T25" s="21">
        <f t="shared" si="17"/>
        <v>1839</v>
      </c>
      <c r="U25" s="21">
        <f t="shared" si="17"/>
        <v>2041</v>
      </c>
      <c r="V25" s="21">
        <f t="shared" si="17"/>
        <v>2179</v>
      </c>
      <c r="W25" s="21">
        <f t="shared" si="17"/>
        <v>1960</v>
      </c>
      <c r="X25" s="21">
        <f t="shared" si="17"/>
        <v>2394</v>
      </c>
      <c r="Y25" s="21">
        <f t="shared" si="17"/>
        <v>2329.5</v>
      </c>
      <c r="Z25" s="21">
        <f t="shared" si="17"/>
        <v>2440.1999999999998</v>
      </c>
      <c r="AA25" s="22">
        <f>SUM(AA21,AA23)</f>
        <v>2625.9</v>
      </c>
      <c r="AB25" s="22">
        <f t="shared" si="17"/>
        <v>2595</v>
      </c>
      <c r="AC25" s="22">
        <f t="shared" si="17"/>
        <v>2716</v>
      </c>
      <c r="AD25" s="22">
        <f t="shared" si="17"/>
        <v>2805</v>
      </c>
      <c r="AE25" s="22">
        <f t="shared" si="17"/>
        <v>2933</v>
      </c>
      <c r="AF25" s="22">
        <f t="shared" si="17"/>
        <v>2790</v>
      </c>
      <c r="AG25" s="22">
        <f t="shared" si="17"/>
        <v>2524</v>
      </c>
      <c r="AH25" s="22">
        <f>SUM(AH21,AH23)</f>
        <v>2986</v>
      </c>
      <c r="AI25" s="22">
        <f t="shared" si="17"/>
        <v>2873</v>
      </c>
      <c r="AJ25" s="22">
        <f>SUM(AJ21,AJ23)</f>
        <v>3073</v>
      </c>
      <c r="AK25" s="22">
        <f t="shared" si="17"/>
        <v>3056</v>
      </c>
      <c r="AL25" s="22">
        <f t="shared" ref="AL25:AR25" si="18">SUM(AL21,AL23)</f>
        <v>3047</v>
      </c>
      <c r="AM25" s="22">
        <f t="shared" si="18"/>
        <v>3361</v>
      </c>
      <c r="AN25" s="22">
        <f t="shared" si="18"/>
        <v>3279</v>
      </c>
      <c r="AO25" s="22">
        <f t="shared" si="18"/>
        <v>3156</v>
      </c>
      <c r="AP25" s="22">
        <f t="shared" si="18"/>
        <v>3111</v>
      </c>
      <c r="AQ25" s="22">
        <f t="shared" si="18"/>
        <v>3479</v>
      </c>
      <c r="AR25" s="22">
        <f t="shared" si="18"/>
        <v>3861</v>
      </c>
      <c r="AS25" s="22">
        <v>3944</v>
      </c>
      <c r="AT25" s="22">
        <v>4214</v>
      </c>
      <c r="AU25" s="22">
        <v>4297</v>
      </c>
      <c r="AV25" s="22">
        <v>3971</v>
      </c>
      <c r="AW25" s="22">
        <v>3952</v>
      </c>
      <c r="AX25" s="22">
        <v>4520</v>
      </c>
      <c r="AY25" s="77">
        <v>4379</v>
      </c>
      <c r="AZ25"/>
      <c r="BA25"/>
      <c r="BB25"/>
      <c r="BC25"/>
      <c r="BD25"/>
      <c r="BF25"/>
      <c r="BG25"/>
      <c r="BH25"/>
      <c r="BI25"/>
      <c r="BJ25"/>
      <c r="BK25"/>
      <c r="BL25"/>
    </row>
    <row r="26" spans="2:64" ht="15" x14ac:dyDescent="0.2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2"/>
      <c r="AE26" s="21"/>
      <c r="AF26" s="21"/>
      <c r="AG26" s="21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122"/>
      <c r="AZ26"/>
      <c r="BA26"/>
      <c r="BB26"/>
      <c r="BC26"/>
      <c r="BD26"/>
      <c r="BF26"/>
      <c r="BG26"/>
      <c r="BH26"/>
      <c r="BI26"/>
      <c r="BJ26"/>
      <c r="BK26"/>
      <c r="BL26"/>
    </row>
    <row r="27" spans="2:64" ht="15" x14ac:dyDescent="0.2">
      <c r="B27" s="5" t="s">
        <v>57</v>
      </c>
      <c r="C27" s="21">
        <f t="shared" ref="C27:R27" si="19">C15-C25</f>
        <v>171</v>
      </c>
      <c r="D27" s="21">
        <f t="shared" si="19"/>
        <v>188</v>
      </c>
      <c r="E27" s="21">
        <f t="shared" si="19"/>
        <v>246</v>
      </c>
      <c r="F27" s="21">
        <f t="shared" si="19"/>
        <v>104</v>
      </c>
      <c r="G27" s="21">
        <f t="shared" si="19"/>
        <v>162</v>
      </c>
      <c r="H27" s="21">
        <f t="shared" si="19"/>
        <v>177</v>
      </c>
      <c r="I27" s="21">
        <f t="shared" si="19"/>
        <v>359</v>
      </c>
      <c r="J27" s="21">
        <f t="shared" si="19"/>
        <v>314</v>
      </c>
      <c r="K27" s="21">
        <f t="shared" si="19"/>
        <v>255</v>
      </c>
      <c r="L27" s="21">
        <f t="shared" si="19"/>
        <v>346</v>
      </c>
      <c r="M27" s="21">
        <f t="shared" si="19"/>
        <v>177</v>
      </c>
      <c r="N27" s="21">
        <f t="shared" si="19"/>
        <v>317</v>
      </c>
      <c r="O27" s="21">
        <f t="shared" si="19"/>
        <v>537</v>
      </c>
      <c r="P27" s="21">
        <f t="shared" si="19"/>
        <v>438</v>
      </c>
      <c r="Q27" s="21">
        <f t="shared" si="19"/>
        <v>304</v>
      </c>
      <c r="R27" s="21">
        <f t="shared" si="19"/>
        <v>185</v>
      </c>
      <c r="S27" s="21">
        <f t="shared" ref="S27:AD27" si="20">S15-S25</f>
        <v>243</v>
      </c>
      <c r="T27" s="21">
        <f t="shared" si="20"/>
        <v>334</v>
      </c>
      <c r="U27" s="21">
        <f t="shared" si="20"/>
        <v>283</v>
      </c>
      <c r="V27" s="21">
        <f t="shared" si="20"/>
        <v>296.35399999999981</v>
      </c>
      <c r="W27" s="21">
        <f t="shared" si="20"/>
        <v>212.27199999999993</v>
      </c>
      <c r="X27" s="21">
        <f t="shared" si="20"/>
        <v>338.14100000000008</v>
      </c>
      <c r="Y27" s="21">
        <f t="shared" si="20"/>
        <v>183.75399999999991</v>
      </c>
      <c r="Z27" s="21">
        <f t="shared" si="20"/>
        <v>134.80000000000018</v>
      </c>
      <c r="AA27" s="22">
        <f>AA15-AA25</f>
        <v>202.25</v>
      </c>
      <c r="AB27" s="22">
        <f t="shared" si="20"/>
        <v>352.26400000000012</v>
      </c>
      <c r="AC27" s="22">
        <f t="shared" si="20"/>
        <v>290</v>
      </c>
      <c r="AD27" s="22">
        <f t="shared" si="20"/>
        <v>247</v>
      </c>
      <c r="AE27" s="22">
        <v>208</v>
      </c>
      <c r="AF27" s="22">
        <v>178</v>
      </c>
      <c r="AG27" s="22">
        <v>112</v>
      </c>
      <c r="AH27" s="22">
        <v>256</v>
      </c>
      <c r="AI27" s="22">
        <f>AI15-AI25</f>
        <v>449</v>
      </c>
      <c r="AJ27" s="22">
        <f>AJ15-AJ25</f>
        <v>573</v>
      </c>
      <c r="AK27" s="22">
        <v>205</v>
      </c>
      <c r="AL27" s="22">
        <f>AL15-AL25</f>
        <v>138</v>
      </c>
      <c r="AM27" s="22">
        <f>AM15-AM25</f>
        <v>150.54400000000032</v>
      </c>
      <c r="AN27" s="22">
        <f>AN15-AN25</f>
        <v>214.54400000000032</v>
      </c>
      <c r="AO27" s="22">
        <f>AO15-AO25</f>
        <v>169.07840000000033</v>
      </c>
      <c r="AP27" s="22">
        <v>141</v>
      </c>
      <c r="AQ27" s="22">
        <f>AQ15-AQ25</f>
        <v>91.640000000000327</v>
      </c>
      <c r="AR27" s="22">
        <f>AR15-AR25</f>
        <v>191.04390000000012</v>
      </c>
      <c r="AS27" s="22">
        <v>197</v>
      </c>
      <c r="AT27" s="22">
        <v>302</v>
      </c>
      <c r="AU27" s="22">
        <v>438</v>
      </c>
      <c r="AV27" s="22">
        <v>909</v>
      </c>
      <c r="AW27" s="22">
        <v>525</v>
      </c>
      <c r="AX27" s="22">
        <v>160</v>
      </c>
      <c r="AY27" s="77">
        <v>155</v>
      </c>
      <c r="AZ27"/>
      <c r="BA27"/>
      <c r="BB27"/>
      <c r="BC27"/>
      <c r="BD27"/>
      <c r="BF27"/>
      <c r="BG27"/>
      <c r="BH27"/>
      <c r="BI27"/>
      <c r="BJ27"/>
      <c r="BK27"/>
      <c r="BL27"/>
    </row>
    <row r="28" spans="2:64" s="63" customFormat="1" ht="15" x14ac:dyDescent="0.2">
      <c r="B28" s="88" t="s">
        <v>58</v>
      </c>
      <c r="C28" s="89">
        <f t="shared" ref="C28:R28" si="21">C27-SUM(C29:C30)</f>
        <v>170</v>
      </c>
      <c r="D28" s="89">
        <f t="shared" si="21"/>
        <v>188</v>
      </c>
      <c r="E28" s="89">
        <f t="shared" si="21"/>
        <v>246</v>
      </c>
      <c r="F28" s="89">
        <f t="shared" si="21"/>
        <v>100</v>
      </c>
      <c r="G28" s="89">
        <f t="shared" si="21"/>
        <v>144</v>
      </c>
      <c r="H28" s="89">
        <f t="shared" si="21"/>
        <v>164</v>
      </c>
      <c r="I28" s="89">
        <f t="shared" si="21"/>
        <v>317</v>
      </c>
      <c r="J28" s="89">
        <f t="shared" si="21"/>
        <v>258</v>
      </c>
      <c r="K28" s="89">
        <f t="shared" si="21"/>
        <v>170</v>
      </c>
      <c r="L28" s="89">
        <f t="shared" si="21"/>
        <v>205</v>
      </c>
      <c r="M28" s="89">
        <f t="shared" si="21"/>
        <v>149</v>
      </c>
      <c r="N28" s="89">
        <f t="shared" si="21"/>
        <v>156</v>
      </c>
      <c r="O28" s="89">
        <f t="shared" si="21"/>
        <v>82</v>
      </c>
      <c r="P28" s="89">
        <f t="shared" si="21"/>
        <v>41</v>
      </c>
      <c r="Q28" s="89">
        <f t="shared" si="21"/>
        <v>254</v>
      </c>
      <c r="R28" s="89">
        <f t="shared" si="21"/>
        <v>168</v>
      </c>
      <c r="S28" s="89">
        <f t="shared" ref="S28:AC28" si="22">S27-SUM(S29:S30)</f>
        <v>216</v>
      </c>
      <c r="T28" s="89">
        <f t="shared" si="22"/>
        <v>281</v>
      </c>
      <c r="U28" s="89">
        <f t="shared" si="22"/>
        <v>243</v>
      </c>
      <c r="V28" s="89">
        <f t="shared" si="22"/>
        <v>240.35399999999981</v>
      </c>
      <c r="W28" s="89">
        <f t="shared" si="22"/>
        <v>202.27199999999993</v>
      </c>
      <c r="X28" s="89">
        <f t="shared" si="22"/>
        <v>265.14100000000008</v>
      </c>
      <c r="Y28" s="89">
        <f t="shared" si="22"/>
        <v>165.55399999999992</v>
      </c>
      <c r="Z28" s="89">
        <f t="shared" si="22"/>
        <v>113.50000000000018</v>
      </c>
      <c r="AA28" s="89">
        <f t="shared" si="22"/>
        <v>155.25</v>
      </c>
      <c r="AB28" s="89">
        <f t="shared" si="22"/>
        <v>262.26400000000012</v>
      </c>
      <c r="AC28" s="89">
        <f t="shared" si="22"/>
        <v>185</v>
      </c>
      <c r="AD28" s="89"/>
      <c r="AE28" s="89"/>
      <c r="AF28" s="89"/>
      <c r="AG28" s="89"/>
      <c r="AH28" s="89"/>
      <c r="AI28" s="89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77"/>
      <c r="AZ28"/>
      <c r="BA28"/>
      <c r="BB28"/>
      <c r="BC28"/>
      <c r="BD28"/>
      <c r="BE28" s="88"/>
      <c r="BF28"/>
      <c r="BG28"/>
      <c r="BH28"/>
      <c r="BI28"/>
      <c r="BJ28"/>
      <c r="BK28"/>
      <c r="BL28"/>
    </row>
    <row r="29" spans="2:64" s="63" customFormat="1" ht="15" x14ac:dyDescent="0.2">
      <c r="B29" s="88" t="s">
        <v>59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1</v>
      </c>
      <c r="L29" s="90">
        <v>21</v>
      </c>
      <c r="M29" s="90">
        <v>1</v>
      </c>
      <c r="N29" s="90">
        <v>4</v>
      </c>
      <c r="O29" s="90">
        <v>131</v>
      </c>
      <c r="P29" s="90">
        <v>249</v>
      </c>
      <c r="Q29" s="90">
        <v>7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84">
        <v>1</v>
      </c>
      <c r="AB29" s="84">
        <v>0</v>
      </c>
      <c r="AC29" s="84">
        <v>0</v>
      </c>
      <c r="AD29" s="84"/>
      <c r="AE29" s="90"/>
      <c r="AF29" s="90"/>
      <c r="AG29" s="90"/>
      <c r="AH29" s="90"/>
      <c r="AI29" s="90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106"/>
      <c r="AZ29"/>
      <c r="BA29"/>
      <c r="BB29"/>
      <c r="BC29"/>
      <c r="BD29"/>
      <c r="BE29" s="88"/>
      <c r="BF29"/>
      <c r="BG29"/>
      <c r="BH29"/>
      <c r="BI29"/>
      <c r="BJ29"/>
      <c r="BK29"/>
      <c r="BL29"/>
    </row>
    <row r="30" spans="2:64" s="63" customFormat="1" ht="15" x14ac:dyDescent="0.2">
      <c r="B30" s="88" t="s">
        <v>60</v>
      </c>
      <c r="C30" s="90">
        <v>1</v>
      </c>
      <c r="D30" s="90">
        <v>0</v>
      </c>
      <c r="E30" s="90">
        <v>0</v>
      </c>
      <c r="F30" s="90">
        <v>4</v>
      </c>
      <c r="G30" s="90">
        <v>18</v>
      </c>
      <c r="H30" s="90">
        <v>13</v>
      </c>
      <c r="I30" s="90">
        <v>42</v>
      </c>
      <c r="J30" s="90">
        <v>56</v>
      </c>
      <c r="K30" s="90">
        <v>84</v>
      </c>
      <c r="L30" s="90">
        <v>120</v>
      </c>
      <c r="M30" s="90">
        <v>27</v>
      </c>
      <c r="N30" s="90">
        <v>157</v>
      </c>
      <c r="O30" s="90">
        <v>324</v>
      </c>
      <c r="P30" s="90">
        <v>148</v>
      </c>
      <c r="Q30" s="90">
        <v>43</v>
      </c>
      <c r="R30" s="90">
        <v>17</v>
      </c>
      <c r="S30" s="90">
        <v>27</v>
      </c>
      <c r="T30" s="90">
        <v>53</v>
      </c>
      <c r="U30" s="90">
        <v>40</v>
      </c>
      <c r="V30" s="90">
        <v>56</v>
      </c>
      <c r="W30" s="90">
        <v>10</v>
      </c>
      <c r="X30" s="90">
        <v>73</v>
      </c>
      <c r="Y30" s="90">
        <v>18.2</v>
      </c>
      <c r="Z30" s="90">
        <v>21.3</v>
      </c>
      <c r="AA30" s="84">
        <v>46</v>
      </c>
      <c r="AB30" s="84">
        <v>90</v>
      </c>
      <c r="AC30" s="84">
        <v>105</v>
      </c>
      <c r="AD30" s="84"/>
      <c r="AE30" s="90"/>
      <c r="AF30" s="90"/>
      <c r="AG30" s="90"/>
      <c r="AH30" s="90"/>
      <c r="AI30" s="90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106"/>
      <c r="AZ30"/>
      <c r="BA30"/>
      <c r="BB30"/>
      <c r="BC30"/>
      <c r="BD30"/>
      <c r="BE30" s="88"/>
      <c r="BF30"/>
      <c r="BG30"/>
      <c r="BH30"/>
      <c r="BI30"/>
      <c r="BJ30"/>
      <c r="BK30"/>
      <c r="BL30"/>
    </row>
    <row r="31" spans="2:64" s="63" customFormat="1" ht="15" x14ac:dyDescent="0.2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24"/>
      <c r="AB31" s="24"/>
      <c r="AC31" s="24"/>
      <c r="AD31" s="24"/>
      <c r="AE31" s="88"/>
      <c r="AF31" s="88"/>
      <c r="AG31" s="88"/>
      <c r="AH31" s="88"/>
      <c r="AI31" s="88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/>
      <c r="BA31"/>
      <c r="BB31"/>
      <c r="BC31"/>
      <c r="BD31"/>
      <c r="BE31" s="88"/>
      <c r="BF31"/>
      <c r="BG31"/>
      <c r="BH31"/>
      <c r="BI31"/>
      <c r="BJ31"/>
      <c r="BK31"/>
      <c r="BL31"/>
    </row>
    <row r="32" spans="2:64" s="63" customFormat="1" ht="15" x14ac:dyDescent="0.2">
      <c r="B32" s="93" t="s">
        <v>61</v>
      </c>
      <c r="C32" s="132">
        <f t="shared" ref="C32:R32" si="23">C27/C25</f>
        <v>0.11899791231732777</v>
      </c>
      <c r="D32" s="132">
        <f t="shared" si="23"/>
        <v>0.15679733110925773</v>
      </c>
      <c r="E32" s="132">
        <f t="shared" si="23"/>
        <v>0.16498993963782696</v>
      </c>
      <c r="F32" s="132">
        <f t="shared" si="23"/>
        <v>7.2676450034940596E-2</v>
      </c>
      <c r="G32" s="132">
        <f t="shared" si="23"/>
        <v>9.4792276184903448E-2</v>
      </c>
      <c r="H32" s="132">
        <f t="shared" si="23"/>
        <v>9.5469255663430425E-2</v>
      </c>
      <c r="I32" s="132">
        <f t="shared" si="23"/>
        <v>0.17267917267917268</v>
      </c>
      <c r="J32" s="132">
        <f t="shared" si="23"/>
        <v>0.17037438958220294</v>
      </c>
      <c r="K32" s="132">
        <f t="shared" si="23"/>
        <v>0.12451171875</v>
      </c>
      <c r="L32" s="132">
        <f t="shared" si="23"/>
        <v>0.16484040019056695</v>
      </c>
      <c r="M32" s="132">
        <f t="shared" si="23"/>
        <v>9.8060941828254852E-2</v>
      </c>
      <c r="N32" s="132">
        <f t="shared" si="23"/>
        <v>0.18419523532829751</v>
      </c>
      <c r="O32" s="132">
        <f t="shared" si="23"/>
        <v>0.28579031399680682</v>
      </c>
      <c r="P32" s="132">
        <f t="shared" si="23"/>
        <v>0.21449559255631734</v>
      </c>
      <c r="Q32" s="132">
        <f t="shared" si="23"/>
        <v>0.14664737095996142</v>
      </c>
      <c r="R32" s="132">
        <f t="shared" si="23"/>
        <v>0.11064593301435406</v>
      </c>
      <c r="S32" s="132">
        <f t="shared" ref="S32:Z32" si="24">S27/S25</f>
        <v>0.13001605136436598</v>
      </c>
      <c r="T32" s="132">
        <f t="shared" si="24"/>
        <v>0.18162044589450788</v>
      </c>
      <c r="U32" s="132">
        <f t="shared" si="24"/>
        <v>0.13865752082312591</v>
      </c>
      <c r="V32" s="132">
        <f t="shared" si="24"/>
        <v>0.13600458926112888</v>
      </c>
      <c r="W32" s="132">
        <f t="shared" si="24"/>
        <v>0.10830204081632649</v>
      </c>
      <c r="X32" s="132">
        <f t="shared" si="24"/>
        <v>0.14124519632414373</v>
      </c>
      <c r="Y32" s="132">
        <f t="shared" si="24"/>
        <v>7.8881305001073154E-2</v>
      </c>
      <c r="Z32" s="132">
        <f t="shared" si="24"/>
        <v>5.5241373657896969E-2</v>
      </c>
      <c r="AA32" s="132">
        <f t="shared" ref="AA32:AG32" si="25">AA27/AA25</f>
        <v>7.7021211775010465E-2</v>
      </c>
      <c r="AB32" s="132">
        <f t="shared" si="25"/>
        <v>0.13574720616570332</v>
      </c>
      <c r="AC32" s="132">
        <f t="shared" si="25"/>
        <v>0.10677466863033873</v>
      </c>
      <c r="AD32" s="132">
        <f t="shared" si="25"/>
        <v>8.805704099821747E-2</v>
      </c>
      <c r="AE32" s="132">
        <f t="shared" si="25"/>
        <v>7.091714967609955E-2</v>
      </c>
      <c r="AF32" s="132">
        <f t="shared" si="25"/>
        <v>6.3799283154121866E-2</v>
      </c>
      <c r="AG32" s="132">
        <f t="shared" si="25"/>
        <v>4.4374009508716325E-2</v>
      </c>
      <c r="AH32" s="132">
        <f t="shared" ref="AH32:AM32" si="26">AH27/AH25</f>
        <v>8.5733422638981913E-2</v>
      </c>
      <c r="AI32" s="132">
        <f t="shared" si="26"/>
        <v>0.15628263139575357</v>
      </c>
      <c r="AJ32" s="132">
        <f t="shared" si="26"/>
        <v>0.18646273999349169</v>
      </c>
      <c r="AK32" s="132">
        <f t="shared" si="26"/>
        <v>6.7081151832460731E-2</v>
      </c>
      <c r="AL32" s="132">
        <f t="shared" si="26"/>
        <v>4.5290449622579589E-2</v>
      </c>
      <c r="AM32" s="132">
        <f t="shared" si="26"/>
        <v>4.4791431121690067E-2</v>
      </c>
      <c r="AN32" s="132">
        <f t="shared" ref="AN32:AV32" si="27">AN27/AN25</f>
        <v>6.5429704178103176E-2</v>
      </c>
      <c r="AO32" s="132">
        <f t="shared" si="27"/>
        <v>5.3573637515842945E-2</v>
      </c>
      <c r="AP32" s="132">
        <f t="shared" si="27"/>
        <v>4.5323047251687558E-2</v>
      </c>
      <c r="AQ32" s="132">
        <f t="shared" si="27"/>
        <v>2.6340902558206477E-2</v>
      </c>
      <c r="AR32" s="132">
        <f t="shared" si="27"/>
        <v>4.9480419580419613E-2</v>
      </c>
      <c r="AS32" s="132">
        <f t="shared" si="27"/>
        <v>4.9949290060851928E-2</v>
      </c>
      <c r="AT32" s="132">
        <f t="shared" si="27"/>
        <v>7.1665875652586614E-2</v>
      </c>
      <c r="AU32" s="132">
        <f t="shared" si="27"/>
        <v>0.10193158017221317</v>
      </c>
      <c r="AV32" s="132">
        <f t="shared" si="27"/>
        <v>0.22890959456056409</v>
      </c>
      <c r="AW32" s="132">
        <f>AW27/AW25</f>
        <v>0.13284412955465588</v>
      </c>
      <c r="AX32" s="132">
        <f>AX27/AX25</f>
        <v>3.5398230088495575E-2</v>
      </c>
      <c r="AY32" s="132">
        <f>AY27/AY25</f>
        <v>3.539620918017812E-2</v>
      </c>
      <c r="AZ32"/>
      <c r="BA32"/>
      <c r="BB32"/>
      <c r="BC32"/>
      <c r="BD32"/>
      <c r="BE32" s="88"/>
      <c r="BF32"/>
      <c r="BG32"/>
      <c r="BH32"/>
      <c r="BI32"/>
      <c r="BJ32"/>
      <c r="BK32"/>
      <c r="BL32"/>
    </row>
    <row r="33" spans="2:64" s="63" customFormat="1" ht="15" x14ac:dyDescent="0.2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/>
      <c r="BA33"/>
      <c r="BB33"/>
      <c r="BC33"/>
      <c r="BD33"/>
      <c r="BE33" s="88"/>
      <c r="BF33"/>
      <c r="BG33"/>
      <c r="BH33"/>
      <c r="BI33"/>
      <c r="BJ33"/>
      <c r="BK33"/>
      <c r="BL33"/>
    </row>
    <row r="34" spans="2:64" s="63" customFormat="1" ht="15" x14ac:dyDescent="0.2">
      <c r="B34" s="94" t="s">
        <v>62</v>
      </c>
      <c r="C34" s="95">
        <v>5.68</v>
      </c>
      <c r="D34" s="95">
        <v>6.64</v>
      </c>
      <c r="E34" s="95">
        <v>4.92</v>
      </c>
      <c r="F34" s="95">
        <v>6.81</v>
      </c>
      <c r="G34" s="95">
        <v>5.88</v>
      </c>
      <c r="H34" s="95">
        <v>6.66</v>
      </c>
      <c r="I34" s="95">
        <v>6.28</v>
      </c>
      <c r="J34" s="95">
        <v>7.57</v>
      </c>
      <c r="K34" s="95">
        <v>6.07</v>
      </c>
      <c r="L34" s="95">
        <v>5.71</v>
      </c>
      <c r="M34" s="95">
        <v>7.83</v>
      </c>
      <c r="N34" s="95">
        <v>5.84</v>
      </c>
      <c r="O34" s="95">
        <v>5.05</v>
      </c>
      <c r="P34" s="95">
        <v>4.78</v>
      </c>
      <c r="Q34" s="95">
        <v>5.88</v>
      </c>
      <c r="R34" s="95">
        <v>7.42</v>
      </c>
      <c r="S34" s="95">
        <v>5.69</v>
      </c>
      <c r="T34" s="95">
        <v>5.74</v>
      </c>
      <c r="U34" s="95">
        <v>5.58</v>
      </c>
      <c r="V34" s="95">
        <v>5.56</v>
      </c>
      <c r="W34" s="95">
        <v>6.4</v>
      </c>
      <c r="X34" s="95">
        <v>5.48</v>
      </c>
      <c r="Y34" s="95">
        <v>6.72</v>
      </c>
      <c r="Z34" s="95">
        <v>7.35</v>
      </c>
      <c r="AA34" s="95">
        <v>6.47</v>
      </c>
      <c r="AB34" s="95">
        <v>4.93</v>
      </c>
      <c r="AC34" s="95">
        <v>4.63</v>
      </c>
      <c r="AD34" s="95">
        <v>4.54</v>
      </c>
      <c r="AE34" s="95">
        <v>4.38</v>
      </c>
      <c r="AF34" s="95">
        <v>5.53</v>
      </c>
      <c r="AG34" s="95">
        <v>7.34</v>
      </c>
      <c r="AH34" s="95">
        <v>5.74</v>
      </c>
      <c r="AI34" s="95">
        <v>5.66</v>
      </c>
      <c r="AJ34" s="95">
        <v>6.43</v>
      </c>
      <c r="AK34" s="95">
        <v>10.15</v>
      </c>
      <c r="AL34" s="95">
        <v>9.9700000000000006</v>
      </c>
      <c r="AM34" s="95">
        <v>9.59</v>
      </c>
      <c r="AN34" s="95">
        <v>11.3</v>
      </c>
      <c r="AO34" s="95">
        <v>12.5</v>
      </c>
      <c r="AP34" s="95">
        <v>14.4</v>
      </c>
      <c r="AQ34" s="95">
        <v>13</v>
      </c>
      <c r="AR34" s="95">
        <v>10.1</v>
      </c>
      <c r="AS34" s="95">
        <v>8.9499999999999993</v>
      </c>
      <c r="AT34" s="95">
        <v>9.4700000000000006</v>
      </c>
      <c r="AU34" s="95">
        <v>9.33</v>
      </c>
      <c r="AV34" s="95">
        <v>8.48</v>
      </c>
      <c r="AW34" s="95">
        <v>8.57</v>
      </c>
      <c r="AX34" s="95">
        <v>10.9</v>
      </c>
      <c r="AY34" s="95">
        <v>13.7</v>
      </c>
      <c r="AZ34"/>
      <c r="BA34"/>
      <c r="BB34"/>
      <c r="BC34"/>
      <c r="BD34"/>
      <c r="BE34" s="88"/>
      <c r="BF34"/>
      <c r="BG34"/>
      <c r="BH34"/>
      <c r="BI34"/>
      <c r="BJ34"/>
      <c r="BK34"/>
      <c r="BL34"/>
    </row>
    <row r="35" spans="2:64" s="63" customFormat="1" ht="15" x14ac:dyDescent="0.2">
      <c r="B35" s="88" t="s">
        <v>63</v>
      </c>
      <c r="C35" s="97">
        <v>2.25</v>
      </c>
      <c r="D35" s="97">
        <v>2.25</v>
      </c>
      <c r="E35" s="97">
        <v>0</v>
      </c>
      <c r="F35" s="97">
        <v>2.5</v>
      </c>
      <c r="G35" s="97">
        <v>3.5</v>
      </c>
      <c r="H35" s="97">
        <v>4.5</v>
      </c>
      <c r="I35" s="97">
        <v>4.5</v>
      </c>
      <c r="J35" s="97">
        <v>5.0199999999999996</v>
      </c>
      <c r="K35" s="97">
        <v>5.0199999999999996</v>
      </c>
      <c r="L35" s="97">
        <v>5.0199999999999996</v>
      </c>
      <c r="M35" s="97">
        <v>5.0199999999999996</v>
      </c>
      <c r="N35" s="97">
        <v>5.0199999999999996</v>
      </c>
      <c r="O35" s="97">
        <v>5.0199999999999996</v>
      </c>
      <c r="P35" s="97">
        <v>4.5599999999999996</v>
      </c>
      <c r="Q35" s="97">
        <v>4.7699999999999996</v>
      </c>
      <c r="R35" s="97">
        <v>4.7699999999999996</v>
      </c>
      <c r="S35" s="97">
        <v>4.55</v>
      </c>
      <c r="T35" s="97">
        <v>4.5</v>
      </c>
      <c r="U35" s="97">
        <v>4.92</v>
      </c>
      <c r="V35" s="97">
        <v>4.92</v>
      </c>
      <c r="W35" s="97">
        <v>4.92</v>
      </c>
      <c r="X35" s="97">
        <v>4.92</v>
      </c>
      <c r="Y35" s="97">
        <v>4.92</v>
      </c>
      <c r="Z35" s="97">
        <v>4.92</v>
      </c>
      <c r="AA35" s="85">
        <v>5.26</v>
      </c>
      <c r="AB35" s="85">
        <v>5.26</v>
      </c>
      <c r="AC35" s="85">
        <v>5.26</v>
      </c>
      <c r="AD35" s="85"/>
      <c r="AE35" s="98"/>
      <c r="AF35" s="98"/>
      <c r="AG35" s="98"/>
      <c r="AH35" s="98"/>
      <c r="AI35" s="98"/>
      <c r="AJ35" s="98"/>
      <c r="AK35" s="98"/>
      <c r="AL35" s="99"/>
      <c r="AM35" s="9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/>
      <c r="AZ35"/>
      <c r="BA35"/>
      <c r="BB35"/>
      <c r="BC35"/>
      <c r="BD35"/>
      <c r="BE35" s="88"/>
      <c r="BF35"/>
      <c r="BG35"/>
      <c r="BH35"/>
      <c r="BI35"/>
      <c r="BJ35"/>
      <c r="BK35"/>
      <c r="BL35"/>
    </row>
    <row r="36" spans="2:64" s="63" customFormat="1" ht="15" x14ac:dyDescent="0.2">
      <c r="B36" s="88" t="s">
        <v>64</v>
      </c>
      <c r="C36" s="100">
        <f t="shared" ref="C36:R36" si="28">C34/C35</f>
        <v>2.5244444444444443</v>
      </c>
      <c r="D36" s="100">
        <f t="shared" si="28"/>
        <v>2.951111111111111</v>
      </c>
      <c r="E36" s="100"/>
      <c r="F36" s="100">
        <f t="shared" si="28"/>
        <v>2.7239999999999998</v>
      </c>
      <c r="G36" s="100">
        <f t="shared" si="28"/>
        <v>1.68</v>
      </c>
      <c r="H36" s="100">
        <f t="shared" si="28"/>
        <v>1.48</v>
      </c>
      <c r="I36" s="100">
        <f t="shared" si="28"/>
        <v>1.3955555555555557</v>
      </c>
      <c r="J36" s="100">
        <f t="shared" si="28"/>
        <v>1.5079681274900401</v>
      </c>
      <c r="K36" s="100">
        <f t="shared" si="28"/>
        <v>1.2091633466135461</v>
      </c>
      <c r="L36" s="100">
        <f t="shared" si="28"/>
        <v>1.1374501992031874</v>
      </c>
      <c r="M36" s="100">
        <f t="shared" si="28"/>
        <v>1.559760956175299</v>
      </c>
      <c r="N36" s="100">
        <f t="shared" si="28"/>
        <v>1.1633466135458168</v>
      </c>
      <c r="O36" s="100">
        <f t="shared" si="28"/>
        <v>1.0059760956175299</v>
      </c>
      <c r="P36" s="100">
        <f t="shared" si="28"/>
        <v>1.0482456140350878</v>
      </c>
      <c r="Q36" s="100">
        <f t="shared" si="28"/>
        <v>1.2327044025157234</v>
      </c>
      <c r="R36" s="100">
        <f t="shared" si="28"/>
        <v>1.5555555555555556</v>
      </c>
      <c r="S36" s="100">
        <f t="shared" ref="S36:AC36" si="29">S34/S35</f>
        <v>1.2505494505494508</v>
      </c>
      <c r="T36" s="100">
        <f t="shared" si="29"/>
        <v>1.2755555555555556</v>
      </c>
      <c r="U36" s="100">
        <f t="shared" si="29"/>
        <v>1.1341463414634148</v>
      </c>
      <c r="V36" s="100">
        <f t="shared" si="29"/>
        <v>1.1300813008130082</v>
      </c>
      <c r="W36" s="100">
        <f t="shared" si="29"/>
        <v>1.3008130081300815</v>
      </c>
      <c r="X36" s="100">
        <f t="shared" si="29"/>
        <v>1.1138211382113823</v>
      </c>
      <c r="Y36" s="100">
        <f t="shared" si="29"/>
        <v>1.3658536585365852</v>
      </c>
      <c r="Z36" s="100">
        <f t="shared" si="29"/>
        <v>1.4939024390243902</v>
      </c>
      <c r="AA36" s="100">
        <f t="shared" si="29"/>
        <v>1.2300380228136882</v>
      </c>
      <c r="AB36" s="100">
        <f t="shared" si="29"/>
        <v>0.93726235741444863</v>
      </c>
      <c r="AC36" s="100">
        <f t="shared" si="29"/>
        <v>0.88022813688212931</v>
      </c>
      <c r="AD36" s="100"/>
      <c r="AE36" s="88"/>
      <c r="AF36" s="88"/>
      <c r="AG36" s="88"/>
      <c r="AH36" s="88"/>
      <c r="AI36" s="88"/>
      <c r="AJ36" s="88"/>
      <c r="AK36" s="88"/>
      <c r="AL36" s="92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/>
      <c r="BG36"/>
      <c r="BH36"/>
      <c r="BI36"/>
      <c r="BJ36"/>
      <c r="BK36"/>
      <c r="BL36"/>
    </row>
    <row r="37" spans="2:64" s="63" customFormat="1" ht="15" x14ac:dyDescent="0.2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92"/>
      <c r="AO37" s="101"/>
      <c r="AP37" s="101"/>
      <c r="AQ37" s="101"/>
      <c r="AR37" s="101"/>
      <c r="AS37" s="101"/>
      <c r="AT37" s="101"/>
      <c r="AU37" s="101"/>
      <c r="AV37" s="101"/>
      <c r="AW37" s="102"/>
      <c r="AX37" s="102"/>
      <c r="AY37" s="102"/>
      <c r="AZ37" s="102"/>
      <c r="BA37" s="102"/>
      <c r="BB37" s="102"/>
      <c r="BC37" s="88"/>
      <c r="BD37" s="88"/>
      <c r="BE37" s="88"/>
      <c r="BF37"/>
      <c r="BG37"/>
      <c r="BH37"/>
      <c r="BI37"/>
      <c r="BJ37"/>
      <c r="BK37"/>
      <c r="BL37"/>
    </row>
    <row r="38" spans="2:64" s="63" customFormat="1" ht="15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03"/>
      <c r="AK38" s="88"/>
      <c r="AL38" s="92"/>
      <c r="AO38" s="101"/>
      <c r="AP38" s="101"/>
      <c r="AQ38" s="101"/>
      <c r="AR38" s="101"/>
      <c r="AS38" s="101"/>
      <c r="AT38" s="101"/>
      <c r="AU38" s="101"/>
      <c r="AV38" s="101"/>
      <c r="AW38" s="102"/>
      <c r="AX38" s="102"/>
      <c r="AY38" s="102"/>
      <c r="AZ38" s="102"/>
      <c r="BA38" s="102"/>
      <c r="BB38" s="102"/>
      <c r="BC38" s="104"/>
      <c r="BE38" s="88"/>
      <c r="BF38"/>
      <c r="BG38"/>
      <c r="BH38"/>
      <c r="BI38"/>
      <c r="BJ38"/>
      <c r="BK38"/>
      <c r="BL38"/>
    </row>
    <row r="39" spans="2:64" s="63" customFormat="1" ht="15" x14ac:dyDescent="0.2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103"/>
      <c r="AK39" s="103"/>
      <c r="AL39" s="105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4"/>
      <c r="BD39" s="88"/>
      <c r="BE39" s="88"/>
      <c r="BF39"/>
      <c r="BG39"/>
      <c r="BH39"/>
      <c r="BI39"/>
      <c r="BJ39"/>
      <c r="BK39"/>
      <c r="BL39"/>
    </row>
    <row r="40" spans="2:64" s="63" customFormat="1" ht="15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103"/>
      <c r="AK40" s="103"/>
      <c r="AL40" s="105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104"/>
      <c r="BD40" s="88"/>
      <c r="BE40" s="88"/>
      <c r="BF40"/>
      <c r="BG40"/>
      <c r="BH40"/>
      <c r="BI40"/>
      <c r="BJ40"/>
      <c r="BK40"/>
      <c r="BL40"/>
    </row>
    <row r="41" spans="2:64" s="63" customFormat="1" ht="15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/>
      <c r="BG41"/>
      <c r="BH41"/>
      <c r="BI41"/>
      <c r="BJ41"/>
      <c r="BK41"/>
      <c r="BL41"/>
    </row>
    <row r="42" spans="2:64" s="63" customFormat="1" ht="15" x14ac:dyDescent="0.2">
      <c r="B42" s="88" t="s">
        <v>130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88"/>
      <c r="AC42" s="88"/>
      <c r="AD42" s="88"/>
      <c r="AE42" s="88"/>
      <c r="AF42" s="88"/>
      <c r="AG42" s="88"/>
      <c r="AH42" s="88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/>
      <c r="AW42"/>
      <c r="AX42"/>
      <c r="AY42"/>
      <c r="AZ42"/>
      <c r="BA42"/>
      <c r="BB42"/>
      <c r="BC42"/>
      <c r="BD42" s="92"/>
      <c r="BE42" s="88"/>
      <c r="BF42"/>
      <c r="BG42"/>
      <c r="BH42"/>
      <c r="BI42"/>
      <c r="BJ42"/>
      <c r="BK42"/>
      <c r="BL42"/>
    </row>
    <row r="43" spans="2:64" s="63" customFormat="1" ht="15" x14ac:dyDescent="0.2">
      <c r="B43" s="88" t="s">
        <v>131</v>
      </c>
      <c r="C43" s="84">
        <v>516</v>
      </c>
      <c r="D43" s="22">
        <f>C54</f>
        <v>794</v>
      </c>
      <c r="E43" s="22">
        <f t="shared" ref="E43:AI43" si="30">D54</f>
        <v>561</v>
      </c>
      <c r="F43" s="22">
        <f t="shared" si="30"/>
        <v>1251</v>
      </c>
      <c r="G43" s="22">
        <f t="shared" si="30"/>
        <v>771</v>
      </c>
      <c r="H43" s="22">
        <f t="shared" si="30"/>
        <v>729</v>
      </c>
      <c r="I43" s="22">
        <f t="shared" si="30"/>
        <v>776</v>
      </c>
      <c r="J43" s="22">
        <f t="shared" si="30"/>
        <v>1210</v>
      </c>
      <c r="K43" s="22">
        <f t="shared" si="30"/>
        <v>1736</v>
      </c>
      <c r="L43" s="22">
        <f t="shared" si="30"/>
        <v>1103</v>
      </c>
      <c r="M43" s="22">
        <f t="shared" si="30"/>
        <v>1261</v>
      </c>
      <c r="N43" s="22">
        <f t="shared" si="30"/>
        <v>721</v>
      </c>
      <c r="O43" s="22">
        <f t="shared" si="30"/>
        <v>632</v>
      </c>
      <c r="P43" s="22">
        <f t="shared" si="30"/>
        <v>947</v>
      </c>
      <c r="Q43" s="22">
        <f t="shared" si="30"/>
        <v>1725</v>
      </c>
      <c r="R43" s="22">
        <f t="shared" si="30"/>
        <v>2092</v>
      </c>
      <c r="S43" s="22">
        <f t="shared" si="30"/>
        <v>1715</v>
      </c>
      <c r="T43" s="22">
        <f t="shared" si="30"/>
        <v>1305</v>
      </c>
      <c r="U43" s="22">
        <f t="shared" si="30"/>
        <v>1786</v>
      </c>
      <c r="V43" s="22">
        <f t="shared" si="30"/>
        <v>2239</v>
      </c>
      <c r="W43" s="22">
        <f t="shared" si="30"/>
        <v>1555</v>
      </c>
      <c r="X43" s="22">
        <f t="shared" si="30"/>
        <v>1103</v>
      </c>
      <c r="Y43" s="22">
        <f t="shared" si="30"/>
        <v>1137</v>
      </c>
      <c r="Z43" s="22">
        <f t="shared" si="30"/>
        <v>2015</v>
      </c>
      <c r="AA43" s="22">
        <f t="shared" si="30"/>
        <v>1520</v>
      </c>
      <c r="AB43" s="22">
        <f t="shared" si="30"/>
        <v>1382</v>
      </c>
      <c r="AC43" s="22">
        <f t="shared" si="30"/>
        <v>1520</v>
      </c>
      <c r="AD43" s="22">
        <f t="shared" si="30"/>
        <v>1995</v>
      </c>
      <c r="AE43" s="22">
        <v>2767</v>
      </c>
      <c r="AF43" s="22">
        <f t="shared" si="30"/>
        <v>2358</v>
      </c>
      <c r="AG43" s="22">
        <v>1489</v>
      </c>
      <c r="AH43" s="22">
        <f t="shared" si="30"/>
        <v>1076</v>
      </c>
      <c r="AI43" s="22">
        <f t="shared" si="30"/>
        <v>1699</v>
      </c>
      <c r="AJ43" s="22">
        <f>AI54</f>
        <v>3010</v>
      </c>
      <c r="AK43" s="22">
        <f>AJ54</f>
        <v>3085</v>
      </c>
      <c r="AL43" s="84">
        <v>2485</v>
      </c>
      <c r="AM43" s="22">
        <f t="shared" ref="AM43:AS43" si="31">AL54</f>
        <v>2861</v>
      </c>
      <c r="AN43" s="22">
        <f t="shared" si="31"/>
        <v>3406</v>
      </c>
      <c r="AO43" s="22">
        <f t="shared" si="31"/>
        <v>2425</v>
      </c>
      <c r="AP43" s="22">
        <f t="shared" si="31"/>
        <v>2540</v>
      </c>
      <c r="AQ43" s="22">
        <f t="shared" si="31"/>
        <v>1705</v>
      </c>
      <c r="AR43" s="22">
        <f t="shared" si="31"/>
        <v>1165</v>
      </c>
      <c r="AS43" s="22">
        <f t="shared" si="31"/>
        <v>1855</v>
      </c>
      <c r="AT43" s="22">
        <v>1687</v>
      </c>
      <c r="AU43" s="22">
        <f>AT54</f>
        <v>1982</v>
      </c>
      <c r="AV43"/>
      <c r="AW43"/>
      <c r="AX43"/>
      <c r="AY43"/>
      <c r="AZ43"/>
      <c r="BA43"/>
      <c r="BB43"/>
      <c r="BC43"/>
      <c r="BD43" s="22"/>
      <c r="BE43" s="88"/>
      <c r="BF43"/>
      <c r="BG43"/>
      <c r="BH43"/>
      <c r="BI43"/>
      <c r="BJ43"/>
      <c r="BK43"/>
      <c r="BL43"/>
    </row>
    <row r="44" spans="2:64" s="63" customFormat="1" ht="15" x14ac:dyDescent="0.2">
      <c r="B44" s="88" t="s">
        <v>47</v>
      </c>
      <c r="C44" s="84">
        <v>8995</v>
      </c>
      <c r="D44" s="84">
        <v>7376</v>
      </c>
      <c r="E44" s="84">
        <v>9630</v>
      </c>
      <c r="F44" s="84">
        <v>8578</v>
      </c>
      <c r="G44" s="84">
        <v>10288</v>
      </c>
      <c r="H44" s="84">
        <v>11323</v>
      </c>
      <c r="I44" s="84">
        <v>12105</v>
      </c>
      <c r="J44" s="84">
        <v>11270</v>
      </c>
      <c r="K44" s="84">
        <v>10979</v>
      </c>
      <c r="L44" s="84">
        <v>12041</v>
      </c>
      <c r="M44" s="84">
        <v>10872</v>
      </c>
      <c r="N44" s="84">
        <v>11468</v>
      </c>
      <c r="O44" s="84">
        <v>11617</v>
      </c>
      <c r="P44" s="84">
        <v>12783</v>
      </c>
      <c r="Q44" s="84">
        <v>12974</v>
      </c>
      <c r="R44" s="84">
        <v>11737</v>
      </c>
      <c r="S44" s="84">
        <v>13004</v>
      </c>
      <c r="T44" s="84">
        <v>13408</v>
      </c>
      <c r="U44" s="84">
        <v>14345</v>
      </c>
      <c r="V44" s="84">
        <v>13778</v>
      </c>
      <c r="W44" s="84">
        <v>13951</v>
      </c>
      <c r="X44" s="84">
        <v>15613</v>
      </c>
      <c r="Y44" s="84">
        <v>15240</v>
      </c>
      <c r="Z44" s="84">
        <v>15752</v>
      </c>
      <c r="AA44" s="84">
        <v>18143</v>
      </c>
      <c r="AB44" s="84">
        <v>18081</v>
      </c>
      <c r="AC44" s="84">
        <v>17825</v>
      </c>
      <c r="AD44" s="84">
        <v>18420</v>
      </c>
      <c r="AE44" s="84">
        <v>18898</v>
      </c>
      <c r="AF44" s="84">
        <v>18438</v>
      </c>
      <c r="AG44" s="84">
        <v>17081</v>
      </c>
      <c r="AH44" s="84">
        <v>19360</v>
      </c>
      <c r="AI44" s="84">
        <v>20387</v>
      </c>
      <c r="AJ44" s="84">
        <v>20489</v>
      </c>
      <c r="AK44" s="84">
        <v>20580</v>
      </c>
      <c r="AL44" s="84">
        <v>18745</v>
      </c>
      <c r="AM44" s="84">
        <v>19615</v>
      </c>
      <c r="AN44" s="84">
        <v>18888</v>
      </c>
      <c r="AO44" s="84">
        <v>19740</v>
      </c>
      <c r="AP44" s="84">
        <v>19820</v>
      </c>
      <c r="AQ44" s="84">
        <v>20130</v>
      </c>
      <c r="AR44" s="84">
        <v>21399</v>
      </c>
      <c r="AS44" s="84">
        <v>21950</v>
      </c>
      <c r="AT44" s="84">
        <v>21945</v>
      </c>
      <c r="AU44" s="84">
        <v>22505</v>
      </c>
      <c r="AV44"/>
      <c r="AW44"/>
      <c r="AX44"/>
      <c r="AY44"/>
      <c r="AZ44"/>
      <c r="BA44"/>
      <c r="BB44"/>
      <c r="BC44"/>
      <c r="BD44" s="22"/>
      <c r="BE44" s="88"/>
      <c r="BF44"/>
      <c r="BG44"/>
      <c r="BH44"/>
      <c r="BI44"/>
      <c r="BJ44"/>
      <c r="BK44"/>
      <c r="BL44"/>
    </row>
    <row r="45" spans="2:64" s="63" customFormat="1" ht="15" x14ac:dyDescent="0.2">
      <c r="B45" s="88" t="s">
        <v>49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N45" s="84">
        <v>20</v>
      </c>
      <c r="O45" s="84">
        <v>8</v>
      </c>
      <c r="P45" s="84">
        <v>15</v>
      </c>
      <c r="Q45" s="84">
        <v>196</v>
      </c>
      <c r="R45" s="84">
        <v>138</v>
      </c>
      <c r="S45" s="84">
        <v>22</v>
      </c>
      <c r="T45" s="84">
        <v>17</v>
      </c>
      <c r="U45" s="84">
        <v>1</v>
      </c>
      <c r="V45" s="84">
        <v>10</v>
      </c>
      <c r="W45" s="84">
        <v>68</v>
      </c>
      <c r="X45" s="84">
        <v>17</v>
      </c>
      <c r="Y45" s="84">
        <v>95</v>
      </c>
      <c r="Z45" s="84">
        <v>53</v>
      </c>
      <c r="AA45" s="84">
        <v>60</v>
      </c>
      <c r="AB45" s="84">
        <v>82</v>
      </c>
      <c r="AC45" s="84">
        <v>83</v>
      </c>
      <c r="AD45" s="84">
        <v>73</v>
      </c>
      <c r="AE45" s="84">
        <v>46</v>
      </c>
      <c r="AF45" s="84">
        <v>46</v>
      </c>
      <c r="AG45" s="84">
        <v>306</v>
      </c>
      <c r="AH45" s="84">
        <v>26</v>
      </c>
      <c r="AI45" s="84">
        <v>35</v>
      </c>
      <c r="AJ45" s="84">
        <v>37</v>
      </c>
      <c r="AK45" s="84">
        <v>65</v>
      </c>
      <c r="AL45" s="84">
        <v>89</v>
      </c>
      <c r="AM45" s="84">
        <v>103</v>
      </c>
      <c r="AN45" s="84">
        <v>159</v>
      </c>
      <c r="AO45" s="84">
        <v>149</v>
      </c>
      <c r="AP45" s="84">
        <v>196</v>
      </c>
      <c r="AQ45" s="84">
        <v>165</v>
      </c>
      <c r="AR45" s="84">
        <v>264</v>
      </c>
      <c r="AS45" s="84">
        <v>287</v>
      </c>
      <c r="AT45" s="84">
        <v>350</v>
      </c>
      <c r="AU45" s="84">
        <v>325</v>
      </c>
      <c r="AV45"/>
      <c r="AW45"/>
      <c r="AX45"/>
      <c r="AY45"/>
      <c r="AZ45"/>
      <c r="BA45"/>
      <c r="BB45"/>
      <c r="BC45"/>
      <c r="BD45" s="22"/>
      <c r="BE45" s="88"/>
      <c r="BF45"/>
      <c r="BG45"/>
      <c r="BH45"/>
      <c r="BI45"/>
      <c r="BJ45"/>
      <c r="BK45"/>
      <c r="BL45"/>
    </row>
    <row r="46" spans="2:64" s="63" customFormat="1" ht="15" x14ac:dyDescent="0.2">
      <c r="B46" s="88" t="s">
        <v>50</v>
      </c>
      <c r="C46" s="22">
        <f t="shared" ref="C46:AH46" si="32">SUM(C43:C45)</f>
        <v>9511</v>
      </c>
      <c r="D46" s="22">
        <f t="shared" si="32"/>
        <v>8170</v>
      </c>
      <c r="E46" s="22">
        <f t="shared" si="32"/>
        <v>10191</v>
      </c>
      <c r="F46" s="22">
        <f t="shared" si="32"/>
        <v>9829</v>
      </c>
      <c r="G46" s="22">
        <f t="shared" si="32"/>
        <v>11059</v>
      </c>
      <c r="H46" s="22">
        <f t="shared" si="32"/>
        <v>12052</v>
      </c>
      <c r="I46" s="22">
        <f t="shared" si="32"/>
        <v>12881</v>
      </c>
      <c r="J46" s="22">
        <f t="shared" si="32"/>
        <v>12480</v>
      </c>
      <c r="K46" s="22">
        <f t="shared" si="32"/>
        <v>12715</v>
      </c>
      <c r="L46" s="22">
        <f t="shared" si="32"/>
        <v>13144</v>
      </c>
      <c r="M46" s="22">
        <f t="shared" si="32"/>
        <v>12133</v>
      </c>
      <c r="N46" s="22">
        <f t="shared" si="32"/>
        <v>12209</v>
      </c>
      <c r="O46" s="22">
        <f t="shared" si="32"/>
        <v>12257</v>
      </c>
      <c r="P46" s="22">
        <f t="shared" si="32"/>
        <v>13745</v>
      </c>
      <c r="Q46" s="22">
        <f t="shared" si="32"/>
        <v>14895</v>
      </c>
      <c r="R46" s="22">
        <f t="shared" si="32"/>
        <v>13967</v>
      </c>
      <c r="S46" s="22">
        <f t="shared" si="32"/>
        <v>14741</v>
      </c>
      <c r="T46" s="22">
        <f t="shared" si="32"/>
        <v>14730</v>
      </c>
      <c r="U46" s="22">
        <f t="shared" si="32"/>
        <v>16132</v>
      </c>
      <c r="V46" s="22">
        <f t="shared" si="32"/>
        <v>16027</v>
      </c>
      <c r="W46" s="22">
        <f t="shared" si="32"/>
        <v>15574</v>
      </c>
      <c r="X46" s="22">
        <f t="shared" si="32"/>
        <v>16733</v>
      </c>
      <c r="Y46" s="22">
        <f t="shared" si="32"/>
        <v>16472</v>
      </c>
      <c r="Z46" s="22">
        <v>17821</v>
      </c>
      <c r="AA46" s="22">
        <f t="shared" si="32"/>
        <v>19723</v>
      </c>
      <c r="AB46" s="22">
        <v>19546</v>
      </c>
      <c r="AC46" s="22">
        <v>19427</v>
      </c>
      <c r="AD46" s="22">
        <f t="shared" si="32"/>
        <v>20488</v>
      </c>
      <c r="AE46" s="22">
        <f t="shared" si="32"/>
        <v>21711</v>
      </c>
      <c r="AF46" s="22">
        <v>20843</v>
      </c>
      <c r="AG46" s="22">
        <v>18875</v>
      </c>
      <c r="AH46" s="22">
        <f t="shared" si="32"/>
        <v>20462</v>
      </c>
      <c r="AI46" s="22">
        <v>22122</v>
      </c>
      <c r="AJ46" s="22">
        <f t="shared" ref="AJ46:AU46" si="33">SUM(AJ43:AJ45)</f>
        <v>23536</v>
      </c>
      <c r="AK46" s="22">
        <f t="shared" si="33"/>
        <v>23730</v>
      </c>
      <c r="AL46" s="22">
        <f t="shared" si="33"/>
        <v>21319</v>
      </c>
      <c r="AM46" s="22">
        <f t="shared" si="33"/>
        <v>22579</v>
      </c>
      <c r="AN46" s="22">
        <f t="shared" si="33"/>
        <v>22453</v>
      </c>
      <c r="AO46" s="22">
        <f t="shared" si="33"/>
        <v>22314</v>
      </c>
      <c r="AP46" s="22">
        <f t="shared" si="33"/>
        <v>22556</v>
      </c>
      <c r="AQ46" s="22">
        <f t="shared" si="33"/>
        <v>22000</v>
      </c>
      <c r="AR46" s="22">
        <f t="shared" si="33"/>
        <v>22828</v>
      </c>
      <c r="AS46" s="22">
        <f t="shared" si="33"/>
        <v>24092</v>
      </c>
      <c r="AT46" s="22">
        <f t="shared" si="33"/>
        <v>23982</v>
      </c>
      <c r="AU46" s="22">
        <f t="shared" si="33"/>
        <v>24812</v>
      </c>
      <c r="AV46"/>
      <c r="AW46"/>
      <c r="AX46"/>
      <c r="AY46"/>
      <c r="AZ46"/>
      <c r="BA46"/>
      <c r="BB46"/>
      <c r="BC46"/>
      <c r="BD46" s="22"/>
      <c r="BE46" s="88"/>
      <c r="BF46"/>
      <c r="BG46"/>
      <c r="BH46"/>
      <c r="BI46"/>
      <c r="BJ46"/>
      <c r="BK46"/>
      <c r="BL46"/>
    </row>
    <row r="47" spans="2:64" s="63" customFormat="1" ht="15" x14ac:dyDescent="0.2">
      <c r="B47" s="88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/>
      <c r="AW47"/>
      <c r="AX47"/>
      <c r="AY47"/>
      <c r="AZ47"/>
      <c r="BA47"/>
      <c r="BB47"/>
      <c r="BC47"/>
      <c r="BD47" s="22"/>
      <c r="BE47" s="88"/>
      <c r="BF47"/>
      <c r="BG47"/>
      <c r="BH47"/>
      <c r="BI47"/>
      <c r="BJ47"/>
      <c r="BK47"/>
      <c r="BL47"/>
    </row>
    <row r="48" spans="2:64" s="63" customFormat="1" ht="15" x14ac:dyDescent="0.2">
      <c r="B48" s="88" t="s">
        <v>132</v>
      </c>
      <c r="C48" s="84">
        <v>7282</v>
      </c>
      <c r="D48" s="84">
        <v>6581</v>
      </c>
      <c r="E48" s="84">
        <v>7964</v>
      </c>
      <c r="F48" s="84">
        <v>7515</v>
      </c>
      <c r="G48" s="84">
        <v>8273</v>
      </c>
      <c r="H48" s="84">
        <v>8942</v>
      </c>
      <c r="I48" s="84">
        <v>8981</v>
      </c>
      <c r="J48" s="84">
        <v>9113</v>
      </c>
      <c r="K48" s="84">
        <v>9535</v>
      </c>
      <c r="L48" s="84">
        <v>9858</v>
      </c>
      <c r="M48" s="84">
        <v>9588</v>
      </c>
      <c r="N48" s="84">
        <v>9917</v>
      </c>
      <c r="O48" s="84">
        <v>10053</v>
      </c>
      <c r="P48" s="84">
        <v>10833</v>
      </c>
      <c r="Q48" s="84">
        <v>10930</v>
      </c>
      <c r="R48" s="84">
        <v>10591</v>
      </c>
      <c r="S48" s="84">
        <v>12083</v>
      </c>
      <c r="T48" s="84">
        <v>12164</v>
      </c>
      <c r="U48" s="84">
        <v>12245</v>
      </c>
      <c r="V48" s="84">
        <v>13053</v>
      </c>
      <c r="W48" s="84">
        <v>12941</v>
      </c>
      <c r="X48" s="84">
        <v>12916</v>
      </c>
      <c r="Y48" s="84">
        <v>13465</v>
      </c>
      <c r="Z48" s="84">
        <v>14263</v>
      </c>
      <c r="AA48" s="84">
        <v>15262</v>
      </c>
      <c r="AB48" s="84">
        <v>15655</v>
      </c>
      <c r="AC48" s="84">
        <v>16056</v>
      </c>
      <c r="AD48" s="84">
        <v>16210</v>
      </c>
      <c r="AE48" s="84">
        <v>16833</v>
      </c>
      <c r="AF48" s="84">
        <v>17089</v>
      </c>
      <c r="AG48" s="84">
        <v>16864</v>
      </c>
      <c r="AH48" s="84">
        <v>17439</v>
      </c>
      <c r="AI48" s="84">
        <v>17959</v>
      </c>
      <c r="AJ48" s="84">
        <v>18575</v>
      </c>
      <c r="AK48" s="84">
        <v>18335</v>
      </c>
      <c r="AL48" s="84">
        <v>16265</v>
      </c>
      <c r="AM48" s="84">
        <v>15814</v>
      </c>
      <c r="AN48" s="84">
        <v>16795</v>
      </c>
      <c r="AO48" s="84">
        <v>18310</v>
      </c>
      <c r="AP48" s="84">
        <v>18686</v>
      </c>
      <c r="AQ48" s="84">
        <v>18958</v>
      </c>
      <c r="AR48" s="84">
        <v>18959</v>
      </c>
      <c r="AS48" s="84">
        <v>20162</v>
      </c>
      <c r="AT48" s="84">
        <v>19600</v>
      </c>
      <c r="AU48" s="84">
        <v>20450</v>
      </c>
      <c r="AV48"/>
      <c r="AW48"/>
      <c r="AX48"/>
      <c r="AY48"/>
      <c r="AZ48"/>
      <c r="BA48"/>
      <c r="BB48"/>
      <c r="BC48"/>
      <c r="BD48" s="22"/>
      <c r="BE48" s="88"/>
      <c r="BF48"/>
      <c r="BG48"/>
      <c r="BH48"/>
      <c r="BI48"/>
      <c r="BJ48"/>
      <c r="BK48"/>
      <c r="BL48"/>
    </row>
    <row r="49" spans="2:64" s="63" customFormat="1" ht="15" x14ac:dyDescent="0.2">
      <c r="B49" s="88" t="s">
        <v>134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1555</v>
      </c>
      <c r="AJ49" s="84">
        <v>2762</v>
      </c>
      <c r="AK49" s="84">
        <v>3245</v>
      </c>
      <c r="AL49" s="84">
        <v>2013</v>
      </c>
      <c r="AM49" s="84">
        <v>1680</v>
      </c>
      <c r="AN49" s="84">
        <v>2550</v>
      </c>
      <c r="AO49" s="84">
        <v>4000</v>
      </c>
      <c r="AP49" s="84"/>
      <c r="AQ49" s="84"/>
      <c r="AR49" s="84"/>
      <c r="AS49" s="84"/>
      <c r="AT49" s="84"/>
      <c r="AU49" s="84"/>
      <c r="AV49"/>
      <c r="AW49"/>
      <c r="AX49"/>
      <c r="AY49"/>
      <c r="AZ49"/>
      <c r="BA49"/>
      <c r="BB49"/>
      <c r="BC49"/>
      <c r="BD49" s="22"/>
      <c r="BE49" s="88"/>
      <c r="BF49"/>
      <c r="BG49"/>
      <c r="BH49"/>
      <c r="BI49"/>
      <c r="BJ49"/>
      <c r="BK49"/>
      <c r="BL49"/>
    </row>
    <row r="50" spans="2:64" s="63" customFormat="1" ht="15" x14ac:dyDescent="0.2">
      <c r="B50" s="88" t="s">
        <v>137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>
        <v>2737</v>
      </c>
      <c r="AO50" s="84">
        <v>4870</v>
      </c>
      <c r="AP50" s="84">
        <v>4689</v>
      </c>
      <c r="AQ50" s="84">
        <v>5010</v>
      </c>
      <c r="AR50" s="84">
        <v>5037</v>
      </c>
      <c r="AS50" s="84">
        <v>5670</v>
      </c>
      <c r="AT50" s="84">
        <v>6000</v>
      </c>
      <c r="AU50" s="84">
        <v>6450</v>
      </c>
      <c r="AV50"/>
      <c r="AW50"/>
      <c r="AX50"/>
      <c r="AY50"/>
      <c r="AZ50"/>
      <c r="BA50"/>
      <c r="BB50"/>
      <c r="BC50"/>
      <c r="BD50" s="22"/>
      <c r="BE50" s="88"/>
      <c r="BF50"/>
      <c r="BG50"/>
      <c r="BH50"/>
      <c r="BI50"/>
      <c r="BJ50"/>
      <c r="BK50"/>
      <c r="BL50"/>
    </row>
    <row r="51" spans="2:64" s="63" customFormat="1" ht="15" x14ac:dyDescent="0.2">
      <c r="B51" s="88" t="s">
        <v>69</v>
      </c>
      <c r="C51" s="84">
        <v>1435</v>
      </c>
      <c r="D51" s="84">
        <v>1028</v>
      </c>
      <c r="E51" s="84">
        <v>976</v>
      </c>
      <c r="F51" s="84">
        <v>1547</v>
      </c>
      <c r="G51" s="84">
        <v>2057</v>
      </c>
      <c r="H51" s="84">
        <v>2334</v>
      </c>
      <c r="I51" s="84">
        <v>2690</v>
      </c>
      <c r="J51" s="84">
        <v>1631</v>
      </c>
      <c r="K51" s="84">
        <v>2077</v>
      </c>
      <c r="L51" s="84">
        <v>2025</v>
      </c>
      <c r="M51" s="84">
        <v>1824</v>
      </c>
      <c r="N51" s="84">
        <v>1660</v>
      </c>
      <c r="O51" s="84">
        <v>1257</v>
      </c>
      <c r="P51" s="84">
        <v>1187</v>
      </c>
      <c r="Q51" s="84">
        <v>1873</v>
      </c>
      <c r="R51" s="84">
        <v>1661</v>
      </c>
      <c r="S51" s="84">
        <v>1353</v>
      </c>
      <c r="T51" s="84">
        <v>780</v>
      </c>
      <c r="U51" s="84">
        <v>1648</v>
      </c>
      <c r="V51" s="84">
        <v>1419</v>
      </c>
      <c r="W51" s="84">
        <v>1529</v>
      </c>
      <c r="X51" s="84">
        <v>2680</v>
      </c>
      <c r="Y51" s="84">
        <v>992</v>
      </c>
      <c r="Z51" s="84">
        <v>2037</v>
      </c>
      <c r="AA51" s="84">
        <v>3079</v>
      </c>
      <c r="AB51" s="84">
        <v>2372</v>
      </c>
      <c r="AC51" s="84">
        <v>1376</v>
      </c>
      <c r="AD51" s="84">
        <v>1401</v>
      </c>
      <c r="AE51" s="84">
        <v>2519</v>
      </c>
      <c r="AF51" s="84">
        <v>2263</v>
      </c>
      <c r="AG51" s="84">
        <v>936</v>
      </c>
      <c r="AH51" s="84">
        <v>1324</v>
      </c>
      <c r="AI51" s="84">
        <v>1153</v>
      </c>
      <c r="AJ51" s="84">
        <v>1877</v>
      </c>
      <c r="AK51" s="84">
        <v>2911</v>
      </c>
      <c r="AL51" s="84">
        <v>2193</v>
      </c>
      <c r="AM51" s="84">
        <v>3359</v>
      </c>
      <c r="AN51" s="84">
        <v>3233</v>
      </c>
      <c r="AO51" s="84">
        <v>1464</v>
      </c>
      <c r="AP51" s="84">
        <v>2165</v>
      </c>
      <c r="AQ51" s="84">
        <v>1877</v>
      </c>
      <c r="AR51" s="84">
        <v>2014</v>
      </c>
      <c r="AS51" s="84">
        <v>2243</v>
      </c>
      <c r="AT51" s="84">
        <v>2400</v>
      </c>
      <c r="AU51" s="84">
        <v>2300</v>
      </c>
      <c r="AV51"/>
      <c r="AW51"/>
      <c r="AX51"/>
      <c r="AY51"/>
      <c r="AZ51"/>
      <c r="BA51"/>
      <c r="BB51"/>
      <c r="BC51"/>
      <c r="BD51" s="22"/>
      <c r="BE51" s="88"/>
      <c r="BF51"/>
      <c r="BG51"/>
      <c r="BH51"/>
      <c r="BI51"/>
      <c r="BJ51"/>
      <c r="BK51"/>
      <c r="BL51"/>
    </row>
    <row r="52" spans="2:64" s="63" customFormat="1" ht="15" x14ac:dyDescent="0.2">
      <c r="B52" s="88" t="s">
        <v>56</v>
      </c>
      <c r="C52" s="22">
        <f t="shared" ref="C52:AH52" si="34">C48+C51</f>
        <v>8717</v>
      </c>
      <c r="D52" s="22">
        <f t="shared" si="34"/>
        <v>7609</v>
      </c>
      <c r="E52" s="22">
        <f t="shared" si="34"/>
        <v>8940</v>
      </c>
      <c r="F52" s="22">
        <f t="shared" si="34"/>
        <v>9062</v>
      </c>
      <c r="G52" s="22">
        <f t="shared" si="34"/>
        <v>10330</v>
      </c>
      <c r="H52" s="22">
        <f t="shared" si="34"/>
        <v>11276</v>
      </c>
      <c r="I52" s="22">
        <f t="shared" si="34"/>
        <v>11671</v>
      </c>
      <c r="J52" s="22">
        <f t="shared" si="34"/>
        <v>10744</v>
      </c>
      <c r="K52" s="22">
        <f t="shared" si="34"/>
        <v>11612</v>
      </c>
      <c r="L52" s="22">
        <f t="shared" si="34"/>
        <v>11883</v>
      </c>
      <c r="M52" s="22">
        <f t="shared" si="34"/>
        <v>11412</v>
      </c>
      <c r="N52" s="22">
        <v>11569</v>
      </c>
      <c r="O52" s="22">
        <f t="shared" si="34"/>
        <v>11310</v>
      </c>
      <c r="P52" s="22">
        <f t="shared" si="34"/>
        <v>12020</v>
      </c>
      <c r="Q52" s="22">
        <f t="shared" si="34"/>
        <v>12803</v>
      </c>
      <c r="R52" s="22">
        <f t="shared" si="34"/>
        <v>12252</v>
      </c>
      <c r="S52" s="22">
        <f t="shared" si="34"/>
        <v>13436</v>
      </c>
      <c r="T52" s="22">
        <f t="shared" si="34"/>
        <v>12944</v>
      </c>
      <c r="U52" s="22">
        <f t="shared" si="34"/>
        <v>13893</v>
      </c>
      <c r="V52" s="22">
        <f t="shared" si="34"/>
        <v>14472</v>
      </c>
      <c r="W52" s="22">
        <v>14471</v>
      </c>
      <c r="X52" s="22">
        <v>15597</v>
      </c>
      <c r="Y52" s="22">
        <f t="shared" si="34"/>
        <v>14457</v>
      </c>
      <c r="Z52" s="22">
        <f t="shared" si="34"/>
        <v>16300</v>
      </c>
      <c r="AA52" s="22">
        <f t="shared" si="34"/>
        <v>18341</v>
      </c>
      <c r="AB52" s="22">
        <f t="shared" si="34"/>
        <v>18027</v>
      </c>
      <c r="AC52" s="22">
        <f t="shared" si="34"/>
        <v>17432</v>
      </c>
      <c r="AD52" s="22">
        <f t="shared" si="34"/>
        <v>17611</v>
      </c>
      <c r="AE52" s="22">
        <v>19353</v>
      </c>
      <c r="AF52" s="22">
        <f t="shared" si="34"/>
        <v>19352</v>
      </c>
      <c r="AG52" s="22">
        <f t="shared" si="34"/>
        <v>17800</v>
      </c>
      <c r="AH52" s="22">
        <f t="shared" si="34"/>
        <v>18763</v>
      </c>
      <c r="AI52" s="22">
        <f t="shared" ref="AI52:AU52" si="35">AI48+AI51</f>
        <v>19112</v>
      </c>
      <c r="AJ52" s="22">
        <v>20451</v>
      </c>
      <c r="AK52" s="22">
        <f t="shared" si="35"/>
        <v>21246</v>
      </c>
      <c r="AL52" s="22">
        <f t="shared" si="35"/>
        <v>18458</v>
      </c>
      <c r="AM52" s="22">
        <f t="shared" si="35"/>
        <v>19173</v>
      </c>
      <c r="AN52" s="22">
        <f t="shared" si="35"/>
        <v>20028</v>
      </c>
      <c r="AO52" s="22">
        <f t="shared" si="35"/>
        <v>19774</v>
      </c>
      <c r="AP52" s="22">
        <f t="shared" si="35"/>
        <v>20851</v>
      </c>
      <c r="AQ52" s="22">
        <f t="shared" si="35"/>
        <v>20835</v>
      </c>
      <c r="AR52" s="22">
        <f t="shared" si="35"/>
        <v>20973</v>
      </c>
      <c r="AS52" s="22">
        <f t="shared" si="35"/>
        <v>22405</v>
      </c>
      <c r="AT52" s="22">
        <f t="shared" si="35"/>
        <v>22000</v>
      </c>
      <c r="AU52" s="22">
        <f t="shared" si="35"/>
        <v>22750</v>
      </c>
      <c r="AV52"/>
      <c r="AW52"/>
      <c r="AX52"/>
      <c r="AY52"/>
      <c r="AZ52"/>
      <c r="BA52"/>
      <c r="BB52"/>
      <c r="BC52"/>
      <c r="BD52" s="22"/>
      <c r="BE52" s="88"/>
      <c r="BF52"/>
      <c r="BG52"/>
      <c r="BH52"/>
      <c r="BI52"/>
      <c r="BJ52"/>
      <c r="BK52"/>
      <c r="BL52"/>
    </row>
    <row r="53" spans="2:64" s="63" customFormat="1" ht="15" x14ac:dyDescent="0.2">
      <c r="B53" s="88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/>
      <c r="AW53"/>
      <c r="AX53"/>
      <c r="AY53"/>
      <c r="AZ53"/>
      <c r="BA53"/>
      <c r="BB53"/>
      <c r="BC53"/>
      <c r="BD53" s="22"/>
      <c r="BE53" s="88"/>
      <c r="BF53"/>
      <c r="BG53"/>
      <c r="BH53"/>
      <c r="BI53"/>
      <c r="BJ53"/>
      <c r="BK53"/>
      <c r="BL53"/>
    </row>
    <row r="54" spans="2:64" s="63" customFormat="1" ht="15" x14ac:dyDescent="0.2">
      <c r="B54" s="88" t="s">
        <v>57</v>
      </c>
      <c r="C54" s="22">
        <f>C46-C52</f>
        <v>794</v>
      </c>
      <c r="D54" s="22">
        <f>D46-D52</f>
        <v>561</v>
      </c>
      <c r="E54" s="22">
        <f t="shared" ref="E54:AI54" si="36">E46-E52</f>
        <v>1251</v>
      </c>
      <c r="F54" s="22">
        <v>771</v>
      </c>
      <c r="G54" s="22">
        <f t="shared" si="36"/>
        <v>729</v>
      </c>
      <c r="H54" s="22">
        <f t="shared" si="36"/>
        <v>776</v>
      </c>
      <c r="I54" s="22">
        <f t="shared" si="36"/>
        <v>1210</v>
      </c>
      <c r="J54" s="22">
        <f t="shared" si="36"/>
        <v>1736</v>
      </c>
      <c r="K54" s="22">
        <f t="shared" si="36"/>
        <v>1103</v>
      </c>
      <c r="L54" s="22">
        <f t="shared" si="36"/>
        <v>1261</v>
      </c>
      <c r="M54" s="22">
        <f t="shared" si="36"/>
        <v>721</v>
      </c>
      <c r="N54" s="22">
        <v>632</v>
      </c>
      <c r="O54" s="22">
        <f t="shared" si="36"/>
        <v>947</v>
      </c>
      <c r="P54" s="22">
        <f t="shared" si="36"/>
        <v>1725</v>
      </c>
      <c r="Q54" s="22">
        <f t="shared" si="36"/>
        <v>2092</v>
      </c>
      <c r="R54" s="22">
        <f t="shared" si="36"/>
        <v>1715</v>
      </c>
      <c r="S54" s="22">
        <f t="shared" si="36"/>
        <v>1305</v>
      </c>
      <c r="T54" s="22">
        <f t="shared" si="36"/>
        <v>1786</v>
      </c>
      <c r="U54" s="22">
        <f t="shared" si="36"/>
        <v>2239</v>
      </c>
      <c r="V54" s="22">
        <f t="shared" si="36"/>
        <v>1555</v>
      </c>
      <c r="W54" s="22">
        <f t="shared" si="36"/>
        <v>1103</v>
      </c>
      <c r="X54" s="22">
        <v>1137</v>
      </c>
      <c r="Y54" s="22">
        <f t="shared" si="36"/>
        <v>2015</v>
      </c>
      <c r="Z54" s="22">
        <v>1520</v>
      </c>
      <c r="AA54" s="22">
        <f t="shared" si="36"/>
        <v>1382</v>
      </c>
      <c r="AB54" s="22">
        <v>1520</v>
      </c>
      <c r="AC54" s="22">
        <f t="shared" si="36"/>
        <v>1995</v>
      </c>
      <c r="AD54" s="22">
        <f t="shared" si="36"/>
        <v>2877</v>
      </c>
      <c r="AE54" s="22">
        <f t="shared" si="36"/>
        <v>2358</v>
      </c>
      <c r="AF54" s="22">
        <f t="shared" si="36"/>
        <v>1491</v>
      </c>
      <c r="AG54" s="22">
        <v>1076</v>
      </c>
      <c r="AH54" s="22">
        <f t="shared" si="36"/>
        <v>1699</v>
      </c>
      <c r="AI54" s="22">
        <f t="shared" si="36"/>
        <v>3010</v>
      </c>
      <c r="AJ54" s="22">
        <f t="shared" ref="AJ54:AO54" si="37">AJ46-AJ52</f>
        <v>3085</v>
      </c>
      <c r="AK54" s="22">
        <v>2485</v>
      </c>
      <c r="AL54" s="22">
        <f t="shared" si="37"/>
        <v>2861</v>
      </c>
      <c r="AM54" s="22">
        <f t="shared" si="37"/>
        <v>3406</v>
      </c>
      <c r="AN54" s="22">
        <f t="shared" si="37"/>
        <v>2425</v>
      </c>
      <c r="AO54" s="22">
        <f t="shared" si="37"/>
        <v>2540</v>
      </c>
      <c r="AP54" s="22">
        <f>AP46-AP52</f>
        <v>1705</v>
      </c>
      <c r="AQ54" s="22">
        <f>AQ46-AQ52</f>
        <v>1165</v>
      </c>
      <c r="AR54" s="22">
        <f>AR46-AR52</f>
        <v>1855</v>
      </c>
      <c r="AS54" s="22">
        <f>AS46-AS52</f>
        <v>1687</v>
      </c>
      <c r="AT54" s="22">
        <f>AT46-AT52</f>
        <v>1982</v>
      </c>
      <c r="AU54" s="22">
        <v>2062</v>
      </c>
      <c r="AV54"/>
      <c r="AW54"/>
      <c r="AX54"/>
      <c r="AY54"/>
      <c r="AZ54"/>
      <c r="BA54"/>
      <c r="BB54"/>
      <c r="BC54"/>
      <c r="BD54" s="22"/>
      <c r="BE54" s="88"/>
      <c r="BF54"/>
      <c r="BG54"/>
      <c r="BH54"/>
      <c r="BI54"/>
      <c r="BJ54"/>
      <c r="BK54"/>
      <c r="BL54"/>
    </row>
    <row r="55" spans="2:64" s="63" customFormat="1" ht="15" x14ac:dyDescent="0.2">
      <c r="B55" s="88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88"/>
      <c r="BF55"/>
      <c r="BG55"/>
      <c r="BH55"/>
      <c r="BI55"/>
      <c r="BJ55"/>
      <c r="BK55"/>
      <c r="BL55"/>
    </row>
    <row r="56" spans="2:64" s="63" customFormat="1" ht="15" x14ac:dyDescent="0.2">
      <c r="B56" s="93" t="s">
        <v>61</v>
      </c>
      <c r="C56" s="107">
        <f>IF(C52=0,"n/a",C54/C52)</f>
        <v>9.1086382929907075E-2</v>
      </c>
      <c r="D56" s="107">
        <f t="shared" ref="D56:AO56" si="38">IF(D52=0,"n/a",D54/D52)</f>
        <v>7.3728479432251276E-2</v>
      </c>
      <c r="E56" s="107">
        <f t="shared" si="38"/>
        <v>0.13993288590604028</v>
      </c>
      <c r="F56" s="107">
        <f t="shared" si="38"/>
        <v>8.5080556168616206E-2</v>
      </c>
      <c r="G56" s="107">
        <f t="shared" si="38"/>
        <v>7.0571151984511138E-2</v>
      </c>
      <c r="H56" s="107">
        <f t="shared" si="38"/>
        <v>6.8818730046115648E-2</v>
      </c>
      <c r="I56" s="107">
        <f t="shared" si="38"/>
        <v>0.10367577756833177</v>
      </c>
      <c r="J56" s="107">
        <f t="shared" si="38"/>
        <v>0.16157855547282204</v>
      </c>
      <c r="K56" s="107">
        <f t="shared" si="38"/>
        <v>9.4987943506717187E-2</v>
      </c>
      <c r="L56" s="107">
        <f t="shared" si="38"/>
        <v>0.10611798367415635</v>
      </c>
      <c r="M56" s="107">
        <f t="shared" si="38"/>
        <v>6.3179109709078168E-2</v>
      </c>
      <c r="N56" s="107">
        <f t="shared" si="38"/>
        <v>5.4628749243668423E-2</v>
      </c>
      <c r="O56" s="107">
        <f t="shared" si="38"/>
        <v>8.3731211317418217E-2</v>
      </c>
      <c r="P56" s="107">
        <f t="shared" si="38"/>
        <v>0.14351081530782031</v>
      </c>
      <c r="Q56" s="107">
        <f t="shared" si="38"/>
        <v>0.16339920331172381</v>
      </c>
      <c r="R56" s="107">
        <f t="shared" si="38"/>
        <v>0.13997714658831212</v>
      </c>
      <c r="S56" s="107">
        <f t="shared" si="38"/>
        <v>9.7127121167013997E-2</v>
      </c>
      <c r="T56" s="107">
        <f t="shared" si="38"/>
        <v>0.13797898640296663</v>
      </c>
      <c r="U56" s="107">
        <f t="shared" si="38"/>
        <v>0.16116029655222056</v>
      </c>
      <c r="V56" s="107">
        <f t="shared" si="38"/>
        <v>0.10744886677722498</v>
      </c>
      <c r="W56" s="107">
        <f t="shared" si="38"/>
        <v>7.6221408333909196E-2</v>
      </c>
      <c r="X56" s="107">
        <f t="shared" si="38"/>
        <v>7.2898634352760144E-2</v>
      </c>
      <c r="Y56" s="107">
        <f t="shared" si="38"/>
        <v>0.13937884761707131</v>
      </c>
      <c r="Z56" s="107">
        <f t="shared" si="38"/>
        <v>9.3251533742331291E-2</v>
      </c>
      <c r="AA56" s="107">
        <f t="shared" si="38"/>
        <v>7.5350308052996015E-2</v>
      </c>
      <c r="AB56" s="107">
        <f t="shared" si="38"/>
        <v>8.4317967493204637E-2</v>
      </c>
      <c r="AC56" s="107">
        <f t="shared" si="38"/>
        <v>0.11444469940339605</v>
      </c>
      <c r="AD56" s="107">
        <f t="shared" si="38"/>
        <v>0.16336380671171427</v>
      </c>
      <c r="AE56" s="107">
        <f t="shared" si="38"/>
        <v>0.12184157494962021</v>
      </c>
      <c r="AF56" s="107">
        <f t="shared" si="38"/>
        <v>7.7046300124018183E-2</v>
      </c>
      <c r="AG56" s="107">
        <f t="shared" si="38"/>
        <v>6.0449438202247192E-2</v>
      </c>
      <c r="AH56" s="107">
        <f t="shared" si="38"/>
        <v>9.0550551617545175E-2</v>
      </c>
      <c r="AI56" s="107">
        <f t="shared" si="38"/>
        <v>0.15749267475931353</v>
      </c>
      <c r="AJ56" s="107">
        <f t="shared" si="38"/>
        <v>0.15084836927289619</v>
      </c>
      <c r="AK56" s="107">
        <f t="shared" si="38"/>
        <v>0.11696319307163701</v>
      </c>
      <c r="AL56" s="107">
        <f t="shared" si="38"/>
        <v>0.15500054177050601</v>
      </c>
      <c r="AM56" s="107">
        <f t="shared" si="38"/>
        <v>0.1776456475251656</v>
      </c>
      <c r="AN56" s="107">
        <f t="shared" si="38"/>
        <v>0.12108048731775514</v>
      </c>
      <c r="AO56" s="107">
        <f t="shared" si="38"/>
        <v>0.12845150197228683</v>
      </c>
      <c r="AP56" s="107">
        <f>IF(AP52=0,"n/a",AP54/AP52)</f>
        <v>8.1770658481607597E-2</v>
      </c>
      <c r="AQ56" s="107">
        <f>IF(AQ52=0,"n/a",AQ54/AQ52)</f>
        <v>5.5915526757859373E-2</v>
      </c>
      <c r="AR56" s="107">
        <f>IF(AR52=0,"n/a",AR54/AR52)</f>
        <v>8.8447050970295135E-2</v>
      </c>
      <c r="AS56" s="107">
        <f>IF(AS52=0,"n/a",AS54/AS52)</f>
        <v>7.5295692925686233E-2</v>
      </c>
      <c r="AT56" s="107">
        <f>IF(AT52=0,"n/a",AT54/AT52)</f>
        <v>9.0090909090909096E-2</v>
      </c>
      <c r="AU56" s="107"/>
      <c r="AV56" s="107"/>
      <c r="AW56" s="107"/>
      <c r="AX56" s="107"/>
      <c r="AY56"/>
      <c r="AZ56"/>
      <c r="BA56"/>
      <c r="BB56"/>
      <c r="BC56"/>
      <c r="BD56"/>
      <c r="BE56" s="88"/>
      <c r="BF56"/>
      <c r="BG56"/>
      <c r="BH56"/>
      <c r="BI56"/>
      <c r="BJ56"/>
      <c r="BK56"/>
      <c r="BL56"/>
    </row>
    <row r="57" spans="2:64" s="63" customFormat="1" ht="15" x14ac:dyDescent="0.2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/>
      <c r="AZ57"/>
      <c r="BA57"/>
      <c r="BB57"/>
      <c r="BC57"/>
      <c r="BD57"/>
      <c r="BE57" s="88"/>
      <c r="BF57"/>
      <c r="BG57"/>
      <c r="BH57"/>
      <c r="BI57"/>
      <c r="BJ57"/>
      <c r="BK57"/>
      <c r="BL57"/>
    </row>
    <row r="58" spans="2:64" s="63" customFormat="1" ht="15" x14ac:dyDescent="0.2">
      <c r="B58" s="94" t="s">
        <v>133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>
        <v>32.159999999999997</v>
      </c>
      <c r="AM58" s="95">
        <v>35.950000000000003</v>
      </c>
      <c r="AN58" s="95">
        <v>53.2</v>
      </c>
      <c r="AO58" s="95">
        <v>51.9</v>
      </c>
      <c r="AP58" s="95">
        <v>47.13</v>
      </c>
      <c r="AQ58" s="95">
        <v>38.229999999999997</v>
      </c>
      <c r="AR58" s="95">
        <v>31.6</v>
      </c>
      <c r="AS58" s="95">
        <v>29.86</v>
      </c>
      <c r="AT58" s="95">
        <v>32.5</v>
      </c>
      <c r="AU58" s="96">
        <f>AU62</f>
        <v>33</v>
      </c>
      <c r="AV58" s="96"/>
      <c r="AW58" s="96"/>
      <c r="AX58" s="96"/>
      <c r="AY58"/>
      <c r="AZ58"/>
      <c r="BA58"/>
      <c r="BB58"/>
      <c r="BC58"/>
      <c r="BD58"/>
      <c r="BE58" s="88"/>
      <c r="BF58"/>
      <c r="BG58"/>
      <c r="BH58"/>
      <c r="BI58"/>
      <c r="BJ58"/>
      <c r="BK58"/>
      <c r="BL58"/>
    </row>
    <row r="59" spans="2:64" s="63" customFormat="1" ht="15" x14ac:dyDescent="0.2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/>
      <c r="BG59"/>
      <c r="BH59"/>
      <c r="BI59"/>
      <c r="BJ59"/>
      <c r="BK59"/>
      <c r="BL59"/>
    </row>
    <row r="60" spans="2:64" s="63" customFormat="1" ht="15" x14ac:dyDescent="0.2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P60" s="101"/>
      <c r="AQ60" s="101"/>
      <c r="AR60" s="101"/>
      <c r="AS60" s="101"/>
      <c r="AT60" s="101" t="s">
        <v>110</v>
      </c>
      <c r="AU60" s="102">
        <v>31</v>
      </c>
      <c r="AV60" s="102"/>
      <c r="AW60" s="102"/>
      <c r="AX60" s="102"/>
      <c r="AY60" s="102"/>
      <c r="AZ60" s="102"/>
      <c r="BA60" s="102"/>
      <c r="BB60" s="102"/>
      <c r="BC60" s="88"/>
      <c r="BD60" s="88"/>
      <c r="BE60" s="88"/>
      <c r="BF60"/>
      <c r="BG60"/>
      <c r="BH60"/>
      <c r="BI60"/>
      <c r="BJ60"/>
      <c r="BK60"/>
      <c r="BL60"/>
    </row>
    <row r="61" spans="2:64" s="63" customFormat="1" ht="15" x14ac:dyDescent="0.2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P61" s="101"/>
      <c r="AQ61" s="101"/>
      <c r="AR61" s="101"/>
      <c r="AS61" s="101"/>
      <c r="AT61" s="101" t="s">
        <v>111</v>
      </c>
      <c r="AU61" s="102">
        <v>35</v>
      </c>
      <c r="AV61" s="102"/>
      <c r="AW61" s="102"/>
      <c r="AX61" s="102"/>
      <c r="AY61" s="102"/>
      <c r="AZ61" s="102"/>
      <c r="BA61" s="102"/>
      <c r="BB61" s="102"/>
      <c r="BC61" s="88"/>
      <c r="BD61" s="88"/>
      <c r="BE61" s="88"/>
      <c r="BF61"/>
      <c r="BG61"/>
      <c r="BH61"/>
      <c r="BI61"/>
      <c r="BJ61"/>
      <c r="BK61"/>
      <c r="BL61"/>
    </row>
    <row r="62" spans="2:64" s="63" customFormat="1" ht="15" x14ac:dyDescent="0.2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P62" s="101"/>
      <c r="AQ62" s="101"/>
      <c r="AR62" s="101"/>
      <c r="AS62" s="101"/>
      <c r="AT62" s="101" t="s">
        <v>112</v>
      </c>
      <c r="AU62" s="101">
        <f>AVERAGE(AU60:AU61)</f>
        <v>33</v>
      </c>
      <c r="AV62" s="101"/>
      <c r="AW62" s="101"/>
      <c r="AX62" s="101"/>
      <c r="AY62" s="101"/>
      <c r="AZ62" s="101"/>
      <c r="BA62" s="101"/>
      <c r="BB62" s="101"/>
      <c r="BC62" s="88"/>
      <c r="BD62" s="88"/>
      <c r="BE62" s="88"/>
      <c r="BF62"/>
      <c r="BG62"/>
      <c r="BH62"/>
      <c r="BI62"/>
      <c r="BJ62"/>
      <c r="BK62"/>
      <c r="BL62"/>
    </row>
    <row r="63" spans="2:64" s="63" customFormat="1" ht="15" x14ac:dyDescent="0.2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/>
      <c r="BG63"/>
      <c r="BH63"/>
      <c r="BI63"/>
      <c r="BJ63"/>
      <c r="BK63"/>
      <c r="BL63"/>
    </row>
    <row r="64" spans="2:64" s="63" customFormat="1" ht="15" x14ac:dyDescent="0.2">
      <c r="B64" s="88" t="s">
        <v>129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88"/>
      <c r="AC64" s="88"/>
      <c r="AD64" s="88"/>
      <c r="AE64" s="88"/>
      <c r="AF64" s="88"/>
      <c r="AG64" s="88"/>
      <c r="AH64" s="88"/>
      <c r="AI64" s="92"/>
      <c r="AJ64" s="92"/>
      <c r="AK64" s="92"/>
      <c r="AL64" s="92"/>
      <c r="AM64" s="92"/>
      <c r="AN64" s="92"/>
      <c r="AO64" s="92"/>
      <c r="AP64" s="92"/>
      <c r="AQ64" s="92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/>
      <c r="BG64"/>
      <c r="BH64"/>
      <c r="BI64"/>
      <c r="BJ64"/>
      <c r="BK64"/>
      <c r="BL64"/>
    </row>
    <row r="65" spans="2:64" s="63" customFormat="1" ht="15" x14ac:dyDescent="0.2">
      <c r="B65" s="88" t="s">
        <v>131</v>
      </c>
      <c r="C65" s="84">
        <v>183</v>
      </c>
      <c r="D65" s="22">
        <f>C74</f>
        <v>507</v>
      </c>
      <c r="E65" s="22">
        <f t="shared" ref="E65:AK65" si="39">D74</f>
        <v>358</v>
      </c>
      <c r="F65" s="22">
        <f t="shared" si="39"/>
        <v>355</v>
      </c>
      <c r="G65" s="22">
        <f t="shared" si="39"/>
        <v>228</v>
      </c>
      <c r="H65" s="22">
        <f t="shared" si="39"/>
        <v>243</v>
      </c>
      <c r="I65" s="22">
        <f t="shared" si="39"/>
        <v>267</v>
      </c>
      <c r="J65" s="22">
        <f t="shared" si="39"/>
        <v>226</v>
      </c>
      <c r="K65" s="22">
        <f t="shared" si="39"/>
        <v>163</v>
      </c>
      <c r="L65" s="22">
        <f t="shared" si="39"/>
        <v>175</v>
      </c>
      <c r="M65" s="22">
        <f t="shared" si="39"/>
        <v>474</v>
      </c>
      <c r="N65" s="22">
        <f t="shared" si="39"/>
        <v>255</v>
      </c>
      <c r="O65" s="22">
        <f t="shared" si="39"/>
        <v>387</v>
      </c>
      <c r="P65" s="22">
        <f t="shared" si="39"/>
        <v>212</v>
      </c>
      <c r="Q65" s="22">
        <f t="shared" si="39"/>
        <v>240</v>
      </c>
      <c r="R65" s="22">
        <f t="shared" si="39"/>
        <v>153</v>
      </c>
      <c r="S65" s="22">
        <f t="shared" si="39"/>
        <v>173</v>
      </c>
      <c r="T65" s="22">
        <f t="shared" si="39"/>
        <v>318</v>
      </c>
      <c r="U65" s="22">
        <f t="shared" si="39"/>
        <v>285</v>
      </c>
      <c r="V65" s="22">
        <f t="shared" si="39"/>
        <v>230</v>
      </c>
      <c r="W65" s="22">
        <f t="shared" si="39"/>
        <v>204</v>
      </c>
      <c r="X65" s="22">
        <f t="shared" si="39"/>
        <v>150</v>
      </c>
      <c r="Y65" s="22">
        <f t="shared" si="39"/>
        <v>223</v>
      </c>
      <c r="Z65" s="22">
        <f t="shared" si="39"/>
        <v>212</v>
      </c>
      <c r="AA65" s="22">
        <f t="shared" si="39"/>
        <v>210</v>
      </c>
      <c r="AB65" s="22">
        <f t="shared" si="39"/>
        <v>218</v>
      </c>
      <c r="AC65" s="22">
        <f t="shared" si="39"/>
        <v>330</v>
      </c>
      <c r="AD65" s="22">
        <f t="shared" si="39"/>
        <v>293</v>
      </c>
      <c r="AE65" s="22">
        <f t="shared" si="39"/>
        <v>383</v>
      </c>
      <c r="AF65" s="22">
        <f t="shared" si="39"/>
        <v>240</v>
      </c>
      <c r="AG65" s="22">
        <f t="shared" si="39"/>
        <v>220</v>
      </c>
      <c r="AH65" s="22">
        <f t="shared" si="39"/>
        <v>211</v>
      </c>
      <c r="AI65" s="22">
        <f t="shared" si="39"/>
        <v>172</v>
      </c>
      <c r="AJ65" s="22">
        <f t="shared" si="39"/>
        <v>314</v>
      </c>
      <c r="AK65" s="22">
        <f t="shared" si="39"/>
        <v>343</v>
      </c>
      <c r="AL65" s="22">
        <v>294</v>
      </c>
      <c r="AM65" s="22">
        <f t="shared" ref="AM65:AR65" si="40">AL74</f>
        <v>235</v>
      </c>
      <c r="AN65" s="22">
        <f t="shared" si="40"/>
        <v>302</v>
      </c>
      <c r="AO65" s="22">
        <f t="shared" si="40"/>
        <v>350</v>
      </c>
      <c r="AP65" s="22">
        <f t="shared" si="40"/>
        <v>300</v>
      </c>
      <c r="AQ65" s="22">
        <f t="shared" si="40"/>
        <v>275</v>
      </c>
      <c r="AR65" s="22">
        <f t="shared" si="40"/>
        <v>250</v>
      </c>
      <c r="AS65" s="22">
        <f>AR74</f>
        <v>260</v>
      </c>
      <c r="AT65" s="22">
        <f>AS74</f>
        <v>264</v>
      </c>
      <c r="AU65" s="22">
        <f>AT74</f>
        <v>325</v>
      </c>
      <c r="AV65"/>
      <c r="AW65"/>
      <c r="AX65"/>
      <c r="AY65"/>
      <c r="AZ65"/>
      <c r="BA65"/>
      <c r="BB65"/>
      <c r="BC65" s="22"/>
      <c r="BD65" s="22"/>
      <c r="BE65" s="88"/>
      <c r="BF65"/>
      <c r="BG65"/>
      <c r="BH65"/>
      <c r="BI65"/>
      <c r="BJ65"/>
      <c r="BK65"/>
      <c r="BL65"/>
    </row>
    <row r="66" spans="2:64" s="63" customFormat="1" ht="15" x14ac:dyDescent="0.2">
      <c r="B66" s="88" t="s">
        <v>47</v>
      </c>
      <c r="C66" s="84">
        <v>19674</v>
      </c>
      <c r="D66" s="84">
        <v>16702</v>
      </c>
      <c r="E66" s="84">
        <v>20754</v>
      </c>
      <c r="F66" s="84">
        <v>18488</v>
      </c>
      <c r="G66" s="84">
        <v>22371</v>
      </c>
      <c r="H66" s="84">
        <v>24354</v>
      </c>
      <c r="I66" s="84">
        <v>27105</v>
      </c>
      <c r="J66" s="84">
        <v>25312</v>
      </c>
      <c r="K66" s="84">
        <v>24634</v>
      </c>
      <c r="L66" s="84">
        <v>26714</v>
      </c>
      <c r="M66" s="84">
        <v>22756</v>
      </c>
      <c r="N66" s="84">
        <v>24529</v>
      </c>
      <c r="O66" s="84">
        <v>24951</v>
      </c>
      <c r="P66" s="84">
        <v>27758</v>
      </c>
      <c r="Q66" s="84">
        <v>28060</v>
      </c>
      <c r="R66" s="84">
        <v>24943</v>
      </c>
      <c r="S66" s="84">
        <v>27719</v>
      </c>
      <c r="T66" s="84">
        <v>28325</v>
      </c>
      <c r="U66" s="84">
        <v>29831</v>
      </c>
      <c r="V66" s="84">
        <v>30364</v>
      </c>
      <c r="W66" s="84">
        <v>30514</v>
      </c>
      <c r="X66" s="84">
        <v>33270</v>
      </c>
      <c r="Y66" s="84">
        <v>32527</v>
      </c>
      <c r="Z66" s="84">
        <v>34210</v>
      </c>
      <c r="AA66" s="84">
        <v>38176</v>
      </c>
      <c r="AB66" s="84">
        <v>37792</v>
      </c>
      <c r="AC66" s="84">
        <v>37591</v>
      </c>
      <c r="AD66" s="84">
        <v>39385</v>
      </c>
      <c r="AE66" s="84">
        <v>40292</v>
      </c>
      <c r="AF66" s="84">
        <v>38213</v>
      </c>
      <c r="AG66" s="84">
        <v>36325</v>
      </c>
      <c r="AH66" s="84">
        <v>40715</v>
      </c>
      <c r="AI66" s="84">
        <v>41244</v>
      </c>
      <c r="AJ66" s="84">
        <v>43054</v>
      </c>
      <c r="AK66" s="84">
        <v>42284</v>
      </c>
      <c r="AL66" s="84">
        <v>39102</v>
      </c>
      <c r="AM66" s="84">
        <v>41707</v>
      </c>
      <c r="AN66" s="84">
        <v>39251</v>
      </c>
      <c r="AO66" s="84">
        <v>41025</v>
      </c>
      <c r="AP66" s="115">
        <v>39875</v>
      </c>
      <c r="AQ66" s="115">
        <v>40685</v>
      </c>
      <c r="AR66" s="115">
        <v>45062</v>
      </c>
      <c r="AS66" s="115">
        <v>44672</v>
      </c>
      <c r="AT66" s="115">
        <v>44361</v>
      </c>
      <c r="AU66" s="115">
        <v>46075</v>
      </c>
      <c r="AV66"/>
      <c r="AW66"/>
      <c r="AX66"/>
      <c r="AY66"/>
      <c r="AZ66"/>
      <c r="BA66"/>
      <c r="BB66"/>
      <c r="BC66" s="22"/>
      <c r="BD66" s="22"/>
      <c r="BE66" s="88"/>
      <c r="BF66"/>
      <c r="BG66"/>
      <c r="BH66"/>
      <c r="BI66"/>
      <c r="BJ66"/>
      <c r="BK66"/>
      <c r="BL66"/>
    </row>
    <row r="67" spans="2:64" s="63" customFormat="1" ht="15" x14ac:dyDescent="0.2">
      <c r="B67" s="88" t="s">
        <v>49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>
        <v>0</v>
      </c>
      <c r="P67" s="84">
        <v>0</v>
      </c>
      <c r="Q67" s="84">
        <v>0</v>
      </c>
      <c r="R67" s="84">
        <v>4</v>
      </c>
      <c r="S67" s="84">
        <v>8</v>
      </c>
      <c r="T67" s="84">
        <v>23</v>
      </c>
      <c r="U67" s="84">
        <v>67</v>
      </c>
      <c r="V67" s="84">
        <v>93</v>
      </c>
      <c r="W67" s="84">
        <v>69</v>
      </c>
      <c r="X67" s="84">
        <v>64</v>
      </c>
      <c r="Y67" s="84">
        <v>75</v>
      </c>
      <c r="Z67" s="84">
        <v>102</v>
      </c>
      <c r="AA67" s="84">
        <v>56</v>
      </c>
      <c r="AB67" s="84">
        <v>99</v>
      </c>
      <c r="AC67" s="84">
        <v>49</v>
      </c>
      <c r="AD67" s="84">
        <v>51</v>
      </c>
      <c r="AE67" s="84">
        <v>143</v>
      </c>
      <c r="AF67" s="84">
        <v>166</v>
      </c>
      <c r="AG67" s="84">
        <v>285</v>
      </c>
      <c r="AH67" s="84">
        <v>147</v>
      </c>
      <c r="AI67" s="84">
        <v>141</v>
      </c>
      <c r="AJ67" s="84">
        <v>156</v>
      </c>
      <c r="AK67" s="84">
        <v>141</v>
      </c>
      <c r="AL67" s="84">
        <v>88</v>
      </c>
      <c r="AM67" s="84">
        <v>160</v>
      </c>
      <c r="AN67" s="84">
        <v>180</v>
      </c>
      <c r="AO67" s="84">
        <v>216</v>
      </c>
      <c r="AP67" s="115">
        <v>245</v>
      </c>
      <c r="AQ67" s="115">
        <v>383</v>
      </c>
      <c r="AR67" s="115">
        <v>333</v>
      </c>
      <c r="AS67" s="115">
        <v>403</v>
      </c>
      <c r="AT67" s="115">
        <v>350</v>
      </c>
      <c r="AU67" s="115">
        <v>300</v>
      </c>
      <c r="AV67"/>
      <c r="AW67"/>
      <c r="AX67"/>
      <c r="AY67"/>
      <c r="AZ67"/>
      <c r="BA67"/>
      <c r="BB67"/>
      <c r="BC67" s="22"/>
      <c r="BD67" s="22"/>
      <c r="BE67" s="88"/>
      <c r="BF67"/>
      <c r="BG67"/>
      <c r="BH67"/>
      <c r="BI67"/>
      <c r="BJ67"/>
      <c r="BK67"/>
      <c r="BL67"/>
    </row>
    <row r="68" spans="2:64" s="63" customFormat="1" ht="15" x14ac:dyDescent="0.2">
      <c r="B68" s="88" t="s">
        <v>50</v>
      </c>
      <c r="C68" s="22">
        <f t="shared" ref="C68:AU68" si="41">SUM(C65:C67)</f>
        <v>19857</v>
      </c>
      <c r="D68" s="22">
        <f t="shared" si="41"/>
        <v>17209</v>
      </c>
      <c r="E68" s="22">
        <f t="shared" si="41"/>
        <v>21112</v>
      </c>
      <c r="F68" s="22">
        <f t="shared" si="41"/>
        <v>18843</v>
      </c>
      <c r="G68" s="22">
        <f t="shared" si="41"/>
        <v>22599</v>
      </c>
      <c r="H68" s="22">
        <f t="shared" si="41"/>
        <v>24597</v>
      </c>
      <c r="I68" s="22">
        <f t="shared" si="41"/>
        <v>27372</v>
      </c>
      <c r="J68" s="22">
        <v>24538</v>
      </c>
      <c r="K68" s="22">
        <f t="shared" si="41"/>
        <v>24797</v>
      </c>
      <c r="L68" s="22">
        <f t="shared" si="41"/>
        <v>26889</v>
      </c>
      <c r="M68" s="22">
        <f t="shared" si="41"/>
        <v>23230</v>
      </c>
      <c r="N68" s="22">
        <f t="shared" si="41"/>
        <v>24784</v>
      </c>
      <c r="O68" s="22">
        <f t="shared" si="41"/>
        <v>25338</v>
      </c>
      <c r="P68" s="22">
        <f t="shared" si="41"/>
        <v>27970</v>
      </c>
      <c r="Q68" s="22">
        <f t="shared" si="41"/>
        <v>28300</v>
      </c>
      <c r="R68" s="22">
        <f t="shared" si="41"/>
        <v>25100</v>
      </c>
      <c r="S68" s="22">
        <f t="shared" si="41"/>
        <v>27900</v>
      </c>
      <c r="T68" s="22">
        <f t="shared" si="41"/>
        <v>28666</v>
      </c>
      <c r="U68" s="22">
        <f t="shared" si="41"/>
        <v>30183</v>
      </c>
      <c r="V68" s="22">
        <f t="shared" si="41"/>
        <v>30687</v>
      </c>
      <c r="W68" s="22">
        <v>30788</v>
      </c>
      <c r="X68" s="22">
        <v>33483</v>
      </c>
      <c r="Y68" s="22">
        <v>32826</v>
      </c>
      <c r="Z68" s="22">
        <f t="shared" si="41"/>
        <v>34524</v>
      </c>
      <c r="AA68" s="22">
        <v>38443</v>
      </c>
      <c r="AB68" s="22">
        <f t="shared" si="41"/>
        <v>38109</v>
      </c>
      <c r="AC68" s="22">
        <f t="shared" si="41"/>
        <v>37970</v>
      </c>
      <c r="AD68" s="22">
        <f t="shared" si="41"/>
        <v>39729</v>
      </c>
      <c r="AE68" s="22">
        <v>40819</v>
      </c>
      <c r="AF68" s="22">
        <f t="shared" si="41"/>
        <v>38619</v>
      </c>
      <c r="AG68" s="22">
        <f t="shared" si="41"/>
        <v>36830</v>
      </c>
      <c r="AH68" s="22">
        <f t="shared" si="41"/>
        <v>41073</v>
      </c>
      <c r="AI68" s="22">
        <f t="shared" si="41"/>
        <v>41557</v>
      </c>
      <c r="AJ68" s="22">
        <f t="shared" si="41"/>
        <v>43524</v>
      </c>
      <c r="AK68" s="22">
        <f t="shared" si="41"/>
        <v>42768</v>
      </c>
      <c r="AL68" s="22">
        <f t="shared" si="41"/>
        <v>39484</v>
      </c>
      <c r="AM68" s="22">
        <f t="shared" si="41"/>
        <v>42102</v>
      </c>
      <c r="AN68" s="22">
        <f t="shared" si="41"/>
        <v>39733</v>
      </c>
      <c r="AO68" s="22">
        <f t="shared" si="41"/>
        <v>41591</v>
      </c>
      <c r="AP68" s="22">
        <f t="shared" si="41"/>
        <v>40420</v>
      </c>
      <c r="AQ68" s="22">
        <f t="shared" si="41"/>
        <v>41343</v>
      </c>
      <c r="AR68" s="22">
        <f t="shared" si="41"/>
        <v>45645</v>
      </c>
      <c r="AS68" s="22">
        <f t="shared" si="41"/>
        <v>45335</v>
      </c>
      <c r="AT68" s="22">
        <f t="shared" si="41"/>
        <v>44975</v>
      </c>
      <c r="AU68" s="22">
        <f t="shared" si="41"/>
        <v>46700</v>
      </c>
      <c r="AV68"/>
      <c r="AW68"/>
      <c r="AX68"/>
      <c r="AY68"/>
      <c r="AZ68"/>
      <c r="BA68"/>
      <c r="BB68"/>
      <c r="BC68" s="22"/>
      <c r="BD68" s="22"/>
      <c r="BE68" s="88"/>
      <c r="BF68"/>
      <c r="BG68"/>
      <c r="BH68"/>
      <c r="BI68"/>
      <c r="BJ68"/>
      <c r="BK68"/>
      <c r="BL68"/>
    </row>
    <row r="69" spans="2:64" s="63" customFormat="1" ht="15" x14ac:dyDescent="0.2">
      <c r="B69" s="88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/>
      <c r="AW69"/>
      <c r="AX69"/>
      <c r="AY69"/>
      <c r="AZ69"/>
      <c r="BA69"/>
      <c r="BB69"/>
      <c r="BC69" s="22"/>
      <c r="BD69" s="22"/>
      <c r="BE69" s="88"/>
      <c r="BF69"/>
      <c r="BG69"/>
      <c r="BH69"/>
      <c r="BI69"/>
      <c r="BJ69"/>
      <c r="BK69"/>
      <c r="BL69"/>
    </row>
    <row r="70" spans="2:64" s="63" customFormat="1" ht="15" x14ac:dyDescent="0.2">
      <c r="B70" s="88" t="s">
        <v>132</v>
      </c>
      <c r="C70" s="84">
        <v>13802</v>
      </c>
      <c r="D70" s="84">
        <v>12552</v>
      </c>
      <c r="E70" s="84">
        <v>15612</v>
      </c>
      <c r="F70" s="84">
        <v>14056</v>
      </c>
      <c r="G70" s="84">
        <v>16276</v>
      </c>
      <c r="H70" s="84">
        <v>17720</v>
      </c>
      <c r="I70" s="84">
        <v>19214</v>
      </c>
      <c r="J70" s="84">
        <v>17591</v>
      </c>
      <c r="K70" s="84">
        <v>17714</v>
      </c>
      <c r="L70" s="84">
        <v>19306</v>
      </c>
      <c r="M70" s="84">
        <v>17615</v>
      </c>
      <c r="N70" s="84">
        <v>19480</v>
      </c>
      <c r="O70" s="84">
        <v>19090</v>
      </c>
      <c r="P70" s="84">
        <v>20387</v>
      </c>
      <c r="Q70" s="84">
        <v>21293</v>
      </c>
      <c r="R70" s="84">
        <v>19657</v>
      </c>
      <c r="S70" s="84">
        <v>22558</v>
      </c>
      <c r="T70" s="84">
        <v>22912</v>
      </c>
      <c r="U70" s="84">
        <v>23008</v>
      </c>
      <c r="V70" s="84">
        <v>24251</v>
      </c>
      <c r="W70" s="84">
        <v>25283</v>
      </c>
      <c r="X70" s="84">
        <v>26542</v>
      </c>
      <c r="Y70" s="84">
        <v>26611</v>
      </c>
      <c r="Z70" s="84">
        <v>27320</v>
      </c>
      <c r="AA70" s="84">
        <v>28895</v>
      </c>
      <c r="AB70" s="84">
        <v>30657</v>
      </c>
      <c r="AC70" s="84">
        <v>30346</v>
      </c>
      <c r="AD70" s="84">
        <v>31643</v>
      </c>
      <c r="AE70" s="84">
        <v>33070</v>
      </c>
      <c r="AF70" s="84">
        <v>32379</v>
      </c>
      <c r="AG70" s="84">
        <v>31449</v>
      </c>
      <c r="AH70" s="84">
        <v>33561</v>
      </c>
      <c r="AI70" s="84">
        <v>33195</v>
      </c>
      <c r="AJ70" s="84">
        <v>34374</v>
      </c>
      <c r="AK70" s="84">
        <v>33232</v>
      </c>
      <c r="AL70" s="84">
        <v>30752</v>
      </c>
      <c r="AM70" s="84">
        <v>30640</v>
      </c>
      <c r="AN70" s="84">
        <v>30301</v>
      </c>
      <c r="AO70" s="84">
        <v>31548</v>
      </c>
      <c r="AP70" s="115">
        <v>28969</v>
      </c>
      <c r="AQ70" s="115">
        <v>29547</v>
      </c>
      <c r="AR70" s="115">
        <v>32235</v>
      </c>
      <c r="AS70" s="115">
        <v>33118</v>
      </c>
      <c r="AT70" s="115">
        <v>33050</v>
      </c>
      <c r="AU70" s="115">
        <v>34200</v>
      </c>
      <c r="AV70"/>
      <c r="AW70"/>
      <c r="AX70"/>
      <c r="AY70"/>
      <c r="AZ70"/>
      <c r="BA70"/>
      <c r="BB70"/>
      <c r="BC70" s="22"/>
      <c r="BD70" s="22"/>
      <c r="BE70" s="88"/>
      <c r="BF70"/>
      <c r="BG70"/>
      <c r="BH70"/>
      <c r="BI70"/>
      <c r="BJ70"/>
      <c r="BK70"/>
      <c r="BL70"/>
    </row>
    <row r="71" spans="2:64" s="63" customFormat="1" ht="15" x14ac:dyDescent="0.2">
      <c r="B71" s="88" t="s">
        <v>69</v>
      </c>
      <c r="C71" s="84">
        <v>5548</v>
      </c>
      <c r="D71" s="84">
        <v>4299</v>
      </c>
      <c r="E71" s="84">
        <v>5145</v>
      </c>
      <c r="F71" s="84">
        <v>4559</v>
      </c>
      <c r="G71" s="84">
        <v>6080</v>
      </c>
      <c r="H71" s="84">
        <v>6610</v>
      </c>
      <c r="I71" s="84">
        <v>7932</v>
      </c>
      <c r="J71" s="84">
        <v>6784</v>
      </c>
      <c r="K71" s="84">
        <v>6908</v>
      </c>
      <c r="L71" s="84">
        <v>7109</v>
      </c>
      <c r="M71" s="84">
        <v>5360</v>
      </c>
      <c r="N71" s="84">
        <v>4917</v>
      </c>
      <c r="O71" s="84">
        <v>6036</v>
      </c>
      <c r="P71" s="84">
        <v>7343</v>
      </c>
      <c r="Q71" s="84">
        <v>6854</v>
      </c>
      <c r="R71" s="84">
        <v>5270</v>
      </c>
      <c r="S71" s="84">
        <v>5024</v>
      </c>
      <c r="T71" s="84">
        <v>5469</v>
      </c>
      <c r="U71" s="84">
        <v>6945</v>
      </c>
      <c r="V71" s="84">
        <v>6232</v>
      </c>
      <c r="W71" s="84">
        <v>5356</v>
      </c>
      <c r="X71" s="84">
        <v>6717</v>
      </c>
      <c r="Y71" s="84">
        <v>6002</v>
      </c>
      <c r="Z71" s="84">
        <v>6994</v>
      </c>
      <c r="AA71" s="84">
        <v>9329</v>
      </c>
      <c r="AB71" s="84">
        <v>7122</v>
      </c>
      <c r="AC71" s="84">
        <v>7331</v>
      </c>
      <c r="AD71" s="84">
        <v>7703</v>
      </c>
      <c r="AE71" s="84">
        <v>7508</v>
      </c>
      <c r="AF71" s="84">
        <v>6019</v>
      </c>
      <c r="AG71" s="84">
        <v>5170</v>
      </c>
      <c r="AH71" s="84">
        <v>7340</v>
      </c>
      <c r="AI71" s="84">
        <v>8048</v>
      </c>
      <c r="AJ71" s="84">
        <v>8804</v>
      </c>
      <c r="AK71" s="84">
        <v>9242</v>
      </c>
      <c r="AL71" s="84">
        <v>8497</v>
      </c>
      <c r="AM71" s="84">
        <v>11160</v>
      </c>
      <c r="AN71" s="84">
        <v>9082</v>
      </c>
      <c r="AO71" s="84">
        <v>9743</v>
      </c>
      <c r="AP71" s="115">
        <v>11176</v>
      </c>
      <c r="AQ71" s="115">
        <v>11546</v>
      </c>
      <c r="AR71" s="115">
        <v>13150</v>
      </c>
      <c r="AS71" s="115">
        <v>11954</v>
      </c>
      <c r="AT71" s="115">
        <v>11600</v>
      </c>
      <c r="AU71" s="115">
        <v>12200</v>
      </c>
      <c r="AV71"/>
      <c r="AW71"/>
      <c r="AX71"/>
      <c r="AY71"/>
      <c r="AZ71"/>
      <c r="BA71"/>
      <c r="BB71"/>
      <c r="BC71" s="22"/>
      <c r="BD71" s="22"/>
      <c r="BE71" s="88"/>
      <c r="BF71"/>
      <c r="BG71"/>
      <c r="BH71"/>
      <c r="BI71"/>
      <c r="BJ71"/>
      <c r="BK71"/>
      <c r="BL71"/>
    </row>
    <row r="72" spans="2:64" s="63" customFormat="1" ht="15" x14ac:dyDescent="0.2">
      <c r="B72" s="88" t="s">
        <v>56</v>
      </c>
      <c r="C72" s="22">
        <f t="shared" ref="C72:AU72" si="42">C70+C71</f>
        <v>19350</v>
      </c>
      <c r="D72" s="22">
        <f t="shared" si="42"/>
        <v>16851</v>
      </c>
      <c r="E72" s="22">
        <f t="shared" si="42"/>
        <v>20757</v>
      </c>
      <c r="F72" s="22">
        <f t="shared" si="42"/>
        <v>18615</v>
      </c>
      <c r="G72" s="22">
        <f t="shared" si="42"/>
        <v>22356</v>
      </c>
      <c r="H72" s="22">
        <f t="shared" si="42"/>
        <v>24330</v>
      </c>
      <c r="I72" s="22">
        <f t="shared" si="42"/>
        <v>27146</v>
      </c>
      <c r="J72" s="22">
        <f t="shared" si="42"/>
        <v>24375</v>
      </c>
      <c r="K72" s="22">
        <f t="shared" si="42"/>
        <v>24622</v>
      </c>
      <c r="L72" s="22">
        <f t="shared" si="42"/>
        <v>26415</v>
      </c>
      <c r="M72" s="22">
        <v>22977</v>
      </c>
      <c r="N72" s="22">
        <f t="shared" si="42"/>
        <v>24397</v>
      </c>
      <c r="O72" s="22">
        <f t="shared" si="42"/>
        <v>25126</v>
      </c>
      <c r="P72" s="22">
        <f t="shared" si="42"/>
        <v>27730</v>
      </c>
      <c r="Q72" s="22">
        <f t="shared" si="42"/>
        <v>28147</v>
      </c>
      <c r="R72" s="22">
        <f t="shared" si="42"/>
        <v>24927</v>
      </c>
      <c r="S72" s="22">
        <f t="shared" si="42"/>
        <v>27582</v>
      </c>
      <c r="T72" s="22">
        <f t="shared" si="42"/>
        <v>28381</v>
      </c>
      <c r="U72" s="22">
        <f t="shared" si="42"/>
        <v>29953</v>
      </c>
      <c r="V72" s="22">
        <f t="shared" si="42"/>
        <v>30483</v>
      </c>
      <c r="W72" s="22">
        <v>30638</v>
      </c>
      <c r="X72" s="22">
        <v>33260</v>
      </c>
      <c r="Y72" s="22">
        <f t="shared" si="42"/>
        <v>32613</v>
      </c>
      <c r="Z72" s="22">
        <f t="shared" si="42"/>
        <v>34314</v>
      </c>
      <c r="AA72" s="22">
        <v>38225</v>
      </c>
      <c r="AB72" s="22">
        <f t="shared" si="42"/>
        <v>37779</v>
      </c>
      <c r="AC72" s="22">
        <v>37678</v>
      </c>
      <c r="AD72" s="22">
        <f t="shared" si="42"/>
        <v>39346</v>
      </c>
      <c r="AE72" s="22">
        <v>40579</v>
      </c>
      <c r="AF72" s="22">
        <v>38399</v>
      </c>
      <c r="AG72" s="22">
        <f t="shared" si="42"/>
        <v>36619</v>
      </c>
      <c r="AH72" s="22">
        <f t="shared" si="42"/>
        <v>40901</v>
      </c>
      <c r="AI72" s="22">
        <f t="shared" si="42"/>
        <v>41243</v>
      </c>
      <c r="AJ72" s="22">
        <f t="shared" si="42"/>
        <v>43178</v>
      </c>
      <c r="AK72" s="22">
        <f t="shared" si="42"/>
        <v>42474</v>
      </c>
      <c r="AL72" s="22">
        <f t="shared" si="42"/>
        <v>39249</v>
      </c>
      <c r="AM72" s="22">
        <f t="shared" si="42"/>
        <v>41800</v>
      </c>
      <c r="AN72" s="22">
        <f t="shared" si="42"/>
        <v>39383</v>
      </c>
      <c r="AO72" s="22">
        <f t="shared" si="42"/>
        <v>41291</v>
      </c>
      <c r="AP72" s="22">
        <f t="shared" si="42"/>
        <v>40145</v>
      </c>
      <c r="AQ72" s="22">
        <f t="shared" si="42"/>
        <v>41093</v>
      </c>
      <c r="AR72" s="22">
        <f t="shared" si="42"/>
        <v>45385</v>
      </c>
      <c r="AS72" s="22">
        <f t="shared" si="42"/>
        <v>45072</v>
      </c>
      <c r="AT72" s="22">
        <f t="shared" si="42"/>
        <v>44650</v>
      </c>
      <c r="AU72" s="22">
        <f t="shared" si="42"/>
        <v>46400</v>
      </c>
      <c r="AV72"/>
      <c r="AW72"/>
      <c r="AX72"/>
      <c r="AY72"/>
      <c r="AZ72"/>
      <c r="BA72"/>
      <c r="BB72"/>
      <c r="BC72" s="22"/>
      <c r="BD72" s="22"/>
      <c r="BE72" s="88"/>
      <c r="BF72"/>
      <c r="BG72"/>
      <c r="BH72"/>
      <c r="BI72"/>
      <c r="BJ72"/>
      <c r="BK72"/>
      <c r="BL72"/>
    </row>
    <row r="73" spans="2:64" s="63" customFormat="1" ht="15" x14ac:dyDescent="0.2">
      <c r="B73" s="88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/>
      <c r="AW73"/>
      <c r="AX73"/>
      <c r="AY73"/>
      <c r="AZ73"/>
      <c r="BA73"/>
      <c r="BB73"/>
      <c r="BC73" s="22"/>
      <c r="BD73" s="22"/>
      <c r="BE73" s="88"/>
      <c r="BF73"/>
      <c r="BG73"/>
      <c r="BH73"/>
      <c r="BI73"/>
      <c r="BJ73"/>
      <c r="BK73"/>
      <c r="BL73"/>
    </row>
    <row r="74" spans="2:64" s="63" customFormat="1" ht="15" x14ac:dyDescent="0.2">
      <c r="B74" s="88" t="s">
        <v>57</v>
      </c>
      <c r="C74" s="22">
        <f t="shared" ref="C74:AO74" si="43">C68-C72</f>
        <v>507</v>
      </c>
      <c r="D74" s="22">
        <f t="shared" si="43"/>
        <v>358</v>
      </c>
      <c r="E74" s="22">
        <f t="shared" si="43"/>
        <v>355</v>
      </c>
      <c r="F74" s="22">
        <f t="shared" si="43"/>
        <v>228</v>
      </c>
      <c r="G74" s="22">
        <f t="shared" si="43"/>
        <v>243</v>
      </c>
      <c r="H74" s="22">
        <f t="shared" si="43"/>
        <v>267</v>
      </c>
      <c r="I74" s="22">
        <f t="shared" si="43"/>
        <v>226</v>
      </c>
      <c r="J74" s="22">
        <f t="shared" si="43"/>
        <v>163</v>
      </c>
      <c r="K74" s="22">
        <f t="shared" si="43"/>
        <v>175</v>
      </c>
      <c r="L74" s="22">
        <f t="shared" si="43"/>
        <v>474</v>
      </c>
      <c r="M74" s="22">
        <v>255</v>
      </c>
      <c r="N74" s="22">
        <f t="shared" si="43"/>
        <v>387</v>
      </c>
      <c r="O74" s="22">
        <f t="shared" si="43"/>
        <v>212</v>
      </c>
      <c r="P74" s="22">
        <f t="shared" si="43"/>
        <v>240</v>
      </c>
      <c r="Q74" s="22">
        <f t="shared" si="43"/>
        <v>153</v>
      </c>
      <c r="R74" s="22">
        <f t="shared" si="43"/>
        <v>173</v>
      </c>
      <c r="S74" s="22">
        <f t="shared" si="43"/>
        <v>318</v>
      </c>
      <c r="T74" s="22">
        <f t="shared" si="43"/>
        <v>285</v>
      </c>
      <c r="U74" s="22">
        <f t="shared" si="43"/>
        <v>230</v>
      </c>
      <c r="V74" s="22">
        <f t="shared" si="43"/>
        <v>204</v>
      </c>
      <c r="W74" s="22">
        <f t="shared" si="43"/>
        <v>150</v>
      </c>
      <c r="X74" s="22">
        <f t="shared" si="43"/>
        <v>223</v>
      </c>
      <c r="Y74" s="22">
        <v>212</v>
      </c>
      <c r="Z74" s="22">
        <f t="shared" si="43"/>
        <v>210</v>
      </c>
      <c r="AA74" s="22">
        <f t="shared" si="43"/>
        <v>218</v>
      </c>
      <c r="AB74" s="22">
        <f t="shared" si="43"/>
        <v>330</v>
      </c>
      <c r="AC74" s="22">
        <v>293</v>
      </c>
      <c r="AD74" s="22">
        <f t="shared" si="43"/>
        <v>383</v>
      </c>
      <c r="AE74" s="22">
        <f t="shared" si="43"/>
        <v>240</v>
      </c>
      <c r="AF74" s="22">
        <f t="shared" si="43"/>
        <v>220</v>
      </c>
      <c r="AG74" s="22">
        <f t="shared" si="43"/>
        <v>211</v>
      </c>
      <c r="AH74" s="22">
        <f t="shared" si="43"/>
        <v>172</v>
      </c>
      <c r="AI74" s="22">
        <f t="shared" si="43"/>
        <v>314</v>
      </c>
      <c r="AJ74" s="22">
        <v>343</v>
      </c>
      <c r="AK74" s="22">
        <f t="shared" si="43"/>
        <v>294</v>
      </c>
      <c r="AL74" s="22">
        <f t="shared" si="43"/>
        <v>235</v>
      </c>
      <c r="AM74" s="22">
        <v>302</v>
      </c>
      <c r="AN74" s="22">
        <f t="shared" si="43"/>
        <v>350</v>
      </c>
      <c r="AO74" s="22">
        <f t="shared" si="43"/>
        <v>300</v>
      </c>
      <c r="AP74" s="22">
        <f>AP68-AP72</f>
        <v>275</v>
      </c>
      <c r="AQ74" s="22">
        <f>AQ68-AQ72</f>
        <v>250</v>
      </c>
      <c r="AR74" s="22">
        <f>AR68-AR72</f>
        <v>260</v>
      </c>
      <c r="AS74" s="22">
        <v>264</v>
      </c>
      <c r="AT74" s="22">
        <f>AT68-AT72</f>
        <v>325</v>
      </c>
      <c r="AU74" s="22">
        <v>300</v>
      </c>
      <c r="AV74"/>
      <c r="AW74"/>
      <c r="AX74"/>
      <c r="AY74"/>
      <c r="AZ74"/>
      <c r="BA74"/>
      <c r="BB74"/>
      <c r="BC74" s="22"/>
      <c r="BD74" s="22"/>
      <c r="BE74" s="88"/>
      <c r="BF74"/>
      <c r="BG74"/>
      <c r="BH74"/>
      <c r="BI74"/>
      <c r="BJ74"/>
      <c r="BK74"/>
      <c r="BL74"/>
    </row>
    <row r="75" spans="2:64" s="63" customFormat="1" ht="15" x14ac:dyDescent="0.2">
      <c r="B75" s="88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88"/>
      <c r="BF75"/>
      <c r="BG75"/>
      <c r="BH75"/>
      <c r="BI75"/>
      <c r="BJ75"/>
      <c r="BK75"/>
      <c r="BL75"/>
    </row>
    <row r="76" spans="2:64" s="63" customFormat="1" ht="15" x14ac:dyDescent="0.2">
      <c r="B76" s="93" t="s">
        <v>61</v>
      </c>
      <c r="C76" s="107">
        <f>IF(C72=0,"n/a",C74/C72)</f>
        <v>2.62015503875969E-2</v>
      </c>
      <c r="D76" s="107">
        <f t="shared" ref="D76:AO76" si="44">IF(D72=0,"n/a",D74/D72)</f>
        <v>2.1245029968547862E-2</v>
      </c>
      <c r="E76" s="107">
        <f t="shared" si="44"/>
        <v>1.7102664161487691E-2</v>
      </c>
      <c r="F76" s="107">
        <f t="shared" si="44"/>
        <v>1.2248186946011281E-2</v>
      </c>
      <c r="G76" s="107">
        <f t="shared" si="44"/>
        <v>1.0869565217391304E-2</v>
      </c>
      <c r="H76" s="107">
        <f t="shared" si="44"/>
        <v>1.0974106041923551E-2</v>
      </c>
      <c r="I76" s="107">
        <f t="shared" si="44"/>
        <v>8.3253518013703676E-3</v>
      </c>
      <c r="J76" s="107">
        <f t="shared" si="44"/>
        <v>6.6871794871794874E-3</v>
      </c>
      <c r="K76" s="107">
        <f t="shared" si="44"/>
        <v>7.1074648688165057E-3</v>
      </c>
      <c r="L76" s="107">
        <f t="shared" si="44"/>
        <v>1.7944349801249291E-2</v>
      </c>
      <c r="M76" s="107">
        <f t="shared" si="44"/>
        <v>1.1098054576315446E-2</v>
      </c>
      <c r="N76" s="107">
        <f t="shared" si="44"/>
        <v>1.5862606058121901E-2</v>
      </c>
      <c r="O76" s="107">
        <f t="shared" si="44"/>
        <v>8.4374751253681445E-3</v>
      </c>
      <c r="P76" s="107">
        <f t="shared" si="44"/>
        <v>8.6548864046159402E-3</v>
      </c>
      <c r="Q76" s="107">
        <f t="shared" si="44"/>
        <v>5.4357480370909863E-3</v>
      </c>
      <c r="R76" s="107">
        <f t="shared" si="44"/>
        <v>6.9402655754804031E-3</v>
      </c>
      <c r="S76" s="107">
        <f t="shared" si="44"/>
        <v>1.1529258211877311E-2</v>
      </c>
      <c r="T76" s="107">
        <f t="shared" si="44"/>
        <v>1.0041929459849899E-2</v>
      </c>
      <c r="U76" s="107">
        <f t="shared" si="44"/>
        <v>7.6786966247120491E-3</v>
      </c>
      <c r="V76" s="107">
        <f t="shared" si="44"/>
        <v>6.6922546993406157E-3</v>
      </c>
      <c r="W76" s="107">
        <f t="shared" si="44"/>
        <v>4.8958809321757299E-3</v>
      </c>
      <c r="X76" s="107">
        <f t="shared" si="44"/>
        <v>6.7047504509921826E-3</v>
      </c>
      <c r="Y76" s="107">
        <f t="shared" si="44"/>
        <v>6.5004752705976141E-3</v>
      </c>
      <c r="Z76" s="107">
        <f t="shared" si="44"/>
        <v>6.1199510403916772E-3</v>
      </c>
      <c r="AA76" s="107">
        <f t="shared" si="44"/>
        <v>5.7030739045127532E-3</v>
      </c>
      <c r="AB76" s="107">
        <f t="shared" si="44"/>
        <v>8.7350115143333597E-3</v>
      </c>
      <c r="AC76" s="107">
        <f t="shared" si="44"/>
        <v>7.7764212537820478E-3</v>
      </c>
      <c r="AD76" s="107">
        <f t="shared" si="44"/>
        <v>9.7341534082244704E-3</v>
      </c>
      <c r="AE76" s="107">
        <f t="shared" si="44"/>
        <v>5.9143892160969961E-3</v>
      </c>
      <c r="AF76" s="107">
        <f t="shared" si="44"/>
        <v>5.7293158676007191E-3</v>
      </c>
      <c r="AG76" s="107">
        <f t="shared" si="44"/>
        <v>5.762036101477375E-3</v>
      </c>
      <c r="AH76" s="107">
        <f t="shared" si="44"/>
        <v>4.2052761546172469E-3</v>
      </c>
      <c r="AI76" s="107">
        <f t="shared" si="44"/>
        <v>7.6134131852678031E-3</v>
      </c>
      <c r="AJ76" s="107">
        <f t="shared" si="44"/>
        <v>7.9438602992264584E-3</v>
      </c>
      <c r="AK76" s="107">
        <f t="shared" si="44"/>
        <v>6.9218816216979799E-3</v>
      </c>
      <c r="AL76" s="107">
        <f t="shared" si="44"/>
        <v>5.9874136920685878E-3</v>
      </c>
      <c r="AM76" s="107">
        <f t="shared" si="44"/>
        <v>7.2248803827751193E-3</v>
      </c>
      <c r="AN76" s="107">
        <f t="shared" si="44"/>
        <v>8.8870832592743056E-3</v>
      </c>
      <c r="AO76" s="107">
        <f t="shared" si="44"/>
        <v>7.2655058002954638E-3</v>
      </c>
      <c r="AP76" s="107">
        <f>IF(AP72=0,"n/a",AP74/AP72)</f>
        <v>6.8501681404907208E-3</v>
      </c>
      <c r="AQ76" s="107">
        <f>IF(AQ72=0,"n/a",AQ74/AQ72)</f>
        <v>6.0837612245394591E-3</v>
      </c>
      <c r="AR76" s="107">
        <f>IF(AR72=0,"n/a",AR74/AR72)</f>
        <v>5.7287650104660129E-3</v>
      </c>
      <c r="AS76" s="107"/>
      <c r="AT76" s="107"/>
      <c r="AU76" s="107"/>
      <c r="AV76" s="107"/>
      <c r="AW76" s="107"/>
      <c r="AX76" s="107"/>
      <c r="AY76"/>
      <c r="AZ76"/>
      <c r="BA76"/>
      <c r="BB76"/>
      <c r="BC76"/>
      <c r="BD76"/>
      <c r="BE76" s="88"/>
      <c r="BF76"/>
      <c r="BG76"/>
      <c r="BH76"/>
      <c r="BI76"/>
      <c r="BJ76"/>
      <c r="BK76"/>
      <c r="BL76"/>
    </row>
    <row r="77" spans="2:64" s="63" customFormat="1" ht="15" x14ac:dyDescent="0.2"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/>
      <c r="AZ77"/>
      <c r="BA77"/>
      <c r="BB77"/>
      <c r="BC77"/>
      <c r="BD77"/>
      <c r="BE77" s="88"/>
      <c r="BF77"/>
      <c r="BG77"/>
      <c r="BH77"/>
      <c r="BI77"/>
      <c r="BJ77"/>
      <c r="BK77"/>
      <c r="BL77"/>
    </row>
    <row r="78" spans="2:64" s="63" customFormat="1" ht="15" x14ac:dyDescent="0.2">
      <c r="B78" s="94" t="s">
        <v>133</v>
      </c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>
        <v>331.17</v>
      </c>
      <c r="AM78" s="95">
        <v>311.27</v>
      </c>
      <c r="AN78" s="95">
        <v>345.52</v>
      </c>
      <c r="AO78" s="95">
        <v>393.53</v>
      </c>
      <c r="AP78" s="95">
        <v>468.11</v>
      </c>
      <c r="AQ78" s="95">
        <v>489.94</v>
      </c>
      <c r="AR78" s="95">
        <v>368.49</v>
      </c>
      <c r="AS78" s="95">
        <v>324.56</v>
      </c>
      <c r="AT78" s="95">
        <v>320</v>
      </c>
      <c r="AU78" s="96">
        <f>AU82</f>
        <v>315</v>
      </c>
      <c r="AV78" s="96"/>
      <c r="AW78" s="96"/>
      <c r="AX78" s="96"/>
      <c r="AY78"/>
      <c r="AZ78"/>
      <c r="BA78"/>
      <c r="BB78"/>
      <c r="BC78"/>
      <c r="BD78"/>
      <c r="BE78" s="88"/>
      <c r="BF78"/>
      <c r="BG78"/>
      <c r="BH78"/>
      <c r="BI78"/>
      <c r="BJ78"/>
      <c r="BK78"/>
      <c r="BL78"/>
    </row>
    <row r="79" spans="2:64" s="63" customFormat="1" ht="15" x14ac:dyDescent="0.2"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/>
      <c r="BG79"/>
      <c r="BH79"/>
      <c r="BI79"/>
      <c r="BJ79"/>
      <c r="BK79"/>
      <c r="BL79"/>
    </row>
    <row r="80" spans="2:64" s="63" customFormat="1" ht="15" x14ac:dyDescent="0.2"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O80" s="101"/>
      <c r="AP80" s="101"/>
      <c r="AQ80" s="101"/>
      <c r="AR80" s="101"/>
      <c r="AS80" s="101"/>
      <c r="AT80" s="101" t="s">
        <v>110</v>
      </c>
      <c r="AU80" s="102">
        <v>295</v>
      </c>
      <c r="AV80" s="102"/>
      <c r="AW80" s="102"/>
      <c r="AX80" s="102"/>
      <c r="AY80" s="102"/>
      <c r="AZ80" s="102"/>
      <c r="BA80" s="102"/>
      <c r="BB80" s="102"/>
      <c r="BC80" s="88"/>
      <c r="BD80" s="88"/>
      <c r="BE80" s="88"/>
      <c r="BF80"/>
      <c r="BG80"/>
      <c r="BH80"/>
      <c r="BI80"/>
      <c r="BJ80"/>
      <c r="BK80"/>
      <c r="BL80"/>
    </row>
    <row r="81" spans="2:64" s="63" customFormat="1" ht="15" x14ac:dyDescent="0.2"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O81" s="101"/>
      <c r="AP81" s="101"/>
      <c r="AQ81" s="101"/>
      <c r="AR81" s="101"/>
      <c r="AS81" s="101"/>
      <c r="AT81" s="101" t="s">
        <v>111</v>
      </c>
      <c r="AU81" s="102">
        <v>335</v>
      </c>
      <c r="AV81" s="102"/>
      <c r="AW81" s="102"/>
      <c r="AX81" s="102"/>
      <c r="AY81" s="102"/>
      <c r="AZ81" s="102"/>
      <c r="BA81" s="102"/>
      <c r="BB81" s="102"/>
      <c r="BC81" s="88"/>
      <c r="BD81" s="88"/>
      <c r="BE81" s="88"/>
      <c r="BF81"/>
      <c r="BG81"/>
      <c r="BH81"/>
      <c r="BI81"/>
      <c r="BJ81"/>
      <c r="BK81"/>
      <c r="BL81"/>
    </row>
    <row r="82" spans="2:64" s="63" customFormat="1" ht="15" x14ac:dyDescent="0.2"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O82" s="101"/>
      <c r="AP82" s="101"/>
      <c r="AQ82" s="101"/>
      <c r="AR82" s="101"/>
      <c r="AS82" s="101"/>
      <c r="AT82" s="101" t="s">
        <v>112</v>
      </c>
      <c r="AU82" s="101">
        <f>AVERAGE(AU80:AU81)</f>
        <v>315</v>
      </c>
      <c r="AV82" s="101"/>
      <c r="AW82" s="101"/>
      <c r="AX82" s="101"/>
      <c r="AY82" s="101"/>
      <c r="AZ82" s="101"/>
      <c r="BA82" s="101"/>
      <c r="BB82" s="101"/>
      <c r="BC82" s="88"/>
      <c r="BD82" s="88"/>
      <c r="BE82" s="88"/>
      <c r="BF82"/>
      <c r="BG82"/>
      <c r="BH82"/>
      <c r="BI82"/>
      <c r="BJ82"/>
      <c r="BK82"/>
      <c r="BL82"/>
    </row>
    <row r="83" spans="2:64" s="63" customFormat="1" ht="15" x14ac:dyDescent="0.2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/>
      <c r="BG83"/>
      <c r="BH83"/>
      <c r="BI83"/>
      <c r="BJ83"/>
      <c r="BK83"/>
      <c r="BL83"/>
    </row>
    <row r="84" spans="2:64" s="63" customFormat="1" ht="15" x14ac:dyDescent="0.2"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/>
      <c r="BG84"/>
      <c r="BH84"/>
      <c r="BI84"/>
      <c r="BJ84"/>
      <c r="BK84"/>
      <c r="BL84"/>
    </row>
    <row r="85" spans="2:64" ht="15" x14ac:dyDescent="0.2">
      <c r="BF85"/>
      <c r="BG85"/>
      <c r="BH85"/>
      <c r="BI85"/>
      <c r="BJ85"/>
      <c r="BK85"/>
      <c r="BL85"/>
    </row>
    <row r="86" spans="2:64" ht="15" x14ac:dyDescent="0.2">
      <c r="BF86"/>
      <c r="BG86"/>
      <c r="BH86"/>
      <c r="BI86"/>
      <c r="BJ86"/>
      <c r="BK86"/>
      <c r="BL86"/>
    </row>
    <row r="87" spans="2:64" ht="15" x14ac:dyDescent="0.2">
      <c r="BF87"/>
      <c r="BG87"/>
      <c r="BH87"/>
      <c r="BI87"/>
      <c r="BJ87"/>
      <c r="BK87"/>
      <c r="BL87"/>
    </row>
    <row r="88" spans="2:64" ht="15" x14ac:dyDescent="0.2">
      <c r="BF88"/>
      <c r="BG88"/>
      <c r="BH88"/>
      <c r="BI88"/>
      <c r="BJ88"/>
      <c r="BK88"/>
      <c r="BL88"/>
    </row>
    <row r="89" spans="2:64" ht="15" x14ac:dyDescent="0.2">
      <c r="BF89"/>
      <c r="BG89"/>
      <c r="BH89"/>
      <c r="BI89"/>
      <c r="BJ89"/>
      <c r="BK89"/>
      <c r="BL89"/>
    </row>
    <row r="90" spans="2:64" ht="15" x14ac:dyDescent="0.2">
      <c r="BF90"/>
      <c r="BG90"/>
      <c r="BH90"/>
      <c r="BI90"/>
      <c r="BJ90"/>
      <c r="BK90"/>
      <c r="BL90"/>
    </row>
    <row r="91" spans="2:64" ht="15" x14ac:dyDescent="0.2">
      <c r="BF91"/>
      <c r="BG91"/>
      <c r="BH91"/>
      <c r="BI91"/>
      <c r="BJ91"/>
      <c r="BK91"/>
      <c r="BL91"/>
    </row>
    <row r="92" spans="2:64" ht="15" x14ac:dyDescent="0.2">
      <c r="BF92"/>
      <c r="BG92"/>
      <c r="BH92"/>
      <c r="BI92"/>
      <c r="BJ92"/>
      <c r="BK92"/>
      <c r="BL92"/>
    </row>
    <row r="93" spans="2:64" ht="15" x14ac:dyDescent="0.2">
      <c r="BF93"/>
      <c r="BG93"/>
      <c r="BH93"/>
      <c r="BI93"/>
      <c r="BJ93"/>
      <c r="BK93"/>
      <c r="BL93"/>
    </row>
    <row r="94" spans="2:64" ht="15" x14ac:dyDescent="0.2">
      <c r="BF94"/>
      <c r="BG94"/>
      <c r="BH94"/>
      <c r="BI94"/>
      <c r="BJ94"/>
      <c r="BK94"/>
      <c r="BL94"/>
    </row>
    <row r="95" spans="2:64" ht="15" x14ac:dyDescent="0.2">
      <c r="BF95"/>
      <c r="BG95"/>
      <c r="BH95"/>
      <c r="BI95"/>
      <c r="BJ95"/>
      <c r="BK95"/>
      <c r="BL95"/>
    </row>
    <row r="96" spans="2:64" ht="15" x14ac:dyDescent="0.2">
      <c r="BF96"/>
      <c r="BG96"/>
      <c r="BH96"/>
      <c r="BI96"/>
      <c r="BJ96"/>
      <c r="BK96"/>
      <c r="BL96"/>
    </row>
    <row r="97" spans="58:64" ht="15" x14ac:dyDescent="0.2">
      <c r="BF97"/>
      <c r="BG97"/>
      <c r="BH97"/>
      <c r="BI97"/>
      <c r="BJ97"/>
      <c r="BK97"/>
      <c r="BL97"/>
    </row>
    <row r="98" spans="58:64" ht="15" x14ac:dyDescent="0.2">
      <c r="BF98"/>
      <c r="BG98"/>
      <c r="BH98"/>
      <c r="BI98"/>
      <c r="BJ98"/>
      <c r="BK98"/>
      <c r="BL98"/>
    </row>
    <row r="99" spans="58:64" ht="15" x14ac:dyDescent="0.2">
      <c r="BF99"/>
      <c r="BG99"/>
      <c r="BH99"/>
      <c r="BI99"/>
      <c r="BJ99"/>
      <c r="BK99"/>
      <c r="BL99"/>
    </row>
    <row r="100" spans="58:64" ht="15" x14ac:dyDescent="0.2">
      <c r="BF100"/>
      <c r="BG100"/>
      <c r="BH100"/>
      <c r="BI100"/>
      <c r="BJ100"/>
      <c r="BK100"/>
      <c r="BL100"/>
    </row>
    <row r="101" spans="58:64" ht="15" x14ac:dyDescent="0.2">
      <c r="BF101"/>
      <c r="BG101"/>
      <c r="BH101"/>
      <c r="BI101"/>
      <c r="BJ101"/>
      <c r="BK101"/>
      <c r="BL101"/>
    </row>
    <row r="102" spans="58:64" ht="15" x14ac:dyDescent="0.2">
      <c r="BF102"/>
      <c r="BG102"/>
      <c r="BH102"/>
      <c r="BI102"/>
      <c r="BJ102"/>
      <c r="BK102"/>
      <c r="BL102"/>
    </row>
    <row r="103" spans="58:64" ht="15" x14ac:dyDescent="0.2">
      <c r="BF103"/>
      <c r="BG103"/>
      <c r="BH103"/>
      <c r="BI103"/>
      <c r="BJ103"/>
      <c r="BK103"/>
      <c r="BL103"/>
    </row>
    <row r="104" spans="58:64" ht="15" x14ac:dyDescent="0.2">
      <c r="BF104"/>
      <c r="BG104"/>
      <c r="BH104"/>
      <c r="BI104"/>
      <c r="BJ104"/>
      <c r="BK104"/>
      <c r="BL104"/>
    </row>
    <row r="105" spans="58:64" ht="15" x14ac:dyDescent="0.2">
      <c r="BF105"/>
      <c r="BG105"/>
      <c r="BH105"/>
      <c r="BI105"/>
      <c r="BJ105"/>
      <c r="BK105"/>
      <c r="BL105"/>
    </row>
    <row r="106" spans="58:64" ht="15" x14ac:dyDescent="0.2">
      <c r="BF106"/>
      <c r="BG106"/>
      <c r="BH106"/>
      <c r="BI106"/>
      <c r="BJ106"/>
      <c r="BK106"/>
      <c r="BL106"/>
    </row>
    <row r="107" spans="58:64" ht="15" x14ac:dyDescent="0.2">
      <c r="BF107"/>
      <c r="BG107"/>
      <c r="BH107"/>
      <c r="BI107"/>
      <c r="BJ107"/>
      <c r="BK107"/>
      <c r="BL107"/>
    </row>
    <row r="108" spans="58:64" ht="15" x14ac:dyDescent="0.2">
      <c r="BF108"/>
      <c r="BG108"/>
      <c r="BH108"/>
      <c r="BI108"/>
      <c r="BJ108"/>
      <c r="BK108"/>
      <c r="BL108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86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defaultColWidth="11.109375" defaultRowHeight="12.75" x14ac:dyDescent="0.2"/>
  <cols>
    <col min="1" max="1" width="3.77734375" style="2" customWidth="1"/>
    <col min="2" max="2" width="11.109375" style="2" customWidth="1"/>
    <col min="3" max="19" width="10.77734375" style="2" customWidth="1"/>
    <col min="20" max="20" width="10.77734375" style="32" customWidth="1"/>
    <col min="21" max="26" width="10.77734375" style="2" customWidth="1"/>
    <col min="27" max="16384" width="11.109375" style="2"/>
  </cols>
  <sheetData>
    <row r="2" spans="2:45" s="69" customFormat="1" ht="39" thickBot="1" x14ac:dyDescent="0.25">
      <c r="B2" s="70" t="s">
        <v>1</v>
      </c>
      <c r="C2" s="71" t="s">
        <v>1</v>
      </c>
      <c r="D2" s="71" t="s">
        <v>0</v>
      </c>
      <c r="E2" s="71" t="s">
        <v>45</v>
      </c>
      <c r="F2" s="71" t="s">
        <v>65</v>
      </c>
      <c r="G2" s="71" t="s">
        <v>47</v>
      </c>
      <c r="H2" s="71" t="s">
        <v>48</v>
      </c>
      <c r="I2" s="71" t="s">
        <v>49</v>
      </c>
      <c r="J2" s="71" t="s">
        <v>66</v>
      </c>
      <c r="K2" s="71" t="s">
        <v>51</v>
      </c>
      <c r="L2" s="71" t="s">
        <v>52</v>
      </c>
      <c r="M2" s="71" t="s">
        <v>67</v>
      </c>
      <c r="N2" s="71" t="s">
        <v>68</v>
      </c>
      <c r="O2" s="71" t="s">
        <v>69</v>
      </c>
      <c r="P2" s="71" t="s">
        <v>70</v>
      </c>
      <c r="Q2" s="71" t="s">
        <v>71</v>
      </c>
      <c r="R2" s="71" t="s">
        <v>58</v>
      </c>
      <c r="S2" s="71" t="s">
        <v>59</v>
      </c>
      <c r="T2" s="72" t="s">
        <v>60</v>
      </c>
      <c r="U2" s="71" t="s">
        <v>72</v>
      </c>
      <c r="V2" s="71" t="s">
        <v>73</v>
      </c>
      <c r="W2" s="71" t="s">
        <v>74</v>
      </c>
      <c r="X2" s="71" t="s">
        <v>63</v>
      </c>
      <c r="Y2" s="71" t="s">
        <v>64</v>
      </c>
      <c r="Z2" s="73" t="s">
        <v>75</v>
      </c>
    </row>
    <row r="3" spans="2:45" x14ac:dyDescent="0.2">
      <c r="B3" s="25">
        <v>1973</v>
      </c>
      <c r="C3" s="25">
        <v>73</v>
      </c>
      <c r="D3" s="15">
        <f>'Soybean Annual Balance Sheet'!$C$8</f>
        <v>56.5</v>
      </c>
      <c r="E3" s="2">
        <f>'Soybean Annual Balance Sheet'!$C$9</f>
        <v>55.7</v>
      </c>
      <c r="F3" s="2">
        <f>'Soybean Annual Balance Sheet'!$C$10</f>
        <v>27.791741472172351</v>
      </c>
      <c r="G3" s="21">
        <f>'Soybean Annual Balance Sheet'!$C$12</f>
        <v>1548</v>
      </c>
      <c r="H3" s="21">
        <f>'Soybean Annual Balance Sheet'!$C$13</f>
        <v>60</v>
      </c>
      <c r="I3" s="21">
        <f>'Soybean Annual Balance Sheet'!$C$14</f>
        <v>0</v>
      </c>
      <c r="J3" s="21">
        <f>'Soybean Annual Balance Sheet'!$C$15</f>
        <v>1608</v>
      </c>
      <c r="K3" s="21">
        <f>'Soybean Annual Balance Sheet'!$C$17</f>
        <v>821</v>
      </c>
      <c r="L3" s="21">
        <f>'Soybean Annual Balance Sheet'!$C$18</f>
        <v>56</v>
      </c>
      <c r="M3" s="21">
        <f>'Soybean Annual Balance Sheet'!$C$19</f>
        <v>21</v>
      </c>
      <c r="N3" s="21">
        <f>'Soybean Annual Balance Sheet'!$C$21</f>
        <v>898</v>
      </c>
      <c r="O3" s="21">
        <f>'Soybean Annual Balance Sheet'!$C$23</f>
        <v>539</v>
      </c>
      <c r="P3" s="21">
        <f>'Soybean Annual Balance Sheet'!$C$25</f>
        <v>1437</v>
      </c>
      <c r="Q3" s="21">
        <f>'Soybean Annual Balance Sheet'!$C$27</f>
        <v>171</v>
      </c>
      <c r="R3" s="21">
        <f>'Soybean Annual Balance Sheet'!$C$28</f>
        <v>170</v>
      </c>
      <c r="S3" s="21">
        <f>'Soybean Annual Balance Sheet'!$C$29</f>
        <v>0</v>
      </c>
      <c r="T3" s="32">
        <f>'Soybean Annual Balance Sheet'!$C$30</f>
        <v>1</v>
      </c>
      <c r="U3" s="33">
        <f>'Soybean Annual Balance Sheet'!$C$32</f>
        <v>0.11899791231732777</v>
      </c>
      <c r="W3" s="34">
        <f>'Soybean Annual Balance Sheet'!$C34</f>
        <v>5.68</v>
      </c>
      <c r="X3" s="34">
        <f>'Soybean Annual Balance Sheet'!$C$35</f>
        <v>2.25</v>
      </c>
      <c r="Y3" s="35">
        <f>'Soybean Annual Balance Sheet'!$C$36</f>
        <v>2.5244444444444443</v>
      </c>
      <c r="Z3" s="54">
        <f t="shared" ref="Z3:Z14" si="0">$AD$182+($AD$183*B3)</f>
        <v>22.012585844612659</v>
      </c>
      <c r="AA3" s="36"/>
      <c r="AC3" s="37" t="s">
        <v>76</v>
      </c>
      <c r="AN3" s="2" t="s">
        <v>77</v>
      </c>
    </row>
    <row r="4" spans="2:45" ht="13.5" thickBot="1" x14ac:dyDescent="0.25">
      <c r="B4" s="25">
        <f>B3+1</f>
        <v>1974</v>
      </c>
      <c r="C4" s="25">
        <v>74</v>
      </c>
      <c r="D4" s="15">
        <f>'Soybean Annual Balance Sheet'!$D$8</f>
        <v>52.5</v>
      </c>
      <c r="E4" s="2">
        <f>'Soybean Annual Balance Sheet'!$D$9</f>
        <v>51.3</v>
      </c>
      <c r="F4" s="2">
        <f>'Soybean Annual Balance Sheet'!$D$10</f>
        <v>23.703703703703706</v>
      </c>
      <c r="G4" s="21">
        <f>'Soybean Annual Balance Sheet'!$D$12</f>
        <v>1216</v>
      </c>
      <c r="H4" s="21">
        <f>'Soybean Annual Balance Sheet'!$D$13</f>
        <v>171</v>
      </c>
      <c r="I4" s="21">
        <f>'Soybean Annual Balance Sheet'!$D$14</f>
        <v>0</v>
      </c>
      <c r="J4" s="21">
        <f>'Soybean Annual Balance Sheet'!$D$15</f>
        <v>1387</v>
      </c>
      <c r="K4" s="21">
        <f>'Soybean Annual Balance Sheet'!$D$17</f>
        <v>701</v>
      </c>
      <c r="L4" s="21">
        <f>'Soybean Annual Balance Sheet'!$D$18</f>
        <v>57</v>
      </c>
      <c r="M4" s="21">
        <f>'Soybean Annual Balance Sheet'!$D$19</f>
        <v>20</v>
      </c>
      <c r="N4" s="21">
        <f>'Soybean Annual Balance Sheet'!$D$21</f>
        <v>778</v>
      </c>
      <c r="O4" s="21">
        <f>'Soybean Annual Balance Sheet'!$D$23</f>
        <v>421</v>
      </c>
      <c r="P4" s="21">
        <f>'Soybean Annual Balance Sheet'!$D$25</f>
        <v>1199</v>
      </c>
      <c r="Q4" s="21">
        <f>'Soybean Annual Balance Sheet'!$D$27</f>
        <v>188</v>
      </c>
      <c r="R4" s="21">
        <f>'Soybean Annual Balance Sheet'!$D$28</f>
        <v>188</v>
      </c>
      <c r="S4" s="21">
        <f>'Soybean Annual Balance Sheet'!$D$29</f>
        <v>0</v>
      </c>
      <c r="T4" s="32">
        <f>'Soybean Annual Balance Sheet'!$D$30</f>
        <v>0</v>
      </c>
      <c r="U4" s="33">
        <f>'Soybean Annual Balance Sheet'!$D$32</f>
        <v>0.15679733110925773</v>
      </c>
      <c r="V4" s="34">
        <f>'Soybean Annual Balance Sheet'!$C34</f>
        <v>5.68</v>
      </c>
      <c r="W4" s="34">
        <f>'Soybean Annual Balance Sheet'!$D$34</f>
        <v>6.64</v>
      </c>
      <c r="X4" s="34">
        <f>'Soybean Annual Balance Sheet'!$D$35</f>
        <v>2.25</v>
      </c>
      <c r="Y4" s="35">
        <f>'Soybean Annual Balance Sheet'!$D$36</f>
        <v>2.951111111111111</v>
      </c>
      <c r="Z4" s="54">
        <f t="shared" si="0"/>
        <v>22.609184853128681</v>
      </c>
      <c r="AA4" s="36"/>
      <c r="AC4" s="2" t="s">
        <v>77</v>
      </c>
    </row>
    <row r="5" spans="2:45" ht="13.5" thickBot="1" x14ac:dyDescent="0.25">
      <c r="B5" s="25">
        <f t="shared" ref="B5:B20" si="1">B4+1</f>
        <v>1975</v>
      </c>
      <c r="C5" s="25">
        <v>75</v>
      </c>
      <c r="D5" s="15">
        <f>'Soybean Annual Balance Sheet'!$E$8</f>
        <v>54.6</v>
      </c>
      <c r="E5" s="2">
        <f>'Soybean Annual Balance Sheet'!$E$9</f>
        <v>53.6</v>
      </c>
      <c r="F5" s="2">
        <f>'Soybean Annual Balance Sheet'!$E$10</f>
        <v>28.899253731343283</v>
      </c>
      <c r="G5" s="21">
        <f>'Soybean Annual Balance Sheet'!$E$12</f>
        <v>1549</v>
      </c>
      <c r="H5" s="21">
        <f>'Soybean Annual Balance Sheet'!$E$13</f>
        <v>188</v>
      </c>
      <c r="I5" s="21">
        <f>'Soybean Annual Balance Sheet'!$E$14</f>
        <v>0</v>
      </c>
      <c r="J5" s="21">
        <f>'Soybean Annual Balance Sheet'!$E$15</f>
        <v>1737</v>
      </c>
      <c r="K5" s="21">
        <f>'Soybean Annual Balance Sheet'!$E$17</f>
        <v>865</v>
      </c>
      <c r="L5" s="21">
        <f>'Soybean Annual Balance Sheet'!$E$18</f>
        <v>53</v>
      </c>
      <c r="M5" s="21">
        <f>'Soybean Annual Balance Sheet'!$E$19</f>
        <v>18</v>
      </c>
      <c r="N5" s="21">
        <f>'Soybean Annual Balance Sheet'!$E$21</f>
        <v>936</v>
      </c>
      <c r="O5" s="21">
        <f>'Soybean Annual Balance Sheet'!$E$23</f>
        <v>555</v>
      </c>
      <c r="P5" s="21">
        <f>'Soybean Annual Balance Sheet'!$E$25</f>
        <v>1491</v>
      </c>
      <c r="Q5" s="21">
        <f>'Soybean Annual Balance Sheet'!$E$27</f>
        <v>246</v>
      </c>
      <c r="R5" s="21">
        <f>'Soybean Annual Balance Sheet'!$E$28</f>
        <v>246</v>
      </c>
      <c r="S5" s="21">
        <f>'Soybean Annual Balance Sheet'!$E$29</f>
        <v>0</v>
      </c>
      <c r="T5" s="32">
        <f>'Soybean Annual Balance Sheet'!$E$30</f>
        <v>0</v>
      </c>
      <c r="U5" s="33">
        <f>'Soybean Annual Balance Sheet'!$E$32</f>
        <v>0.16498993963782696</v>
      </c>
      <c r="V5" s="34">
        <f>'Soybean Annual Balance Sheet'!$D$34</f>
        <v>6.64</v>
      </c>
      <c r="W5" s="34">
        <f>'Soybean Annual Balance Sheet'!$E$34</f>
        <v>4.92</v>
      </c>
      <c r="X5" s="34">
        <f>'Soybean Annual Balance Sheet'!$E$35</f>
        <v>0</v>
      </c>
      <c r="Y5" s="35">
        <f>'Soybean Annual Balance Sheet'!$E$36</f>
        <v>0</v>
      </c>
      <c r="Z5" s="54">
        <f t="shared" si="0"/>
        <v>23.205783861644704</v>
      </c>
      <c r="AA5" s="36"/>
      <c r="AN5" s="38" t="s">
        <v>78</v>
      </c>
      <c r="AO5" s="38"/>
    </row>
    <row r="6" spans="2:45" x14ac:dyDescent="0.2">
      <c r="B6" s="25">
        <f t="shared" si="1"/>
        <v>1976</v>
      </c>
      <c r="C6" s="25">
        <v>76</v>
      </c>
      <c r="D6" s="15">
        <f>'Soybean Annual Balance Sheet'!$F$8</f>
        <v>50.3</v>
      </c>
      <c r="E6" s="2">
        <f>'Soybean Annual Balance Sheet'!$F$9</f>
        <v>49.4</v>
      </c>
      <c r="F6" s="2">
        <f>'Soybean Annual Balance Sheet'!$F$10</f>
        <v>26.093117408906885</v>
      </c>
      <c r="G6" s="21">
        <f>'Soybean Annual Balance Sheet'!$F$12</f>
        <v>1289</v>
      </c>
      <c r="H6" s="21">
        <f>'Soybean Annual Balance Sheet'!$F$13</f>
        <v>246</v>
      </c>
      <c r="I6" s="21">
        <f>'Soybean Annual Balance Sheet'!$F$14</f>
        <v>0</v>
      </c>
      <c r="J6" s="21">
        <f>'Soybean Annual Balance Sheet'!$F$15</f>
        <v>1535</v>
      </c>
      <c r="K6" s="21">
        <f>'Soybean Annual Balance Sheet'!$F$17</f>
        <v>790</v>
      </c>
      <c r="L6" s="21">
        <f>'Soybean Annual Balance Sheet'!$F$18</f>
        <v>63</v>
      </c>
      <c r="M6" s="21">
        <f>'Soybean Annual Balance Sheet'!$F$19</f>
        <v>14</v>
      </c>
      <c r="N6" s="21">
        <f>'Soybean Annual Balance Sheet'!$F$21</f>
        <v>867</v>
      </c>
      <c r="O6" s="21">
        <f>'Soybean Annual Balance Sheet'!$F$23</f>
        <v>564</v>
      </c>
      <c r="P6" s="21">
        <f>'Soybean Annual Balance Sheet'!$F$25</f>
        <v>1431</v>
      </c>
      <c r="Q6" s="21">
        <f>'Soybean Annual Balance Sheet'!$F$27</f>
        <v>104</v>
      </c>
      <c r="R6" s="21">
        <f>'Soybean Annual Balance Sheet'!$F$28</f>
        <v>100</v>
      </c>
      <c r="S6" s="21">
        <f>'Soybean Annual Balance Sheet'!$F$29</f>
        <v>0</v>
      </c>
      <c r="T6" s="32">
        <f>'Soybean Annual Balance Sheet'!$F$30</f>
        <v>4</v>
      </c>
      <c r="U6" s="33">
        <f>'Soybean Annual Balance Sheet'!$F$32</f>
        <v>7.2676450034940596E-2</v>
      </c>
      <c r="V6" s="34">
        <f>'Soybean Annual Balance Sheet'!$E$34</f>
        <v>4.92</v>
      </c>
      <c r="W6" s="34">
        <f>'Soybean Annual Balance Sheet'!$F$34</f>
        <v>6.81</v>
      </c>
      <c r="X6" s="34">
        <f>'Soybean Annual Balance Sheet'!$F$35</f>
        <v>2.5</v>
      </c>
      <c r="Y6" s="35">
        <f>'Soybean Annual Balance Sheet'!$F$36</f>
        <v>2.7239999999999998</v>
      </c>
      <c r="Z6" s="54">
        <f t="shared" si="0"/>
        <v>23.802382870160727</v>
      </c>
      <c r="AA6" s="36"/>
      <c r="AC6" s="38" t="s">
        <v>78</v>
      </c>
      <c r="AD6" s="38"/>
      <c r="AN6" s="39" t="s">
        <v>79</v>
      </c>
      <c r="AO6" s="39">
        <v>0.78508054940697725</v>
      </c>
    </row>
    <row r="7" spans="2:45" x14ac:dyDescent="0.2">
      <c r="B7" s="25">
        <f t="shared" si="1"/>
        <v>1977</v>
      </c>
      <c r="C7" s="25">
        <v>77</v>
      </c>
      <c r="D7" s="15">
        <f>'Soybean Annual Balance Sheet'!$G$8</f>
        <v>59</v>
      </c>
      <c r="E7" s="2">
        <f>'Soybean Annual Balance Sheet'!$G$9</f>
        <v>57.8</v>
      </c>
      <c r="F7" s="2">
        <f>'Soybean Annual Balance Sheet'!$G$10</f>
        <v>30.570934256055367</v>
      </c>
      <c r="G7" s="21">
        <f>'Soybean Annual Balance Sheet'!$G$12</f>
        <v>1767</v>
      </c>
      <c r="H7" s="21">
        <f>'Soybean Annual Balance Sheet'!$G$13</f>
        <v>104</v>
      </c>
      <c r="I7" s="21">
        <f>'Soybean Annual Balance Sheet'!$G$14</f>
        <v>0</v>
      </c>
      <c r="J7" s="21">
        <f>'Soybean Annual Balance Sheet'!$G$15</f>
        <v>1871</v>
      </c>
      <c r="K7" s="21">
        <f>'Soybean Annual Balance Sheet'!$G$17</f>
        <v>927</v>
      </c>
      <c r="L7" s="21">
        <f>'Soybean Annual Balance Sheet'!$G$18</f>
        <v>69</v>
      </c>
      <c r="M7" s="21">
        <f>'Soybean Annual Balance Sheet'!$G$19</f>
        <v>13</v>
      </c>
      <c r="N7" s="21">
        <f>'Soybean Annual Balance Sheet'!$G$21</f>
        <v>1009</v>
      </c>
      <c r="O7" s="21">
        <f>'Soybean Annual Balance Sheet'!$G$23</f>
        <v>700</v>
      </c>
      <c r="P7" s="21">
        <f>'Soybean Annual Balance Sheet'!$G$25</f>
        <v>1709</v>
      </c>
      <c r="Q7" s="21">
        <f>'Soybean Annual Balance Sheet'!$G$27</f>
        <v>162</v>
      </c>
      <c r="R7" s="21">
        <f>'Soybean Annual Balance Sheet'!$G$28</f>
        <v>144</v>
      </c>
      <c r="S7" s="21">
        <f>'Soybean Annual Balance Sheet'!$G$29</f>
        <v>0</v>
      </c>
      <c r="T7" s="32">
        <f>'Soybean Annual Balance Sheet'!$G$30</f>
        <v>18</v>
      </c>
      <c r="U7" s="33">
        <f>'Soybean Annual Balance Sheet'!$G$32</f>
        <v>9.4792276184903448E-2</v>
      </c>
      <c r="V7" s="34">
        <f>'Soybean Annual Balance Sheet'!$F$34</f>
        <v>6.81</v>
      </c>
      <c r="W7" s="34">
        <f>'Soybean Annual Balance Sheet'!$G$34</f>
        <v>5.88</v>
      </c>
      <c r="X7" s="34">
        <f>'Soybean Annual Balance Sheet'!$G$35</f>
        <v>3.5</v>
      </c>
      <c r="Y7" s="35">
        <f>'Soybean Annual Balance Sheet'!$G$36</f>
        <v>1.68</v>
      </c>
      <c r="Z7" s="54">
        <f t="shared" si="0"/>
        <v>24.398981878676977</v>
      </c>
      <c r="AA7" s="36"/>
      <c r="AC7" s="39" t="s">
        <v>79</v>
      </c>
      <c r="AD7" s="39">
        <v>0.81118501580239755</v>
      </c>
      <c r="AN7" s="39" t="s">
        <v>80</v>
      </c>
      <c r="AO7" s="39">
        <v>0.61635146905716121</v>
      </c>
    </row>
    <row r="8" spans="2:45" x14ac:dyDescent="0.2">
      <c r="B8" s="25">
        <f t="shared" si="1"/>
        <v>1978</v>
      </c>
      <c r="C8" s="25">
        <v>78</v>
      </c>
      <c r="D8" s="15">
        <f>'Soybean Annual Balance Sheet'!$H$8</f>
        <v>64.7</v>
      </c>
      <c r="E8" s="2">
        <f>'Soybean Annual Balance Sheet'!$H$9</f>
        <v>63.7</v>
      </c>
      <c r="F8" s="2">
        <f>'Soybean Annual Balance Sheet'!$H$10</f>
        <v>29.340659340659339</v>
      </c>
      <c r="G8" s="21">
        <f>'Soybean Annual Balance Sheet'!$H$12</f>
        <v>1869</v>
      </c>
      <c r="H8" s="21">
        <f>'Soybean Annual Balance Sheet'!$H$13</f>
        <v>162</v>
      </c>
      <c r="I8" s="21">
        <f>'Soybean Annual Balance Sheet'!$H$14</f>
        <v>0</v>
      </c>
      <c r="J8" s="21">
        <f>'Soybean Annual Balance Sheet'!$H$15</f>
        <v>2031</v>
      </c>
      <c r="K8" s="21">
        <f>'Soybean Annual Balance Sheet'!$H$17</f>
        <v>1018</v>
      </c>
      <c r="L8" s="21">
        <f>'Soybean Annual Balance Sheet'!$H$18</f>
        <v>76</v>
      </c>
      <c r="M8" s="21">
        <f>'Soybean Annual Balance Sheet'!$H$19</f>
        <v>21</v>
      </c>
      <c r="N8" s="21">
        <f>'Soybean Annual Balance Sheet'!$H$21</f>
        <v>1115</v>
      </c>
      <c r="O8" s="21">
        <f>'Soybean Annual Balance Sheet'!$H$23</f>
        <v>739</v>
      </c>
      <c r="P8" s="21">
        <f>'Soybean Annual Balance Sheet'!$H$25</f>
        <v>1854</v>
      </c>
      <c r="Q8" s="21">
        <f>'Soybean Annual Balance Sheet'!$H$27</f>
        <v>177</v>
      </c>
      <c r="R8" s="21">
        <f>'Soybean Annual Balance Sheet'!$H$28</f>
        <v>164</v>
      </c>
      <c r="S8" s="21">
        <f>'Soybean Annual Balance Sheet'!$H$29</f>
        <v>0</v>
      </c>
      <c r="T8" s="32">
        <f>'Soybean Annual Balance Sheet'!$H$30</f>
        <v>13</v>
      </c>
      <c r="U8" s="33">
        <f>'Soybean Annual Balance Sheet'!$H$32</f>
        <v>9.5469255663430425E-2</v>
      </c>
      <c r="V8" s="34">
        <f>'Soybean Annual Balance Sheet'!$G$34</f>
        <v>5.88</v>
      </c>
      <c r="W8" s="34">
        <f>'Soybean Annual Balance Sheet'!$H$34</f>
        <v>6.66</v>
      </c>
      <c r="X8" s="34">
        <f>'Soybean Annual Balance Sheet'!$H$35</f>
        <v>4.5</v>
      </c>
      <c r="Y8" s="35">
        <f>'Soybean Annual Balance Sheet'!$H$36</f>
        <v>1.48</v>
      </c>
      <c r="Z8" s="54">
        <f t="shared" si="0"/>
        <v>24.995580887193</v>
      </c>
      <c r="AA8" s="36"/>
      <c r="AC8" s="39" t="s">
        <v>80</v>
      </c>
      <c r="AD8" s="39">
        <v>0.65802112986233585</v>
      </c>
      <c r="AN8" s="39" t="s">
        <v>81</v>
      </c>
      <c r="AO8" s="39">
        <v>0.59237343587323377</v>
      </c>
    </row>
    <row r="9" spans="2:45" x14ac:dyDescent="0.2">
      <c r="B9" s="25">
        <f t="shared" si="1"/>
        <v>1979</v>
      </c>
      <c r="C9" s="25">
        <v>79</v>
      </c>
      <c r="D9" s="15">
        <f>'Soybean Annual Balance Sheet'!$I$8</f>
        <v>71.400000000000006</v>
      </c>
      <c r="E9" s="2">
        <f>'Soybean Annual Balance Sheet'!$I$9</f>
        <v>70.3</v>
      </c>
      <c r="F9" s="2">
        <f>'Soybean Annual Balance Sheet'!$I$10</f>
        <v>32.162162162162161</v>
      </c>
      <c r="G9" s="21">
        <f>'Soybean Annual Balance Sheet'!$I$12</f>
        <v>2261</v>
      </c>
      <c r="H9" s="21">
        <f>'Soybean Annual Balance Sheet'!$I$13</f>
        <v>177</v>
      </c>
      <c r="I9" s="21">
        <f>'Soybean Annual Balance Sheet'!$I$14</f>
        <v>0</v>
      </c>
      <c r="J9" s="21">
        <f>'Soybean Annual Balance Sheet'!$I$15</f>
        <v>2438</v>
      </c>
      <c r="K9" s="21">
        <f>'Soybean Annual Balance Sheet'!$I$17</f>
        <v>1123</v>
      </c>
      <c r="L9" s="21">
        <f>'Soybean Annual Balance Sheet'!$I$18</f>
        <v>68</v>
      </c>
      <c r="M9" s="21">
        <f>'Soybean Annual Balance Sheet'!$I$19</f>
        <v>13</v>
      </c>
      <c r="N9" s="21">
        <f>'Soybean Annual Balance Sheet'!$I$21</f>
        <v>1204</v>
      </c>
      <c r="O9" s="21">
        <f>'Soybean Annual Balance Sheet'!$I$23</f>
        <v>875</v>
      </c>
      <c r="P9" s="21">
        <f>'Soybean Annual Balance Sheet'!$I$25</f>
        <v>2079</v>
      </c>
      <c r="Q9" s="21">
        <f>'Soybean Annual Balance Sheet'!$I$27</f>
        <v>359</v>
      </c>
      <c r="R9" s="21">
        <f>'Soybean Annual Balance Sheet'!$I$28</f>
        <v>317</v>
      </c>
      <c r="S9" s="21">
        <f>'Soybean Annual Balance Sheet'!$I$29</f>
        <v>0</v>
      </c>
      <c r="T9" s="32">
        <f>'Soybean Annual Balance Sheet'!$I$30</f>
        <v>42</v>
      </c>
      <c r="U9" s="33">
        <f>'Soybean Annual Balance Sheet'!$I$32</f>
        <v>0.17267917267917268</v>
      </c>
      <c r="V9" s="34">
        <f>'Soybean Annual Balance Sheet'!$H$34</f>
        <v>6.66</v>
      </c>
      <c r="W9" s="34">
        <f>'Soybean Annual Balance Sheet'!$I$34</f>
        <v>6.28</v>
      </c>
      <c r="X9" s="34">
        <f>'Soybean Annual Balance Sheet'!$I$35</f>
        <v>4.5</v>
      </c>
      <c r="Y9" s="35">
        <f>'Soybean Annual Balance Sheet'!$I$36</f>
        <v>1.3955555555555557</v>
      </c>
      <c r="Z9" s="54">
        <f t="shared" si="0"/>
        <v>25.592179895709023</v>
      </c>
      <c r="AA9" s="36"/>
      <c r="AC9" s="39" t="s">
        <v>81</v>
      </c>
      <c r="AD9" s="39">
        <v>0.64434197505682933</v>
      </c>
      <c r="AN9" s="39" t="s">
        <v>82</v>
      </c>
      <c r="AO9" s="39">
        <v>2.7643997078487117</v>
      </c>
    </row>
    <row r="10" spans="2:45" ht="13.5" thickBot="1" x14ac:dyDescent="0.25">
      <c r="B10" s="25">
        <f t="shared" si="1"/>
        <v>1980</v>
      </c>
      <c r="C10" s="25">
        <v>80</v>
      </c>
      <c r="D10" s="15">
        <f>'Soybean Annual Balance Sheet'!$J$8</f>
        <v>69.900000000000006</v>
      </c>
      <c r="E10" s="2">
        <f>'Soybean Annual Balance Sheet'!$J$9</f>
        <v>67.8</v>
      </c>
      <c r="F10" s="2">
        <f>'Soybean Annual Balance Sheet'!$J$10</f>
        <v>26.519174041297937</v>
      </c>
      <c r="G10" s="21">
        <f>'Soybean Annual Balance Sheet'!$J$12</f>
        <v>1798</v>
      </c>
      <c r="H10" s="21">
        <f>'Soybean Annual Balance Sheet'!$J$13</f>
        <v>359</v>
      </c>
      <c r="I10" s="21">
        <f>'Soybean Annual Balance Sheet'!$J$14</f>
        <v>0</v>
      </c>
      <c r="J10" s="21">
        <f>'Soybean Annual Balance Sheet'!$J$15</f>
        <v>2157</v>
      </c>
      <c r="K10" s="21">
        <f>'Soybean Annual Balance Sheet'!$J$17</f>
        <v>1020</v>
      </c>
      <c r="L10" s="21">
        <f>'Soybean Annual Balance Sheet'!$J$18</f>
        <v>66</v>
      </c>
      <c r="M10" s="21">
        <f>'Soybean Annual Balance Sheet'!$J$19</f>
        <v>33</v>
      </c>
      <c r="N10" s="21">
        <f>'Soybean Annual Balance Sheet'!$J$21</f>
        <v>1119</v>
      </c>
      <c r="O10" s="21">
        <f>'Soybean Annual Balance Sheet'!$J$23</f>
        <v>724</v>
      </c>
      <c r="P10" s="21">
        <f>'Soybean Annual Balance Sheet'!$J$25</f>
        <v>1843</v>
      </c>
      <c r="Q10" s="21">
        <f>'Soybean Annual Balance Sheet'!$J$27</f>
        <v>314</v>
      </c>
      <c r="R10" s="21">
        <f>'Soybean Annual Balance Sheet'!$J$28</f>
        <v>258</v>
      </c>
      <c r="S10" s="21">
        <f>'Soybean Annual Balance Sheet'!$J$29</f>
        <v>0</v>
      </c>
      <c r="T10" s="32">
        <f>'Soybean Annual Balance Sheet'!$J$30</f>
        <v>56</v>
      </c>
      <c r="U10" s="33">
        <f>'Soybean Annual Balance Sheet'!$J$32</f>
        <v>0.17037438958220294</v>
      </c>
      <c r="V10" s="34">
        <f>'Soybean Annual Balance Sheet'!$I$34</f>
        <v>6.28</v>
      </c>
      <c r="W10" s="34">
        <f>'Soybean Annual Balance Sheet'!$J$34</f>
        <v>7.57</v>
      </c>
      <c r="X10" s="34">
        <f>'Soybean Annual Balance Sheet'!$J$35</f>
        <v>5.0199999999999996</v>
      </c>
      <c r="Y10" s="35">
        <f>'Soybean Annual Balance Sheet'!$J$36</f>
        <v>1.5079681274900401</v>
      </c>
      <c r="Z10" s="54">
        <f t="shared" si="0"/>
        <v>26.188778904225046</v>
      </c>
      <c r="AA10" s="36"/>
      <c r="AC10" s="39" t="s">
        <v>82</v>
      </c>
      <c r="AD10" s="39">
        <v>2.7766608742723617</v>
      </c>
      <c r="AN10" s="40" t="s">
        <v>83</v>
      </c>
      <c r="AO10" s="40">
        <v>18</v>
      </c>
    </row>
    <row r="11" spans="2:45" ht="13.5" thickBot="1" x14ac:dyDescent="0.25">
      <c r="B11" s="25">
        <f t="shared" si="1"/>
        <v>1981</v>
      </c>
      <c r="C11" s="25">
        <v>81</v>
      </c>
      <c r="D11" s="15">
        <f>'Soybean Annual Balance Sheet'!$K$8</f>
        <v>67.5</v>
      </c>
      <c r="E11" s="2">
        <f>'Soybean Annual Balance Sheet'!$K$9</f>
        <v>66.2</v>
      </c>
      <c r="F11" s="2">
        <f>'Soybean Annual Balance Sheet'!$K$10</f>
        <v>30.045317220543804</v>
      </c>
      <c r="G11" s="21">
        <f>'Soybean Annual Balance Sheet'!$K$12</f>
        <v>1989</v>
      </c>
      <c r="H11" s="21">
        <f>'Soybean Annual Balance Sheet'!$K$13</f>
        <v>314</v>
      </c>
      <c r="I11" s="21">
        <f>'Soybean Annual Balance Sheet'!$K$14</f>
        <v>0</v>
      </c>
      <c r="J11" s="21">
        <f>'Soybean Annual Balance Sheet'!$K$15</f>
        <v>2303</v>
      </c>
      <c r="K11" s="21">
        <f>'Soybean Annual Balance Sheet'!$K$17</f>
        <v>1030</v>
      </c>
      <c r="L11" s="21">
        <f>'Soybean Annual Balance Sheet'!$K$18</f>
        <v>70</v>
      </c>
      <c r="M11" s="21">
        <f>'Soybean Annual Balance Sheet'!$K$19</f>
        <v>19</v>
      </c>
      <c r="N11" s="21">
        <f>'Soybean Annual Balance Sheet'!$K$21</f>
        <v>1119</v>
      </c>
      <c r="O11" s="21">
        <f>'Soybean Annual Balance Sheet'!$K$23</f>
        <v>929</v>
      </c>
      <c r="P11" s="21">
        <f>'Soybean Annual Balance Sheet'!$K$25</f>
        <v>2048</v>
      </c>
      <c r="Q11" s="21">
        <f>'Soybean Annual Balance Sheet'!$K$27</f>
        <v>255</v>
      </c>
      <c r="R11" s="21">
        <f>'Soybean Annual Balance Sheet'!$K$28</f>
        <v>170</v>
      </c>
      <c r="S11" s="21">
        <f>'Soybean Annual Balance Sheet'!$K$29</f>
        <v>1</v>
      </c>
      <c r="T11" s="32">
        <f>'Soybean Annual Balance Sheet'!$K$30</f>
        <v>84</v>
      </c>
      <c r="U11" s="33">
        <f>'Soybean Annual Balance Sheet'!$K$32</f>
        <v>0.12451171875</v>
      </c>
      <c r="V11" s="34">
        <f>'Soybean Annual Balance Sheet'!$J$34</f>
        <v>7.57</v>
      </c>
      <c r="W11" s="34">
        <f>'Soybean Annual Balance Sheet'!$K$34</f>
        <v>6.07</v>
      </c>
      <c r="X11" s="34">
        <f>'Soybean Annual Balance Sheet'!$K$35</f>
        <v>5.0199999999999996</v>
      </c>
      <c r="Y11" s="35">
        <f>'Soybean Annual Balance Sheet'!$K$36</f>
        <v>1.2091633466135461</v>
      </c>
      <c r="Z11" s="54">
        <f t="shared" si="0"/>
        <v>26.785377912741069</v>
      </c>
      <c r="AA11" s="36"/>
      <c r="AC11" s="40" t="s">
        <v>83</v>
      </c>
      <c r="AD11" s="40">
        <v>27</v>
      </c>
    </row>
    <row r="12" spans="2:45" ht="13.5" thickBot="1" x14ac:dyDescent="0.25">
      <c r="B12" s="25">
        <f t="shared" si="1"/>
        <v>1982</v>
      </c>
      <c r="C12" s="25">
        <v>82</v>
      </c>
      <c r="D12" s="15">
        <f>'Soybean Annual Balance Sheet'!$L$8</f>
        <v>70.900000000000006</v>
      </c>
      <c r="E12" s="2">
        <f>'Soybean Annual Balance Sheet'!$L$9</f>
        <v>69.400000000000006</v>
      </c>
      <c r="F12" s="2">
        <f>'Soybean Annual Balance Sheet'!$L$10</f>
        <v>31.556195965417864</v>
      </c>
      <c r="G12" s="21">
        <f>'Soybean Annual Balance Sheet'!$L$12</f>
        <v>2190</v>
      </c>
      <c r="H12" s="21">
        <f>'Soybean Annual Balance Sheet'!$L$13</f>
        <v>255</v>
      </c>
      <c r="I12" s="21">
        <f>'Soybean Annual Balance Sheet'!$L$14</f>
        <v>0</v>
      </c>
      <c r="J12" s="21">
        <f>'Soybean Annual Balance Sheet'!$L$15</f>
        <v>2445</v>
      </c>
      <c r="K12" s="21">
        <f>'Soybean Annual Balance Sheet'!$L$17</f>
        <v>1108</v>
      </c>
      <c r="L12" s="21">
        <f>'Soybean Annual Balance Sheet'!$L$18</f>
        <v>61</v>
      </c>
      <c r="M12" s="21">
        <f>'Soybean Annual Balance Sheet'!$L$19</f>
        <v>25</v>
      </c>
      <c r="N12" s="21">
        <f>'Soybean Annual Balance Sheet'!$L$21</f>
        <v>1194</v>
      </c>
      <c r="O12" s="21">
        <f>'Soybean Annual Balance Sheet'!$L$23</f>
        <v>905</v>
      </c>
      <c r="P12" s="21">
        <f>'Soybean Annual Balance Sheet'!$L$25</f>
        <v>2099</v>
      </c>
      <c r="Q12" s="21">
        <f>'Soybean Annual Balance Sheet'!$L$27</f>
        <v>346</v>
      </c>
      <c r="R12" s="21">
        <f>'Soybean Annual Balance Sheet'!$L$28</f>
        <v>205</v>
      </c>
      <c r="S12" s="21">
        <f>'Soybean Annual Balance Sheet'!$L$29</f>
        <v>21</v>
      </c>
      <c r="T12" s="32">
        <f>'Soybean Annual Balance Sheet'!$L$30</f>
        <v>120</v>
      </c>
      <c r="U12" s="33">
        <f>'Soybean Annual Balance Sheet'!$L$32</f>
        <v>0.16484040019056695</v>
      </c>
      <c r="V12" s="34">
        <f>'Soybean Annual Balance Sheet'!$K$34</f>
        <v>6.07</v>
      </c>
      <c r="W12" s="34">
        <f>'Soybean Annual Balance Sheet'!$L$34</f>
        <v>5.71</v>
      </c>
      <c r="X12" s="34">
        <f>'Soybean Annual Balance Sheet'!$L$35</f>
        <v>5.0199999999999996</v>
      </c>
      <c r="Y12" s="35">
        <f>'Soybean Annual Balance Sheet'!$L$36</f>
        <v>1.1374501992031874</v>
      </c>
      <c r="Z12" s="54">
        <f t="shared" si="0"/>
        <v>27.381976921257092</v>
      </c>
      <c r="AA12" s="36"/>
      <c r="AN12" s="2" t="s">
        <v>84</v>
      </c>
    </row>
    <row r="13" spans="2:45" ht="13.5" thickBot="1" x14ac:dyDescent="0.25">
      <c r="B13" s="25">
        <f t="shared" si="1"/>
        <v>1983</v>
      </c>
      <c r="C13" s="25">
        <v>83</v>
      </c>
      <c r="D13" s="15">
        <f>'Soybean Annual Balance Sheet'!$M$8</f>
        <v>63.8</v>
      </c>
      <c r="E13" s="2">
        <f>'Soybean Annual Balance Sheet'!$M$9</f>
        <v>62.5</v>
      </c>
      <c r="F13" s="2">
        <f>'Soybean Annual Balance Sheet'!$M$10</f>
        <v>26.175999999999998</v>
      </c>
      <c r="G13" s="21">
        <f>'Soybean Annual Balance Sheet'!$M$12</f>
        <v>1636</v>
      </c>
      <c r="H13" s="21">
        <f>'Soybean Annual Balance Sheet'!$M$13</f>
        <v>346</v>
      </c>
      <c r="I13" s="21">
        <f>'Soybean Annual Balance Sheet'!$M$14</f>
        <v>0</v>
      </c>
      <c r="J13" s="21">
        <f>'Soybean Annual Balance Sheet'!$M$15</f>
        <v>1982</v>
      </c>
      <c r="K13" s="21">
        <f>'Soybean Annual Balance Sheet'!$M$17</f>
        <v>983</v>
      </c>
      <c r="L13" s="21">
        <f>'Soybean Annual Balance Sheet'!$M$18</f>
        <v>65</v>
      </c>
      <c r="M13" s="21">
        <f>'Soybean Annual Balance Sheet'!$M$19</f>
        <v>14</v>
      </c>
      <c r="N13" s="21">
        <f>'Soybean Annual Balance Sheet'!$M$21</f>
        <v>1062</v>
      </c>
      <c r="O13" s="21">
        <f>'Soybean Annual Balance Sheet'!$M$23</f>
        <v>743</v>
      </c>
      <c r="P13" s="21">
        <f>'Soybean Annual Balance Sheet'!$M$25</f>
        <v>1805</v>
      </c>
      <c r="Q13" s="21">
        <f>'Soybean Annual Balance Sheet'!$M$27</f>
        <v>177</v>
      </c>
      <c r="R13" s="21">
        <f>'Soybean Annual Balance Sheet'!$M$28</f>
        <v>149</v>
      </c>
      <c r="S13" s="21">
        <f>'Soybean Annual Balance Sheet'!$M$29</f>
        <v>1</v>
      </c>
      <c r="T13" s="32">
        <f>'Soybean Annual Balance Sheet'!$M$30</f>
        <v>27</v>
      </c>
      <c r="U13" s="33">
        <f>'Soybean Annual Balance Sheet'!$M$32</f>
        <v>9.8060941828254852E-2</v>
      </c>
      <c r="V13" s="34">
        <f>'Soybean Annual Balance Sheet'!$L$34</f>
        <v>5.71</v>
      </c>
      <c r="W13" s="34">
        <f>'Soybean Annual Balance Sheet'!$M$34</f>
        <v>7.83</v>
      </c>
      <c r="X13" s="34">
        <f>'Soybean Annual Balance Sheet'!$M$35</f>
        <v>5.0199999999999996</v>
      </c>
      <c r="Y13" s="35">
        <f>'Soybean Annual Balance Sheet'!$M$36</f>
        <v>1.559760956175299</v>
      </c>
      <c r="Z13" s="54">
        <f t="shared" si="0"/>
        <v>27.978575929773115</v>
      </c>
      <c r="AA13" s="36"/>
      <c r="AC13" s="2" t="s">
        <v>84</v>
      </c>
      <c r="AN13" s="41"/>
      <c r="AO13" s="41" t="s">
        <v>85</v>
      </c>
      <c r="AP13" s="41" t="s">
        <v>86</v>
      </c>
      <c r="AQ13" s="41" t="s">
        <v>87</v>
      </c>
      <c r="AR13" s="41" t="s">
        <v>88</v>
      </c>
      <c r="AS13" s="41" t="s">
        <v>89</v>
      </c>
    </row>
    <row r="14" spans="2:45" x14ac:dyDescent="0.2">
      <c r="B14" s="25">
        <f t="shared" si="1"/>
        <v>1984</v>
      </c>
      <c r="C14" s="25">
        <v>84</v>
      </c>
      <c r="D14" s="15">
        <f>'Soybean Annual Balance Sheet'!$N$8</f>
        <v>67.8</v>
      </c>
      <c r="E14" s="2">
        <f>'Soybean Annual Balance Sheet'!$N$9</f>
        <v>66.099999999999994</v>
      </c>
      <c r="F14" s="2">
        <f>'Soybean Annual Balance Sheet'!$N$10</f>
        <v>28.154311649016645</v>
      </c>
      <c r="G14" s="21">
        <f>'Soybean Annual Balance Sheet'!$N$12</f>
        <v>1861</v>
      </c>
      <c r="H14" s="21">
        <f>'Soybean Annual Balance Sheet'!$N$13</f>
        <v>177</v>
      </c>
      <c r="I14" s="21">
        <f>'Soybean Annual Balance Sheet'!$N$14</f>
        <v>0</v>
      </c>
      <c r="J14" s="21">
        <f>'Soybean Annual Balance Sheet'!$N$15</f>
        <v>2038</v>
      </c>
      <c r="K14" s="21">
        <f>'Soybean Annual Balance Sheet'!$N$17</f>
        <v>1030</v>
      </c>
      <c r="L14" s="21">
        <f>'Soybean Annual Balance Sheet'!$N$18</f>
        <v>61</v>
      </c>
      <c r="M14" s="21">
        <f>'Soybean Annual Balance Sheet'!$N$19</f>
        <v>32</v>
      </c>
      <c r="N14" s="21">
        <f>'Soybean Annual Balance Sheet'!$N$21</f>
        <v>1123</v>
      </c>
      <c r="O14" s="21">
        <f>'Soybean Annual Balance Sheet'!$N$23</f>
        <v>598</v>
      </c>
      <c r="P14" s="21">
        <f>'Soybean Annual Balance Sheet'!$N$25</f>
        <v>1721</v>
      </c>
      <c r="Q14" s="21">
        <f>'Soybean Annual Balance Sheet'!$N$27</f>
        <v>317</v>
      </c>
      <c r="R14" s="21">
        <f>'Soybean Annual Balance Sheet'!$N$28</f>
        <v>156</v>
      </c>
      <c r="S14" s="21">
        <f>'Soybean Annual Balance Sheet'!$N$29</f>
        <v>4</v>
      </c>
      <c r="T14" s="32">
        <f>'Soybean Annual Balance Sheet'!$N$30</f>
        <v>157</v>
      </c>
      <c r="U14" s="33">
        <f>'Soybean Annual Balance Sheet'!$N$32</f>
        <v>0.18419523532829751</v>
      </c>
      <c r="V14" s="34">
        <f>'Soybean Annual Balance Sheet'!$M$34</f>
        <v>7.83</v>
      </c>
      <c r="W14" s="34">
        <f>'Soybean Annual Balance Sheet'!$N$34</f>
        <v>5.84</v>
      </c>
      <c r="X14" s="34">
        <f>'Soybean Annual Balance Sheet'!$N$35</f>
        <v>5.0199999999999996</v>
      </c>
      <c r="Y14" s="35">
        <f>'Soybean Annual Balance Sheet'!$N$36</f>
        <v>1.1633466135458168</v>
      </c>
      <c r="Z14" s="54">
        <f t="shared" si="0"/>
        <v>28.575174938289138</v>
      </c>
      <c r="AA14" s="36"/>
      <c r="AC14" s="41"/>
      <c r="AD14" s="41" t="s">
        <v>85</v>
      </c>
      <c r="AE14" s="41" t="s">
        <v>86</v>
      </c>
      <c r="AF14" s="41" t="s">
        <v>87</v>
      </c>
      <c r="AG14" s="41" t="s">
        <v>88</v>
      </c>
      <c r="AH14" s="41" t="s">
        <v>89</v>
      </c>
      <c r="AN14" s="39" t="s">
        <v>90</v>
      </c>
      <c r="AO14" s="39">
        <v>1</v>
      </c>
      <c r="AP14" s="39">
        <v>196.43395252837979</v>
      </c>
      <c r="AQ14" s="39">
        <v>196.43395252837979</v>
      </c>
      <c r="AR14" s="39">
        <v>25.704838438137795</v>
      </c>
      <c r="AS14" s="39">
        <v>1.136696814344498E-4</v>
      </c>
    </row>
    <row r="15" spans="2:45" x14ac:dyDescent="0.2">
      <c r="B15" s="25">
        <f t="shared" si="1"/>
        <v>1985</v>
      </c>
      <c r="C15" s="25">
        <v>85</v>
      </c>
      <c r="D15" s="15">
        <f>'Soybean Annual Balance Sheet'!$O$8</f>
        <v>63.1</v>
      </c>
      <c r="E15" s="2">
        <f>'Soybean Annual Balance Sheet'!$O$9</f>
        <v>61.6</v>
      </c>
      <c r="F15" s="2">
        <f>'Soybean Annual Balance Sheet'!$O$10</f>
        <v>34.074675324675326</v>
      </c>
      <c r="G15" s="21">
        <f>'Soybean Annual Balance Sheet'!$O$12</f>
        <v>2099</v>
      </c>
      <c r="H15" s="21">
        <f>'Soybean Annual Balance Sheet'!$O$13</f>
        <v>317</v>
      </c>
      <c r="I15" s="21">
        <f>'Soybean Annual Balance Sheet'!$O$14</f>
        <v>0</v>
      </c>
      <c r="J15" s="21">
        <f>'Soybean Annual Balance Sheet'!$O$15</f>
        <v>2416</v>
      </c>
      <c r="K15" s="21">
        <f>'Soybean Annual Balance Sheet'!$O$17</f>
        <v>1053</v>
      </c>
      <c r="L15" s="21">
        <f>'Soybean Annual Balance Sheet'!$O$18</f>
        <v>60</v>
      </c>
      <c r="M15" s="21">
        <f>'Soybean Annual Balance Sheet'!$O$19</f>
        <v>26</v>
      </c>
      <c r="N15" s="21">
        <f>'Soybean Annual Balance Sheet'!$O$21</f>
        <v>1139</v>
      </c>
      <c r="O15" s="21">
        <f>'Soybean Annual Balance Sheet'!$O$23</f>
        <v>740</v>
      </c>
      <c r="P15" s="21">
        <f>'Soybean Annual Balance Sheet'!$O$25</f>
        <v>1879</v>
      </c>
      <c r="Q15" s="21">
        <f>'Soybean Annual Balance Sheet'!$O$27</f>
        <v>537</v>
      </c>
      <c r="R15" s="21">
        <f>'Soybean Annual Balance Sheet'!$O$28</f>
        <v>82</v>
      </c>
      <c r="S15" s="21">
        <f>'Soybean Annual Balance Sheet'!$O$29</f>
        <v>131</v>
      </c>
      <c r="T15" s="32">
        <f>'Soybean Annual Balance Sheet'!$O$30</f>
        <v>324</v>
      </c>
      <c r="U15" s="33">
        <f>'Soybean Annual Balance Sheet'!$O$32</f>
        <v>0.28579031399680682</v>
      </c>
      <c r="V15" s="34">
        <f>'Soybean Annual Balance Sheet'!$N$34</f>
        <v>5.84</v>
      </c>
      <c r="W15" s="34">
        <f>'Soybean Annual Balance Sheet'!$O$34</f>
        <v>5.05</v>
      </c>
      <c r="X15" s="34">
        <f>'Soybean Annual Balance Sheet'!$O$35</f>
        <v>5.0199999999999996</v>
      </c>
      <c r="Y15" s="35">
        <f>'Soybean Annual Balance Sheet'!$O$36</f>
        <v>1.0059760956175299</v>
      </c>
      <c r="Z15" s="54">
        <f t="shared" ref="Z15:Z47" si="2">$AD$182+($AD$183*B15)</f>
        <v>29.17177394680516</v>
      </c>
      <c r="AA15" s="36"/>
      <c r="AC15" s="39" t="s">
        <v>90</v>
      </c>
      <c r="AD15" s="39">
        <v>1</v>
      </c>
      <c r="AE15" s="39">
        <v>370.87388745572105</v>
      </c>
      <c r="AF15" s="39">
        <v>370.87388745572105</v>
      </c>
      <c r="AG15" s="39">
        <v>48.103931801213939</v>
      </c>
      <c r="AH15" s="39">
        <v>2.8607614390159337E-7</v>
      </c>
      <c r="AN15" s="39" t="s">
        <v>91</v>
      </c>
      <c r="AO15" s="39">
        <v>16</v>
      </c>
      <c r="AP15" s="39">
        <v>122.27049191606471</v>
      </c>
      <c r="AQ15" s="39">
        <v>7.6419057447540446</v>
      </c>
      <c r="AR15" s="39"/>
      <c r="AS15" s="39"/>
    </row>
    <row r="16" spans="2:45" ht="13.5" thickBot="1" x14ac:dyDescent="0.25">
      <c r="B16" s="25">
        <f t="shared" si="1"/>
        <v>1986</v>
      </c>
      <c r="C16" s="25">
        <v>86</v>
      </c>
      <c r="D16" s="15">
        <f>'Soybean Annual Balance Sheet'!$P$8</f>
        <v>60.4</v>
      </c>
      <c r="E16" s="2">
        <f>'Soybean Annual Balance Sheet'!$P$9</f>
        <v>58.3</v>
      </c>
      <c r="F16" s="2">
        <f>'Soybean Annual Balance Sheet'!$P$10</f>
        <v>33.327615780445974</v>
      </c>
      <c r="G16" s="21">
        <f>'Soybean Annual Balance Sheet'!$P$12</f>
        <v>1943</v>
      </c>
      <c r="H16" s="21">
        <f>'Soybean Annual Balance Sheet'!$P$13</f>
        <v>537</v>
      </c>
      <c r="I16" s="21">
        <f>'Soybean Annual Balance Sheet'!$P$14</f>
        <v>0</v>
      </c>
      <c r="J16" s="21">
        <f>'Soybean Annual Balance Sheet'!$P$15</f>
        <v>2480</v>
      </c>
      <c r="K16" s="21">
        <f>'Soybean Annual Balance Sheet'!$P$17</f>
        <v>1179</v>
      </c>
      <c r="L16" s="21">
        <f>'Soybean Annual Balance Sheet'!$P$18</f>
        <v>56</v>
      </c>
      <c r="M16" s="21">
        <f>'Soybean Annual Balance Sheet'!$P$19</f>
        <v>50</v>
      </c>
      <c r="N16" s="21">
        <f>'Soybean Annual Balance Sheet'!$P$21</f>
        <v>1285</v>
      </c>
      <c r="O16" s="21">
        <f>'Soybean Annual Balance Sheet'!$P$23</f>
        <v>757</v>
      </c>
      <c r="P16" s="21">
        <f>'Soybean Annual Balance Sheet'!$P$25</f>
        <v>2042</v>
      </c>
      <c r="Q16" s="21">
        <f>'Soybean Annual Balance Sheet'!$P$27</f>
        <v>438</v>
      </c>
      <c r="R16" s="21">
        <f>'Soybean Annual Balance Sheet'!$P$28</f>
        <v>41</v>
      </c>
      <c r="S16" s="21">
        <f>'Soybean Annual Balance Sheet'!$P$29</f>
        <v>249</v>
      </c>
      <c r="T16" s="32">
        <f>'Soybean Annual Balance Sheet'!$P$30</f>
        <v>148</v>
      </c>
      <c r="U16" s="33">
        <f>'Soybean Annual Balance Sheet'!$P$32</f>
        <v>0.21449559255631734</v>
      </c>
      <c r="V16" s="34">
        <f>'Soybean Annual Balance Sheet'!$O$34</f>
        <v>5.05</v>
      </c>
      <c r="W16" s="34">
        <f>'Soybean Annual Balance Sheet'!$P$34</f>
        <v>4.78</v>
      </c>
      <c r="X16" s="34">
        <f>'Soybean Annual Balance Sheet'!$P$35</f>
        <v>4.5599999999999996</v>
      </c>
      <c r="Y16" s="35">
        <f>'Soybean Annual Balance Sheet'!$P$36</f>
        <v>1.0482456140350878</v>
      </c>
      <c r="Z16" s="54">
        <f t="shared" si="2"/>
        <v>29.768372955321411</v>
      </c>
      <c r="AA16" s="36"/>
      <c r="AC16" s="39" t="s">
        <v>91</v>
      </c>
      <c r="AD16" s="39">
        <v>25</v>
      </c>
      <c r="AE16" s="39">
        <v>192.74614026787398</v>
      </c>
      <c r="AF16" s="39">
        <v>7.7098456107149591</v>
      </c>
      <c r="AG16" s="39"/>
      <c r="AH16" s="39"/>
      <c r="AN16" s="40" t="s">
        <v>5</v>
      </c>
      <c r="AO16" s="40">
        <v>17</v>
      </c>
      <c r="AP16" s="40">
        <v>318.7044444444445</v>
      </c>
      <c r="AQ16" s="40"/>
      <c r="AR16" s="40"/>
      <c r="AS16" s="40"/>
    </row>
    <row r="17" spans="2:48" ht="13.5" thickBot="1" x14ac:dyDescent="0.25">
      <c r="B17" s="25">
        <f t="shared" si="1"/>
        <v>1987</v>
      </c>
      <c r="C17" s="25">
        <v>87</v>
      </c>
      <c r="D17" s="15">
        <f>'Soybean Annual Balance Sheet'!$Q$8</f>
        <v>58.2</v>
      </c>
      <c r="E17" s="2">
        <f>'Soybean Annual Balance Sheet'!$Q$9</f>
        <v>52.2</v>
      </c>
      <c r="F17" s="2">
        <f>'Soybean Annual Balance Sheet'!$Q$10</f>
        <v>37.126436781609193</v>
      </c>
      <c r="G17" s="21">
        <f>'Soybean Annual Balance Sheet'!$Q$12</f>
        <v>1938</v>
      </c>
      <c r="H17" s="21">
        <f>'Soybean Annual Balance Sheet'!$Q$13</f>
        <v>438</v>
      </c>
      <c r="I17" s="21">
        <f>'Soybean Annual Balance Sheet'!$Q$14</f>
        <v>1</v>
      </c>
      <c r="J17" s="21">
        <f>'Soybean Annual Balance Sheet'!$Q$15</f>
        <v>2377</v>
      </c>
      <c r="K17" s="21">
        <f>'Soybean Annual Balance Sheet'!$Q$17</f>
        <v>1174</v>
      </c>
      <c r="L17" s="21">
        <f>'Soybean Annual Balance Sheet'!$Q$18</f>
        <v>60</v>
      </c>
      <c r="M17" s="21">
        <f>'Soybean Annual Balance Sheet'!$Q$19</f>
        <v>35</v>
      </c>
      <c r="N17" s="21">
        <f>'Soybean Annual Balance Sheet'!$Q$21</f>
        <v>1269</v>
      </c>
      <c r="O17" s="21">
        <f>'Soybean Annual Balance Sheet'!$Q$23</f>
        <v>804</v>
      </c>
      <c r="P17" s="21">
        <f>'Soybean Annual Balance Sheet'!$Q$25</f>
        <v>2073</v>
      </c>
      <c r="Q17" s="21">
        <f>'Soybean Annual Balance Sheet'!$Q$27</f>
        <v>304</v>
      </c>
      <c r="R17" s="21">
        <f>'Soybean Annual Balance Sheet'!$Q$28</f>
        <v>254</v>
      </c>
      <c r="S17" s="21">
        <f>'Soybean Annual Balance Sheet'!$Q$29</f>
        <v>7</v>
      </c>
      <c r="T17" s="32">
        <f>'Soybean Annual Balance Sheet'!$Q$30</f>
        <v>43</v>
      </c>
      <c r="U17" s="33">
        <f>'Soybean Annual Balance Sheet'!$Q$32</f>
        <v>0.14664737095996142</v>
      </c>
      <c r="V17" s="34">
        <f>'Soybean Annual Balance Sheet'!$P$34</f>
        <v>4.78</v>
      </c>
      <c r="W17" s="34">
        <f>'Soybean Annual Balance Sheet'!$Q$34</f>
        <v>5.88</v>
      </c>
      <c r="X17" s="34">
        <f>'Soybean Annual Balance Sheet'!$Q$35</f>
        <v>4.7699999999999996</v>
      </c>
      <c r="Y17" s="35">
        <f>'Soybean Annual Balance Sheet'!$Q$36</f>
        <v>1.2327044025157234</v>
      </c>
      <c r="Z17" s="54">
        <f t="shared" si="2"/>
        <v>30.364971963837434</v>
      </c>
      <c r="AA17" s="36"/>
      <c r="AC17" s="40" t="s">
        <v>5</v>
      </c>
      <c r="AD17" s="40">
        <v>26</v>
      </c>
      <c r="AE17" s="40">
        <v>563.62002772359506</v>
      </c>
      <c r="AF17" s="40"/>
      <c r="AG17" s="40"/>
      <c r="AH17" s="40"/>
    </row>
    <row r="18" spans="2:48" ht="13.5" thickBot="1" x14ac:dyDescent="0.25">
      <c r="B18" s="25">
        <f t="shared" si="1"/>
        <v>1988</v>
      </c>
      <c r="C18" s="25">
        <v>88</v>
      </c>
      <c r="D18" s="15">
        <f>'Soybean Annual Balance Sheet'!$R$8</f>
        <v>58.8</v>
      </c>
      <c r="E18" s="2">
        <f>'Soybean Annual Balance Sheet'!$R$9</f>
        <v>57.2</v>
      </c>
      <c r="F18" s="2">
        <f>'Soybean Annual Balance Sheet'!$R$10</f>
        <v>27.08041958041958</v>
      </c>
      <c r="G18" s="21">
        <f>'Soybean Annual Balance Sheet'!$R$12</f>
        <v>1549</v>
      </c>
      <c r="H18" s="21">
        <f>'Soybean Annual Balance Sheet'!$R$13</f>
        <v>304</v>
      </c>
      <c r="I18" s="21">
        <f>'Soybean Annual Balance Sheet'!$R$14</f>
        <v>4</v>
      </c>
      <c r="J18" s="21">
        <f>'Soybean Annual Balance Sheet'!$R$15</f>
        <v>1857</v>
      </c>
      <c r="K18" s="21">
        <f>'Soybean Annual Balance Sheet'!$R$17</f>
        <v>1058</v>
      </c>
      <c r="L18" s="21">
        <f>'Soybean Annual Balance Sheet'!$R$18</f>
        <v>59</v>
      </c>
      <c r="M18" s="21">
        <f>'Soybean Annual Balance Sheet'!$R$19</f>
        <v>28</v>
      </c>
      <c r="N18" s="21">
        <f>'Soybean Annual Balance Sheet'!$R$21</f>
        <v>1145</v>
      </c>
      <c r="O18" s="21">
        <f>'Soybean Annual Balance Sheet'!$R$23</f>
        <v>527</v>
      </c>
      <c r="P18" s="21">
        <f>'Soybean Annual Balance Sheet'!$R$25</f>
        <v>1672</v>
      </c>
      <c r="Q18" s="21">
        <f>'Soybean Annual Balance Sheet'!$R$27</f>
        <v>185</v>
      </c>
      <c r="R18" s="21">
        <f>'Soybean Annual Balance Sheet'!$R$28</f>
        <v>168</v>
      </c>
      <c r="S18" s="21">
        <f>'Soybean Annual Balance Sheet'!$R$29</f>
        <v>0</v>
      </c>
      <c r="T18" s="32">
        <f>'Soybean Annual Balance Sheet'!$R$30</f>
        <v>17</v>
      </c>
      <c r="U18" s="33">
        <f>'Soybean Annual Balance Sheet'!$R$32</f>
        <v>0.11064593301435406</v>
      </c>
      <c r="V18" s="34">
        <f>'Soybean Annual Balance Sheet'!$Q$34</f>
        <v>5.88</v>
      </c>
      <c r="W18" s="34">
        <f>'Soybean Annual Balance Sheet'!$R$34</f>
        <v>7.42</v>
      </c>
      <c r="X18" s="34">
        <f>'Soybean Annual Balance Sheet'!$R$35</f>
        <v>4.7699999999999996</v>
      </c>
      <c r="Y18" s="35">
        <f>'Soybean Annual Balance Sheet'!$R$36</f>
        <v>1.5555555555555556</v>
      </c>
      <c r="Z18" s="54">
        <f t="shared" si="2"/>
        <v>30.961570972353456</v>
      </c>
      <c r="AA18" s="36"/>
      <c r="AN18" s="41"/>
      <c r="AO18" s="41" t="s">
        <v>92</v>
      </c>
      <c r="AP18" s="41" t="s">
        <v>82</v>
      </c>
      <c r="AQ18" s="41" t="s">
        <v>93</v>
      </c>
      <c r="AR18" s="41" t="s">
        <v>94</v>
      </c>
      <c r="AS18" s="41" t="s">
        <v>95</v>
      </c>
      <c r="AT18" s="41" t="s">
        <v>96</v>
      </c>
      <c r="AU18" s="41" t="s">
        <v>97</v>
      </c>
      <c r="AV18" s="41" t="s">
        <v>98</v>
      </c>
    </row>
    <row r="19" spans="2:48" x14ac:dyDescent="0.2">
      <c r="B19" s="25">
        <f t="shared" si="1"/>
        <v>1989</v>
      </c>
      <c r="C19" s="25">
        <v>89</v>
      </c>
      <c r="D19" s="15">
        <f>'Soybean Annual Balance Sheet'!$S$8</f>
        <v>60.8</v>
      </c>
      <c r="E19" s="2">
        <f>'Soybean Annual Balance Sheet'!$S$9</f>
        <v>59.5</v>
      </c>
      <c r="F19" s="2">
        <f>'Soybean Annual Balance Sheet'!$S$10</f>
        <v>32.336134453781511</v>
      </c>
      <c r="G19" s="21">
        <f>'Soybean Annual Balance Sheet'!$S$12</f>
        <v>1924</v>
      </c>
      <c r="H19" s="21">
        <f>'Soybean Annual Balance Sheet'!$S$13</f>
        <v>185</v>
      </c>
      <c r="I19" s="21">
        <f>'Soybean Annual Balance Sheet'!$S$14</f>
        <v>3</v>
      </c>
      <c r="J19" s="21">
        <f>'Soybean Annual Balance Sheet'!$S$15</f>
        <v>2112</v>
      </c>
      <c r="K19" s="21">
        <f>'Soybean Annual Balance Sheet'!$S$17</f>
        <v>1146</v>
      </c>
      <c r="L19" s="21">
        <f>'Soybean Annual Balance Sheet'!$S$18</f>
        <v>56</v>
      </c>
      <c r="M19" s="21">
        <f>'Soybean Annual Balance Sheet'!$S$19</f>
        <v>45</v>
      </c>
      <c r="N19" s="21">
        <f>'Soybean Annual Balance Sheet'!$S$21</f>
        <v>1247</v>
      </c>
      <c r="O19" s="21">
        <f>'Soybean Annual Balance Sheet'!$S$23</f>
        <v>622</v>
      </c>
      <c r="P19" s="21">
        <f>'Soybean Annual Balance Sheet'!$S$25</f>
        <v>1869</v>
      </c>
      <c r="Q19" s="21">
        <f>'Soybean Annual Balance Sheet'!$S$27</f>
        <v>243</v>
      </c>
      <c r="R19" s="21">
        <f>'Soybean Annual Balance Sheet'!$S$28</f>
        <v>216</v>
      </c>
      <c r="S19" s="21">
        <f>'Soybean Annual Balance Sheet'!$S$29</f>
        <v>0</v>
      </c>
      <c r="T19" s="32">
        <f>'Soybean Annual Balance Sheet'!$S$30</f>
        <v>27</v>
      </c>
      <c r="U19" s="33">
        <f>'Soybean Annual Balance Sheet'!$S$32</f>
        <v>0.13001605136436598</v>
      </c>
      <c r="V19" s="34">
        <f>'Soybean Annual Balance Sheet'!$R$34</f>
        <v>7.42</v>
      </c>
      <c r="W19" s="34">
        <f>'Soybean Annual Balance Sheet'!$S$34</f>
        <v>5.69</v>
      </c>
      <c r="X19" s="34">
        <f>'Soybean Annual Balance Sheet'!$S$35</f>
        <v>4.55</v>
      </c>
      <c r="Y19" s="35">
        <f>'Soybean Annual Balance Sheet'!$S$36</f>
        <v>1.2505494505494508</v>
      </c>
      <c r="Z19" s="54">
        <f t="shared" si="2"/>
        <v>31.558169980869479</v>
      </c>
      <c r="AA19" s="36"/>
      <c r="AC19" s="41"/>
      <c r="AD19" s="41" t="s">
        <v>92</v>
      </c>
      <c r="AE19" s="41" t="s">
        <v>82</v>
      </c>
      <c r="AF19" s="41" t="s">
        <v>93</v>
      </c>
      <c r="AG19" s="41" t="s">
        <v>94</v>
      </c>
      <c r="AH19" s="41" t="s">
        <v>95</v>
      </c>
      <c r="AI19" s="41" t="s">
        <v>96</v>
      </c>
      <c r="AJ19" s="41" t="s">
        <v>97</v>
      </c>
      <c r="AK19" s="41" t="s">
        <v>98</v>
      </c>
      <c r="AN19" s="39" t="s">
        <v>99</v>
      </c>
      <c r="AO19" s="39">
        <v>-23.306948744409922</v>
      </c>
      <c r="AP19" s="39">
        <v>11.133768760354267</v>
      </c>
      <c r="AQ19" s="39">
        <v>-2.0933566383561497</v>
      </c>
      <c r="AR19" s="39">
        <v>5.2603434969749542E-2</v>
      </c>
      <c r="AS19" s="39">
        <v>-46.909478810646121</v>
      </c>
      <c r="AT19" s="39">
        <v>0.29558132182627972</v>
      </c>
      <c r="AU19" s="39">
        <v>-46.909478810646121</v>
      </c>
      <c r="AV19" s="39">
        <v>0.29558132182627972</v>
      </c>
    </row>
    <row r="20" spans="2:48" ht="13.5" thickBot="1" x14ac:dyDescent="0.25">
      <c r="B20" s="25">
        <f t="shared" si="1"/>
        <v>1990</v>
      </c>
      <c r="C20" s="25">
        <v>90</v>
      </c>
      <c r="D20" s="15">
        <f>'Soybean Annual Balance Sheet'!$T$8</f>
        <v>57.8</v>
      </c>
      <c r="E20" s="2">
        <f>'Soybean Annual Balance Sheet'!$T$9</f>
        <v>56.5</v>
      </c>
      <c r="F20" s="2">
        <f>'Soybean Annual Balance Sheet'!$T$10</f>
        <v>34.088495575221238</v>
      </c>
      <c r="G20" s="21">
        <f>'Soybean Annual Balance Sheet'!$T$12</f>
        <v>1926</v>
      </c>
      <c r="H20" s="21">
        <f>'Soybean Annual Balance Sheet'!$T$13</f>
        <v>243</v>
      </c>
      <c r="I20" s="21">
        <f>'Soybean Annual Balance Sheet'!$T$14</f>
        <v>4</v>
      </c>
      <c r="J20" s="21">
        <f>'Soybean Annual Balance Sheet'!$T$15</f>
        <v>2173</v>
      </c>
      <c r="K20" s="21">
        <f>'Soybean Annual Balance Sheet'!$T$17</f>
        <v>1187</v>
      </c>
      <c r="L20" s="21">
        <f>'Soybean Annual Balance Sheet'!$T$18</f>
        <v>57</v>
      </c>
      <c r="M20" s="21">
        <f>'Soybean Annual Balance Sheet'!$T$19</f>
        <v>38</v>
      </c>
      <c r="N20" s="21">
        <f>'Soybean Annual Balance Sheet'!$T$21</f>
        <v>1282</v>
      </c>
      <c r="O20" s="21">
        <f>'Soybean Annual Balance Sheet'!$T$23</f>
        <v>557</v>
      </c>
      <c r="P20" s="21">
        <f>'Soybean Annual Balance Sheet'!$T$25</f>
        <v>1839</v>
      </c>
      <c r="Q20" s="21">
        <f>'Soybean Annual Balance Sheet'!$T$27</f>
        <v>334</v>
      </c>
      <c r="R20" s="21">
        <f>'Soybean Annual Balance Sheet'!$T$28</f>
        <v>281</v>
      </c>
      <c r="S20" s="21">
        <f>'Soybean Annual Balance Sheet'!$T$29</f>
        <v>0</v>
      </c>
      <c r="T20" s="32">
        <f>'Soybean Annual Balance Sheet'!$T$30</f>
        <v>53</v>
      </c>
      <c r="U20" s="33">
        <f>'Soybean Annual Balance Sheet'!$T$32</f>
        <v>0.18162044589450788</v>
      </c>
      <c r="V20" s="34">
        <f>'Soybean Annual Balance Sheet'!$S$34</f>
        <v>5.69</v>
      </c>
      <c r="W20" s="34">
        <f>'Soybean Annual Balance Sheet'!$T$34</f>
        <v>5.74</v>
      </c>
      <c r="X20" s="34">
        <f>'Soybean Annual Balance Sheet'!$T$35</f>
        <v>4.5</v>
      </c>
      <c r="Y20" s="35">
        <f>'Soybean Annual Balance Sheet'!$T$36</f>
        <v>1.2755555555555556</v>
      </c>
      <c r="Z20" s="54">
        <f t="shared" si="2"/>
        <v>32.154768989385502</v>
      </c>
      <c r="AA20" s="36"/>
      <c r="AC20" s="39" t="s">
        <v>99</v>
      </c>
      <c r="AD20" s="39">
        <v>-912.70851569051308</v>
      </c>
      <c r="AE20" s="39">
        <v>136.25375385250842</v>
      </c>
      <c r="AF20" s="39">
        <v>-6.6985935424465382</v>
      </c>
      <c r="AG20" s="39">
        <v>5.0903633618082248E-7</v>
      </c>
      <c r="AH20" s="39">
        <v>-1193.3281780917155</v>
      </c>
      <c r="AI20" s="39">
        <v>-632.08885328931069</v>
      </c>
      <c r="AJ20" s="39">
        <v>-1193.3281780917155</v>
      </c>
      <c r="AK20" s="39">
        <v>-632.08885328931069</v>
      </c>
      <c r="AN20" s="40" t="s">
        <v>100</v>
      </c>
      <c r="AO20" s="40">
        <v>0.63673890608874995</v>
      </c>
      <c r="AP20" s="40">
        <v>0.12558967821853165</v>
      </c>
      <c r="AQ20" s="40">
        <v>5.0699939288067597</v>
      </c>
      <c r="AR20" s="40">
        <v>1.1366968143445868E-4</v>
      </c>
      <c r="AS20" s="40">
        <v>0.37050074181889103</v>
      </c>
      <c r="AT20" s="40">
        <v>0.90297707035860886</v>
      </c>
      <c r="AU20" s="40">
        <v>0.37050074181889103</v>
      </c>
      <c r="AV20" s="40">
        <v>0.90297707035860886</v>
      </c>
    </row>
    <row r="21" spans="2:48" ht="13.5" thickBot="1" x14ac:dyDescent="0.25">
      <c r="B21" s="25">
        <f t="shared" ref="B21:B33" si="3">B20+1</f>
        <v>1991</v>
      </c>
      <c r="C21" s="25">
        <v>91</v>
      </c>
      <c r="D21" s="15">
        <f>'Soybean Annual Balance Sheet'!$U$8</f>
        <v>59.2</v>
      </c>
      <c r="E21" s="2">
        <f>'Soybean Annual Balance Sheet'!$U$9</f>
        <v>58</v>
      </c>
      <c r="F21" s="2">
        <f>'Soybean Annual Balance Sheet'!$U$10</f>
        <v>34.258620689655174</v>
      </c>
      <c r="G21" s="21">
        <f>'Soybean Annual Balance Sheet'!$U$12</f>
        <v>1987</v>
      </c>
      <c r="H21" s="21">
        <f>'Soybean Annual Balance Sheet'!$U$13</f>
        <v>334</v>
      </c>
      <c r="I21" s="21">
        <f>'Soybean Annual Balance Sheet'!$U$14</f>
        <v>3</v>
      </c>
      <c r="J21" s="21">
        <f>'Soybean Annual Balance Sheet'!$U$15</f>
        <v>2324</v>
      </c>
      <c r="K21" s="21">
        <f>'Soybean Annual Balance Sheet'!$U$17</f>
        <v>1254</v>
      </c>
      <c r="L21" s="21">
        <f>'Soybean Annual Balance Sheet'!$U$18</f>
        <v>55</v>
      </c>
      <c r="M21" s="21">
        <f>'Soybean Annual Balance Sheet'!$U$19</f>
        <v>48</v>
      </c>
      <c r="N21" s="21">
        <f>'Soybean Annual Balance Sheet'!$U$21</f>
        <v>1357</v>
      </c>
      <c r="O21" s="21">
        <f>'Soybean Annual Balance Sheet'!$U$23</f>
        <v>684</v>
      </c>
      <c r="P21" s="21">
        <f>'Soybean Annual Balance Sheet'!$U$25</f>
        <v>2041</v>
      </c>
      <c r="Q21" s="21">
        <f>'Soybean Annual Balance Sheet'!$U$27</f>
        <v>283</v>
      </c>
      <c r="R21" s="21">
        <f>'Soybean Annual Balance Sheet'!$U$28</f>
        <v>243</v>
      </c>
      <c r="S21" s="21">
        <f>'Soybean Annual Balance Sheet'!$U$29</f>
        <v>0</v>
      </c>
      <c r="T21" s="32">
        <f>'Soybean Annual Balance Sheet'!$U$30</f>
        <v>40</v>
      </c>
      <c r="U21" s="33">
        <f>'Soybean Annual Balance Sheet'!$U$32</f>
        <v>0.13865752082312591</v>
      </c>
      <c r="V21" s="34">
        <f>'Soybean Annual Balance Sheet'!$T$34</f>
        <v>5.74</v>
      </c>
      <c r="W21" s="34">
        <f>'Soybean Annual Balance Sheet'!$U$34</f>
        <v>5.58</v>
      </c>
      <c r="X21" s="34">
        <f>'Soybean Annual Balance Sheet'!$U$35</f>
        <v>4.92</v>
      </c>
      <c r="Y21" s="35">
        <f>'Soybean Annual Balance Sheet'!$U$36</f>
        <v>1.1341463414634148</v>
      </c>
      <c r="Z21" s="54">
        <f t="shared" si="2"/>
        <v>32.751367997901525</v>
      </c>
      <c r="AA21" s="36"/>
      <c r="AC21" s="40" t="s">
        <v>100</v>
      </c>
      <c r="AD21" s="40">
        <v>0.47583477669156171</v>
      </c>
      <c r="AE21" s="40">
        <v>6.8606599188336975E-2</v>
      </c>
      <c r="AF21" s="40">
        <v>6.9356998061558626</v>
      </c>
      <c r="AG21" s="40">
        <v>2.8607614390674974E-7</v>
      </c>
      <c r="AH21" s="40">
        <v>0.33453693968983067</v>
      </c>
      <c r="AI21" s="40">
        <v>0.61713261369329275</v>
      </c>
      <c r="AJ21" s="40">
        <v>0.33453693968983067</v>
      </c>
      <c r="AK21" s="40">
        <v>0.61713261369329275</v>
      </c>
    </row>
    <row r="22" spans="2:48" x14ac:dyDescent="0.2">
      <c r="B22" s="25">
        <f t="shared" si="3"/>
        <v>1992</v>
      </c>
      <c r="C22" s="25">
        <v>92</v>
      </c>
      <c r="D22" s="15">
        <f>'Soybean Annual Balance Sheet'!$V$8</f>
        <v>59.18</v>
      </c>
      <c r="E22" s="2">
        <f>'Soybean Annual Balance Sheet'!$V$9</f>
        <v>58.232999999999997</v>
      </c>
      <c r="F22" s="2">
        <f>'Soybean Annual Balance Sheet'!$V$10</f>
        <v>37.61362114265107</v>
      </c>
      <c r="G22" s="21">
        <f>'Soybean Annual Balance Sheet'!$V$12</f>
        <v>2190.3539999999998</v>
      </c>
      <c r="H22" s="21">
        <f>'Soybean Annual Balance Sheet'!$V$13</f>
        <v>283</v>
      </c>
      <c r="I22" s="21">
        <f>'Soybean Annual Balance Sheet'!$V$14</f>
        <v>2</v>
      </c>
      <c r="J22" s="21">
        <f>'Soybean Annual Balance Sheet'!$V$15</f>
        <v>2475.3539999999998</v>
      </c>
      <c r="K22" s="21">
        <f>'Soybean Annual Balance Sheet'!$V$17</f>
        <v>1279</v>
      </c>
      <c r="L22" s="21">
        <f>'Soybean Annual Balance Sheet'!$V$18</f>
        <v>64</v>
      </c>
      <c r="M22" s="21">
        <f>'Soybean Annual Balance Sheet'!$V$19</f>
        <v>66</v>
      </c>
      <c r="N22" s="21">
        <f>'Soybean Annual Balance Sheet'!$V$21</f>
        <v>1409</v>
      </c>
      <c r="O22" s="21">
        <f>'Soybean Annual Balance Sheet'!$V$23</f>
        <v>770</v>
      </c>
      <c r="P22" s="21">
        <f>'Soybean Annual Balance Sheet'!$V$25</f>
        <v>2179</v>
      </c>
      <c r="Q22" s="21">
        <f>'Soybean Annual Balance Sheet'!$V$27</f>
        <v>296.35399999999981</v>
      </c>
      <c r="R22" s="21">
        <f>'Soybean Annual Balance Sheet'!$V$28</f>
        <v>240.35399999999981</v>
      </c>
      <c r="S22" s="21">
        <f>'Soybean Annual Balance Sheet'!$V$29</f>
        <v>0</v>
      </c>
      <c r="T22" s="32">
        <f>'Soybean Annual Balance Sheet'!$V$30</f>
        <v>56</v>
      </c>
      <c r="U22" s="33">
        <f>'Soybean Annual Balance Sheet'!$V$32</f>
        <v>0.13600458926112888</v>
      </c>
      <c r="V22" s="34">
        <f>'Soybean Annual Balance Sheet'!$U$34</f>
        <v>5.58</v>
      </c>
      <c r="W22" s="34">
        <f>'Soybean Annual Balance Sheet'!$V$34</f>
        <v>5.56</v>
      </c>
      <c r="X22" s="34">
        <f>'Soybean Annual Balance Sheet'!$V$35</f>
        <v>4.92</v>
      </c>
      <c r="Y22" s="35">
        <f>'Soybean Annual Balance Sheet'!$V$36</f>
        <v>1.1300813008130082</v>
      </c>
      <c r="Z22" s="54">
        <f t="shared" si="2"/>
        <v>33.347967006417548</v>
      </c>
      <c r="AA22" s="36"/>
    </row>
    <row r="23" spans="2:48" x14ac:dyDescent="0.2">
      <c r="B23" s="25">
        <f t="shared" si="3"/>
        <v>1993</v>
      </c>
      <c r="C23" s="25">
        <v>93</v>
      </c>
      <c r="D23" s="15">
        <f>'Soybean Annual Balance Sheet'!$W$8</f>
        <v>60.085000000000001</v>
      </c>
      <c r="E23" s="2">
        <f>'Soybean Annual Balance Sheet'!$W$9</f>
        <v>57.307000000000002</v>
      </c>
      <c r="F23" s="2">
        <f>'Soybean Annual Balance Sheet'!$W$10</f>
        <v>32.626345821627375</v>
      </c>
      <c r="G23" s="21">
        <f>'Soybean Annual Balance Sheet'!$W$12</f>
        <v>1869.7180000000001</v>
      </c>
      <c r="H23" s="21">
        <f>'Soybean Annual Balance Sheet'!$W$13</f>
        <v>296.35399999999981</v>
      </c>
      <c r="I23" s="21">
        <f>'Soybean Annual Balance Sheet'!$W$14</f>
        <v>6.2</v>
      </c>
      <c r="J23" s="21">
        <f>'Soybean Annual Balance Sheet'!$W$15</f>
        <v>2172.2719999999999</v>
      </c>
      <c r="K23" s="21">
        <f>'Soybean Annual Balance Sheet'!$W$17</f>
        <v>1276</v>
      </c>
      <c r="L23" s="21">
        <f>'Soybean Annual Balance Sheet'!$W$18</f>
        <v>67</v>
      </c>
      <c r="M23" s="21">
        <f>'Soybean Annual Balance Sheet'!$W$19</f>
        <v>28</v>
      </c>
      <c r="N23" s="21">
        <f>'Soybean Annual Balance Sheet'!$W$21</f>
        <v>1371</v>
      </c>
      <c r="O23" s="21">
        <f>'Soybean Annual Balance Sheet'!$W$23</f>
        <v>589</v>
      </c>
      <c r="P23" s="21">
        <f>'Soybean Annual Balance Sheet'!$W$25</f>
        <v>1960</v>
      </c>
      <c r="Q23" s="21">
        <f>'Soybean Annual Balance Sheet'!$W$27</f>
        <v>212.27199999999993</v>
      </c>
      <c r="R23" s="21">
        <f>'Soybean Annual Balance Sheet'!$W$28</f>
        <v>202.27199999999993</v>
      </c>
      <c r="S23" s="21">
        <f>'Soybean Annual Balance Sheet'!$W$29</f>
        <v>0</v>
      </c>
      <c r="T23" s="32">
        <f>'Soybean Annual Balance Sheet'!$W$30</f>
        <v>10</v>
      </c>
      <c r="U23" s="33">
        <f>'Soybean Annual Balance Sheet'!$W$32</f>
        <v>0.10830204081632649</v>
      </c>
      <c r="V23" s="34">
        <f>'Soybean Annual Balance Sheet'!$V$34</f>
        <v>5.56</v>
      </c>
      <c r="W23" s="34">
        <f>'Soybean Annual Balance Sheet'!$W$34</f>
        <v>6.4</v>
      </c>
      <c r="X23" s="34">
        <f>'Soybean Annual Balance Sheet'!$W$35</f>
        <v>4.92</v>
      </c>
      <c r="Y23" s="35">
        <f>'Soybean Annual Balance Sheet'!$W$36</f>
        <v>1.3008130081300815</v>
      </c>
      <c r="Z23" s="54">
        <f t="shared" si="2"/>
        <v>33.944566014933571</v>
      </c>
      <c r="AA23" s="36"/>
    </row>
    <row r="24" spans="2:48" x14ac:dyDescent="0.2">
      <c r="B24" s="25">
        <f t="shared" si="3"/>
        <v>1994</v>
      </c>
      <c r="C24" s="25">
        <v>94</v>
      </c>
      <c r="D24" s="15">
        <f>'Soybean Annual Balance Sheet'!$X$8</f>
        <v>61.62</v>
      </c>
      <c r="E24" s="2">
        <f>'Soybean Annual Balance Sheet'!$X$9</f>
        <v>60.808999999999997</v>
      </c>
      <c r="F24" s="2">
        <f>'Soybean Annual Balance Sheet'!$X$10</f>
        <v>41.356855070795447</v>
      </c>
      <c r="G24" s="21">
        <f>'Soybean Annual Balance Sheet'!$X$12</f>
        <v>2514.8690000000001</v>
      </c>
      <c r="H24" s="21">
        <f>'Soybean Annual Balance Sheet'!$X$13</f>
        <v>212.27199999999993</v>
      </c>
      <c r="I24" s="21">
        <f>'Soybean Annual Balance Sheet'!$X$14</f>
        <v>5</v>
      </c>
      <c r="J24" s="21">
        <f>'Soybean Annual Balance Sheet'!$X$15</f>
        <v>2732.1410000000001</v>
      </c>
      <c r="K24" s="21">
        <f>'Soybean Annual Balance Sheet'!$X$17</f>
        <v>1405</v>
      </c>
      <c r="L24" s="21">
        <f>'Soybean Annual Balance Sheet'!$X$18</f>
        <v>72</v>
      </c>
      <c r="M24" s="21">
        <f>'Soybean Annual Balance Sheet'!$X$19</f>
        <v>79</v>
      </c>
      <c r="N24" s="21">
        <f>'Soybean Annual Balance Sheet'!$X$21</f>
        <v>1556</v>
      </c>
      <c r="O24" s="21">
        <f>'Soybean Annual Balance Sheet'!$X$23</f>
        <v>838</v>
      </c>
      <c r="P24" s="21">
        <f>'Soybean Annual Balance Sheet'!$X$25</f>
        <v>2394</v>
      </c>
      <c r="Q24" s="21">
        <f>'Soybean Annual Balance Sheet'!$X$27</f>
        <v>338.14100000000008</v>
      </c>
      <c r="R24" s="21">
        <f>'Soybean Annual Balance Sheet'!$X$28</f>
        <v>265.14100000000008</v>
      </c>
      <c r="S24" s="21">
        <f>'Soybean Annual Balance Sheet'!$X$29</f>
        <v>0</v>
      </c>
      <c r="T24" s="32">
        <f>'Soybean Annual Balance Sheet'!$X$30</f>
        <v>73</v>
      </c>
      <c r="U24" s="33">
        <f>'Soybean Annual Balance Sheet'!$X$32</f>
        <v>0.14124519632414373</v>
      </c>
      <c r="V24" s="34">
        <f>'Soybean Annual Balance Sheet'!$W$34</f>
        <v>6.4</v>
      </c>
      <c r="W24" s="34">
        <f>'Soybean Annual Balance Sheet'!$X$34</f>
        <v>5.48</v>
      </c>
      <c r="X24" s="34">
        <f>'Soybean Annual Balance Sheet'!$X$35</f>
        <v>4.92</v>
      </c>
      <c r="Y24" s="35">
        <f>'Soybean Annual Balance Sheet'!$X$36</f>
        <v>1.1138211382113823</v>
      </c>
      <c r="Z24" s="54">
        <f t="shared" si="2"/>
        <v>34.541165023449594</v>
      </c>
      <c r="AA24" s="36"/>
      <c r="AN24" s="2" t="s">
        <v>101</v>
      </c>
    </row>
    <row r="25" spans="2:48" ht="13.5" thickBot="1" x14ac:dyDescent="0.25">
      <c r="B25" s="25">
        <f t="shared" si="3"/>
        <v>1995</v>
      </c>
      <c r="C25" s="25">
        <v>95</v>
      </c>
      <c r="D25" s="15">
        <f>'Soybean Annual Balance Sheet'!$Y$8</f>
        <v>62.494999999999997</v>
      </c>
      <c r="E25" s="2">
        <f>'Soybean Annual Balance Sheet'!$Y$9</f>
        <v>61.543999999999997</v>
      </c>
      <c r="F25" s="2">
        <f>'Soybean Annual Balance Sheet'!$Y$10</f>
        <v>35.328447939685425</v>
      </c>
      <c r="G25" s="21">
        <f>'Soybean Annual Balance Sheet'!$Y$12</f>
        <v>2174.2539999999999</v>
      </c>
      <c r="H25" s="21">
        <f>'Soybean Annual Balance Sheet'!$Y$13</f>
        <v>335</v>
      </c>
      <c r="I25" s="21">
        <f>'Soybean Annual Balance Sheet'!$Y$14</f>
        <v>4</v>
      </c>
      <c r="J25" s="21">
        <f>'Soybean Annual Balance Sheet'!$Y$15</f>
        <v>2513.2539999999999</v>
      </c>
      <c r="K25" s="21">
        <f>'Soybean Annual Balance Sheet'!$Y$17</f>
        <v>1370</v>
      </c>
      <c r="L25" s="21">
        <f>'Soybean Annual Balance Sheet'!$Y$18</f>
        <v>72</v>
      </c>
      <c r="M25" s="21">
        <f>'Soybean Annual Balance Sheet'!$Y$19</f>
        <v>37</v>
      </c>
      <c r="N25" s="21">
        <f>'Soybean Annual Balance Sheet'!$Y$21</f>
        <v>1479</v>
      </c>
      <c r="O25" s="21">
        <f>'Soybean Annual Balance Sheet'!$Y$23</f>
        <v>850.5</v>
      </c>
      <c r="P25" s="21">
        <f>'Soybean Annual Balance Sheet'!$Y$25</f>
        <v>2329.5</v>
      </c>
      <c r="Q25" s="21">
        <f>'Soybean Annual Balance Sheet'!$Y$27</f>
        <v>183.75399999999991</v>
      </c>
      <c r="R25" s="21">
        <f>'Soybean Annual Balance Sheet'!$Y$28</f>
        <v>165.55399999999992</v>
      </c>
      <c r="S25" s="21">
        <f>'Soybean Annual Balance Sheet'!$Y$29</f>
        <v>0</v>
      </c>
      <c r="T25" s="32">
        <f>'Soybean Annual Balance Sheet'!$Y$30</f>
        <v>18.2</v>
      </c>
      <c r="U25" s="33">
        <f>'Soybean Annual Balance Sheet'!$Y$32</f>
        <v>7.8881305001073154E-2</v>
      </c>
      <c r="V25" s="34">
        <f>'Soybean Annual Balance Sheet'!$X$34</f>
        <v>5.48</v>
      </c>
      <c r="W25" s="34">
        <f>'Soybean Annual Balance Sheet'!$Y$34</f>
        <v>6.72</v>
      </c>
      <c r="X25" s="34">
        <f>'Soybean Annual Balance Sheet'!$Y$35</f>
        <v>4.92</v>
      </c>
      <c r="Y25" s="35">
        <f>'Soybean Annual Balance Sheet'!$Y$36</f>
        <v>1.3658536585365852</v>
      </c>
      <c r="Z25" s="54">
        <f t="shared" si="2"/>
        <v>35.137764031965617</v>
      </c>
      <c r="AA25" s="36"/>
      <c r="AC25" s="2" t="s">
        <v>101</v>
      </c>
    </row>
    <row r="26" spans="2:48" ht="13.5" thickBot="1" x14ac:dyDescent="0.25">
      <c r="B26" s="25">
        <f t="shared" si="3"/>
        <v>1996</v>
      </c>
      <c r="C26" s="25">
        <v>96</v>
      </c>
      <c r="D26" s="15">
        <f>'Soybean Annual Balance Sheet'!$Z$8</f>
        <v>64.194999999999993</v>
      </c>
      <c r="E26" s="2">
        <f>'Soybean Annual Balance Sheet'!$Z$9</f>
        <v>63.348999999999997</v>
      </c>
      <c r="F26" s="2">
        <f>'Soybean Annual Balance Sheet'!$Z$10</f>
        <v>37.573979068335724</v>
      </c>
      <c r="G26" s="21">
        <f>'Soybean Annual Balance Sheet'!$Z$12</f>
        <v>2380.2739999999999</v>
      </c>
      <c r="H26" s="21">
        <f>'Soybean Annual Balance Sheet'!$Z$13</f>
        <v>183.75399999999991</v>
      </c>
      <c r="I26" s="21">
        <f>'Soybean Annual Balance Sheet'!$Z$14</f>
        <v>9.4499999999999993</v>
      </c>
      <c r="J26" s="21">
        <f>'Soybean Annual Balance Sheet'!$Z$15</f>
        <v>2575</v>
      </c>
      <c r="K26" s="21">
        <f>'Soybean Annual Balance Sheet'!$Z$17</f>
        <v>1435.6</v>
      </c>
      <c r="L26" s="21">
        <f>'Soybean Annual Balance Sheet'!$Z$18</f>
        <v>82</v>
      </c>
      <c r="M26" s="21">
        <f>'Soybean Annual Balance Sheet'!$Z$19</f>
        <v>41</v>
      </c>
      <c r="N26" s="21">
        <f>'Soybean Annual Balance Sheet'!$Z$21</f>
        <v>1558.6</v>
      </c>
      <c r="O26" s="21">
        <f>'Soybean Annual Balance Sheet'!$Z$23</f>
        <v>881.6</v>
      </c>
      <c r="P26" s="21">
        <f>'Soybean Annual Balance Sheet'!$Z$25</f>
        <v>2440.1999999999998</v>
      </c>
      <c r="Q26" s="21">
        <f>'Soybean Annual Balance Sheet'!$Z$27</f>
        <v>134.80000000000018</v>
      </c>
      <c r="R26" s="21">
        <f>'Soybean Annual Balance Sheet'!$Z$28</f>
        <v>113.50000000000018</v>
      </c>
      <c r="S26" s="21">
        <f>'Soybean Annual Balance Sheet'!$Z$29</f>
        <v>0</v>
      </c>
      <c r="T26" s="32">
        <f>'Soybean Annual Balance Sheet'!$Z$30</f>
        <v>21.3</v>
      </c>
      <c r="U26" s="33">
        <f>'Soybean Annual Balance Sheet'!$Z$32</f>
        <v>5.5241373657896969E-2</v>
      </c>
      <c r="V26" s="34">
        <f>'Soybean Annual Balance Sheet'!$Y$34</f>
        <v>6.72</v>
      </c>
      <c r="W26" s="34">
        <f>'Soybean Annual Balance Sheet'!$Z$34</f>
        <v>7.35</v>
      </c>
      <c r="X26" s="34">
        <f>'Soybean Annual Balance Sheet'!$Z$35</f>
        <v>4.92</v>
      </c>
      <c r="Y26" s="35">
        <f>'Soybean Annual Balance Sheet'!$Z$36</f>
        <v>1.4939024390243902</v>
      </c>
      <c r="Z26" s="54">
        <f t="shared" si="2"/>
        <v>35.734363040481867</v>
      </c>
      <c r="AA26" s="36"/>
      <c r="AN26" s="41" t="s">
        <v>102</v>
      </c>
      <c r="AO26" s="41" t="s">
        <v>103</v>
      </c>
      <c r="AP26" s="41" t="s">
        <v>104</v>
      </c>
    </row>
    <row r="27" spans="2:48" x14ac:dyDescent="0.2">
      <c r="B27" s="25">
        <f t="shared" si="3"/>
        <v>1997</v>
      </c>
      <c r="C27" s="25">
        <v>97</v>
      </c>
      <c r="D27" s="15">
        <f>'Soybean Annual Balance Sheet'!$AA$8</f>
        <v>70.004999999999995</v>
      </c>
      <c r="E27" s="2">
        <f>'Soybean Annual Balance Sheet'!$AA$9</f>
        <v>69.11</v>
      </c>
      <c r="F27" s="2">
        <f>'Soybean Annual Balance Sheet'!$AA$10</f>
        <v>38.905368253508897</v>
      </c>
      <c r="G27" s="21">
        <f>'Soybean Annual Balance Sheet'!$AA$12</f>
        <v>2688.75</v>
      </c>
      <c r="H27" s="21">
        <f>'Soybean Annual Balance Sheet'!$AA$13</f>
        <v>134.80000000000018</v>
      </c>
      <c r="I27" s="21">
        <f>'Soybean Annual Balance Sheet'!$AA$14</f>
        <v>4.5999999999999996</v>
      </c>
      <c r="J27" s="21">
        <f>'Soybean Annual Balance Sheet'!$AA$15</f>
        <v>2828.15</v>
      </c>
      <c r="K27" s="21">
        <f>'Soybean Annual Balance Sheet'!$AA$17</f>
        <v>1597.4</v>
      </c>
      <c r="L27" s="21">
        <f>'Soybean Annual Balance Sheet'!$AA$18</f>
        <v>86</v>
      </c>
      <c r="M27" s="21">
        <f>'Soybean Annual Balance Sheet'!$AA$19</f>
        <v>70</v>
      </c>
      <c r="N27" s="21">
        <f>'Soybean Annual Balance Sheet'!$AA$21</f>
        <v>1753.4</v>
      </c>
      <c r="O27" s="21">
        <f>'Soybean Annual Balance Sheet'!$AA$23</f>
        <v>872.5</v>
      </c>
      <c r="P27" s="21">
        <f>'Soybean Annual Balance Sheet'!$AA$25</f>
        <v>2625.9</v>
      </c>
      <c r="Q27" s="21">
        <f>'Soybean Annual Balance Sheet'!$AA$27</f>
        <v>202.25</v>
      </c>
      <c r="R27" s="21">
        <f>'Soybean Annual Balance Sheet'!$AA$28</f>
        <v>155.25</v>
      </c>
      <c r="S27" s="21">
        <f>'Soybean Annual Balance Sheet'!$AA$29</f>
        <v>1</v>
      </c>
      <c r="T27" s="32">
        <f>'Soybean Annual Balance Sheet'!$AA$30</f>
        <v>46</v>
      </c>
      <c r="U27" s="33">
        <f>'Soybean Annual Balance Sheet'!$AA$32</f>
        <v>7.7021211775010465E-2</v>
      </c>
      <c r="V27" s="34">
        <f>'Soybean Annual Balance Sheet'!$Z$34</f>
        <v>7.35</v>
      </c>
      <c r="W27" s="34">
        <f>'Soybean Annual Balance Sheet'!$AA$34</f>
        <v>6.47</v>
      </c>
      <c r="X27" s="34">
        <f>'Soybean Annual Balance Sheet'!$AA$35</f>
        <v>5.26</v>
      </c>
      <c r="Y27" s="35">
        <f>'Soybean Annual Balance Sheet'!$AA$36</f>
        <v>1.2300380228136882</v>
      </c>
      <c r="Z27" s="54">
        <f t="shared" si="2"/>
        <v>36.33096204899789</v>
      </c>
      <c r="AA27" s="36"/>
      <c r="AC27" s="41" t="s">
        <v>102</v>
      </c>
      <c r="AD27" s="41" t="s">
        <v>103</v>
      </c>
      <c r="AE27" s="41" t="s">
        <v>104</v>
      </c>
      <c r="AN27" s="39">
        <v>1</v>
      </c>
      <c r="AO27" s="39">
        <v>27.632163742690075</v>
      </c>
      <c r="AP27" s="39">
        <v>-1.132163742690075</v>
      </c>
    </row>
    <row r="28" spans="2:48" s="42" customFormat="1" x14ac:dyDescent="0.2">
      <c r="B28" s="25">
        <f t="shared" si="3"/>
        <v>1998</v>
      </c>
      <c r="C28" s="64">
        <v>98</v>
      </c>
      <c r="D28" s="43">
        <f>'Soybean Annual Balance Sheet'!$AB$8</f>
        <v>72.025000000000006</v>
      </c>
      <c r="E28" s="42">
        <f>'Soybean Annual Balance Sheet'!$AB$9</f>
        <v>70.441000000000003</v>
      </c>
      <c r="F28" s="42">
        <f>'Soybean Annual Balance Sheet'!$AB$10</f>
        <v>38.912196022202977</v>
      </c>
      <c r="G28" s="44">
        <f>'Soybean Annual Balance Sheet'!$AB$12</f>
        <v>2741.0140000000001</v>
      </c>
      <c r="H28" s="44">
        <f>'Soybean Annual Balance Sheet'!$AB$13</f>
        <v>202.25</v>
      </c>
      <c r="I28" s="44">
        <f>'Soybean Annual Balance Sheet'!$AB$14</f>
        <v>4</v>
      </c>
      <c r="J28" s="44">
        <f>'Soybean Annual Balance Sheet'!$AB$15</f>
        <v>2947.2640000000001</v>
      </c>
      <c r="K28" s="44">
        <f>'Soybean Annual Balance Sheet'!$AB$17</f>
        <v>1590</v>
      </c>
      <c r="L28" s="44">
        <f>'Soybean Annual Balance Sheet'!$AB$18</f>
        <v>89</v>
      </c>
      <c r="M28" s="44">
        <f>'Soybean Annual Balance Sheet'!$AB$19</f>
        <v>115.5</v>
      </c>
      <c r="N28" s="44">
        <f>'Soybean Annual Balance Sheet'!$AB$21</f>
        <v>1794.5</v>
      </c>
      <c r="O28" s="44">
        <f>'Soybean Annual Balance Sheet'!$AB$23</f>
        <v>800.5</v>
      </c>
      <c r="P28" s="44">
        <f>'Soybean Annual Balance Sheet'!$AB$25</f>
        <v>2595</v>
      </c>
      <c r="Q28" s="44">
        <f>'Soybean Annual Balance Sheet'!$AB$27</f>
        <v>352.26400000000012</v>
      </c>
      <c r="R28" s="44">
        <f>'Soybean Annual Balance Sheet'!$AB$28</f>
        <v>262.26400000000012</v>
      </c>
      <c r="S28" s="44">
        <f>'Soybean Annual Balance Sheet'!$AB$29</f>
        <v>0</v>
      </c>
      <c r="T28" s="45">
        <f>'Soybean Annual Balance Sheet'!$AB$30</f>
        <v>90</v>
      </c>
      <c r="U28" s="46">
        <f>'Soybean Annual Balance Sheet'!$AB$32</f>
        <v>0.13574720616570332</v>
      </c>
      <c r="V28" s="34">
        <f>'Soybean Annual Balance Sheet'!$AA$34</f>
        <v>6.47</v>
      </c>
      <c r="W28" s="34">
        <f>'Soybean Annual Balance Sheet'!$AB$34</f>
        <v>4.93</v>
      </c>
      <c r="X28" s="34">
        <f>'Soybean Annual Balance Sheet'!$AB$35</f>
        <v>5.26</v>
      </c>
      <c r="Y28" s="35">
        <f>'Soybean Annual Balance Sheet'!$AB$36</f>
        <v>0.93726235741444863</v>
      </c>
      <c r="Z28" s="54">
        <f t="shared" si="2"/>
        <v>36.927561057513913</v>
      </c>
      <c r="AA28" s="36"/>
      <c r="AC28" s="39">
        <v>1</v>
      </c>
      <c r="AD28" s="39">
        <v>26.113498721938186</v>
      </c>
      <c r="AE28" s="39">
        <v>1.6782427502341655</v>
      </c>
      <c r="AF28" s="2"/>
      <c r="AG28" s="2"/>
      <c r="AH28" s="2"/>
      <c r="AI28" s="2"/>
      <c r="AJ28" s="2"/>
      <c r="AK28" s="2"/>
      <c r="AN28" s="47">
        <v>2</v>
      </c>
      <c r="AO28" s="47">
        <v>28.26890264877882</v>
      </c>
      <c r="AP28" s="47">
        <v>1.8310973512211817</v>
      </c>
    </row>
    <row r="29" spans="2:48" x14ac:dyDescent="0.2">
      <c r="B29" s="25">
        <f t="shared" si="3"/>
        <v>1999</v>
      </c>
      <c r="C29" s="25">
        <v>99</v>
      </c>
      <c r="D29" s="43">
        <f>'Soybean Annual Balance Sheet'!$AC$8</f>
        <v>73.7</v>
      </c>
      <c r="E29" s="42">
        <f>'Soybean Annual Balance Sheet'!$AC$9</f>
        <v>72.400000000000006</v>
      </c>
      <c r="F29" s="42">
        <f>'Soybean Annual Balance Sheet'!$AC$10</f>
        <v>36.657458563535911</v>
      </c>
      <c r="G29" s="44">
        <f>'Soybean Annual Balance Sheet'!$AC$12</f>
        <v>2654</v>
      </c>
      <c r="H29" s="44">
        <f>'Soybean Annual Balance Sheet'!$AC$13</f>
        <v>348</v>
      </c>
      <c r="I29" s="44">
        <f>'Soybean Annual Balance Sheet'!$AC$14</f>
        <v>4</v>
      </c>
      <c r="J29" s="44">
        <f>'Soybean Annual Balance Sheet'!$AC$15</f>
        <v>3006</v>
      </c>
      <c r="K29" s="44">
        <f>'Soybean Annual Balance Sheet'!$AC$17</f>
        <v>1578</v>
      </c>
      <c r="L29" s="44">
        <f>'Soybean Annual Balance Sheet'!$AC$18</f>
        <v>90</v>
      </c>
      <c r="M29" s="44">
        <f>'Soybean Annual Balance Sheet'!$AC$19</f>
        <v>75</v>
      </c>
      <c r="N29" s="44">
        <f>'Soybean Annual Balance Sheet'!$AC$21</f>
        <v>1743</v>
      </c>
      <c r="O29" s="44">
        <f>'Soybean Annual Balance Sheet'!$AC$23</f>
        <v>973</v>
      </c>
      <c r="P29" s="44">
        <f>'Soybean Annual Balance Sheet'!$AC$25</f>
        <v>2716</v>
      </c>
      <c r="Q29" s="44">
        <f>'Soybean Annual Balance Sheet'!$AC$27</f>
        <v>290</v>
      </c>
      <c r="R29" s="44">
        <f>'Soybean Annual Balance Sheet'!$AC$28</f>
        <v>185</v>
      </c>
      <c r="S29" s="44">
        <f>'Soybean Annual Balance Sheet'!$AC$29</f>
        <v>0</v>
      </c>
      <c r="T29" s="45">
        <f>'Soybean Annual Balance Sheet'!$AC$30</f>
        <v>105</v>
      </c>
      <c r="U29" s="46">
        <f>'Soybean Annual Balance Sheet'!$AC$32</f>
        <v>0.10677466863033873</v>
      </c>
      <c r="V29" s="34">
        <f>'Soybean Annual Balance Sheet'!$AB$34</f>
        <v>4.93</v>
      </c>
      <c r="W29" s="34">
        <f>'Soybean Annual Balance Sheet'!$AC$34</f>
        <v>4.63</v>
      </c>
      <c r="X29" s="34">
        <f>'Soybean Annual Balance Sheet'!$AC$35</f>
        <v>5.26</v>
      </c>
      <c r="Y29" s="35">
        <f>'Soybean Annual Balance Sheet'!$AC$36</f>
        <v>0.88022813688212931</v>
      </c>
      <c r="Z29" s="54">
        <f t="shared" si="2"/>
        <v>37.524160066029935</v>
      </c>
      <c r="AA29" s="36"/>
      <c r="AC29" s="39">
        <v>2</v>
      </c>
      <c r="AD29" s="39">
        <v>26.589333498629685</v>
      </c>
      <c r="AE29" s="39">
        <v>-2.885629794925979</v>
      </c>
      <c r="AN29" s="39">
        <v>3</v>
      </c>
      <c r="AO29" s="39">
        <v>28.905641554867572</v>
      </c>
      <c r="AP29" s="39">
        <v>2.5943584451324284</v>
      </c>
    </row>
    <row r="30" spans="2:48" x14ac:dyDescent="0.2">
      <c r="B30" s="25">
        <f t="shared" si="3"/>
        <v>2000</v>
      </c>
      <c r="C30" s="29" t="s">
        <v>8</v>
      </c>
      <c r="D30" s="43">
        <f>'Soybean Annual Balance Sheet'!$AD$8</f>
        <v>74.3</v>
      </c>
      <c r="E30" s="42">
        <f>'Soybean Annual Balance Sheet'!$AD$9</f>
        <v>72.400000000000006</v>
      </c>
      <c r="F30" s="42">
        <f>'Soybean Annual Balance Sheet'!$AD$10</f>
        <v>38.093922651933696</v>
      </c>
      <c r="G30" s="44">
        <f>'Soybean Annual Balance Sheet'!$AD$12</f>
        <v>2758</v>
      </c>
      <c r="H30" s="44">
        <f>'Soybean Annual Balance Sheet'!$AD$13</f>
        <v>290</v>
      </c>
      <c r="I30" s="44">
        <f>'Soybean Annual Balance Sheet'!$AD$14</f>
        <v>4</v>
      </c>
      <c r="J30" s="44">
        <f>'Soybean Annual Balance Sheet'!$AD$15</f>
        <v>3052</v>
      </c>
      <c r="K30" s="44">
        <f>'Soybean Annual Balance Sheet'!$AD$17</f>
        <v>1640</v>
      </c>
      <c r="L30" s="44">
        <f>'Soybean Annual Balance Sheet'!$AD$18</f>
        <v>91</v>
      </c>
      <c r="M30" s="44">
        <f>'Soybean Annual Balance Sheet'!$AD$19</f>
        <v>78</v>
      </c>
      <c r="N30" s="44">
        <f>'Soybean Annual Balance Sheet'!$AD$21</f>
        <v>1809</v>
      </c>
      <c r="O30" s="44">
        <f>'Soybean Annual Balance Sheet'!$AD$23</f>
        <v>996</v>
      </c>
      <c r="P30" s="44">
        <f>'Soybean Annual Balance Sheet'!$AD$25</f>
        <v>2805</v>
      </c>
      <c r="Q30" s="44">
        <f>'Soybean Annual Balance Sheet'!$AD$27</f>
        <v>247</v>
      </c>
      <c r="U30" s="46">
        <f>'Soybean Annual Balance Sheet'!$AD$32</f>
        <v>8.805704099821747E-2</v>
      </c>
      <c r="V30" s="34">
        <f>'Soybean Annual Balance Sheet'!$AC$34</f>
        <v>4.63</v>
      </c>
      <c r="W30" s="34">
        <f>'Soybean Annual Balance Sheet'!$AD$34</f>
        <v>4.54</v>
      </c>
      <c r="Z30" s="54">
        <f t="shared" si="2"/>
        <v>38.120759074545958</v>
      </c>
      <c r="AA30" s="36"/>
      <c r="AC30" s="39">
        <v>3</v>
      </c>
      <c r="AD30" s="39">
        <v>27.065168275321298</v>
      </c>
      <c r="AE30" s="39">
        <v>1.8340854560219846</v>
      </c>
      <c r="AN30" s="39">
        <v>4</v>
      </c>
      <c r="AO30" s="39">
        <v>29.542380460956323</v>
      </c>
      <c r="AP30" s="39">
        <v>-3.3423804609563241</v>
      </c>
    </row>
    <row r="31" spans="2:48" x14ac:dyDescent="0.2">
      <c r="B31" s="25">
        <f t="shared" si="3"/>
        <v>2001</v>
      </c>
      <c r="C31" s="29" t="s">
        <v>9</v>
      </c>
      <c r="D31" s="43">
        <f>'Soybean Annual Balance Sheet'!$AE$8</f>
        <v>74.099999999999994</v>
      </c>
      <c r="E31" s="42">
        <f>'Soybean Annual Balance Sheet'!$AE$9</f>
        <v>73</v>
      </c>
      <c r="F31" s="42">
        <f>'Soybean Annual Balance Sheet'!$AE$10</f>
        <v>39.602739726027394</v>
      </c>
      <c r="G31" s="44">
        <f>'Soybean Annual Balance Sheet'!$AE$12</f>
        <v>2891</v>
      </c>
      <c r="H31" s="44">
        <f>'Soybean Annual Balance Sheet'!$AE$13</f>
        <v>248</v>
      </c>
      <c r="I31" s="44">
        <f>'Soybean Annual Balance Sheet'!$AE$14</f>
        <v>2</v>
      </c>
      <c r="J31" s="44">
        <f>'Soybean Annual Balance Sheet'!$AE$15</f>
        <v>3141</v>
      </c>
      <c r="K31" s="44">
        <f>'Soybean Annual Balance Sheet'!$AE$17</f>
        <v>1700</v>
      </c>
      <c r="L31" s="44">
        <f>'Soybean Annual Balance Sheet'!$AE$18</f>
        <v>90</v>
      </c>
      <c r="M31" s="44">
        <f>'Soybean Annual Balance Sheet'!$AE$19</f>
        <v>79</v>
      </c>
      <c r="N31" s="44">
        <f>'Soybean Annual Balance Sheet'!$AE$21</f>
        <v>1869</v>
      </c>
      <c r="O31" s="44">
        <f>'Soybean Annual Balance Sheet'!$AE$23</f>
        <v>1064</v>
      </c>
      <c r="P31" s="44">
        <f>'Soybean Annual Balance Sheet'!$AE$25</f>
        <v>2933</v>
      </c>
      <c r="Q31" s="44">
        <f>'Soybean Annual Balance Sheet'!$AE$27</f>
        <v>208</v>
      </c>
      <c r="U31" s="46">
        <f>'Soybean Annual Balance Sheet'!$AE$32</f>
        <v>7.091714967609955E-2</v>
      </c>
      <c r="W31" s="34">
        <f>'Soybean Annual Balance Sheet'!$AE$34</f>
        <v>4.38</v>
      </c>
      <c r="Z31" s="54">
        <f t="shared" si="2"/>
        <v>38.717358083061981</v>
      </c>
      <c r="AA31" s="36"/>
      <c r="AC31" s="39">
        <v>4</v>
      </c>
      <c r="AD31" s="39">
        <v>27.541003052012911</v>
      </c>
      <c r="AE31" s="39">
        <v>-1.4478856431060265</v>
      </c>
      <c r="AN31" s="39">
        <v>5</v>
      </c>
      <c r="AO31" s="39">
        <v>30.179119367045075</v>
      </c>
      <c r="AP31" s="39">
        <v>-2.0791193670450738</v>
      </c>
    </row>
    <row r="32" spans="2:48" x14ac:dyDescent="0.2">
      <c r="B32" s="25">
        <f t="shared" si="3"/>
        <v>2002</v>
      </c>
      <c r="C32" s="29" t="s">
        <v>11</v>
      </c>
      <c r="D32" s="43">
        <f>'Soybean Annual Balance Sheet'!$AF$8</f>
        <v>74</v>
      </c>
      <c r="E32" s="42">
        <f>'Soybean Annual Balance Sheet'!$AF$9</f>
        <v>72.5</v>
      </c>
      <c r="F32" s="42">
        <f>'Soybean Annual Balance Sheet'!$AF$10</f>
        <v>38.013793103448279</v>
      </c>
      <c r="G32" s="44">
        <f>'Soybean Annual Balance Sheet'!$AF$12</f>
        <v>2756</v>
      </c>
      <c r="H32" s="44">
        <f>'Soybean Annual Balance Sheet'!$AF$13</f>
        <v>208</v>
      </c>
      <c r="I32" s="44">
        <f>'Soybean Annual Balance Sheet'!$AF$14</f>
        <v>5</v>
      </c>
      <c r="J32" s="44">
        <f>'Soybean Annual Balance Sheet'!$AF$15</f>
        <v>2969</v>
      </c>
      <c r="K32" s="44">
        <f>'Soybean Annual Balance Sheet'!$AF$17</f>
        <v>1615</v>
      </c>
      <c r="L32" s="44">
        <f>'Soybean Annual Balance Sheet'!$AF$18</f>
        <v>89</v>
      </c>
      <c r="M32" s="44">
        <f>'Soybean Annual Balance Sheet'!$AF$19</f>
        <v>41</v>
      </c>
      <c r="N32" s="44">
        <f>'Soybean Annual Balance Sheet'!$AF$21</f>
        <v>1745</v>
      </c>
      <c r="O32" s="44">
        <f>'Soybean Annual Balance Sheet'!$AF$23</f>
        <v>1045</v>
      </c>
      <c r="P32" s="44">
        <f>'Soybean Annual Balance Sheet'!$AF$25</f>
        <v>2790</v>
      </c>
      <c r="Q32" s="44">
        <f>'Soybean Annual Balance Sheet'!$AF$27</f>
        <v>178</v>
      </c>
      <c r="U32" s="46">
        <f>'Soybean Annual Balance Sheet'!$AF$32</f>
        <v>6.3799283154121866E-2</v>
      </c>
      <c r="W32" s="34">
        <f>'Soybean Annual Balance Sheet'!$AF$34</f>
        <v>5.53</v>
      </c>
      <c r="Z32" s="54">
        <f t="shared" si="2"/>
        <v>39.313957091578004</v>
      </c>
      <c r="AA32" s="36"/>
      <c r="AC32" s="39">
        <v>5</v>
      </c>
      <c r="AD32" s="39">
        <v>28.016837828704411</v>
      </c>
      <c r="AE32" s="39">
        <v>2.5540964273509559</v>
      </c>
      <c r="AN32" s="39">
        <v>6</v>
      </c>
      <c r="AO32" s="39">
        <v>30.81585827313382</v>
      </c>
      <c r="AP32" s="39">
        <v>3.2841417268661814</v>
      </c>
    </row>
    <row r="33" spans="2:42" x14ac:dyDescent="0.2">
      <c r="B33" s="25">
        <f t="shared" si="3"/>
        <v>2003</v>
      </c>
      <c r="C33" s="29" t="s">
        <v>12</v>
      </c>
      <c r="D33" s="43">
        <f>'Soybean Annual Balance Sheet'!$AG$8</f>
        <v>73.400000000000006</v>
      </c>
      <c r="E33" s="42">
        <f>'Soybean Annual Balance Sheet'!$AG$9</f>
        <v>72.3</v>
      </c>
      <c r="F33" s="42">
        <f>'Soybean Annual Balance Sheet'!$AG$10</f>
        <v>33.941908713692946</v>
      </c>
      <c r="G33" s="44">
        <f>'Soybean Annual Balance Sheet'!$AG$12</f>
        <v>2454</v>
      </c>
      <c r="H33" s="44">
        <f>'Soybean Annual Balance Sheet'!$AG$13</f>
        <v>178</v>
      </c>
      <c r="I33" s="44">
        <f>'Soybean Annual Balance Sheet'!$AG$14</f>
        <v>6</v>
      </c>
      <c r="J33" s="44">
        <f>'Soybean Annual Balance Sheet'!$AG$15</f>
        <v>2638</v>
      </c>
      <c r="K33" s="44">
        <f>'Soybean Annual Balance Sheet'!$AG$17</f>
        <v>1530</v>
      </c>
      <c r="L33" s="44">
        <f>'Soybean Annual Balance Sheet'!$AG$18</f>
        <v>92</v>
      </c>
      <c r="M33" s="44">
        <f>'Soybean Annual Balance Sheet'!$AG$19</f>
        <v>17</v>
      </c>
      <c r="N33" s="44">
        <f>'Soybean Annual Balance Sheet'!$AG$21</f>
        <v>1639</v>
      </c>
      <c r="O33" s="44">
        <f>'Soybean Annual Balance Sheet'!$AG$23</f>
        <v>885</v>
      </c>
      <c r="P33" s="44">
        <f>'Soybean Annual Balance Sheet'!$AG$25</f>
        <v>2524</v>
      </c>
      <c r="Q33" s="44">
        <f>'Soybean Annual Balance Sheet'!$AG$27</f>
        <v>112</v>
      </c>
      <c r="U33" s="46">
        <f>'Soybean Annual Balance Sheet'!$AG$32</f>
        <v>4.4374009508716325E-2</v>
      </c>
      <c r="W33" s="34">
        <f>'Soybean Annual Balance Sheet'!$AG$34</f>
        <v>7.34</v>
      </c>
      <c r="Z33" s="54">
        <f t="shared" si="2"/>
        <v>39.910556100094027</v>
      </c>
      <c r="AA33" s="36"/>
      <c r="AC33" s="39">
        <v>6</v>
      </c>
      <c r="AD33" s="39">
        <v>28.492672605396024</v>
      </c>
      <c r="AE33" s="39">
        <v>0.84798673526331569</v>
      </c>
      <c r="AN33" s="39">
        <v>7</v>
      </c>
      <c r="AO33" s="39">
        <v>31.452597179222572</v>
      </c>
      <c r="AP33" s="39">
        <v>1.8474028207774253</v>
      </c>
    </row>
    <row r="34" spans="2:42" x14ac:dyDescent="0.2">
      <c r="B34" s="25">
        <v>2004</v>
      </c>
      <c r="C34" s="29" t="s">
        <v>105</v>
      </c>
      <c r="D34" s="43">
        <f>'Soybean Annual Balance Sheet'!$AH$8</f>
        <v>75.2</v>
      </c>
      <c r="E34" s="42">
        <f>'Soybean Annual Balance Sheet'!$AH$9</f>
        <v>74</v>
      </c>
      <c r="F34" s="42">
        <f>'Soybean Annual Balance Sheet'!$AH$10</f>
        <v>42.216216216216218</v>
      </c>
      <c r="G34" s="44">
        <f>'Soybean Annual Balance Sheet'!$AH$12</f>
        <v>3124</v>
      </c>
      <c r="H34" s="44">
        <f>'Soybean Annual Balance Sheet'!$AH$13</f>
        <v>112</v>
      </c>
      <c r="I34" s="44">
        <f>'Soybean Annual Balance Sheet'!$AH$14</f>
        <v>6</v>
      </c>
      <c r="J34" s="44">
        <f>'Soybean Annual Balance Sheet'!$AH$15</f>
        <v>3242</v>
      </c>
      <c r="K34" s="44">
        <f>'Soybean Annual Balance Sheet'!$AH$17</f>
        <v>1696</v>
      </c>
      <c r="L34" s="44">
        <f>'Soybean Annual Balance Sheet'!$AH$18</f>
        <v>88</v>
      </c>
      <c r="M34" s="44">
        <f>'Soybean Annual Balance Sheet'!$AH$19</f>
        <v>99</v>
      </c>
      <c r="N34" s="44">
        <f>'Soybean Annual Balance Sheet'!$AH$21</f>
        <v>1883</v>
      </c>
      <c r="O34" s="44">
        <f>'Soybean Annual Balance Sheet'!$AH$23</f>
        <v>1103</v>
      </c>
      <c r="P34" s="44">
        <f>'Soybean Annual Balance Sheet'!$AH$25</f>
        <v>2986</v>
      </c>
      <c r="Q34" s="44">
        <f>'Soybean Annual Balance Sheet'!$AH$27</f>
        <v>256</v>
      </c>
      <c r="U34" s="46">
        <f>'Soybean Annual Balance Sheet'!$AH$32</f>
        <v>8.5733422638981913E-2</v>
      </c>
      <c r="W34" s="34">
        <f>'Soybean Annual Balance Sheet'!$AH$34</f>
        <v>5.74</v>
      </c>
      <c r="Z34" s="54">
        <f t="shared" si="2"/>
        <v>40.50715510861005</v>
      </c>
      <c r="AA34" s="36"/>
      <c r="AC34" s="39">
        <v>7</v>
      </c>
      <c r="AD34" s="39">
        <v>28.968507382087523</v>
      </c>
      <c r="AE34" s="39">
        <v>3.1936547800746382</v>
      </c>
      <c r="AN34" s="39">
        <v>8</v>
      </c>
      <c r="AO34" s="39">
        <v>32.089336085311324</v>
      </c>
      <c r="AP34" s="39">
        <v>1.8106639146886749</v>
      </c>
    </row>
    <row r="35" spans="2:42" x14ac:dyDescent="0.2">
      <c r="B35" s="25">
        <v>2005</v>
      </c>
      <c r="C35" s="29" t="s">
        <v>108</v>
      </c>
      <c r="D35" s="43">
        <f>'Soybean Annual Balance Sheet'!$AI$8</f>
        <v>72</v>
      </c>
      <c r="E35" s="42">
        <f>'Soybean Annual Balance Sheet'!$AI$9</f>
        <v>71.3</v>
      </c>
      <c r="F35" s="42">
        <f>'Soybean Annual Balance Sheet'!$AI$10</f>
        <v>42.959326788218796</v>
      </c>
      <c r="G35" s="44">
        <f>'Soybean Annual Balance Sheet'!$AI$12</f>
        <v>3063</v>
      </c>
      <c r="H35" s="44">
        <f>'Soybean Annual Balance Sheet'!$AI$13</f>
        <v>256</v>
      </c>
      <c r="I35" s="44">
        <f>'Soybean Annual Balance Sheet'!$AI$14</f>
        <v>3</v>
      </c>
      <c r="J35" s="44">
        <f>'Soybean Annual Balance Sheet'!$AI$15</f>
        <v>3322</v>
      </c>
      <c r="K35" s="44">
        <f>'Soybean Annual Balance Sheet'!$AI$17</f>
        <v>1739</v>
      </c>
      <c r="L35" s="44">
        <f>'Soybean Annual Balance Sheet'!$AI$18</f>
        <v>93</v>
      </c>
      <c r="M35" s="44">
        <f>'Soybean Annual Balance Sheet'!$AI$19</f>
        <v>94</v>
      </c>
      <c r="N35" s="44">
        <f>'Soybean Annual Balance Sheet'!$AI$21</f>
        <v>1926</v>
      </c>
      <c r="O35" s="44">
        <f>'Soybean Annual Balance Sheet'!$AI$23</f>
        <v>947</v>
      </c>
      <c r="P35" s="44">
        <f>'Soybean Annual Balance Sheet'!$AI$25</f>
        <v>2873</v>
      </c>
      <c r="Q35" s="44">
        <f>'Soybean Annual Balance Sheet'!$AI$27</f>
        <v>449</v>
      </c>
      <c r="U35" s="46">
        <f>'Soybean Annual Balance Sheet'!$AI$32</f>
        <v>0.15628263139575357</v>
      </c>
      <c r="W35" s="34">
        <f>'Soybean Annual Balance Sheet'!$AI$34</f>
        <v>5.66</v>
      </c>
      <c r="Z35" s="54">
        <f t="shared" si="2"/>
        <v>41.1037541171263</v>
      </c>
      <c r="AA35" s="36"/>
      <c r="AC35" s="39">
        <v>8</v>
      </c>
      <c r="AD35" s="39">
        <v>29.444342158779136</v>
      </c>
      <c r="AE35" s="39">
        <v>-2.9251681174811992</v>
      </c>
      <c r="AN35" s="39">
        <v>9</v>
      </c>
      <c r="AO35" s="39">
        <v>32.726074991400075</v>
      </c>
      <c r="AP35" s="39">
        <v>-5.7260749914000755</v>
      </c>
    </row>
    <row r="36" spans="2:42" x14ac:dyDescent="0.2">
      <c r="B36" s="25">
        <v>2006</v>
      </c>
      <c r="C36" s="29" t="s">
        <v>113</v>
      </c>
      <c r="D36" s="43">
        <f>'Soybean Annual Balance Sheet'!$AJ$8</f>
        <v>75.5</v>
      </c>
      <c r="E36" s="42">
        <f>'Soybean Annual Balance Sheet'!$AJ$9</f>
        <v>74.599999999999994</v>
      </c>
      <c r="F36" s="42">
        <f>'Soybean Annual Balance Sheet'!$AJ$10</f>
        <v>42.734584450402146</v>
      </c>
      <c r="G36" s="44">
        <f>'Soybean Annual Balance Sheet'!$AJ$12</f>
        <v>3188</v>
      </c>
      <c r="H36" s="44">
        <f>'Soybean Annual Balance Sheet'!$AJ$13</f>
        <v>449</v>
      </c>
      <c r="I36" s="44">
        <f>'Soybean Annual Balance Sheet'!$AJ$14</f>
        <v>9</v>
      </c>
      <c r="J36" s="44">
        <f>'Soybean Annual Balance Sheet'!$AJ$15</f>
        <v>3646</v>
      </c>
      <c r="K36" s="44">
        <f>'Soybean Annual Balance Sheet'!$AJ$17</f>
        <v>1806</v>
      </c>
      <c r="L36" s="44">
        <f>'Soybean Annual Balance Sheet'!$AJ$18</f>
        <v>78</v>
      </c>
      <c r="M36" s="44">
        <f>'Soybean Annual Balance Sheet'!$AJ$19</f>
        <v>71</v>
      </c>
      <c r="N36" s="44">
        <f>'Soybean Annual Balance Sheet'!$AJ$21</f>
        <v>1955</v>
      </c>
      <c r="O36" s="44">
        <f>'Soybean Annual Balance Sheet'!$AJ$23</f>
        <v>1118</v>
      </c>
      <c r="P36" s="44">
        <f>'Soybean Annual Balance Sheet'!$AJ$25</f>
        <v>3073</v>
      </c>
      <c r="Q36" s="44">
        <f>'Soybean Annual Balance Sheet'!$AJ$27</f>
        <v>573</v>
      </c>
      <c r="U36" s="46">
        <f>'Soybean Annual Balance Sheet'!$AJ$32</f>
        <v>0.18646273999349169</v>
      </c>
      <c r="W36" s="34">
        <f>'Soybean Annual Balance Sheet'!$AJ$34</f>
        <v>6.43</v>
      </c>
      <c r="Z36" s="54">
        <f t="shared" si="2"/>
        <v>41.700353125642323</v>
      </c>
      <c r="AA36" s="36"/>
      <c r="AC36" s="39">
        <v>9</v>
      </c>
      <c r="AD36" s="39">
        <v>29.920176935470636</v>
      </c>
      <c r="AE36" s="39">
        <v>0.12514028507316866</v>
      </c>
      <c r="AN36" s="39">
        <v>10</v>
      </c>
      <c r="AO36" s="39">
        <v>33.36281389748882</v>
      </c>
      <c r="AP36" s="39">
        <v>-1.062813897488823</v>
      </c>
    </row>
    <row r="37" spans="2:42" x14ac:dyDescent="0.2">
      <c r="B37" s="25">
        <v>2007</v>
      </c>
      <c r="C37" s="29" t="s">
        <v>115</v>
      </c>
      <c r="D37" s="43">
        <f>'Soybean Annual Balance Sheet'!$AK$8</f>
        <v>64.7</v>
      </c>
      <c r="E37" s="42">
        <f>'Soybean Annual Balance Sheet'!$AK$9</f>
        <v>64.12</v>
      </c>
      <c r="F37" s="42">
        <f>'Soybean Annual Balance Sheet'!$AK$10</f>
        <v>41.73</v>
      </c>
      <c r="G37" s="44">
        <f>'Soybean Annual Balance Sheet'!$AK$12</f>
        <v>2675.7276000000002</v>
      </c>
      <c r="H37" s="44">
        <f>'Soybean Annual Balance Sheet'!$AK$13</f>
        <v>574</v>
      </c>
      <c r="I37" s="44">
        <f>'Soybean Annual Balance Sheet'!$AK$14</f>
        <v>10</v>
      </c>
      <c r="J37" s="44">
        <f>'Soybean Annual Balance Sheet'!$AK$15</f>
        <v>3259.7276000000002</v>
      </c>
      <c r="K37" s="44">
        <f>'Soybean Annual Balance Sheet'!$AK$17</f>
        <v>1801</v>
      </c>
      <c r="L37" s="44">
        <f>'Soybean Annual Balance Sheet'!$AK$18</f>
        <v>95</v>
      </c>
      <c r="M37" s="44">
        <f>'Soybean Annual Balance Sheet'!$AK$19</f>
        <v>0</v>
      </c>
      <c r="N37" s="44">
        <f>'Soybean Annual Balance Sheet'!$AK$21</f>
        <v>1896</v>
      </c>
      <c r="O37" s="44">
        <f>'Soybean Annual Balance Sheet'!$AK$23</f>
        <v>1160</v>
      </c>
      <c r="P37" s="44">
        <f>'Soybean Annual Balance Sheet'!$AK$25</f>
        <v>3056</v>
      </c>
      <c r="Q37" s="44">
        <f>'Soybean Annual Balance Sheet'!$AK$27</f>
        <v>205</v>
      </c>
      <c r="U37" s="46">
        <f>'Soybean Annual Balance Sheet'!$AK$32</f>
        <v>6.7081151832460731E-2</v>
      </c>
      <c r="W37" s="34">
        <f>'Soybean Annual Balance Sheet'!$AK$34</f>
        <v>10.15</v>
      </c>
      <c r="Z37" s="54">
        <f t="shared" si="2"/>
        <v>42.296952134158346</v>
      </c>
      <c r="AA37" s="36"/>
      <c r="AC37" s="39">
        <v>10</v>
      </c>
      <c r="AD37" s="39">
        <v>30.396011712162249</v>
      </c>
      <c r="AE37" s="39">
        <v>1.1601842532556148</v>
      </c>
      <c r="AN37" s="39">
        <v>11</v>
      </c>
      <c r="AO37" s="39">
        <v>33.999552803577572</v>
      </c>
      <c r="AP37" s="39">
        <v>0.10044719642242939</v>
      </c>
    </row>
    <row r="38" spans="2:42" x14ac:dyDescent="0.2">
      <c r="B38" s="65">
        <v>2008</v>
      </c>
      <c r="C38" s="66" t="s">
        <v>117</v>
      </c>
      <c r="D38" s="48">
        <f>'Soybean Annual Balance Sheet'!$AL$8</f>
        <v>75.7</v>
      </c>
      <c r="E38" s="48">
        <f>'Soybean Annual Balance Sheet'!$AL$9</f>
        <v>74.7</v>
      </c>
      <c r="F38" s="49">
        <f>'Soybean Annual Balance Sheet'!$AL$10</f>
        <v>39.718875502008032</v>
      </c>
      <c r="G38" s="50">
        <f>'Soybean Annual Balance Sheet'!$AL$12</f>
        <v>2967</v>
      </c>
      <c r="H38" s="50">
        <f>'Soybean Annual Balance Sheet'!$AL$13</f>
        <v>205</v>
      </c>
      <c r="I38" s="50">
        <f>'Soybean Annual Balance Sheet'!$AL$14</f>
        <v>13</v>
      </c>
      <c r="J38" s="50">
        <f>'Soybean Annual Balance Sheet'!$AL$15</f>
        <v>3185</v>
      </c>
      <c r="K38" s="50">
        <f>'Soybean Annual Balance Sheet'!$AL$17</f>
        <v>1662</v>
      </c>
      <c r="L38" s="50">
        <f>'Soybean Annual Balance Sheet'!$AL$18</f>
        <v>90</v>
      </c>
      <c r="M38" s="50">
        <f>'Soybean Annual Balance Sheet'!$AL$19</f>
        <v>12</v>
      </c>
      <c r="N38" s="50">
        <f>'Soybean Annual Balance Sheet'!$AL$21</f>
        <v>1764</v>
      </c>
      <c r="O38" s="50">
        <f>'Soybean Annual Balance Sheet'!$AL$23</f>
        <v>1283</v>
      </c>
      <c r="P38" s="50">
        <f>'Soybean Annual Balance Sheet'!$AL$25</f>
        <v>3047</v>
      </c>
      <c r="Q38" s="50">
        <f>'Soybean Annual Balance Sheet'!$AL$27</f>
        <v>138</v>
      </c>
      <c r="R38" s="17"/>
      <c r="S38" s="17"/>
      <c r="T38" s="51"/>
      <c r="U38" s="52">
        <f>'Soybean Annual Balance Sheet'!$AL$32</f>
        <v>4.5290449622579589E-2</v>
      </c>
      <c r="V38" s="17"/>
      <c r="W38" s="53">
        <f>'Soybean Annual Balance Sheet'!$AL$34</f>
        <v>9.9700000000000006</v>
      </c>
      <c r="X38" s="17"/>
      <c r="Y38" s="17"/>
      <c r="Z38" s="54">
        <f t="shared" si="2"/>
        <v>42.893551142674369</v>
      </c>
      <c r="AA38" s="36"/>
      <c r="AC38" s="39">
        <v>11</v>
      </c>
      <c r="AD38" s="39">
        <v>30.871846488853748</v>
      </c>
      <c r="AE38" s="39">
        <v>-4.6958464888537499</v>
      </c>
      <c r="AN38" s="39">
        <v>12</v>
      </c>
      <c r="AO38" s="39">
        <v>34.636291709666324</v>
      </c>
      <c r="AP38" s="39">
        <v>-0.43629170966632103</v>
      </c>
    </row>
    <row r="39" spans="2:42" x14ac:dyDescent="0.2">
      <c r="B39" s="65">
        <v>2009</v>
      </c>
      <c r="C39" s="66" t="s">
        <v>123</v>
      </c>
      <c r="D39" s="48">
        <f>'Soybean Annual Balance Sheet'!$AM$8</f>
        <v>77.5</v>
      </c>
      <c r="E39" s="48">
        <f>'Soybean Annual Balance Sheet'!$AM$9</f>
        <v>76.400000000000006</v>
      </c>
      <c r="F39" s="49">
        <f>'Soybean Annual Balance Sheet'!$AM$10</f>
        <v>43.96</v>
      </c>
      <c r="G39" s="50">
        <f>'Soybean Annual Balance Sheet'!$AM$12</f>
        <v>3358.5440000000003</v>
      </c>
      <c r="H39" s="50">
        <f>'Soybean Annual Balance Sheet'!$AM$13</f>
        <v>138</v>
      </c>
      <c r="I39" s="50">
        <f>'Soybean Annual Balance Sheet'!$AM$14</f>
        <v>15</v>
      </c>
      <c r="J39" s="50">
        <f>'Soybean Annual Balance Sheet'!$AM$15</f>
        <v>3511.5440000000003</v>
      </c>
      <c r="K39" s="50">
        <f>'Soybean Annual Balance Sheet'!$AM$17</f>
        <v>1752</v>
      </c>
      <c r="L39" s="50">
        <f>'Soybean Annual Balance Sheet'!$AM$18</f>
        <v>90</v>
      </c>
      <c r="M39" s="50">
        <f>'Soybean Annual Balance Sheet'!$AM$19</f>
        <v>20</v>
      </c>
      <c r="N39" s="50">
        <f>'Soybean Annual Balance Sheet'!$AM$21</f>
        <v>1862</v>
      </c>
      <c r="O39" s="50">
        <f>'Soybean Annual Balance Sheet'!$AM$23</f>
        <v>1499</v>
      </c>
      <c r="P39" s="50">
        <f>'Soybean Annual Balance Sheet'!$AM$25</f>
        <v>3361</v>
      </c>
      <c r="Q39" s="50">
        <f>'Soybean Annual Balance Sheet'!$AM$27</f>
        <v>150.54400000000032</v>
      </c>
      <c r="R39" s="17"/>
      <c r="S39" s="17"/>
      <c r="T39" s="51"/>
      <c r="U39" s="52">
        <f>'Soybean Annual Balance Sheet'!$AM$32</f>
        <v>4.4791431121690067E-2</v>
      </c>
      <c r="V39" s="17"/>
      <c r="W39" s="53">
        <f>'Soybean Annual Balance Sheet'!$AM$34</f>
        <v>9.59</v>
      </c>
      <c r="X39" s="17"/>
      <c r="Y39" s="17"/>
      <c r="Z39" s="54">
        <f t="shared" si="2"/>
        <v>43.490150151190392</v>
      </c>
      <c r="AC39" s="39">
        <v>12</v>
      </c>
      <c r="AD39" s="39">
        <v>31.347681265545361</v>
      </c>
      <c r="AE39" s="39">
        <v>-3.1933696165287166</v>
      </c>
      <c r="AN39" s="39">
        <v>13</v>
      </c>
      <c r="AO39" s="39">
        <v>35.273030615755076</v>
      </c>
      <c r="AP39" s="39">
        <v>2.3269693842449257</v>
      </c>
    </row>
    <row r="40" spans="2:42" x14ac:dyDescent="0.2">
      <c r="B40" s="65">
        <v>2010</v>
      </c>
      <c r="C40" s="66">
        <v>10</v>
      </c>
      <c r="D40" s="48">
        <f>'Soybean Annual Balance Sheet'!$AN$8</f>
        <v>77.400000000000006</v>
      </c>
      <c r="E40" s="48">
        <f>'Soybean Annual Balance Sheet'!$AN$9</f>
        <v>76.599999999999994</v>
      </c>
      <c r="F40" s="49">
        <f>'Soybean Annual Balance Sheet'!$AN$10</f>
        <v>43.459530026109661</v>
      </c>
      <c r="G40" s="50">
        <f>'Soybean Annual Balance Sheet'!$AN$12</f>
        <v>3329</v>
      </c>
      <c r="H40" s="50">
        <f>'Soybean Annual Balance Sheet'!$AN$13</f>
        <v>150.54400000000032</v>
      </c>
      <c r="I40" s="50">
        <f>'Soybean Annual Balance Sheet'!$AN$14</f>
        <v>14</v>
      </c>
      <c r="J40" s="50">
        <f>'Soybean Annual Balance Sheet'!$AN$15</f>
        <v>3493.5440000000003</v>
      </c>
      <c r="K40" s="50">
        <f>'Soybean Annual Balance Sheet'!$AN$17</f>
        <v>1648</v>
      </c>
      <c r="L40" s="50">
        <f>'Soybean Annual Balance Sheet'!$AN$18</f>
        <v>87</v>
      </c>
      <c r="M40" s="50">
        <f>'Soybean Annual Balance Sheet'!$AN$19</f>
        <v>43</v>
      </c>
      <c r="N40" s="50">
        <f>'Soybean Annual Balance Sheet'!$AN$21</f>
        <v>1778</v>
      </c>
      <c r="O40" s="50">
        <f>'Soybean Annual Balance Sheet'!$AN$23</f>
        <v>1501</v>
      </c>
      <c r="P40" s="50">
        <f>'Soybean Annual Balance Sheet'!$AN$25</f>
        <v>3279</v>
      </c>
      <c r="Q40" s="50">
        <f>'Soybean Annual Balance Sheet'!$AN$27</f>
        <v>214.54400000000032</v>
      </c>
      <c r="R40" s="17"/>
      <c r="S40" s="17"/>
      <c r="T40" s="51"/>
      <c r="U40" s="52">
        <f>'Soybean Annual Balance Sheet'!$AN$32</f>
        <v>6.5429704178103176E-2</v>
      </c>
      <c r="V40" s="17"/>
      <c r="W40" s="53">
        <f>'Soybean Annual Balance Sheet'!$AN$34</f>
        <v>11.3</v>
      </c>
      <c r="X40" s="17"/>
      <c r="Y40" s="17"/>
      <c r="Z40" s="54">
        <f t="shared" si="2"/>
        <v>44.086749159706415</v>
      </c>
      <c r="AC40" s="39">
        <v>13</v>
      </c>
      <c r="AD40" s="39">
        <v>31.823516042236861</v>
      </c>
      <c r="AE40" s="39">
        <v>2.251159282438465</v>
      </c>
      <c r="AN40" s="39">
        <v>14</v>
      </c>
      <c r="AO40" s="39">
        <v>35.90976952184382</v>
      </c>
      <c r="AP40" s="39">
        <v>-3.309769521843819</v>
      </c>
    </row>
    <row r="41" spans="2:42" x14ac:dyDescent="0.2">
      <c r="B41" s="65">
        <v>2011</v>
      </c>
      <c r="C41" s="66">
        <v>11</v>
      </c>
      <c r="D41" s="48">
        <f>'Soybean Annual Balance Sheet'!$AO$8</f>
        <v>75</v>
      </c>
      <c r="E41" s="48">
        <f>'Soybean Annual Balance Sheet'!$AO$9</f>
        <v>73.819999999999993</v>
      </c>
      <c r="F41" s="49">
        <f>'Soybean Annual Balance Sheet'!$AO$10</f>
        <v>41.92</v>
      </c>
      <c r="G41" s="50">
        <f>'Soybean Annual Balance Sheet'!$AO$12</f>
        <v>3094.5344</v>
      </c>
      <c r="H41" s="50">
        <f>'Soybean Annual Balance Sheet'!$AO$13</f>
        <v>214.54400000000032</v>
      </c>
      <c r="I41" s="50">
        <f>'Soybean Annual Balance Sheet'!$AO$14</f>
        <v>16</v>
      </c>
      <c r="J41" s="50">
        <f>'Soybean Annual Balance Sheet'!$AO$15</f>
        <v>3325.0784000000003</v>
      </c>
      <c r="K41" s="50">
        <f>'Soybean Annual Balance Sheet'!$AO$17</f>
        <v>1703</v>
      </c>
      <c r="L41" s="50">
        <f>'Soybean Annual Balance Sheet'!$AO$18</f>
        <v>90</v>
      </c>
      <c r="M41" s="50">
        <f>'Soybean Annual Balance Sheet'!$AO$19</f>
        <v>-2</v>
      </c>
      <c r="N41" s="50">
        <f>'Soybean Annual Balance Sheet'!$AO$21</f>
        <v>1791</v>
      </c>
      <c r="O41" s="50">
        <f>'Soybean Annual Balance Sheet'!$AO$23</f>
        <v>1365</v>
      </c>
      <c r="P41" s="50">
        <f>'Soybean Annual Balance Sheet'!$AO$25</f>
        <v>3156</v>
      </c>
      <c r="Q41" s="50">
        <f>'Soybean Annual Balance Sheet'!$AO$27</f>
        <v>169.07840000000033</v>
      </c>
      <c r="R41" s="17"/>
      <c r="S41" s="17"/>
      <c r="T41" s="51"/>
      <c r="U41" s="52">
        <f>'Soybean Annual Balance Sheet'!$AO$32</f>
        <v>5.3573637515842945E-2</v>
      </c>
      <c r="V41" s="17"/>
      <c r="W41" s="53">
        <f>'Soybean Annual Balance Sheet'!$AO$34</f>
        <v>12.5</v>
      </c>
      <c r="X41" s="17"/>
      <c r="Y41" s="17"/>
      <c r="Z41" s="54">
        <f t="shared" si="2"/>
        <v>44.683348168222437</v>
      </c>
      <c r="AC41" s="39">
        <v>14</v>
      </c>
      <c r="AD41" s="39">
        <v>32.299350818928474</v>
      </c>
      <c r="AE41" s="39">
        <v>1.0282649615175004</v>
      </c>
      <c r="AN41" s="39">
        <v>15</v>
      </c>
      <c r="AO41" s="39">
        <v>36.546508427932572</v>
      </c>
      <c r="AP41" s="39">
        <v>4.8534915720674263</v>
      </c>
    </row>
    <row r="42" spans="2:42" x14ac:dyDescent="0.2">
      <c r="B42" s="65">
        <v>2012</v>
      </c>
      <c r="C42" s="66">
        <v>12</v>
      </c>
      <c r="D42" s="48">
        <f>'Soybean Annual Balance Sheet'!$AP$8</f>
        <v>77.2</v>
      </c>
      <c r="E42" s="48">
        <f>'Soybean Annual Balance Sheet'!$AP$9</f>
        <v>76.06</v>
      </c>
      <c r="F42" s="49">
        <f>'Soybean Annual Balance Sheet'!$AP$10</f>
        <v>40</v>
      </c>
      <c r="G42" s="50">
        <f>'Soybean Annual Balance Sheet'!$AP$12</f>
        <v>3042.4</v>
      </c>
      <c r="H42" s="50">
        <f>'Soybean Annual Balance Sheet'!$AP$13</f>
        <v>169.07840000000033</v>
      </c>
      <c r="I42" s="50">
        <f>'Soybean Annual Balance Sheet'!$AP$14</f>
        <v>41</v>
      </c>
      <c r="J42" s="50">
        <f>'Soybean Annual Balance Sheet'!$AP$15</f>
        <v>3252.4784000000004</v>
      </c>
      <c r="K42" s="50">
        <f>'Soybean Annual Balance Sheet'!$AP$17</f>
        <v>1689</v>
      </c>
      <c r="L42" s="50">
        <f>'Soybean Annual Balance Sheet'!$AP$18</f>
        <v>89</v>
      </c>
      <c r="M42" s="50">
        <f>'Soybean Annual Balance Sheet'!$AP$19</f>
        <v>16</v>
      </c>
      <c r="N42" s="50">
        <f>'Soybean Annual Balance Sheet'!$AP$21</f>
        <v>1794</v>
      </c>
      <c r="O42" s="50">
        <f>'Soybean Annual Balance Sheet'!$AP$23</f>
        <v>1317</v>
      </c>
      <c r="P42" s="50">
        <f>'Soybean Annual Balance Sheet'!$AP$25</f>
        <v>3111</v>
      </c>
      <c r="Q42" s="50">
        <f>'Soybean Annual Balance Sheet'!$AP$27</f>
        <v>141</v>
      </c>
      <c r="R42" s="17"/>
      <c r="S42" s="17"/>
      <c r="T42" s="51"/>
      <c r="U42" s="52">
        <f>'Soybean Annual Balance Sheet'!$AP$32</f>
        <v>4.5323047251687558E-2</v>
      </c>
      <c r="V42" s="17"/>
      <c r="W42" s="53">
        <f>'Soybean Annual Balance Sheet'!$AP$34</f>
        <v>14.4</v>
      </c>
      <c r="X42" s="17"/>
      <c r="Y42" s="17"/>
      <c r="Z42" s="54">
        <f t="shared" si="2"/>
        <v>45.27994717673846</v>
      </c>
      <c r="AC42" s="39">
        <v>15</v>
      </c>
      <c r="AD42" s="39">
        <v>32.775185595620087</v>
      </c>
      <c r="AE42" s="39">
        <v>4.3512511859891063</v>
      </c>
      <c r="AN42" s="39">
        <v>16</v>
      </c>
      <c r="AO42" s="39">
        <v>37.183247334021324</v>
      </c>
      <c r="AP42" s="39">
        <v>-1.8832473340213269</v>
      </c>
    </row>
    <row r="43" spans="2:42" x14ac:dyDescent="0.2">
      <c r="B43" s="65">
        <v>2013</v>
      </c>
      <c r="C43" s="66">
        <v>13</v>
      </c>
      <c r="D43" s="48">
        <f>'Soybean Annual Balance Sheet'!$AQ$8</f>
        <v>76.8</v>
      </c>
      <c r="E43" s="48">
        <f>'Soybean Annual Balance Sheet'!$AQ$9</f>
        <v>76.31</v>
      </c>
      <c r="F43" s="49">
        <f>'Soybean Annual Balance Sheet'!$AQ$10</f>
        <v>44</v>
      </c>
      <c r="G43" s="50">
        <f>'Soybean Annual Balance Sheet'!$AQ$12</f>
        <v>3357.6400000000003</v>
      </c>
      <c r="H43" s="50">
        <f>'Soybean Annual Balance Sheet'!$AQ$13</f>
        <v>141</v>
      </c>
      <c r="I43" s="50">
        <f>'Soybean Annual Balance Sheet'!$AQ$14</f>
        <v>72</v>
      </c>
      <c r="J43" s="50">
        <f>'Soybean Annual Balance Sheet'!$AQ$15</f>
        <v>3570.6400000000003</v>
      </c>
      <c r="K43" s="50">
        <f>'Soybean Annual Balance Sheet'!$AQ$17</f>
        <v>1734</v>
      </c>
      <c r="L43" s="50">
        <f>'Soybean Annual Balance Sheet'!$AQ$18</f>
        <v>97</v>
      </c>
      <c r="M43" s="50">
        <f>'Soybean Annual Balance Sheet'!$AQ$19</f>
        <v>10</v>
      </c>
      <c r="N43" s="50">
        <f>'Soybean Annual Balance Sheet'!$AQ$21</f>
        <v>1841</v>
      </c>
      <c r="O43" s="50">
        <f>'Soybean Annual Balance Sheet'!$AQ$23</f>
        <v>1638</v>
      </c>
      <c r="P43" s="50">
        <f>'Soybean Annual Balance Sheet'!$AQ$25</f>
        <v>3479</v>
      </c>
      <c r="Q43" s="50">
        <f>'Soybean Annual Balance Sheet'!$AQ$27</f>
        <v>91.640000000000327</v>
      </c>
      <c r="R43" s="17"/>
      <c r="S43" s="17"/>
      <c r="T43" s="51"/>
      <c r="U43" s="52">
        <f>'Soybean Annual Balance Sheet'!$AQ$32</f>
        <v>2.6340902558206477E-2</v>
      </c>
      <c r="V43" s="17"/>
      <c r="W43" s="53">
        <f>'Soybean Annual Balance Sheet'!$AQ$34</f>
        <v>13</v>
      </c>
      <c r="X43" s="17"/>
      <c r="Y43" s="17"/>
      <c r="Z43" s="54">
        <f t="shared" si="2"/>
        <v>45.876546185254483</v>
      </c>
      <c r="AC43" s="39">
        <v>16</v>
      </c>
      <c r="AD43" s="39">
        <v>33.251020372311586</v>
      </c>
      <c r="AE43" s="39">
        <v>-6.1706007918920065</v>
      </c>
      <c r="AN43" s="39">
        <v>17</v>
      </c>
      <c r="AO43" s="39">
        <v>37.819986240110069</v>
      </c>
      <c r="AP43" s="39">
        <v>-0.2199862401100674</v>
      </c>
    </row>
    <row r="44" spans="2:42" ht="13.5" thickBot="1" x14ac:dyDescent="0.25">
      <c r="B44" s="65">
        <v>2014</v>
      </c>
      <c r="C44" s="66">
        <v>14</v>
      </c>
      <c r="D44" s="48">
        <f>'Soybean Annual Balance Sheet'!$AR$8</f>
        <v>83.3</v>
      </c>
      <c r="E44" s="48">
        <f>'Soybean Annual Balance Sheet'!$AR$9</f>
        <v>82.63</v>
      </c>
      <c r="F44" s="49">
        <f>'Soybean Annual Balance Sheet'!$AR$10</f>
        <v>47.53</v>
      </c>
      <c r="G44" s="50">
        <f>'Soybean Annual Balance Sheet'!$AR$12</f>
        <v>3927.4038999999998</v>
      </c>
      <c r="H44" s="50">
        <f>'Soybean Annual Balance Sheet'!$AR$13</f>
        <v>91.640000000000327</v>
      </c>
      <c r="I44" s="50">
        <f>'Soybean Annual Balance Sheet'!$AR$14</f>
        <v>33</v>
      </c>
      <c r="J44" s="50">
        <f>'Soybean Annual Balance Sheet'!$AR$15</f>
        <v>4052.0439000000001</v>
      </c>
      <c r="K44" s="50">
        <f>'Soybean Annual Balance Sheet'!$AR$17</f>
        <v>1873</v>
      </c>
      <c r="L44" s="50">
        <f>'Soybean Annual Balance Sheet'!$AR$18</f>
        <v>96</v>
      </c>
      <c r="M44" s="50">
        <f>'Soybean Annual Balance Sheet'!$AR$19</f>
        <v>49</v>
      </c>
      <c r="N44" s="50">
        <f>'Soybean Annual Balance Sheet'!$AR$21</f>
        <v>2018</v>
      </c>
      <c r="O44" s="50">
        <f>'Soybean Annual Balance Sheet'!$AR$23</f>
        <v>1843</v>
      </c>
      <c r="P44" s="50">
        <f>'Soybean Annual Balance Sheet'!$AR$25</f>
        <v>3861</v>
      </c>
      <c r="Q44" s="50">
        <f>'Soybean Annual Balance Sheet'!$AR$27</f>
        <v>191.04390000000012</v>
      </c>
      <c r="R44" s="17"/>
      <c r="S44" s="17"/>
      <c r="T44" s="51"/>
      <c r="U44" s="52">
        <f>'Soybean Annual Balance Sheet'!$AR$32</f>
        <v>4.9480419580419613E-2</v>
      </c>
      <c r="V44" s="17"/>
      <c r="W44" s="53">
        <f>'Soybean Annual Balance Sheet'!$AR$34</f>
        <v>10.1</v>
      </c>
      <c r="X44" s="17"/>
      <c r="Y44" s="17"/>
      <c r="Z44" s="54">
        <f t="shared" si="2"/>
        <v>46.473145193770506</v>
      </c>
      <c r="AC44" s="39">
        <v>17</v>
      </c>
      <c r="AD44" s="39">
        <v>33.7268551490032</v>
      </c>
      <c r="AE44" s="39">
        <v>-1.3907206952216882</v>
      </c>
      <c r="AN44" s="40">
        <v>18</v>
      </c>
      <c r="AO44" s="40">
        <v>38.456725146198821</v>
      </c>
      <c r="AP44" s="40">
        <v>0.54327485380117935</v>
      </c>
    </row>
    <row r="45" spans="2:42" x14ac:dyDescent="0.2">
      <c r="B45" s="65">
        <v>2015</v>
      </c>
      <c r="C45" s="66">
        <v>15</v>
      </c>
      <c r="D45" s="48">
        <f>'Soybean Annual Balance Sheet'!$AS$8</f>
        <v>82.7</v>
      </c>
      <c r="E45" s="48">
        <f>'Soybean Annual Balance Sheet'!$AS$9</f>
        <v>81.7</v>
      </c>
      <c r="F45" s="49">
        <f>'Soybean Annual Balance Sheet'!$AS$10</f>
        <v>48</v>
      </c>
      <c r="G45" s="50">
        <f>'Soybean Annual Balance Sheet'!$AS$12</f>
        <v>3926</v>
      </c>
      <c r="H45" s="50">
        <f>'Soybean Annual Balance Sheet'!$AS$13</f>
        <v>191.04390000000012</v>
      </c>
      <c r="I45" s="50">
        <f>'Soybean Annual Balance Sheet'!$AS$14</f>
        <v>24</v>
      </c>
      <c r="J45" s="50">
        <f>'Soybean Annual Balance Sheet'!$AS$15</f>
        <v>4140</v>
      </c>
      <c r="K45" s="50">
        <f>'Soybean Annual Balance Sheet'!$AS$17</f>
        <v>1886</v>
      </c>
      <c r="L45" s="50">
        <f>'Soybean Annual Balance Sheet'!$AS$18</f>
        <v>97</v>
      </c>
      <c r="M45" s="50">
        <f>'Soybean Annual Balance Sheet'!$AS$19</f>
        <v>18</v>
      </c>
      <c r="N45" s="50">
        <f>'Soybean Annual Balance Sheet'!$AS$21</f>
        <v>2001</v>
      </c>
      <c r="O45" s="50">
        <f>'Soybean Annual Balance Sheet'!$AS$23</f>
        <v>1942</v>
      </c>
      <c r="P45" s="50">
        <f>'Soybean Annual Balance Sheet'!$AS$25</f>
        <v>3944</v>
      </c>
      <c r="Q45" s="50">
        <f>'Soybean Annual Balance Sheet'!$AS$27</f>
        <v>197</v>
      </c>
      <c r="R45" s="17"/>
      <c r="S45" s="17"/>
      <c r="T45" s="51"/>
      <c r="U45" s="52">
        <f>'Soybean Annual Balance Sheet'!$AS$32</f>
        <v>4.9949290060851928E-2</v>
      </c>
      <c r="V45" s="17"/>
      <c r="W45" s="53">
        <f>'Soybean Annual Balance Sheet'!$AS$34</f>
        <v>8.9499999999999993</v>
      </c>
      <c r="X45" s="17"/>
      <c r="Y45" s="17"/>
      <c r="Z45" s="54">
        <f t="shared" si="2"/>
        <v>47.069744202286756</v>
      </c>
      <c r="AC45" s="39">
        <v>18</v>
      </c>
      <c r="AD45" s="39">
        <v>34.202689925694699</v>
      </c>
      <c r="AE45" s="39">
        <v>-0.11419435047346127</v>
      </c>
    </row>
    <row r="46" spans="2:42" x14ac:dyDescent="0.2">
      <c r="B46" s="65">
        <v>2016</v>
      </c>
      <c r="C46" s="66">
        <v>16</v>
      </c>
      <c r="D46" s="48">
        <f>'Soybean Annual Balance Sheet'!$AT$8</f>
        <v>83.4</v>
      </c>
      <c r="E46" s="48">
        <f>'Soybean Annual Balance Sheet'!$AT$9</f>
        <v>82.67</v>
      </c>
      <c r="F46" s="49">
        <f>'Soybean Annual Balance Sheet'!$AT$10</f>
        <v>52</v>
      </c>
      <c r="G46" s="50">
        <f>'Soybean Annual Balance Sheet'!$AT$12</f>
        <v>4296</v>
      </c>
      <c r="H46" s="50">
        <f>'Soybean Annual Balance Sheet'!$AT$13</f>
        <v>197</v>
      </c>
      <c r="I46" s="50">
        <f>'Soybean Annual Balance Sheet'!$AT$14</f>
        <v>22</v>
      </c>
      <c r="J46" s="50">
        <f>'Soybean Annual Balance Sheet'!$AT$15</f>
        <v>4515</v>
      </c>
      <c r="K46" s="50">
        <f>'Soybean Annual Balance Sheet'!$AT$17</f>
        <v>1901</v>
      </c>
      <c r="L46" s="50">
        <f>'Soybean Annual Balance Sheet'!$AT$18</f>
        <v>105</v>
      </c>
      <c r="M46" s="50">
        <f>'Soybean Annual Balance Sheet'!$AT$19</f>
        <v>41</v>
      </c>
      <c r="N46" s="50">
        <f>'Soybean Annual Balance Sheet'!$AT$21</f>
        <v>2047</v>
      </c>
      <c r="O46" s="50">
        <f>'Soybean Annual Balance Sheet'!$AT$23</f>
        <v>2166</v>
      </c>
      <c r="P46" s="50">
        <f>'Soybean Annual Balance Sheet'!$AT$25</f>
        <v>4214</v>
      </c>
      <c r="Q46" s="50">
        <f>'Soybean Annual Balance Sheet'!$AT$27</f>
        <v>302</v>
      </c>
      <c r="R46" s="17"/>
      <c r="S46" s="17"/>
      <c r="T46" s="51"/>
      <c r="U46" s="52">
        <f>'Soybean Annual Balance Sheet'!$AT$32</f>
        <v>7.1665875652586614E-2</v>
      </c>
      <c r="V46" s="17"/>
      <c r="W46" s="53">
        <f>'Soybean Annual Balance Sheet'!$AT$34</f>
        <v>9.4700000000000006</v>
      </c>
      <c r="X46" s="17"/>
      <c r="Y46" s="17"/>
      <c r="Z46" s="54">
        <f t="shared" si="2"/>
        <v>47.666343210802779</v>
      </c>
      <c r="AC46" s="39">
        <v>19</v>
      </c>
      <c r="AD46" s="39">
        <v>34.678524702386312</v>
      </c>
      <c r="AE46" s="39">
        <v>-0.41990401273113775</v>
      </c>
    </row>
    <row r="47" spans="2:42" x14ac:dyDescent="0.2">
      <c r="B47" s="65">
        <v>2017</v>
      </c>
      <c r="C47" s="66">
        <v>17</v>
      </c>
      <c r="D47" s="48">
        <f>'Soybean Annual Balance Sheet'!$AU$8</f>
        <v>90.2</v>
      </c>
      <c r="E47" s="48">
        <f>'Soybean Annual Balance Sheet'!$AU$9</f>
        <v>89.5</v>
      </c>
      <c r="F47" s="49">
        <f>'Soybean Annual Balance Sheet'!$AU$10</f>
        <v>49.3</v>
      </c>
      <c r="G47" s="50">
        <f>'Soybean Annual Balance Sheet'!$AU$12</f>
        <v>4412</v>
      </c>
      <c r="H47" s="50">
        <f>'Soybean Annual Balance Sheet'!$AU$13</f>
        <v>302</v>
      </c>
      <c r="I47" s="50">
        <f>'Soybean Annual Balance Sheet'!$AU$14</f>
        <v>22</v>
      </c>
      <c r="J47" s="50">
        <f>'Soybean Annual Balance Sheet'!$AU$15</f>
        <v>4735</v>
      </c>
      <c r="K47" s="50">
        <f>'Soybean Annual Balance Sheet'!$AU$17</f>
        <v>2055</v>
      </c>
      <c r="L47" s="50">
        <f>'Soybean Annual Balance Sheet'!$AU$18</f>
        <v>104</v>
      </c>
      <c r="M47" s="50">
        <f>'Soybean Annual Balance Sheet'!$AU$19</f>
        <v>5</v>
      </c>
      <c r="N47" s="50">
        <f>'Soybean Annual Balance Sheet'!$AU$21</f>
        <v>2164</v>
      </c>
      <c r="O47" s="50">
        <f>'Soybean Annual Balance Sheet'!$AU$23</f>
        <v>2134</v>
      </c>
      <c r="P47" s="50">
        <f>'Soybean Annual Balance Sheet'!$AU$25</f>
        <v>4297</v>
      </c>
      <c r="Q47" s="50">
        <f>'Soybean Annual Balance Sheet'!$AU$27</f>
        <v>438</v>
      </c>
      <c r="R47" s="17"/>
      <c r="S47" s="17"/>
      <c r="T47" s="51"/>
      <c r="U47" s="52">
        <f>'Soybean Annual Balance Sheet'!$AU$32</f>
        <v>0.10193158017221317</v>
      </c>
      <c r="V47" s="17"/>
      <c r="W47" s="53">
        <f>'Soybean Annual Balance Sheet'!$AU$34</f>
        <v>9.33</v>
      </c>
      <c r="X47" s="17"/>
      <c r="Y47" s="17"/>
      <c r="Z47" s="54">
        <f t="shared" si="2"/>
        <v>48.262942219318802</v>
      </c>
      <c r="AC47" s="39">
        <v>20</v>
      </c>
      <c r="AD47" s="39">
        <v>35.154359479077812</v>
      </c>
      <c r="AE47" s="39">
        <v>2.4592616635732583</v>
      </c>
    </row>
    <row r="48" spans="2:42" x14ac:dyDescent="0.2">
      <c r="B48" s="65">
        <v>2018</v>
      </c>
      <c r="C48" s="66">
        <v>18</v>
      </c>
      <c r="D48" s="48">
        <f>'Soybean Annual Balance Sheet'!$AV$8</f>
        <v>89.2</v>
      </c>
      <c r="E48" s="48">
        <f>'Soybean Annual Balance Sheet'!$AV$9</f>
        <v>87.6</v>
      </c>
      <c r="F48" s="49">
        <f>'Soybean Annual Balance Sheet'!$AV$10</f>
        <v>50.6</v>
      </c>
      <c r="G48" s="50">
        <f>'Soybean Annual Balance Sheet'!$AV$12</f>
        <v>4428</v>
      </c>
      <c r="H48" s="50">
        <f>'Soybean Annual Balance Sheet'!$AV$13</f>
        <v>438</v>
      </c>
      <c r="I48" s="50">
        <f>'Soybean Annual Balance Sheet'!$AV$14</f>
        <v>14</v>
      </c>
      <c r="J48" s="50">
        <f>'Soybean Annual Balance Sheet'!$AV$15</f>
        <v>4880</v>
      </c>
      <c r="K48" s="50">
        <f>'Soybean Annual Balance Sheet'!$AV$17</f>
        <v>2092</v>
      </c>
      <c r="L48" s="50">
        <f>'Soybean Annual Balance Sheet'!$AV$18</f>
        <v>88</v>
      </c>
      <c r="M48" s="50">
        <f>'Soybean Annual Balance Sheet'!$AV$19</f>
        <v>39</v>
      </c>
      <c r="N48" s="50">
        <f>'Soybean Annual Balance Sheet'!$AV$21</f>
        <v>2219</v>
      </c>
      <c r="O48" s="50">
        <f>'Soybean Annual Balance Sheet'!$AV$23</f>
        <v>1752</v>
      </c>
      <c r="P48" s="50">
        <f>'Soybean Annual Balance Sheet'!$AV$25</f>
        <v>3971</v>
      </c>
      <c r="Q48" s="50">
        <f>'Soybean Annual Balance Sheet'!$AV$27</f>
        <v>909</v>
      </c>
      <c r="R48" s="17"/>
      <c r="S48" s="17"/>
      <c r="T48" s="51"/>
      <c r="U48" s="52">
        <f>'Soybean Annual Balance Sheet'!$AV$32</f>
        <v>0.22890959456056409</v>
      </c>
      <c r="V48" s="17"/>
      <c r="W48" s="53">
        <f>'Soybean Annual Balance Sheet'!$AV$34</f>
        <v>8.48</v>
      </c>
      <c r="X48" s="17"/>
      <c r="Y48" s="17"/>
      <c r="Z48" s="54">
        <f>$AD$182+($AD$183*B48)</f>
        <v>48.859541227834825</v>
      </c>
      <c r="AA48" s="17"/>
      <c r="AC48" s="39">
        <v>21</v>
      </c>
      <c r="AD48" s="39">
        <v>35.630194255769425</v>
      </c>
      <c r="AE48" s="39">
        <v>-3.0038484341420499</v>
      </c>
    </row>
    <row r="49" spans="2:31" x14ac:dyDescent="0.2">
      <c r="B49" s="65">
        <v>2019</v>
      </c>
      <c r="C49" s="66">
        <v>19</v>
      </c>
      <c r="D49" s="48">
        <f>'Soybean Annual Balance Sheet'!$AW$8</f>
        <v>76.099999999999994</v>
      </c>
      <c r="E49" s="48">
        <f>'Soybean Annual Balance Sheet'!$AW$9</f>
        <v>74.900000000000006</v>
      </c>
      <c r="F49" s="49">
        <f>'Soybean Annual Balance Sheet'!$AW$10</f>
        <v>47.4</v>
      </c>
      <c r="G49" s="50">
        <f>'Soybean Annual Balance Sheet'!$AW$12</f>
        <v>3552</v>
      </c>
      <c r="H49" s="50">
        <f>'Soybean Annual Balance Sheet'!$AW$13</f>
        <v>909</v>
      </c>
      <c r="I49" s="50">
        <f>'Soybean Annual Balance Sheet'!$AW$14</f>
        <v>15</v>
      </c>
      <c r="J49" s="50">
        <f>'Soybean Annual Balance Sheet'!$AW$15</f>
        <v>4476</v>
      </c>
      <c r="K49" s="50">
        <f>'Soybean Annual Balance Sheet'!$AW$17</f>
        <v>2165</v>
      </c>
      <c r="L49" s="50">
        <f>'Soybean Annual Balance Sheet'!$AW$18</f>
        <v>96</v>
      </c>
      <c r="M49" s="50">
        <f>'Soybean Annual Balance Sheet'!$AW$19</f>
        <v>12</v>
      </c>
      <c r="N49" s="50">
        <f>'Soybean Annual Balance Sheet'!$AW$21</f>
        <v>2273</v>
      </c>
      <c r="O49" s="50">
        <f>'Soybean Annual Balance Sheet'!$AW$23</f>
        <v>1679</v>
      </c>
      <c r="P49" s="50">
        <f>'Soybean Annual Balance Sheet'!$AW$25</f>
        <v>3952</v>
      </c>
      <c r="Q49" s="50">
        <f>'Soybean Annual Balance Sheet'!$AW$27</f>
        <v>525</v>
      </c>
      <c r="R49" s="17"/>
      <c r="S49" s="17"/>
      <c r="T49" s="51"/>
      <c r="U49" s="52">
        <f>'Soybean Annual Balance Sheet'!$AW$32</f>
        <v>0.13284412955465588</v>
      </c>
      <c r="V49" s="17"/>
      <c r="W49" s="53">
        <f>'Soybean Annual Balance Sheet'!$AW$34</f>
        <v>8.57</v>
      </c>
      <c r="X49" s="17"/>
      <c r="Y49" s="17"/>
      <c r="Z49" s="54">
        <f>$AD$182+($AD$183*B49)</f>
        <v>49.456140236350848</v>
      </c>
      <c r="AC49" s="39">
        <v>22</v>
      </c>
      <c r="AD49" s="39">
        <v>36.106029032460924</v>
      </c>
      <c r="AE49" s="39">
        <v>5.2508260383345231</v>
      </c>
    </row>
    <row r="50" spans="2:31" x14ac:dyDescent="0.2">
      <c r="B50" s="65">
        <v>2020</v>
      </c>
      <c r="C50" s="66">
        <v>20</v>
      </c>
      <c r="D50" s="48">
        <f>'Soybean Annual Balance Sheet'!$AX$8</f>
        <v>83.1</v>
      </c>
      <c r="E50" s="48">
        <f>'Soybean Annual Balance Sheet'!$AX$9</f>
        <v>82.3</v>
      </c>
      <c r="F50" s="49">
        <f>'Soybean Annual Balance Sheet'!$AX$10</f>
        <v>50.2</v>
      </c>
      <c r="G50" s="50">
        <f>'Soybean Annual Balance Sheet'!$AX$12</f>
        <v>4135</v>
      </c>
      <c r="H50" s="50">
        <f>'Soybean Annual Balance Sheet'!$AX$13</f>
        <v>525</v>
      </c>
      <c r="I50" s="50">
        <f>'Soybean Annual Balance Sheet'!$AX$14</f>
        <v>20</v>
      </c>
      <c r="J50" s="50">
        <f>'Soybean Annual Balance Sheet'!$AX$15</f>
        <v>4680</v>
      </c>
      <c r="K50" s="50">
        <f>'Soybean Annual Balance Sheet'!$AX$17</f>
        <v>2155</v>
      </c>
      <c r="L50" s="50">
        <f>'Soybean Annual Balance Sheet'!$AX$18</f>
        <v>102</v>
      </c>
      <c r="M50" s="50">
        <f>'Soybean Annual Balance Sheet'!$AX$19</f>
        <v>4</v>
      </c>
      <c r="N50" s="50">
        <f>'Soybean Annual Balance Sheet'!$AX$21</f>
        <v>2261</v>
      </c>
      <c r="O50" s="50">
        <f>'Soybean Annual Balance Sheet'!$AX$23</f>
        <v>2260</v>
      </c>
      <c r="P50" s="50">
        <f>'Soybean Annual Balance Sheet'!$AX$25</f>
        <v>4520</v>
      </c>
      <c r="Q50" s="50">
        <f>'Soybean Annual Balance Sheet'!$AX$27</f>
        <v>160</v>
      </c>
      <c r="R50" s="17"/>
      <c r="S50" s="17"/>
      <c r="T50" s="51"/>
      <c r="U50" s="52">
        <f>'Soybean Annual Balance Sheet'!$AX$32</f>
        <v>3.5398230088495575E-2</v>
      </c>
      <c r="V50" s="17"/>
      <c r="W50" s="53">
        <f>'Soybean Annual Balance Sheet'!$AX$34</f>
        <v>10.9</v>
      </c>
      <c r="X50" s="17"/>
      <c r="Y50" s="17"/>
      <c r="Z50" s="54">
        <f>$AD$182+($AD$183*B50)</f>
        <v>50.052739244866871</v>
      </c>
      <c r="AC50" s="39">
        <v>23</v>
      </c>
      <c r="AD50" s="39">
        <v>36.581863809152537</v>
      </c>
      <c r="AE50" s="39">
        <v>-1.253415869467112</v>
      </c>
    </row>
    <row r="51" spans="2:31" x14ac:dyDescent="0.2">
      <c r="B51" s="67">
        <v>2021</v>
      </c>
      <c r="C51" s="68">
        <v>21</v>
      </c>
      <c r="D51" s="56">
        <f>'Soybean Annual Balance Sheet'!$AY$8</f>
        <v>87.6</v>
      </c>
      <c r="E51" s="56">
        <f>'Soybean Annual Balance Sheet'!$AY$9</f>
        <v>86.7</v>
      </c>
      <c r="F51" s="57">
        <f>'Soybean Annual Balance Sheet'!$AY$10</f>
        <v>50</v>
      </c>
      <c r="G51" s="58">
        <f>'Soybean Annual Balance Sheet'!$AY$12</f>
        <v>4339</v>
      </c>
      <c r="H51" s="58">
        <f>'Soybean Annual Balance Sheet'!$AY$13</f>
        <v>160</v>
      </c>
      <c r="I51" s="58">
        <f>'Soybean Annual Balance Sheet'!$AY$14</f>
        <v>35</v>
      </c>
      <c r="J51" s="58">
        <f>'Soybean Annual Balance Sheet'!$AY$15</f>
        <v>4533</v>
      </c>
      <c r="K51" s="58">
        <f>'Soybean Annual Balance Sheet'!$AY$17</f>
        <v>2205</v>
      </c>
      <c r="L51" s="58">
        <f>'Soybean Annual Balance Sheet'!$AY$18</f>
        <v>104</v>
      </c>
      <c r="M51" s="58">
        <f>'Soybean Annual Balance Sheet'!$AY$19</f>
        <v>14</v>
      </c>
      <c r="N51" s="58">
        <f>'Soybean Annual Balance Sheet'!$AY$21</f>
        <v>2323</v>
      </c>
      <c r="O51" s="58">
        <f>'Soybean Annual Balance Sheet'!$AY$23</f>
        <v>2055</v>
      </c>
      <c r="P51" s="58">
        <f>'Soybean Annual Balance Sheet'!$AY$25</f>
        <v>4379</v>
      </c>
      <c r="Q51" s="58">
        <f>'Soybean Annual Balance Sheet'!$AY$27</f>
        <v>155</v>
      </c>
      <c r="R51" s="55"/>
      <c r="S51" s="55"/>
      <c r="T51" s="59"/>
      <c r="U51" s="60">
        <f>'Soybean Annual Balance Sheet'!$AY$32</f>
        <v>3.539620918017812E-2</v>
      </c>
      <c r="V51" s="55"/>
      <c r="W51" s="61">
        <f>'Soybean Annual Balance Sheet'!$AY$34</f>
        <v>13.7</v>
      </c>
      <c r="X51" s="55"/>
      <c r="Y51" s="55"/>
      <c r="Z51" s="62">
        <f>$AD$182+($AD$183*B51)</f>
        <v>50.649338253382894</v>
      </c>
      <c r="AC51" s="39">
        <v>24</v>
      </c>
      <c r="AD51" s="39">
        <v>37.05769858584415</v>
      </c>
      <c r="AE51" s="39">
        <v>0.51628048249157388</v>
      </c>
    </row>
    <row r="52" spans="2:31" x14ac:dyDescent="0.2">
      <c r="AC52" s="39">
        <v>25</v>
      </c>
      <c r="AD52" s="39">
        <v>37.53353336253565</v>
      </c>
      <c r="AE52" s="39">
        <v>1.371834890973247</v>
      </c>
    </row>
    <row r="53" spans="2:31" x14ac:dyDescent="0.2">
      <c r="AC53" s="39">
        <v>26</v>
      </c>
      <c r="AD53" s="39">
        <v>38.009368139227263</v>
      </c>
      <c r="AE53" s="39">
        <v>0.90282788297571415</v>
      </c>
    </row>
    <row r="54" spans="2:31" ht="13.5" thickBot="1" x14ac:dyDescent="0.25">
      <c r="AC54" s="40">
        <v>27</v>
      </c>
      <c r="AD54" s="40">
        <v>38.485202915918762</v>
      </c>
      <c r="AE54" s="40">
        <v>-2.0245132607463461</v>
      </c>
    </row>
    <row r="61" spans="2:31" x14ac:dyDescent="0.2">
      <c r="AB61" s="2" t="s">
        <v>77</v>
      </c>
    </row>
    <row r="62" spans="2:31" ht="13.5" thickBot="1" x14ac:dyDescent="0.25"/>
    <row r="63" spans="2:31" x14ac:dyDescent="0.2">
      <c r="AB63" s="38" t="s">
        <v>78</v>
      </c>
      <c r="AC63" s="38"/>
    </row>
    <row r="64" spans="2:31" x14ac:dyDescent="0.2">
      <c r="AB64" s="39" t="s">
        <v>79</v>
      </c>
      <c r="AC64" s="39">
        <v>0.59952057028296679</v>
      </c>
    </row>
    <row r="65" spans="28:37" x14ac:dyDescent="0.2">
      <c r="AB65" s="39" t="s">
        <v>80</v>
      </c>
      <c r="AC65" s="39">
        <v>0.35942491419241368</v>
      </c>
    </row>
    <row r="66" spans="28:37" x14ac:dyDescent="0.2">
      <c r="AB66" s="39" t="s">
        <v>81</v>
      </c>
      <c r="AC66" s="39">
        <v>0.3217440267919674</v>
      </c>
    </row>
    <row r="67" spans="28:37" x14ac:dyDescent="0.2">
      <c r="AB67" s="39" t="s">
        <v>82</v>
      </c>
      <c r="AC67" s="39">
        <v>0.74666124056544037</v>
      </c>
    </row>
    <row r="68" spans="28:37" ht="13.5" thickBot="1" x14ac:dyDescent="0.25">
      <c r="AB68" s="40" t="s">
        <v>83</v>
      </c>
      <c r="AC68" s="40">
        <v>19</v>
      </c>
    </row>
    <row r="70" spans="28:37" ht="13.5" thickBot="1" x14ac:dyDescent="0.25">
      <c r="AB70" s="2" t="s">
        <v>84</v>
      </c>
    </row>
    <row r="71" spans="28:37" x14ac:dyDescent="0.2">
      <c r="AB71" s="41"/>
      <c r="AC71" s="41" t="s">
        <v>85</v>
      </c>
      <c r="AD71" s="41" t="s">
        <v>86</v>
      </c>
      <c r="AE71" s="41" t="s">
        <v>87</v>
      </c>
      <c r="AF71" s="41" t="s">
        <v>88</v>
      </c>
      <c r="AG71" s="41" t="s">
        <v>89</v>
      </c>
    </row>
    <row r="72" spans="28:37" x14ac:dyDescent="0.2">
      <c r="AB72" s="39" t="s">
        <v>90</v>
      </c>
      <c r="AC72" s="39">
        <v>1</v>
      </c>
      <c r="AD72" s="39">
        <v>5.3178278086021376</v>
      </c>
      <c r="AE72" s="39">
        <v>5.3178278086021376</v>
      </c>
      <c r="AF72" s="39">
        <v>9.5386531206841223</v>
      </c>
      <c r="AG72" s="39">
        <v>6.6671854396189098E-3</v>
      </c>
    </row>
    <row r="73" spans="28:37" x14ac:dyDescent="0.2">
      <c r="AB73" s="39" t="s">
        <v>91</v>
      </c>
      <c r="AC73" s="39">
        <v>17</v>
      </c>
      <c r="AD73" s="39">
        <v>9.4775511387662803</v>
      </c>
      <c r="AE73" s="39">
        <v>0.55750300816272236</v>
      </c>
      <c r="AF73" s="39"/>
      <c r="AG73" s="39"/>
    </row>
    <row r="74" spans="28:37" ht="13.5" thickBot="1" x14ac:dyDescent="0.25">
      <c r="AB74" s="40" t="s">
        <v>5</v>
      </c>
      <c r="AC74" s="40">
        <v>18</v>
      </c>
      <c r="AD74" s="40">
        <v>14.795378947368418</v>
      </c>
      <c r="AE74" s="40"/>
      <c r="AF74" s="40"/>
      <c r="AG74" s="40"/>
    </row>
    <row r="75" spans="28:37" ht="13.5" thickBot="1" x14ac:dyDescent="0.25"/>
    <row r="76" spans="28:37" x14ac:dyDescent="0.2">
      <c r="AB76" s="41"/>
      <c r="AC76" s="41" t="s">
        <v>92</v>
      </c>
      <c r="AD76" s="41" t="s">
        <v>82</v>
      </c>
      <c r="AE76" s="41" t="s">
        <v>93</v>
      </c>
      <c r="AF76" s="41" t="s">
        <v>94</v>
      </c>
      <c r="AG76" s="41" t="s">
        <v>95</v>
      </c>
      <c r="AH76" s="41" t="s">
        <v>96</v>
      </c>
      <c r="AI76" s="41" t="s">
        <v>97</v>
      </c>
      <c r="AJ76" s="41" t="s">
        <v>98</v>
      </c>
      <c r="AK76" s="41" t="s">
        <v>98</v>
      </c>
    </row>
    <row r="77" spans="28:37" x14ac:dyDescent="0.2">
      <c r="AB77" s="39" t="s">
        <v>99</v>
      </c>
      <c r="AC77" s="39">
        <v>7.5511584387399679</v>
      </c>
      <c r="AD77" s="39">
        <v>0.49739274760368291</v>
      </c>
      <c r="AE77" s="39">
        <v>15.18148078177579</v>
      </c>
      <c r="AF77" s="39">
        <v>2.5578719652224825E-11</v>
      </c>
      <c r="AG77" s="39">
        <v>6.5017500059774331</v>
      </c>
      <c r="AH77" s="39">
        <v>8.6005668715025028</v>
      </c>
      <c r="AI77" s="39">
        <v>6.5017500059774331</v>
      </c>
      <c r="AJ77" s="39">
        <v>8.6005668715025028</v>
      </c>
      <c r="AK77" s="39">
        <v>8.2689312997851534</v>
      </c>
    </row>
    <row r="78" spans="28:37" ht="13.5" thickBot="1" x14ac:dyDescent="0.25">
      <c r="AB78" s="40" t="s">
        <v>100</v>
      </c>
      <c r="AC78" s="40">
        <v>-10.217335694037603</v>
      </c>
      <c r="AD78" s="40">
        <v>3.3082181093864462</v>
      </c>
      <c r="AE78" s="40">
        <v>-3.0884710004602889</v>
      </c>
      <c r="AF78" s="40">
        <v>6.6671854396187806E-3</v>
      </c>
      <c r="AG78" s="40">
        <v>-17.197075543751005</v>
      </c>
      <c r="AH78" s="40">
        <v>-3.2375958443242006</v>
      </c>
      <c r="AI78" s="40">
        <v>-17.197075543751005</v>
      </c>
      <c r="AJ78" s="40">
        <v>-3.2375958443242006</v>
      </c>
      <c r="AK78" s="40">
        <v>-3.6636152141297691</v>
      </c>
    </row>
    <row r="82" spans="28:30" x14ac:dyDescent="0.2">
      <c r="AB82" s="2" t="s">
        <v>101</v>
      </c>
    </row>
    <row r="83" spans="28:30" ht="13.5" thickBot="1" x14ac:dyDescent="0.25"/>
    <row r="84" spans="28:30" x14ac:dyDescent="0.2">
      <c r="AB84" s="41" t="s">
        <v>102</v>
      </c>
      <c r="AC84" s="41" t="s">
        <v>103</v>
      </c>
      <c r="AD84" s="41" t="s">
        <v>104</v>
      </c>
    </row>
    <row r="85" spans="28:30" x14ac:dyDescent="0.2">
      <c r="AB85" s="39">
        <v>1</v>
      </c>
      <c r="AC85" s="39">
        <v>5.8103861067118574</v>
      </c>
      <c r="AD85" s="39">
        <v>1.7596138932881429</v>
      </c>
    </row>
    <row r="86" spans="28:30" x14ac:dyDescent="0.2">
      <c r="AB86" s="39">
        <v>2</v>
      </c>
      <c r="AC86" s="39">
        <v>6.2789804104296216</v>
      </c>
      <c r="AD86" s="39">
        <v>-0.20898041042962134</v>
      </c>
    </row>
    <row r="87" spans="28:30" x14ac:dyDescent="0.2">
      <c r="AB87" s="39">
        <v>3</v>
      </c>
      <c r="AC87" s="39">
        <v>5.8669287340534453</v>
      </c>
      <c r="AD87" s="39">
        <v>-0.15692873405344532</v>
      </c>
    </row>
    <row r="88" spans="28:30" x14ac:dyDescent="0.2">
      <c r="AB88" s="39">
        <v>4</v>
      </c>
      <c r="AC88" s="39">
        <v>6.5492368776071945</v>
      </c>
      <c r="AD88" s="39">
        <v>1.2807631223928055</v>
      </c>
    </row>
    <row r="89" spans="28:30" x14ac:dyDescent="0.2">
      <c r="AB89" s="39">
        <v>5</v>
      </c>
      <c r="AC89" s="39">
        <v>5.6691738861484975</v>
      </c>
      <c r="AD89" s="39">
        <v>0.17082611385150237</v>
      </c>
    </row>
    <row r="90" spans="28:30" x14ac:dyDescent="0.2">
      <c r="AB90" s="39">
        <v>6</v>
      </c>
      <c r="AC90" s="39">
        <v>4.6311428625301794</v>
      </c>
      <c r="AD90" s="39">
        <v>0.41885713746982045</v>
      </c>
    </row>
    <row r="91" spans="28:30" x14ac:dyDescent="0.2">
      <c r="AB91" s="39">
        <v>7</v>
      </c>
      <c r="AC91" s="39">
        <v>5.3595849647005611</v>
      </c>
      <c r="AD91" s="39">
        <v>-0.57958496470056087</v>
      </c>
    </row>
    <row r="92" spans="28:30" x14ac:dyDescent="0.2">
      <c r="AB92" s="39">
        <v>8</v>
      </c>
      <c r="AC92" s="39">
        <v>6.0528130209939803</v>
      </c>
      <c r="AD92" s="39">
        <v>-0.17281302099398044</v>
      </c>
    </row>
    <row r="93" spans="28:30" x14ac:dyDescent="0.2">
      <c r="AB93" s="39">
        <v>9</v>
      </c>
      <c r="AC93" s="39">
        <v>6.4206517979523143</v>
      </c>
      <c r="AD93" s="39">
        <v>0.9993482020476856</v>
      </c>
    </row>
    <row r="94" spans="28:30" x14ac:dyDescent="0.2">
      <c r="AB94" s="39">
        <v>10</v>
      </c>
      <c r="AC94" s="39">
        <v>6.2227407963370052</v>
      </c>
      <c r="AD94" s="39">
        <v>-0.53274079633700477</v>
      </c>
    </row>
    <row r="95" spans="28:30" x14ac:dyDescent="0.2">
      <c r="AB95" s="39">
        <v>11</v>
      </c>
      <c r="AC95" s="39">
        <v>5.695481374134987</v>
      </c>
      <c r="AD95" s="39">
        <v>4.4518625865013206E-2</v>
      </c>
    </row>
    <row r="96" spans="28:30" x14ac:dyDescent="0.2">
      <c r="AB96" s="39">
        <v>12</v>
      </c>
      <c r="AC96" s="39">
        <v>6.1344480019870815</v>
      </c>
      <c r="AD96" s="39">
        <v>-0.55444800198708144</v>
      </c>
    </row>
    <row r="97" spans="28:30" x14ac:dyDescent="0.2">
      <c r="AB97" s="39">
        <v>13</v>
      </c>
      <c r="AC97" s="39">
        <v>6.1615538943293124</v>
      </c>
      <c r="AD97" s="39">
        <v>-0.60155389432931283</v>
      </c>
    </row>
    <row r="98" spans="28:30" x14ac:dyDescent="0.2">
      <c r="AB98" s="39">
        <v>14</v>
      </c>
      <c r="AC98" s="39">
        <v>6.4446001313701977</v>
      </c>
      <c r="AD98" s="39">
        <v>-4.460013137019736E-2</v>
      </c>
    </row>
    <row r="99" spans="28:30" x14ac:dyDescent="0.2">
      <c r="AB99" s="39">
        <v>15</v>
      </c>
      <c r="AC99" s="39">
        <v>6.1080088527259457</v>
      </c>
      <c r="AD99" s="39">
        <v>-0.62800885272594531</v>
      </c>
    </row>
    <row r="100" spans="28:30" x14ac:dyDescent="0.2">
      <c r="AB100" s="39">
        <v>16</v>
      </c>
      <c r="AC100" s="39">
        <v>6.745201665560236</v>
      </c>
      <c r="AD100" s="39">
        <v>-2.5201665560236286E-2</v>
      </c>
    </row>
    <row r="101" spans="28:30" x14ac:dyDescent="0.2">
      <c r="AB101" s="39">
        <v>17</v>
      </c>
      <c r="AC101" s="39">
        <v>6.9867387798774683</v>
      </c>
      <c r="AD101" s="39">
        <v>0.36326122012253137</v>
      </c>
    </row>
    <row r="102" spans="28:30" x14ac:dyDescent="0.2">
      <c r="AB102" s="39">
        <v>18</v>
      </c>
      <c r="AC102" s="39">
        <v>6.7642068624731237</v>
      </c>
      <c r="AD102" s="39">
        <v>-0.294206862473124</v>
      </c>
    </row>
    <row r="103" spans="28:30" ht="13.5" thickBot="1" x14ac:dyDescent="0.25">
      <c r="AB103" s="40">
        <v>19</v>
      </c>
      <c r="AC103" s="40">
        <v>6.1681209800769912</v>
      </c>
      <c r="AD103" s="40">
        <v>-1.2381209800769915</v>
      </c>
    </row>
    <row r="104" spans="28:30" x14ac:dyDescent="0.2">
      <c r="AB104" s="39"/>
      <c r="AC104" s="39"/>
      <c r="AD104" s="39"/>
    </row>
    <row r="105" spans="28:30" x14ac:dyDescent="0.2">
      <c r="AB105" s="39"/>
      <c r="AC105" s="39"/>
      <c r="AD105" s="39"/>
    </row>
    <row r="106" spans="28:30" x14ac:dyDescent="0.2">
      <c r="AB106" s="39"/>
      <c r="AC106" s="39"/>
      <c r="AD106" s="39"/>
    </row>
    <row r="107" spans="28:30" x14ac:dyDescent="0.2">
      <c r="AB107" s="39"/>
      <c r="AC107" s="39"/>
      <c r="AD107" s="39"/>
    </row>
    <row r="108" spans="28:30" x14ac:dyDescent="0.2">
      <c r="AB108" s="39"/>
      <c r="AC108" s="39"/>
      <c r="AD108" s="39"/>
    </row>
    <row r="109" spans="28:30" x14ac:dyDescent="0.2">
      <c r="AB109" s="39"/>
      <c r="AC109" s="39"/>
      <c r="AD109" s="39"/>
    </row>
    <row r="110" spans="28:30" x14ac:dyDescent="0.2">
      <c r="AB110" s="39"/>
      <c r="AC110" s="39"/>
      <c r="AD110" s="39"/>
    </row>
    <row r="111" spans="28:30" x14ac:dyDescent="0.2">
      <c r="AB111" s="63"/>
      <c r="AC111" s="63"/>
      <c r="AD111" s="63"/>
    </row>
    <row r="123" spans="29:30" x14ac:dyDescent="0.2">
      <c r="AC123" s="5" t="s">
        <v>121</v>
      </c>
    </row>
    <row r="124" spans="29:30" x14ac:dyDescent="0.2">
      <c r="AC124" s="2" t="s">
        <v>77</v>
      </c>
    </row>
    <row r="125" spans="29:30" ht="13.5" thickBot="1" x14ac:dyDescent="0.25"/>
    <row r="126" spans="29:30" x14ac:dyDescent="0.2">
      <c r="AC126" s="38" t="s">
        <v>78</v>
      </c>
      <c r="AD126" s="38"/>
    </row>
    <row r="127" spans="29:30" x14ac:dyDescent="0.2">
      <c r="AC127" s="39" t="s">
        <v>79</v>
      </c>
      <c r="AD127" s="39">
        <v>0.86793270517885912</v>
      </c>
    </row>
    <row r="128" spans="29:30" x14ac:dyDescent="0.2">
      <c r="AC128" s="39" t="s">
        <v>80</v>
      </c>
      <c r="AD128" s="39">
        <v>0.75330718071909231</v>
      </c>
    </row>
    <row r="129" spans="29:37" x14ac:dyDescent="0.2">
      <c r="AC129" s="39" t="s">
        <v>81</v>
      </c>
      <c r="AD129" s="39">
        <v>0.74583164074088304</v>
      </c>
    </row>
    <row r="130" spans="29:37" x14ac:dyDescent="0.2">
      <c r="AC130" s="39" t="s">
        <v>82</v>
      </c>
      <c r="AD130" s="39">
        <v>2.7103893436630582</v>
      </c>
    </row>
    <row r="131" spans="29:37" ht="13.5" thickBot="1" x14ac:dyDescent="0.25">
      <c r="AC131" s="40" t="s">
        <v>83</v>
      </c>
      <c r="AD131" s="40">
        <v>35</v>
      </c>
    </row>
    <row r="133" spans="29:37" ht="13.5" thickBot="1" x14ac:dyDescent="0.25">
      <c r="AC133" s="2" t="s">
        <v>84</v>
      </c>
    </row>
    <row r="134" spans="29:37" x14ac:dyDescent="0.2">
      <c r="AC134" s="41"/>
      <c r="AD134" s="41" t="s">
        <v>85</v>
      </c>
      <c r="AE134" s="41" t="s">
        <v>86</v>
      </c>
      <c r="AF134" s="41" t="s">
        <v>87</v>
      </c>
      <c r="AG134" s="41" t="s">
        <v>88</v>
      </c>
      <c r="AH134" s="41" t="s">
        <v>89</v>
      </c>
    </row>
    <row r="135" spans="29:37" x14ac:dyDescent="0.2">
      <c r="AC135" s="39" t="s">
        <v>90</v>
      </c>
      <c r="AD135" s="39">
        <v>1</v>
      </c>
      <c r="AE135" s="39">
        <v>740.27469014773749</v>
      </c>
      <c r="AF135" s="39">
        <v>740.27469014773749</v>
      </c>
      <c r="AG135" s="39">
        <v>100.7696009806556</v>
      </c>
      <c r="AH135" s="39">
        <v>1.4706582139704147E-11</v>
      </c>
    </row>
    <row r="136" spans="29:37" x14ac:dyDescent="0.2">
      <c r="AC136" s="39" t="s">
        <v>91</v>
      </c>
      <c r="AD136" s="39">
        <v>33</v>
      </c>
      <c r="AE136" s="39">
        <v>242.42494300999468</v>
      </c>
      <c r="AF136" s="39">
        <v>7.346210394242263</v>
      </c>
      <c r="AG136" s="39"/>
      <c r="AH136" s="39"/>
    </row>
    <row r="137" spans="29:37" ht="13.5" thickBot="1" x14ac:dyDescent="0.25">
      <c r="AC137" s="40" t="s">
        <v>5</v>
      </c>
      <c r="AD137" s="40">
        <v>34</v>
      </c>
      <c r="AE137" s="40">
        <v>982.69963315773214</v>
      </c>
      <c r="AF137" s="40"/>
      <c r="AG137" s="40"/>
      <c r="AH137" s="40"/>
    </row>
    <row r="138" spans="29:37" ht="13.5" thickBot="1" x14ac:dyDescent="0.25"/>
    <row r="139" spans="29:37" x14ac:dyDescent="0.2">
      <c r="AC139" s="41"/>
      <c r="AD139" s="41" t="s">
        <v>92</v>
      </c>
      <c r="AE139" s="41" t="s">
        <v>82</v>
      </c>
      <c r="AF139" s="41" t="s">
        <v>93</v>
      </c>
      <c r="AG139" s="41" t="s">
        <v>94</v>
      </c>
      <c r="AH139" s="41" t="s">
        <v>95</v>
      </c>
      <c r="AI139" s="41" t="s">
        <v>96</v>
      </c>
      <c r="AJ139" s="41" t="s">
        <v>97</v>
      </c>
      <c r="AK139" s="41" t="s">
        <v>98</v>
      </c>
    </row>
    <row r="140" spans="29:37" x14ac:dyDescent="0.2">
      <c r="AC140" s="39" t="s">
        <v>99</v>
      </c>
      <c r="AD140" s="39">
        <v>-872.1537754737941</v>
      </c>
      <c r="AE140" s="39">
        <v>90.27266057946315</v>
      </c>
      <c r="AF140" s="39">
        <v>-9.6613279134060139</v>
      </c>
      <c r="AG140" s="39">
        <v>3.8091314596791635E-11</v>
      </c>
      <c r="AH140" s="39">
        <v>-1055.8148834408614</v>
      </c>
      <c r="AI140" s="39">
        <v>-688.49266750672689</v>
      </c>
      <c r="AJ140" s="39">
        <v>-1055.8148834408614</v>
      </c>
      <c r="AK140" s="39">
        <v>-688.49266750672689</v>
      </c>
    </row>
    <row r="141" spans="29:37" ht="13.5" thickBot="1" x14ac:dyDescent="0.25">
      <c r="AC141" s="40" t="s">
        <v>100</v>
      </c>
      <c r="AD141" s="40">
        <v>0.45536782625064759</v>
      </c>
      <c r="AE141" s="40">
        <v>4.536256182353364E-2</v>
      </c>
      <c r="AF141" s="40">
        <v>10.038406296850884</v>
      </c>
      <c r="AG141" s="40">
        <v>1.470658213970437E-11</v>
      </c>
      <c r="AH141" s="40">
        <v>0.36307700075314209</v>
      </c>
      <c r="AI141" s="40">
        <v>0.54765865174815309</v>
      </c>
      <c r="AJ141" s="40">
        <v>0.36307700075314209</v>
      </c>
      <c r="AK141" s="40">
        <v>0.54765865174815309</v>
      </c>
    </row>
    <row r="144" spans="29:37" x14ac:dyDescent="0.2">
      <c r="AC144" s="5" t="s">
        <v>122</v>
      </c>
    </row>
    <row r="145" spans="29:37" x14ac:dyDescent="0.2">
      <c r="AC145" s="2" t="s">
        <v>77</v>
      </c>
    </row>
    <row r="146" spans="29:37" ht="13.5" thickBot="1" x14ac:dyDescent="0.25"/>
    <row r="147" spans="29:37" x14ac:dyDescent="0.2">
      <c r="AC147" s="38" t="s">
        <v>78</v>
      </c>
      <c r="AD147" s="38"/>
    </row>
    <row r="148" spans="29:37" x14ac:dyDescent="0.2">
      <c r="AC148" s="39" t="s">
        <v>79</v>
      </c>
      <c r="AD148" s="39">
        <v>0.62352281271304522</v>
      </c>
    </row>
    <row r="149" spans="29:37" x14ac:dyDescent="0.2">
      <c r="AC149" s="39" t="s">
        <v>80</v>
      </c>
      <c r="AD149" s="39">
        <v>0.38878069797358722</v>
      </c>
    </row>
    <row r="150" spans="29:37" x14ac:dyDescent="0.2">
      <c r="AC150" s="39" t="s">
        <v>81</v>
      </c>
      <c r="AD150" s="39">
        <v>0.33321530688027695</v>
      </c>
    </row>
    <row r="151" spans="29:37" x14ac:dyDescent="0.2">
      <c r="AC151" s="39" t="s">
        <v>82</v>
      </c>
      <c r="AD151" s="39">
        <v>2.2840487767944362</v>
      </c>
    </row>
    <row r="152" spans="29:37" ht="13.5" thickBot="1" x14ac:dyDescent="0.25">
      <c r="AC152" s="40" t="s">
        <v>83</v>
      </c>
      <c r="AD152" s="40">
        <v>13</v>
      </c>
    </row>
    <row r="154" spans="29:37" ht="13.5" thickBot="1" x14ac:dyDescent="0.25">
      <c r="AC154" s="2" t="s">
        <v>84</v>
      </c>
    </row>
    <row r="155" spans="29:37" x14ac:dyDescent="0.2">
      <c r="AC155" s="41"/>
      <c r="AD155" s="41" t="s">
        <v>85</v>
      </c>
      <c r="AE155" s="41" t="s">
        <v>86</v>
      </c>
      <c r="AF155" s="41" t="s">
        <v>87</v>
      </c>
      <c r="AG155" s="41" t="s">
        <v>88</v>
      </c>
      <c r="AH155" s="41" t="s">
        <v>89</v>
      </c>
    </row>
    <row r="156" spans="29:37" x14ac:dyDescent="0.2">
      <c r="AC156" s="39" t="s">
        <v>90</v>
      </c>
      <c r="AD156" s="39">
        <v>1</v>
      </c>
      <c r="AE156" s="39">
        <v>36.501529944175672</v>
      </c>
      <c r="AF156" s="39">
        <v>36.501529944175672</v>
      </c>
      <c r="AG156" s="39">
        <v>6.9968138498424821</v>
      </c>
      <c r="AH156" s="39">
        <v>2.2782828828884712E-2</v>
      </c>
    </row>
    <row r="157" spans="29:37" x14ac:dyDescent="0.2">
      <c r="AC157" s="39" t="s">
        <v>91</v>
      </c>
      <c r="AD157" s="39">
        <v>11</v>
      </c>
      <c r="AE157" s="39">
        <v>57.385666962537769</v>
      </c>
      <c r="AF157" s="39">
        <v>5.2168788147761607</v>
      </c>
      <c r="AG157" s="39"/>
      <c r="AH157" s="39"/>
    </row>
    <row r="158" spans="29:37" ht="13.5" thickBot="1" x14ac:dyDescent="0.25">
      <c r="AC158" s="40" t="s">
        <v>5</v>
      </c>
      <c r="AD158" s="40">
        <v>12</v>
      </c>
      <c r="AE158" s="40">
        <v>93.887196906713442</v>
      </c>
      <c r="AF158" s="40"/>
      <c r="AG158" s="40"/>
      <c r="AH158" s="40"/>
    </row>
    <row r="159" spans="29:37" ht="13.5" thickBot="1" x14ac:dyDescent="0.25"/>
    <row r="160" spans="29:37" x14ac:dyDescent="0.2">
      <c r="AC160" s="41"/>
      <c r="AD160" s="41" t="s">
        <v>92</v>
      </c>
      <c r="AE160" s="41" t="s">
        <v>82</v>
      </c>
      <c r="AF160" s="41" t="s">
        <v>93</v>
      </c>
      <c r="AG160" s="41" t="s">
        <v>94</v>
      </c>
      <c r="AH160" s="41" t="s">
        <v>95</v>
      </c>
      <c r="AI160" s="41" t="s">
        <v>96</v>
      </c>
      <c r="AJ160" s="41" t="s">
        <v>97</v>
      </c>
      <c r="AK160" s="41" t="s">
        <v>98</v>
      </c>
    </row>
    <row r="161" spans="29:37" x14ac:dyDescent="0.2">
      <c r="AC161" s="39" t="s">
        <v>99</v>
      </c>
      <c r="AD161" s="39">
        <v>-857.19193691670966</v>
      </c>
      <c r="AE161" s="39">
        <v>338.77981623410687</v>
      </c>
      <c r="AF161" s="39">
        <v>-2.5302331952514097</v>
      </c>
      <c r="AG161" s="39">
        <v>2.7961799188491235E-2</v>
      </c>
      <c r="AH161" s="39">
        <v>-1602.8412845224918</v>
      </c>
      <c r="AI161" s="39">
        <v>-111.5425893109275</v>
      </c>
      <c r="AJ161" s="39">
        <v>-1602.8412845224918</v>
      </c>
      <c r="AK161" s="39">
        <v>-111.5425893109275</v>
      </c>
    </row>
    <row r="162" spans="29:37" ht="13.5" thickBot="1" x14ac:dyDescent="0.25">
      <c r="AC162" s="40" t="s">
        <v>100</v>
      </c>
      <c r="AD162" s="40">
        <v>0.44783686408795126</v>
      </c>
      <c r="AE162" s="40">
        <v>0.16930495950194999</v>
      </c>
      <c r="AF162" s="40">
        <v>2.6451491167498449</v>
      </c>
      <c r="AG162" s="40">
        <v>2.2782828828884702E-2</v>
      </c>
      <c r="AH162" s="40">
        <v>7.5199160926156805E-2</v>
      </c>
      <c r="AI162" s="40">
        <v>0.82047456724974577</v>
      </c>
      <c r="AJ162" s="40">
        <v>7.5199160926156805E-2</v>
      </c>
      <c r="AK162" s="40">
        <v>0.82047456724974577</v>
      </c>
    </row>
    <row r="165" spans="29:37" x14ac:dyDescent="0.2">
      <c r="AC165" s="5" t="s">
        <v>145</v>
      </c>
    </row>
    <row r="166" spans="29:37" ht="15" x14ac:dyDescent="0.2">
      <c r="AC166" t="s">
        <v>77</v>
      </c>
      <c r="AD166"/>
      <c r="AE166"/>
      <c r="AF166"/>
      <c r="AG166"/>
      <c r="AH166"/>
      <c r="AI166"/>
      <c r="AJ166"/>
      <c r="AK166"/>
    </row>
    <row r="167" spans="29:37" ht="15.75" thickBot="1" x14ac:dyDescent="0.25">
      <c r="AC167"/>
      <c r="AD167"/>
      <c r="AE167"/>
      <c r="AF167"/>
      <c r="AG167"/>
      <c r="AH167"/>
      <c r="AI167"/>
      <c r="AJ167"/>
      <c r="AK167"/>
    </row>
    <row r="168" spans="29:37" ht="15" x14ac:dyDescent="0.2">
      <c r="AC168" s="131" t="s">
        <v>78</v>
      </c>
      <c r="AD168" s="131"/>
      <c r="AE168"/>
      <c r="AF168"/>
      <c r="AG168"/>
      <c r="AH168"/>
      <c r="AI168"/>
      <c r="AJ168"/>
      <c r="AK168"/>
    </row>
    <row r="169" spans="29:37" ht="15" x14ac:dyDescent="0.2">
      <c r="AC169" s="128" t="s">
        <v>79</v>
      </c>
      <c r="AD169" s="128">
        <v>0.84890592283553756</v>
      </c>
      <c r="AE169"/>
      <c r="AF169"/>
      <c r="AG169"/>
      <c r="AH169"/>
      <c r="AI169"/>
      <c r="AJ169"/>
      <c r="AK169"/>
    </row>
    <row r="170" spans="29:37" ht="15" x14ac:dyDescent="0.2">
      <c r="AC170" s="128" t="s">
        <v>80</v>
      </c>
      <c r="AD170" s="128">
        <v>0.72064126582525556</v>
      </c>
      <c r="AE170"/>
      <c r="AF170"/>
      <c r="AG170"/>
      <c r="AH170"/>
      <c r="AI170"/>
      <c r="AJ170"/>
      <c r="AK170"/>
    </row>
    <row r="171" spans="29:37" ht="15" x14ac:dyDescent="0.2">
      <c r="AC171" s="128" t="s">
        <v>81</v>
      </c>
      <c r="AD171" s="128">
        <v>0.70733846895979158</v>
      </c>
      <c r="AE171"/>
      <c r="AF171"/>
      <c r="AG171"/>
      <c r="AH171"/>
      <c r="AI171"/>
      <c r="AJ171"/>
      <c r="AK171"/>
    </row>
    <row r="172" spans="29:37" ht="15" x14ac:dyDescent="0.2">
      <c r="AC172" s="128" t="s">
        <v>82</v>
      </c>
      <c r="AD172" s="128">
        <v>2.5786042823211619</v>
      </c>
      <c r="AE172"/>
      <c r="AF172"/>
      <c r="AG172"/>
      <c r="AH172"/>
      <c r="AI172"/>
      <c r="AJ172"/>
      <c r="AK172"/>
    </row>
    <row r="173" spans="29:37" ht="15.75" thickBot="1" x14ac:dyDescent="0.25">
      <c r="AC173" s="129" t="s">
        <v>83</v>
      </c>
      <c r="AD173" s="129">
        <v>23</v>
      </c>
      <c r="AE173"/>
      <c r="AF173"/>
      <c r="AG173"/>
      <c r="AH173"/>
      <c r="AI173"/>
      <c r="AJ173"/>
      <c r="AK173"/>
    </row>
    <row r="174" spans="29:37" ht="15" x14ac:dyDescent="0.2">
      <c r="AC174"/>
      <c r="AD174"/>
      <c r="AE174"/>
      <c r="AF174"/>
      <c r="AG174"/>
      <c r="AH174"/>
      <c r="AI174"/>
      <c r="AJ174"/>
      <c r="AK174"/>
    </row>
    <row r="175" spans="29:37" ht="15.75" thickBot="1" x14ac:dyDescent="0.25">
      <c r="AC175" t="s">
        <v>84</v>
      </c>
      <c r="AD175"/>
      <c r="AE175"/>
      <c r="AF175"/>
      <c r="AG175"/>
      <c r="AH175"/>
      <c r="AI175"/>
      <c r="AJ175"/>
      <c r="AK175"/>
    </row>
    <row r="176" spans="29:37" ht="15" x14ac:dyDescent="0.2">
      <c r="AC176" s="130"/>
      <c r="AD176" s="130" t="s">
        <v>85</v>
      </c>
      <c r="AE176" s="130" t="s">
        <v>86</v>
      </c>
      <c r="AF176" s="130" t="s">
        <v>87</v>
      </c>
      <c r="AG176" s="130" t="s">
        <v>88</v>
      </c>
      <c r="AH176" s="130" t="s">
        <v>89</v>
      </c>
      <c r="AI176"/>
      <c r="AJ176"/>
      <c r="AK176"/>
    </row>
    <row r="177" spans="29:37" ht="15" x14ac:dyDescent="0.2">
      <c r="AC177" s="128" t="s">
        <v>90</v>
      </c>
      <c r="AD177" s="128">
        <v>1</v>
      </c>
      <c r="AE177" s="128">
        <v>360.2015414858779</v>
      </c>
      <c r="AF177" s="128">
        <v>360.2015414858779</v>
      </c>
      <c r="AG177" s="128">
        <v>54.172161923042225</v>
      </c>
      <c r="AH177" s="128">
        <v>3.0510375636850107E-7</v>
      </c>
      <c r="AI177"/>
      <c r="AJ177"/>
      <c r="AK177"/>
    </row>
    <row r="178" spans="29:37" ht="15" x14ac:dyDescent="0.2">
      <c r="AC178" s="128" t="s">
        <v>91</v>
      </c>
      <c r="AD178" s="128">
        <v>21</v>
      </c>
      <c r="AE178" s="128">
        <v>139.63320094090571</v>
      </c>
      <c r="AF178" s="128">
        <v>6.6492000448050339</v>
      </c>
      <c r="AG178" s="128"/>
      <c r="AH178" s="128"/>
      <c r="AI178"/>
      <c r="AJ178"/>
      <c r="AK178"/>
    </row>
    <row r="179" spans="29:37" ht="15.75" thickBot="1" x14ac:dyDescent="0.25">
      <c r="AC179" s="129" t="s">
        <v>5</v>
      </c>
      <c r="AD179" s="129">
        <v>22</v>
      </c>
      <c r="AE179" s="129">
        <v>499.83474242678358</v>
      </c>
      <c r="AF179" s="129"/>
      <c r="AG179" s="129"/>
      <c r="AH179" s="129"/>
      <c r="AI179"/>
      <c r="AJ179"/>
      <c r="AK179"/>
    </row>
    <row r="180" spans="29:37" ht="15.75" thickBot="1" x14ac:dyDescent="0.25">
      <c r="AC180"/>
      <c r="AD180"/>
      <c r="AE180"/>
      <c r="AF180"/>
      <c r="AG180"/>
      <c r="AH180"/>
      <c r="AI180"/>
      <c r="AJ180"/>
      <c r="AK180"/>
    </row>
    <row r="181" spans="29:37" ht="15" x14ac:dyDescent="0.2">
      <c r="AC181" s="130"/>
      <c r="AD181" s="130" t="s">
        <v>92</v>
      </c>
      <c r="AE181" s="130" t="s">
        <v>82</v>
      </c>
      <c r="AF181" s="130" t="s">
        <v>93</v>
      </c>
      <c r="AG181" s="130" t="s">
        <v>94</v>
      </c>
      <c r="AH181" s="130" t="s">
        <v>95</v>
      </c>
      <c r="AI181" s="130" t="s">
        <v>96</v>
      </c>
      <c r="AJ181" s="130" t="s">
        <v>97</v>
      </c>
      <c r="AK181" s="130" t="s">
        <v>98</v>
      </c>
    </row>
    <row r="182" spans="29:37" ht="15" x14ac:dyDescent="0.2">
      <c r="AC182" s="128" t="s">
        <v>99</v>
      </c>
      <c r="AD182" s="128">
        <v>-1155.0772579575473</v>
      </c>
      <c r="AE182" s="128">
        <v>162.68375489518698</v>
      </c>
      <c r="AF182" s="128">
        <v>-7.1001389087787796</v>
      </c>
      <c r="AG182" s="128">
        <v>5.2774233307765797E-7</v>
      </c>
      <c r="AH182" s="128">
        <v>-1493.3966469498628</v>
      </c>
      <c r="AI182" s="128">
        <v>-816.75786896523198</v>
      </c>
      <c r="AJ182" s="128">
        <v>-1493.3966469498628</v>
      </c>
      <c r="AK182" s="128">
        <v>-816.75786896523198</v>
      </c>
    </row>
    <row r="183" spans="29:37" ht="15.75" thickBot="1" x14ac:dyDescent="0.25">
      <c r="AC183" s="129" t="s">
        <v>100</v>
      </c>
      <c r="AD183" s="129">
        <v>0.59659900851604664</v>
      </c>
      <c r="AE183" s="129">
        <v>8.1057731127259197E-2</v>
      </c>
      <c r="AF183" s="129">
        <v>7.3601740416271557</v>
      </c>
      <c r="AG183" s="129">
        <v>3.0510375636850218E-7</v>
      </c>
      <c r="AH183" s="129">
        <v>0.42803022864158458</v>
      </c>
      <c r="AI183" s="129">
        <v>0.7651677883905087</v>
      </c>
      <c r="AJ183" s="129">
        <v>0.42803022864158458</v>
      </c>
      <c r="AK183" s="129">
        <v>0.7651677883905087</v>
      </c>
    </row>
    <row r="184" spans="29:37" ht="15" x14ac:dyDescent="0.2">
      <c r="AC184"/>
      <c r="AD184"/>
      <c r="AE184"/>
      <c r="AF184"/>
      <c r="AG184"/>
      <c r="AH184"/>
      <c r="AI184"/>
      <c r="AJ184"/>
      <c r="AK184"/>
    </row>
    <row r="185" spans="29:37" ht="15" x14ac:dyDescent="0.2">
      <c r="AC185"/>
      <c r="AD185"/>
      <c r="AE185"/>
      <c r="AF185"/>
      <c r="AG185"/>
      <c r="AH185"/>
      <c r="AI185"/>
      <c r="AJ185"/>
      <c r="AK185"/>
    </row>
    <row r="186" spans="29:37" ht="15" x14ac:dyDescent="0.2">
      <c r="AC186"/>
      <c r="AD186"/>
      <c r="AE186"/>
      <c r="AF186"/>
      <c r="AG186"/>
      <c r="AH186"/>
      <c r="AI186"/>
      <c r="AJ186"/>
      <c r="AK186"/>
    </row>
  </sheetData>
  <phoneticPr fontId="0" type="noConversion"/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9476" divId="Soybean Annual Balance Sheet_19476" sourceType="sheet" destinationFile="C:\WASDE_Graphs\Soybeans\Soybean Annual Balance Sheet_1a.htm" title="Soybean Ending Stocks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7038" divId="Soybean Annual Balance Sheet_17038" sourceType="sheet" destinationFile="C:\WASDE_Graphs\Soybeans\Soybean Annual Balance Sheet_1a.htm" title="U.S. Feed and Residual Soybean Usage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workbookViewId="0">
      <selection activeCell="A19" sqref="A19"/>
    </sheetView>
  </sheetViews>
  <sheetFormatPr defaultRowHeight="15" x14ac:dyDescent="0.2"/>
  <sheetData>
    <row r="19" spans="1:1" ht="15.75" x14ac:dyDescent="0.25">
      <c r="A19" s="112"/>
    </row>
  </sheetData>
  <phoneticPr fontId="4" type="noConversion"/>
  <pageMargins left="0.75" right="0.75" top="1" bottom="1" header="0.5" footer="0.5"/>
  <headerFooter alignWithMargins="0"/>
  <drawing r:id="rId1"/>
  <webPublishItems count="1">
    <webPublishItem id="14783" divId="Soybean Annual Balance Sheet_14783" sourceType="sheet" destinationFile="C:\WASDE_Graphs\Soybeans\Soybean Annual Balance Sheet_1a.htm" title="U.S. Total Soybean Usage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ColWidth="8.77734375" defaultRowHeight="13.15" customHeight="1" x14ac:dyDescent="0.2"/>
  <cols>
    <col min="1" max="16384" width="8.77734375" style="1"/>
  </cols>
  <sheetData/>
  <phoneticPr fontId="4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2741" divId="Soybean Annual Balance Sheet_12741" sourceType="sheet" destinationFile="C:\WASDE_Graphs\Soybeans\Soybean Annual Balance Sheet_1a.htm" title="U.S. Soybean Yields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10758" divId="Soybean Annual Balance Sheet_10758" sourceType="sheet" destinationFile="C:\WASDE_Graphs\Soybeans\Soybean Annual Balance Sheet_1a.htm" title="U.S. Soybean Planted Acreage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honeticPr fontId="4" type="noConversion"/>
  <pageMargins left="0.75" right="0.75" top="1" bottom="1" header="0.5" footer="0.5"/>
  <headerFooter alignWithMargins="0"/>
  <drawing r:id="rId1"/>
  <webPublishItems count="1">
    <webPublishItem id="7890" divId="Soybean Annual Balance Sheet_7890" sourceType="sheet" destinationFile="C:\WASDE_Graphs\Soybeans\Soybean Annual Balance Sheet_1a.htm" title="U.S. Total Soybean Supply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Total Crop Acres</vt:lpstr>
      <vt:lpstr>Soybean Annual Balance Sheet</vt:lpstr>
      <vt:lpstr>Annual Sheet</vt:lpstr>
      <vt:lpstr>USSBEndStocks</vt:lpstr>
      <vt:lpstr>Feed&amp;ResidualUse</vt:lpstr>
      <vt:lpstr>USSBUsage</vt:lpstr>
      <vt:lpstr>USSBYields</vt:lpstr>
      <vt:lpstr>USSBAcreage</vt:lpstr>
      <vt:lpstr>USTotSBSupply</vt:lpstr>
      <vt:lpstr>USSBExports</vt:lpstr>
      <vt:lpstr>USAvgSBPrice</vt:lpstr>
      <vt:lpstr>EndStockvsSBPrice</vt:lpstr>
      <vt:lpstr>USSBProduction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Soybean Balance Sheet</dc:title>
  <dc:creator>James Mintert</dc:creator>
  <cp:lastModifiedBy>Isengildina Massa, Olga</cp:lastModifiedBy>
  <dcterms:created xsi:type="dcterms:W3CDTF">2004-04-28T19:10:54Z</dcterms:created>
  <dcterms:modified xsi:type="dcterms:W3CDTF">2021-08-18T19:21:46Z</dcterms:modified>
</cp:coreProperties>
</file>